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8" Type="http://schemas.openxmlformats.org/officeDocument/2006/relationships/custom-properties" Target="docProps/custom.xml"/><Relationship Id="rId7" Type="http://schemas.openxmlformats.org/officeDocument/2006/relationships/extended-properties" Target="docProps/app.xml"/><Relationship Id="rId1" Type="http://schemas.openxmlformats.org/officeDocument/2006/relationships/officeDocument" Target="xl/workbook.xml"/><Relationship Id="rId6" Type="http://schemas.openxmlformats.org/package/2006/relationships/metadata/core-properties" Target="docProps/core.xml"/><Relationship Id="rId5" Type="http://schemas.microsoft.com/office/2006/relationships/ui/userCustomization" Target="userCustomization/customUI.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Q:\1 Publicaciones\1-ANUARIO\1-Anuario\Anuarios Nuestros\Anuarios Anteriores\ANUARIO 2020\"/>
    </mc:Choice>
  </mc:AlternateContent>
  <bookViews>
    <workbookView xWindow="0" yWindow="0" windowWidth="20490" windowHeight="7050" tabRatio="901"/>
  </bookViews>
  <sheets>
    <sheet name="PRESENTACIÓN" sheetId="1" r:id="rId1"/>
    <sheet name="MATRÍCULA DEL SISTEMA 2002-2020" sheetId="2" r:id="rId2"/>
    <sheet name="PRIMERA INFANCIA E INICIAL " sheetId="3" r:id="rId3"/>
    <sheet name=" II-1.1.1" sheetId="113" r:id="rId4"/>
    <sheet name=" II-1.1.2" sheetId="4" r:id="rId5"/>
    <sheet name="II-1.2.1" sheetId="5" r:id="rId6"/>
    <sheet name="II-1.2.2" sheetId="6" r:id="rId7"/>
    <sheet name="II-1.2.3" sheetId="7" r:id="rId8"/>
    <sheet name="II-1.2.4" sheetId="8" r:id="rId9"/>
    <sheet name="II-1.2.5" sheetId="9" r:id="rId10"/>
    <sheet name="II-1.2.6" sheetId="10" r:id="rId11"/>
    <sheet name="II-1.2.7" sheetId="11" r:id="rId12"/>
    <sheet name="II-1.3.1" sheetId="12" r:id="rId13"/>
    <sheet name="II-1.3.2" sheetId="13" r:id="rId14"/>
    <sheet name="II-1.3.3 " sheetId="14" r:id="rId15"/>
    <sheet name="II-1.3.4" sheetId="15" r:id="rId16"/>
    <sheet name="II-1.3.5" sheetId="16" r:id="rId17"/>
    <sheet name=" PRIMARIA " sheetId="17" r:id="rId18"/>
    <sheet name="II-2.1.1" sheetId="18" r:id="rId19"/>
    <sheet name=" II-2.1.2" sheetId="19" r:id="rId20"/>
    <sheet name="II-2.1.3" sheetId="20" r:id="rId21"/>
    <sheet name="II-2.1.4" sheetId="21" r:id="rId22"/>
    <sheet name="II-2.2.1" sheetId="22" r:id="rId23"/>
    <sheet name="II-2.2.2" sheetId="23" r:id="rId24"/>
    <sheet name="II-2.2.3" sheetId="24" r:id="rId25"/>
    <sheet name="II-2.2.4" sheetId="25" r:id="rId26"/>
    <sheet name="II-2.2.5" sheetId="26" r:id="rId27"/>
    <sheet name="II-2.2.6" sheetId="27" r:id="rId28"/>
    <sheet name="II-2.2.7" sheetId="28" r:id="rId29"/>
    <sheet name="II-2.2.8" sheetId="29" r:id="rId30"/>
    <sheet name="II-2.2.9" sheetId="30" r:id="rId31"/>
    <sheet name="II-2.2.10" sheetId="31" r:id="rId32"/>
    <sheet name="II-2.2.11" sheetId="32" r:id="rId33"/>
    <sheet name="II-2.2.12" sheetId="33" r:id="rId34"/>
    <sheet name="II-2.2.13" sheetId="34" r:id="rId35"/>
    <sheet name="II-2.2.14" sheetId="35" r:id="rId36"/>
    <sheet name="II-2.2.15" sheetId="36" r:id="rId37"/>
    <sheet name="II-2.2.16" sheetId="37" r:id="rId38"/>
    <sheet name="II-2.2.17" sheetId="38" r:id="rId39"/>
    <sheet name="II-2.2.18" sheetId="39" r:id="rId40"/>
    <sheet name="II-2.3.1 " sheetId="40" r:id="rId41"/>
    <sheet name="II-2.3.2 " sheetId="41" r:id="rId42"/>
    <sheet name="MEDIA BÁSICA " sheetId="42" r:id="rId43"/>
    <sheet name="II-3.1.1 " sheetId="43" r:id="rId44"/>
    <sheet name="II-3.1.2 " sheetId="44" r:id="rId45"/>
    <sheet name="II-3.2.1 " sheetId="45" r:id="rId46"/>
    <sheet name="II-3.2.2" sheetId="46" r:id="rId47"/>
    <sheet name="II-3.2.3" sheetId="47" r:id="rId48"/>
    <sheet name="II-3.2.4" sheetId="48" r:id="rId49"/>
    <sheet name="II-3.2.5" sheetId="49" r:id="rId50"/>
    <sheet name="II-3.2.6" sheetId="50" r:id="rId51"/>
    <sheet name="II-3.2.7" sheetId="51" r:id="rId52"/>
    <sheet name="II-3.2.8 " sheetId="52" r:id="rId53"/>
    <sheet name="II-3.3.1 " sheetId="53" r:id="rId54"/>
    <sheet name="II-3.3.2" sheetId="54" r:id="rId55"/>
    <sheet name="II-3.4.1" sheetId="55" r:id="rId56"/>
    <sheet name="MEDIA SUPERIOR " sheetId="56" r:id="rId57"/>
    <sheet name="II-4.1.1 " sheetId="57" r:id="rId58"/>
    <sheet name="II-4.2.1 " sheetId="58" r:id="rId59"/>
    <sheet name="II-4.2.2 " sheetId="59" r:id="rId60"/>
    <sheet name="II-4.2.3 " sheetId="60" r:id="rId61"/>
    <sheet name="II-4.2.4 " sheetId="61" r:id="rId62"/>
    <sheet name="II-4.2.5" sheetId="62" r:id="rId63"/>
    <sheet name="II-4.2.6" sheetId="63" r:id="rId64"/>
    <sheet name="II-4.2.7 " sheetId="64" r:id="rId65"/>
    <sheet name="II-4.2.8" sheetId="65" r:id="rId66"/>
    <sheet name="II-4.2.9 " sheetId="66" r:id="rId67"/>
    <sheet name="II-4.2.10" sheetId="67" r:id="rId68"/>
    <sheet name="II-4.2.11" sheetId="68" r:id="rId69"/>
    <sheet name="II-4.3.1 " sheetId="69" r:id="rId70"/>
    <sheet name="II-4.3.2" sheetId="70" r:id="rId71"/>
    <sheet name="II-4.4.1" sheetId="71" r:id="rId72"/>
    <sheet name="TERCIARIA NO UNIVERSITARIA" sheetId="72" r:id="rId73"/>
    <sheet name="II-5.1.1  " sheetId="73" r:id="rId74"/>
    <sheet name="II-5.2.1" sheetId="74" r:id="rId75"/>
    <sheet name="II-5.2.2" sheetId="75" r:id="rId76"/>
    <sheet name="II-5.3.1" sheetId="76" r:id="rId77"/>
    <sheet name="II-5.3.2 " sheetId="77" r:id="rId78"/>
    <sheet name="FORMACIÓN EN EDUCACIÓN  " sheetId="78" r:id="rId79"/>
    <sheet name="II-6.1.1" sheetId="79" r:id="rId80"/>
    <sheet name="II-6.2.1" sheetId="80" r:id="rId81"/>
    <sheet name="II-6.2.2" sheetId="81" r:id="rId82"/>
    <sheet name="II-6.3.1" sheetId="82" r:id="rId83"/>
    <sheet name="II-6.3.2" sheetId="83" r:id="rId84"/>
    <sheet name="II-6.3.3" sheetId="84" r:id="rId85"/>
    <sheet name="EDUCACIÓN UNIVERSITARIA" sheetId="85" r:id="rId86"/>
    <sheet name="II-7.1.1    " sheetId="118" r:id="rId87"/>
    <sheet name="II-7.1.2  " sheetId="119" r:id="rId88"/>
    <sheet name="II-7.2.1 " sheetId="114" r:id="rId89"/>
    <sheet name="II-7.2.2  " sheetId="115" r:id="rId90"/>
    <sheet name="II-7.2.3  " sheetId="120" r:id="rId91"/>
    <sheet name="II-7.2.4  " sheetId="128" r:id="rId92"/>
    <sheet name="II-7.2.5 " sheetId="116" r:id="rId93"/>
    <sheet name="II-7.2.6 " sheetId="117" r:id="rId94"/>
    <sheet name="II-7.2.7   " sheetId="122" r:id="rId95"/>
    <sheet name="II-7.2.8 " sheetId="123" r:id="rId96"/>
    <sheet name="II-7.3.1  " sheetId="124" r:id="rId97"/>
    <sheet name="EDUCACIÓN DE JÓVENES Y ADUL " sheetId="97" r:id="rId98"/>
    <sheet name="II-8.1.1" sheetId="98" r:id="rId99"/>
    <sheet name="II-8.1.2" sheetId="99" r:id="rId100"/>
    <sheet name="II-8.1.3" sheetId="100" r:id="rId101"/>
    <sheet name="II-8.1.4" sheetId="101" r:id="rId102"/>
    <sheet name="II-8.1.5  " sheetId="102" r:id="rId103"/>
    <sheet name="II-8.1.6  " sheetId="103" r:id="rId104"/>
    <sheet name="II-8.1.7   " sheetId="125" r:id="rId105"/>
    <sheet name="II-8.2.1  " sheetId="105" r:id="rId106"/>
    <sheet name="II-8.3.1   " sheetId="106" r:id="rId107"/>
    <sheet name="II-8.4.1  " sheetId="107" r:id="rId108"/>
    <sheet name="II-8.4.2" sheetId="108" r:id="rId109"/>
    <sheet name="CONTROL" sheetId="109" state="hidden" r:id="rId110"/>
    <sheet name="CONTROL " sheetId="110" state="hidden" r:id="rId111"/>
    <sheet name="CONTROL Media Básica" sheetId="111" state="hidden" r:id="rId112"/>
    <sheet name="CONTROL Media Superior" sheetId="112" state="hidden" r:id="rId113"/>
    <sheet name="Hoja1" sheetId="126" state="hidden" r:id="rId114"/>
    <sheet name="Hoja2" sheetId="127" r:id="rId115"/>
  </sheets>
  <externalReferences>
    <externalReference r:id="rId116"/>
  </externalReferences>
  <definedNames>
    <definedName name="_2Excel_BuiltIn_Print_Area_7_1" localSheetId="57">#REF!</definedName>
    <definedName name="_3Excel_BuiltIn_Print_Area_7_1" localSheetId="69">#REF!</definedName>
    <definedName name="_xlnm._FilterDatabase" localSheetId="14" hidden="1">'II-1.3.3 '!$A$1:$H$1039</definedName>
    <definedName name="_xlnm._FilterDatabase" localSheetId="79">'II-6.1.1'!$A$21:$C$29</definedName>
    <definedName name="_xlnm._FilterDatabase" localSheetId="92" hidden="1">'II-7.2.5 '!$A$18:$U$29</definedName>
    <definedName name="_xlnm._FilterDatabase" localSheetId="108">'II-8.4.2'!$A$14:$AB$14</definedName>
    <definedName name="_Regression_Int" localSheetId="3">1</definedName>
    <definedName name="_Regression_Int" localSheetId="4">1</definedName>
    <definedName name="_Regression_Int" localSheetId="19">1</definedName>
    <definedName name="_Regression_Int" localSheetId="5">1</definedName>
    <definedName name="_Regression_Int" localSheetId="6">1</definedName>
    <definedName name="_Regression_Int" localSheetId="7">1</definedName>
    <definedName name="_Regression_Int" localSheetId="8">1</definedName>
    <definedName name="_Regression_Int" localSheetId="9">1</definedName>
    <definedName name="_Regression_Int" localSheetId="10">1</definedName>
    <definedName name="_Regression_Int" localSheetId="11">1</definedName>
    <definedName name="_Regression_Int" localSheetId="12">1</definedName>
    <definedName name="_Regression_Int" localSheetId="18">1</definedName>
    <definedName name="_Regression_Int" localSheetId="20">1</definedName>
    <definedName name="_Regression_Int" localSheetId="21">1</definedName>
    <definedName name="_Regression_Int" localSheetId="22">1</definedName>
    <definedName name="_Regression_Int" localSheetId="31">1</definedName>
    <definedName name="_Regression_Int" localSheetId="32">1</definedName>
    <definedName name="_Regression_Int" localSheetId="33">1</definedName>
    <definedName name="_Regression_Int" localSheetId="34">1</definedName>
    <definedName name="_Regression_Int" localSheetId="35">1</definedName>
    <definedName name="_Regression_Int" localSheetId="36">1</definedName>
    <definedName name="_Regression_Int" localSheetId="38">1</definedName>
    <definedName name="_Regression_Int" localSheetId="39">1</definedName>
    <definedName name="_Regression_Int" localSheetId="23">1</definedName>
    <definedName name="_Regression_Int" localSheetId="24">1</definedName>
    <definedName name="_Regression_Int" localSheetId="25">1</definedName>
    <definedName name="_Regression_Int" localSheetId="27">1</definedName>
    <definedName name="_Regression_Int" localSheetId="29">1</definedName>
    <definedName name="_Regression_Int" localSheetId="30">1</definedName>
    <definedName name="_Regression_Int" localSheetId="40">1</definedName>
    <definedName name="_Regression_Int" localSheetId="43">1</definedName>
    <definedName name="_Regression_Int" localSheetId="45">1</definedName>
    <definedName name="_Regression_Int" localSheetId="46">1</definedName>
    <definedName name="_Regression_Int" localSheetId="48">1</definedName>
    <definedName name="_Regression_Int" localSheetId="51">1</definedName>
    <definedName name="_Regression_Int" localSheetId="52">1</definedName>
    <definedName name="_Regression_Int" localSheetId="55">1</definedName>
    <definedName name="_Regression_Int" localSheetId="57">1</definedName>
    <definedName name="_Regression_Int" localSheetId="58">1</definedName>
    <definedName name="_Regression_Int" localSheetId="59">1</definedName>
    <definedName name="_Regression_Int" localSheetId="60">1</definedName>
    <definedName name="_Regression_Int" localSheetId="61">1</definedName>
    <definedName name="_Regression_Int" localSheetId="62">1</definedName>
    <definedName name="_Regression_Int" localSheetId="64">1</definedName>
    <definedName name="_Regression_Int" localSheetId="66">1</definedName>
    <definedName name="_Regression_Int" localSheetId="71">1</definedName>
    <definedName name="_Regression_Int" localSheetId="73">1</definedName>
    <definedName name="_Regression_Int" localSheetId="74">1</definedName>
    <definedName name="_Regression_Int" localSheetId="75">1</definedName>
    <definedName name="_Regression_Int" localSheetId="76">1</definedName>
    <definedName name="_Regression_Int" localSheetId="77">1</definedName>
    <definedName name="_Regression_Int" localSheetId="79">1</definedName>
    <definedName name="_Regression_Int" localSheetId="80">1</definedName>
    <definedName name="_Regression_Int" localSheetId="81">1</definedName>
    <definedName name="_Regression_Int" localSheetId="83">1</definedName>
    <definedName name="_Regression_Int" localSheetId="86" hidden="1">1</definedName>
    <definedName name="_Regression_Int" localSheetId="87" hidden="1">1</definedName>
    <definedName name="_Regression_Int" localSheetId="88" hidden="1">1</definedName>
    <definedName name="_Regression_Int" localSheetId="89" hidden="1">1</definedName>
    <definedName name="_Regression_Int" localSheetId="90" hidden="1">1</definedName>
    <definedName name="_Regression_Int" localSheetId="91" hidden="1">1</definedName>
    <definedName name="_Regression_Int" localSheetId="92" hidden="1">1</definedName>
    <definedName name="_Regression_Int" localSheetId="93" hidden="1">1</definedName>
    <definedName name="_Regression_Int" localSheetId="94" hidden="1">1</definedName>
    <definedName name="_Regression_Int" localSheetId="96" hidden="1">1</definedName>
    <definedName name="_Regression_Int" localSheetId="98">1</definedName>
    <definedName name="_Regression_Int" localSheetId="99">1</definedName>
    <definedName name="_Regression_Int" localSheetId="104" hidden="1">1</definedName>
    <definedName name="_Regression_Int" localSheetId="106">1</definedName>
    <definedName name="a" localSheetId="3">#REF!</definedName>
    <definedName name="a" localSheetId="15">#REF!</definedName>
    <definedName name="a" localSheetId="16">#REF!</definedName>
    <definedName name="a" localSheetId="45">#REF!</definedName>
    <definedName name="a" localSheetId="48">#REF!</definedName>
    <definedName name="a" localSheetId="53">#REF!</definedName>
    <definedName name="a" localSheetId="57">#REF!</definedName>
    <definedName name="a" localSheetId="58">#REF!</definedName>
    <definedName name="a" localSheetId="64">#REF!</definedName>
    <definedName name="a" localSheetId="66">#REF!</definedName>
    <definedName name="a" localSheetId="69">#REF!</definedName>
    <definedName name="a" localSheetId="74">#REF!</definedName>
    <definedName name="a" localSheetId="76">#REF!</definedName>
    <definedName name="a" localSheetId="77">#REF!</definedName>
    <definedName name="a" localSheetId="79">#REF!</definedName>
    <definedName name="a" localSheetId="80">#REF!</definedName>
    <definedName name="a" localSheetId="82">#REF!</definedName>
    <definedName name="a" localSheetId="84">#REF!</definedName>
    <definedName name="a" localSheetId="86">#REF!</definedName>
    <definedName name="a" localSheetId="87">#REF!</definedName>
    <definedName name="a" localSheetId="88">#REF!</definedName>
    <definedName name="a" localSheetId="89">#REF!</definedName>
    <definedName name="a" localSheetId="90">#REF!</definedName>
    <definedName name="a" localSheetId="91">#REF!</definedName>
    <definedName name="a" localSheetId="92">#REF!</definedName>
    <definedName name="a" localSheetId="93">#REF!</definedName>
    <definedName name="a" localSheetId="94">#REF!</definedName>
    <definedName name="a" localSheetId="95">#REF!</definedName>
    <definedName name="a" localSheetId="96">#REF!</definedName>
    <definedName name="a" localSheetId="102">#REF!</definedName>
    <definedName name="a" localSheetId="103">#REF!</definedName>
    <definedName name="a" localSheetId="104">#REF!</definedName>
    <definedName name="a" localSheetId="105">#REF!</definedName>
    <definedName name="a" localSheetId="106">#REF!</definedName>
    <definedName name="a" localSheetId="107">#REF!</definedName>
    <definedName name="a" localSheetId="108">#REF!</definedName>
    <definedName name="a" localSheetId="1">#REF!</definedName>
    <definedName name="a">#REF!</definedName>
    <definedName name="A_impresión_IM" localSheetId="3">' II-1.1.1'!$A$1:$Z$39</definedName>
    <definedName name="A_impresión_IM" localSheetId="4">' II-1.1.2'!$A$1:$Z$38</definedName>
    <definedName name="A_impresión_IM" localSheetId="19">' II-2.1.2'!$A$1:$T$36</definedName>
    <definedName name="A_impresión_IM" localSheetId="5">'II-1.2.1'!#REF!</definedName>
    <definedName name="A_impresión_IM" localSheetId="6">'II-1.2.2'!#REF!</definedName>
    <definedName name="A_impresión_IM" localSheetId="7">'II-1.2.3'!$A$1:$I$32</definedName>
    <definedName name="A_impresión_IM" localSheetId="8">'II-1.2.4'!#REF!</definedName>
    <definedName name="A_impresión_IM" localSheetId="9">'II-1.2.5'!#REF!</definedName>
    <definedName name="A_impresión_IM" localSheetId="10">'II-1.2.6'!#REF!</definedName>
    <definedName name="A_impresión_IM" localSheetId="11">'II-1.2.7'!$A$1:$A$34</definedName>
    <definedName name="A_impresión_IM" localSheetId="12">#REF!</definedName>
    <definedName name="A_impresión_IM" localSheetId="13">#REF!</definedName>
    <definedName name="A_impresión_IM" localSheetId="15">#REF!</definedName>
    <definedName name="A_impresión_IM" localSheetId="16">#REF!</definedName>
    <definedName name="A_impresión_IM" localSheetId="18">'II-2.1.1'!#REF!</definedName>
    <definedName name="A_impresión_IM" localSheetId="20">'II-2.1.3'!$A$1:$E$31</definedName>
    <definedName name="A_impresión_IM" localSheetId="21">'II-2.1.4'!$A$1:$F$15</definedName>
    <definedName name="A_impresión_IM" localSheetId="22">'II-2.2.1'!$A$1:$F$31</definedName>
    <definedName name="A_impresión_IM" localSheetId="31">'II-2.2.10'!$A$1:$F$20</definedName>
    <definedName name="A_impresión_IM" localSheetId="32">'II-2.2.11'!$A$1:$E$33</definedName>
    <definedName name="A_impresión_IM" localSheetId="33">'II-2.2.12'!$A$1:$D$20</definedName>
    <definedName name="A_impresión_IM" localSheetId="34">'II-2.2.13'!$A$1:$D$33</definedName>
    <definedName name="A_impresión_IM" localSheetId="35">'II-2.2.14'!$A$1:$D$31</definedName>
    <definedName name="A_impresión_IM" localSheetId="36">'II-2.2.15'!$A$1:$D$31</definedName>
    <definedName name="A_impresión_IM" localSheetId="38">'II-2.2.17'!$A$1:$F$31</definedName>
    <definedName name="A_impresión_IM" localSheetId="39">'II-2.2.18'!$A$2:$A$30</definedName>
    <definedName name="A_impresión_IM" localSheetId="23">'II-2.2.2'!$A$1:$F$33</definedName>
    <definedName name="A_impresión_IM" localSheetId="24">'II-2.2.3'!$A$1:$T$36</definedName>
    <definedName name="A_impresión_IM" localSheetId="25">'II-2.2.4'!$A$1:$J$30</definedName>
    <definedName name="A_impresión_IM" localSheetId="27">'II-2.2.6'!$A$1:$F$15</definedName>
    <definedName name="A_impresión_IM" localSheetId="29">'II-2.2.8'!$A$1:$E$23</definedName>
    <definedName name="A_impresión_IM" localSheetId="30">'II-2.2.9'!$A$1:$F$21</definedName>
    <definedName name="A_impresión_IM" localSheetId="40">#REF!</definedName>
    <definedName name="A_impresión_IM" localSheetId="41">#REF!</definedName>
    <definedName name="A_impresión_IM" localSheetId="43">'II-3.1.1 '!$A$1:$K$6</definedName>
    <definedName name="A_impresión_IM" localSheetId="45">'II-3.2.1 '!#REF!</definedName>
    <definedName name="A_impresión_IM" localSheetId="46">'II-3.2.2'!#REF!</definedName>
    <definedName name="A_IMPRESIÓN_IM" localSheetId="47">'II-3.2.3'!#REF!</definedName>
    <definedName name="A_impresión_IM" localSheetId="48">'II-3.2.4'!#REF!</definedName>
    <definedName name="A_impresión_IM" localSheetId="51">'II-3.2.7'!#REF!</definedName>
    <definedName name="A_impresión_IM" localSheetId="52">'II-3.2.8 '!#REF!</definedName>
    <definedName name="A_impresión_IM" localSheetId="53">#REF!</definedName>
    <definedName name="A_impresión_IM" localSheetId="55">'II-3.4.1'!#REF!</definedName>
    <definedName name="A_impresión_IM" localSheetId="57">'II-4.1.1 '!$A$1:$B$32</definedName>
    <definedName name="A_impresión_IM" localSheetId="58">'II-4.2.1 '!$A$1:$F$23</definedName>
    <definedName name="A_impresión_IM" localSheetId="59">'II-4.2.2 '!$A$1:$U$81</definedName>
    <definedName name="A_impresión_IM" localSheetId="60">'II-4.2.3 '!$A$1:$I$23</definedName>
    <definedName name="A_impresión_IM" localSheetId="61">'II-4.2.4 '!$A$1:$N$40</definedName>
    <definedName name="A_impresión_IM" localSheetId="62">'II-4.2.5'!$A$1:$G$31</definedName>
    <definedName name="A_impresión_IM" localSheetId="63">#REF!</definedName>
    <definedName name="A_impresión_IM" localSheetId="64">'II-4.2.7 '!$A$1:$F$35</definedName>
    <definedName name="A_impresión_IM" localSheetId="65">#REF!</definedName>
    <definedName name="A_impresión_IM" localSheetId="66">'II-4.2.9 '!$A$1:$C$30</definedName>
    <definedName name="A_impresión_IM" localSheetId="69">#REF!</definedName>
    <definedName name="A_impresión_IM" localSheetId="71">'II-4.4.1'!$A$1:$C$22</definedName>
    <definedName name="A_impresión_IM" localSheetId="73">'II-5.1.1  '!$A$1:$D$47</definedName>
    <definedName name="A_impresión_IM" localSheetId="74">'II-5.2.1'!$A$1:$D$37</definedName>
    <definedName name="A_impresión_IM" localSheetId="75">'II-5.2.2'!$A$1:$D$87</definedName>
    <definedName name="A_impresión_IM" localSheetId="76">'II-5.3.1'!$A$1:$C$35</definedName>
    <definedName name="A_impresión_IM" localSheetId="77">'II-5.3.2 '!$A$1:$B$22</definedName>
    <definedName name="A_impresión_IM" localSheetId="79">'II-6.1.1'!$A$1:$B$42</definedName>
    <definedName name="A_impresión_IM" localSheetId="80">'II-6.2.1'!$A$1:$C$55</definedName>
    <definedName name="A_impresión_IM" localSheetId="81">'II-6.2.2'!$A$1:$D$9</definedName>
    <definedName name="A_impresión_IM" localSheetId="82">#REF!</definedName>
    <definedName name="A_impresión_IM" localSheetId="83">'II-6.3.2'!$A$1:$B$9</definedName>
    <definedName name="A_impresión_IM" localSheetId="84">#REF!</definedName>
    <definedName name="A_impresión_IM" localSheetId="86">'II-7.1.1    '!$A$1:$E$70</definedName>
    <definedName name="A_impresión_IM" localSheetId="87">'II-7.1.2  '!$A$1:$D$26</definedName>
    <definedName name="A_impresión_IM" localSheetId="88">'II-7.2.1 '!$A$1:$D$449</definedName>
    <definedName name="A_impresión_IM" localSheetId="89">'II-7.2.2  '!$A$1:$D$84</definedName>
    <definedName name="A_impresión_IM" localSheetId="90">'II-7.2.3  '!$A$1:$D$32</definedName>
    <definedName name="A_impresión_IM" localSheetId="91">'II-7.2.4  '!$A$1:$E$112</definedName>
    <definedName name="A_impresión_IM" localSheetId="92">'II-7.2.5 '!$A$1:$D$312</definedName>
    <definedName name="A_impresión_IM" localSheetId="93">'II-7.2.6 '!$A$1:$D$160</definedName>
    <definedName name="A_impresión_IM" localSheetId="94">'II-7.2.7   '!$A$1:$D$12</definedName>
    <definedName name="A_impresión_IM" localSheetId="95">#REF!</definedName>
    <definedName name="A_impresión_IM" localSheetId="96">'II-7.3.1  '!$A$1:$H$179</definedName>
    <definedName name="A_impresión_IM" localSheetId="98">'II-8.1.1'!$A$1:$L$28</definedName>
    <definedName name="A_impresión_IM" localSheetId="101">#REF!</definedName>
    <definedName name="A_impresión_IM" localSheetId="102">#REF!</definedName>
    <definedName name="A_impresión_IM" localSheetId="103">#REF!</definedName>
    <definedName name="A_impresión_IM" localSheetId="104">'II-8.1.7   '!$A$1:$D$96</definedName>
    <definedName name="A_impresión_IM" localSheetId="105">#REF!</definedName>
    <definedName name="A_impresión_IM" localSheetId="106">'II-8.3.1   '!#REF!</definedName>
    <definedName name="A_impresión_IM" localSheetId="107">#REF!</definedName>
    <definedName name="A_impresión_IM" localSheetId="108">#REF!</definedName>
    <definedName name="A_impresión_IM" localSheetId="1">#REF!</definedName>
    <definedName name="A_impresión_IM">#REF!</definedName>
    <definedName name="A_impresión_IM_1" localSheetId="3">#REF!</definedName>
    <definedName name="A_impresión_IM_1" localSheetId="12">#REF!</definedName>
    <definedName name="A_impresión_IM_1" localSheetId="13">#REF!</definedName>
    <definedName name="A_impresión_IM_1" localSheetId="15">#REF!</definedName>
    <definedName name="A_impresión_IM_1" localSheetId="16">#REF!</definedName>
    <definedName name="A_impresión_IM_1" localSheetId="40">#REF!</definedName>
    <definedName name="A_impresión_IM_1" localSheetId="41">#REF!</definedName>
    <definedName name="A_impresión_IM_1" localSheetId="45">#REF!</definedName>
    <definedName name="A_impresión_IM_1" localSheetId="48">#REF!</definedName>
    <definedName name="A_impresión_IM_1" localSheetId="53">#REF!</definedName>
    <definedName name="A_impresión_IM_1" localSheetId="57">#REF!</definedName>
    <definedName name="A_impresión_IM_1" localSheetId="58">#REF!</definedName>
    <definedName name="A_impresión_IM_1" localSheetId="64">#REF!</definedName>
    <definedName name="A_impresión_IM_1" localSheetId="66">#REF!</definedName>
    <definedName name="A_impresión_IM_1" localSheetId="69">#REF!</definedName>
    <definedName name="A_impresión_IM_1" localSheetId="74">#REF!</definedName>
    <definedName name="A_impresión_IM_1" localSheetId="76">#REF!</definedName>
    <definedName name="A_impresión_IM_1" localSheetId="77">#REF!</definedName>
    <definedName name="A_impresión_IM_1" localSheetId="79">#REF!</definedName>
    <definedName name="A_impresión_IM_1" localSheetId="80">#REF!</definedName>
    <definedName name="A_impresión_IM_1" localSheetId="81">#REF!</definedName>
    <definedName name="A_impresión_IM_1" localSheetId="82">#REF!</definedName>
    <definedName name="A_impresión_IM_1" localSheetId="83">#REF!</definedName>
    <definedName name="A_impresión_IM_1" localSheetId="84">#REF!</definedName>
    <definedName name="A_impresión_IM_1" localSheetId="86">#REF!</definedName>
    <definedName name="A_impresión_IM_1" localSheetId="87">#REF!</definedName>
    <definedName name="A_impresión_IM_1" localSheetId="88">#REF!</definedName>
    <definedName name="A_impresión_IM_1" localSheetId="89">#REF!</definedName>
    <definedName name="A_impresión_IM_1" localSheetId="90">#REF!</definedName>
    <definedName name="A_impresión_IM_1" localSheetId="91">#REF!</definedName>
    <definedName name="A_impresión_IM_1" localSheetId="92">#REF!</definedName>
    <definedName name="A_impresión_IM_1" localSheetId="93">#REF!</definedName>
    <definedName name="A_impresión_IM_1" localSheetId="94">#REF!</definedName>
    <definedName name="A_impresión_IM_1" localSheetId="95">#REF!</definedName>
    <definedName name="A_impresión_IM_1" localSheetId="96">#REF!</definedName>
    <definedName name="A_impresión_IM_1" localSheetId="102">'II-8.1.5  '!$A$1:$G$101</definedName>
    <definedName name="A_impresión_IM_1" localSheetId="103">#REF!</definedName>
    <definedName name="A_impresión_IM_1" localSheetId="104">#REF!</definedName>
    <definedName name="A_impresión_IM_1" localSheetId="105">#REF!</definedName>
    <definedName name="A_impresión_IM_1" localSheetId="106">#REF!</definedName>
    <definedName name="A_impresión_IM_1" localSheetId="107">#REF!</definedName>
    <definedName name="A_impresión_IM_1" localSheetId="108">#REF!</definedName>
    <definedName name="A_impresión_IM_1" localSheetId="1">#REF!</definedName>
    <definedName name="A_impresión_IM_1">#REF!</definedName>
    <definedName name="A_impresión_IM_10" localSheetId="43">#REF!</definedName>
    <definedName name="A_impresión_IM_10" localSheetId="63">#REF!</definedName>
    <definedName name="A_impresión_IM_10" localSheetId="65">#REF!</definedName>
    <definedName name="A_impresión_IM_10" localSheetId="69">#REF!</definedName>
    <definedName name="A_impresión_IM_5" localSheetId="95">#REF!</definedName>
    <definedName name="A_impresión_IM_5" localSheetId="96">#REF!</definedName>
    <definedName name="A_impresión_IM_5" localSheetId="104">#REF!</definedName>
    <definedName name="A_impresión_IM_7" localSheetId="43">#REF!</definedName>
    <definedName name="A_impresión_IM_7" localSheetId="57">#REF!</definedName>
    <definedName name="A_impresión_IM_7" localSheetId="69">#REF!</definedName>
    <definedName name="AA" localSheetId="3">#REF!</definedName>
    <definedName name="AA" localSheetId="15">#REF!</definedName>
    <definedName name="AA" localSheetId="16">#REF!</definedName>
    <definedName name="AA" localSheetId="57">#REF!</definedName>
    <definedName name="AA" localSheetId="66">#REF!</definedName>
    <definedName name="AA" localSheetId="74">#REF!</definedName>
    <definedName name="AA" localSheetId="76">#REF!</definedName>
    <definedName name="AA" localSheetId="77">#REF!</definedName>
    <definedName name="AA" localSheetId="79">#REF!</definedName>
    <definedName name="AA" localSheetId="80">#REF!</definedName>
    <definedName name="AA" localSheetId="82">#REF!</definedName>
    <definedName name="AA" localSheetId="84">#REF!</definedName>
    <definedName name="AA" localSheetId="86">#REF!</definedName>
    <definedName name="AA" localSheetId="87">#REF!</definedName>
    <definedName name="AA" localSheetId="88">#REF!</definedName>
    <definedName name="AA" localSheetId="89">#REF!</definedName>
    <definedName name="AA" localSheetId="90">#REF!</definedName>
    <definedName name="AA" localSheetId="91">#REF!</definedName>
    <definedName name="AA" localSheetId="92">#REF!</definedName>
    <definedName name="AA" localSheetId="93">#REF!</definedName>
    <definedName name="AA" localSheetId="94">#REF!</definedName>
    <definedName name="AA" localSheetId="95">#REF!</definedName>
    <definedName name="AA" localSheetId="96">#REF!</definedName>
    <definedName name="AA" localSheetId="102">#REF!</definedName>
    <definedName name="AA" localSheetId="103">#REF!</definedName>
    <definedName name="AA" localSheetId="104">#REF!</definedName>
    <definedName name="AA" localSheetId="105">#REF!</definedName>
    <definedName name="AA" localSheetId="106">#REF!</definedName>
    <definedName name="AA" localSheetId="107">#REF!</definedName>
    <definedName name="AA" localSheetId="108">#REF!</definedName>
    <definedName name="AA" localSheetId="1">#REF!</definedName>
    <definedName name="AA">#REF!</definedName>
    <definedName name="aaa" localSheetId="3">#REF!</definedName>
    <definedName name="aaa" localSheetId="12">#REF!</definedName>
    <definedName name="aaa" localSheetId="13">#REF!</definedName>
    <definedName name="aaa" localSheetId="15">#REF!</definedName>
    <definedName name="aaa" localSheetId="16">#REF!</definedName>
    <definedName name="aaa" localSheetId="40">#REF!</definedName>
    <definedName name="aaa" localSheetId="41">#REF!</definedName>
    <definedName name="aaa" localSheetId="57">#REF!</definedName>
    <definedName name="aaa" localSheetId="66">#REF!</definedName>
    <definedName name="aaa" localSheetId="74">#REF!</definedName>
    <definedName name="aaa" localSheetId="76">#REF!</definedName>
    <definedName name="aaa" localSheetId="77">#REF!</definedName>
    <definedName name="aaa" localSheetId="79">#REF!</definedName>
    <definedName name="aaa" localSheetId="80">#REF!</definedName>
    <definedName name="aaa" localSheetId="81">#REF!</definedName>
    <definedName name="aaa" localSheetId="82">#REF!</definedName>
    <definedName name="aaa" localSheetId="83">#REF!</definedName>
    <definedName name="aaa" localSheetId="84">#REF!</definedName>
    <definedName name="aaa" localSheetId="86">#REF!</definedName>
    <definedName name="aaa" localSheetId="87">#REF!</definedName>
    <definedName name="aaa" localSheetId="88">#REF!</definedName>
    <definedName name="aaa" localSheetId="89">#REF!</definedName>
    <definedName name="aaa" localSheetId="90">#REF!</definedName>
    <definedName name="aaa" localSheetId="91">#REF!</definedName>
    <definedName name="aaa" localSheetId="92">#REF!</definedName>
    <definedName name="aaa" localSheetId="93">#REF!</definedName>
    <definedName name="aaa" localSheetId="94">#REF!</definedName>
    <definedName name="aaa" localSheetId="95">#REF!</definedName>
    <definedName name="aaa" localSheetId="96">#REF!</definedName>
    <definedName name="aaa" localSheetId="102">#REF!</definedName>
    <definedName name="aaa" localSheetId="103">#REF!</definedName>
    <definedName name="aaa" localSheetId="104">#REF!</definedName>
    <definedName name="aaa" localSheetId="105">#REF!</definedName>
    <definedName name="aaa" localSheetId="106">#REF!</definedName>
    <definedName name="aaa" localSheetId="107">#REF!</definedName>
    <definedName name="aaa" localSheetId="108">#REF!</definedName>
    <definedName name="aaa" localSheetId="1">#REF!</definedName>
    <definedName name="aaa">#REF!</definedName>
    <definedName name="aaaa" localSheetId="3">#REF!</definedName>
    <definedName name="aaaa" localSheetId="15">#REF!</definedName>
    <definedName name="aaaa" localSheetId="16">#REF!</definedName>
    <definedName name="aaaa" localSheetId="66">#REF!</definedName>
    <definedName name="aaaa" localSheetId="74">#REF!</definedName>
    <definedName name="aaaa" localSheetId="76">#REF!</definedName>
    <definedName name="aaaa" localSheetId="77">#REF!</definedName>
    <definedName name="aaaa" localSheetId="79">#REF!</definedName>
    <definedName name="aaaa" localSheetId="80">#REF!</definedName>
    <definedName name="aaaa" localSheetId="82">#REF!</definedName>
    <definedName name="aaaa" localSheetId="84">#REF!</definedName>
    <definedName name="aaaa" localSheetId="86">#REF!</definedName>
    <definedName name="aaaa" localSheetId="87">#REF!</definedName>
    <definedName name="aaaa" localSheetId="88">#REF!</definedName>
    <definedName name="aaaa" localSheetId="89">#REF!</definedName>
    <definedName name="aaaa" localSheetId="90">#REF!</definedName>
    <definedName name="aaaa" localSheetId="91">#REF!</definedName>
    <definedName name="aaaa" localSheetId="92">#REF!</definedName>
    <definedName name="aaaa" localSheetId="93">#REF!</definedName>
    <definedName name="aaaa" localSheetId="94">#REF!</definedName>
    <definedName name="aaaa" localSheetId="95">#REF!</definedName>
    <definedName name="aaaa" localSheetId="96">#REF!</definedName>
    <definedName name="aaaa" localSheetId="102">#REF!</definedName>
    <definedName name="aaaa" localSheetId="103">#REF!</definedName>
    <definedName name="aaaa" localSheetId="104">#REF!</definedName>
    <definedName name="aaaa" localSheetId="105">#REF!</definedName>
    <definedName name="aaaa" localSheetId="106">#REF!</definedName>
    <definedName name="aaaa" localSheetId="107">#REF!</definedName>
    <definedName name="aaaa" localSheetId="108">#REF!</definedName>
    <definedName name="aaaa" localSheetId="1">#REF!</definedName>
    <definedName name="aaaa">#REF!</definedName>
    <definedName name="afds" localSheetId="3">#REF!</definedName>
    <definedName name="afds" localSheetId="12">#REF!</definedName>
    <definedName name="afds" localSheetId="13">#REF!</definedName>
    <definedName name="afds" localSheetId="15">#REF!</definedName>
    <definedName name="afds" localSheetId="16">#REF!</definedName>
    <definedName name="afds" localSheetId="40">#REF!</definedName>
    <definedName name="afds" localSheetId="41">#REF!</definedName>
    <definedName name="afds" localSheetId="57">#REF!</definedName>
    <definedName name="afds" localSheetId="66">#REF!</definedName>
    <definedName name="afds" localSheetId="74">#REF!</definedName>
    <definedName name="afds" localSheetId="76">#REF!</definedName>
    <definedName name="afds" localSheetId="77">#REF!</definedName>
    <definedName name="afds" localSheetId="79">#REF!</definedName>
    <definedName name="afds" localSheetId="80">#REF!</definedName>
    <definedName name="afds" localSheetId="81">#REF!</definedName>
    <definedName name="afds" localSheetId="82">#REF!</definedName>
    <definedName name="afds" localSheetId="83">#REF!</definedName>
    <definedName name="afds" localSheetId="84">#REF!</definedName>
    <definedName name="afds" localSheetId="86">#REF!</definedName>
    <definedName name="afds" localSheetId="87">#REF!</definedName>
    <definedName name="afds" localSheetId="88">#REF!</definedName>
    <definedName name="afds" localSheetId="89">#REF!</definedName>
    <definedName name="afds" localSheetId="90">#REF!</definedName>
    <definedName name="afds" localSheetId="91">#REF!</definedName>
    <definedName name="afds" localSheetId="92">#REF!</definedName>
    <definedName name="afds" localSheetId="93">#REF!</definedName>
    <definedName name="afds" localSheetId="94">#REF!</definedName>
    <definedName name="afds" localSheetId="95">#REF!</definedName>
    <definedName name="afds" localSheetId="96">#REF!</definedName>
    <definedName name="afds" localSheetId="102">#REF!</definedName>
    <definedName name="afds" localSheetId="103">#REF!</definedName>
    <definedName name="afds" localSheetId="104">#REF!</definedName>
    <definedName name="afds" localSheetId="105">#REF!</definedName>
    <definedName name="afds" localSheetId="106">#REF!</definedName>
    <definedName name="afds" localSheetId="107">#REF!</definedName>
    <definedName name="afds" localSheetId="108">#REF!</definedName>
    <definedName name="afds" localSheetId="1">#REF!</definedName>
    <definedName name="afds">#REF!</definedName>
    <definedName name="_xlnm.Print_Area" localSheetId="3">' II-1.1.1'!$A$1:$H$34</definedName>
    <definedName name="_xlnm.Print_Area" localSheetId="4">' II-1.1.2'!$A$1:$H$33</definedName>
    <definedName name="_xlnm.Print_Area" localSheetId="19">' II-2.1.2'!$A$1:$AI$48</definedName>
    <definedName name="_xlnm.Print_Area" localSheetId="7">'II-1.2.3'!$A$1:$N$32</definedName>
    <definedName name="_xlnm.Print_Area" localSheetId="18">'II-2.1.1'!$A$1:$F$32</definedName>
    <definedName name="_xlnm.Print_Area" localSheetId="21">'II-2.1.4'!$A$1:$F$31</definedName>
    <definedName name="_xlnm.Print_Area" localSheetId="31">'II-2.2.10'!$A$1:$P$20</definedName>
    <definedName name="_xlnm.Print_Area" localSheetId="33">'II-2.2.12'!$A$1:$G$20</definedName>
    <definedName name="_xlnm.Print_Area" localSheetId="27">'II-2.2.6'!$A$1:$F$31</definedName>
    <definedName name="_xlnm.Print_Area" localSheetId="29">'II-2.2.8'!$A$1:$O$23</definedName>
    <definedName name="_xlnm.Print_Area" localSheetId="30">'II-2.2.9'!$A$1:$P$21</definedName>
    <definedName name="_xlnm.Print_Area" localSheetId="46">'II-3.2.2'!#REF!</definedName>
    <definedName name="_xlnm.Print_Area" localSheetId="51">'II-3.2.7'!#REF!</definedName>
    <definedName name="_xlnm.Print_Area" localSheetId="52">'II-3.2.8 '!#REF!</definedName>
    <definedName name="_xlnm.Print_Area" localSheetId="55">'II-3.4.1'!#REF!</definedName>
    <definedName name="_xlnm.Print_Area" localSheetId="58">'II-4.2.1 '!$A$1:$F$29</definedName>
    <definedName name="_xlnm.Print_Area" localSheetId="59">'II-4.2.2 '!$A$1:$V$10</definedName>
    <definedName name="_xlnm.Print_Area" localSheetId="60">'II-4.2.3 '!$A$1:$I$24</definedName>
    <definedName name="_xlnm.Print_Area" localSheetId="61">'II-4.2.4 '!$A$1:$O$13</definedName>
    <definedName name="_xlnm.Print_Area" localSheetId="63">'II-4.2.6'!$A$1:$L$32</definedName>
    <definedName name="_xlnm.Print_Area" localSheetId="65">'II-4.2.8'!$J$1:$S$35</definedName>
    <definedName name="_xlnm.Print_Area" localSheetId="73">'II-5.1.1  '!$A$1:$E$47</definedName>
    <definedName name="_xlnm.Print_Area" localSheetId="79">'II-6.1.1'!$A$1:$C$42</definedName>
    <definedName name="_xlnm.Print_Area" localSheetId="91">'II-7.2.4  '!$A$1:$E$113</definedName>
    <definedName name="_xlnm.Print_Area" localSheetId="93">'II-7.2.6 '!$A$1:$J$206</definedName>
    <definedName name="_xlnm.Print_Area" localSheetId="94">'II-7.2.7   '!$A$1:$J$48</definedName>
    <definedName name="_xlnm.Print_Area" localSheetId="96">'II-7.3.1  '!$A$1:$H$180</definedName>
    <definedName name="_xlnm.Print_Area" localSheetId="98">'II-8.1.1'!$A$1:$L$29</definedName>
    <definedName name="_xlnm.Print_Area" localSheetId="99">'II-8.1.2'!$A$1:$K$24</definedName>
    <definedName name="_xlnm.Print_Area" localSheetId="104">'II-8.1.7   '!$A$1:$J$98</definedName>
    <definedName name="asdfasdf" localSheetId="3">#REF!</definedName>
    <definedName name="asdfasdf" localSheetId="74">#REF!</definedName>
    <definedName name="asdfasdf" localSheetId="76">#REF!</definedName>
    <definedName name="asdfasdf" localSheetId="77">#REF!</definedName>
    <definedName name="asdfasdf" localSheetId="86">#REF!</definedName>
    <definedName name="asdfasdf" localSheetId="87">#REF!</definedName>
    <definedName name="asdfasdf" localSheetId="88">#REF!</definedName>
    <definedName name="asdfasdf" localSheetId="89">#REF!</definedName>
    <definedName name="asdfasdf" localSheetId="90">#REF!</definedName>
    <definedName name="asdfasdf" localSheetId="91">#REF!</definedName>
    <definedName name="asdfasdf" localSheetId="92">#REF!</definedName>
    <definedName name="asdfasdf" localSheetId="93">#REF!</definedName>
    <definedName name="asdfasdf" localSheetId="94">#REF!</definedName>
    <definedName name="asdfasdf" localSheetId="95">#REF!</definedName>
    <definedName name="asdfasdf" localSheetId="96">#REF!</definedName>
    <definedName name="asdfasdf" localSheetId="102">#REF!</definedName>
    <definedName name="asdfasdf" localSheetId="103">#REF!</definedName>
    <definedName name="asdfasdf" localSheetId="104">#REF!</definedName>
    <definedName name="asdfasdf" localSheetId="105">#REF!</definedName>
    <definedName name="asdfasdf" localSheetId="106">#REF!</definedName>
    <definedName name="asdfasdf">#REF!</definedName>
    <definedName name="bbb" localSheetId="3">#REF!</definedName>
    <definedName name="bbb" localSheetId="74">#REF!</definedName>
    <definedName name="bbb" localSheetId="76">#REF!</definedName>
    <definedName name="bbb" localSheetId="77">#REF!</definedName>
    <definedName name="bbb" localSheetId="86">#REF!</definedName>
    <definedName name="bbb" localSheetId="87">#REF!</definedName>
    <definedName name="bbb" localSheetId="88">#REF!</definedName>
    <definedName name="bbb" localSheetId="89">#REF!</definedName>
    <definedName name="bbb" localSheetId="90">#REF!</definedName>
    <definedName name="bbb" localSheetId="91">#REF!</definedName>
    <definedName name="bbb" localSheetId="92">#REF!</definedName>
    <definedName name="bbb" localSheetId="93">#REF!</definedName>
    <definedName name="bbb" localSheetId="94">#REF!</definedName>
    <definedName name="bbb" localSheetId="95">#REF!</definedName>
    <definedName name="bbb" localSheetId="96">#REF!</definedName>
    <definedName name="bbb" localSheetId="102">#REF!</definedName>
    <definedName name="bbb" localSheetId="103">#REF!</definedName>
    <definedName name="bbb" localSheetId="104">#REF!</definedName>
    <definedName name="bbb" localSheetId="105">#REF!</definedName>
    <definedName name="bbb" localSheetId="106">#REF!</definedName>
    <definedName name="bbb">#REF!</definedName>
    <definedName name="cfasd" localSheetId="3">#REF!</definedName>
    <definedName name="cfasd" localSheetId="74">#REF!</definedName>
    <definedName name="cfasd" localSheetId="76">#REF!</definedName>
    <definedName name="cfasd" localSheetId="77">#REF!</definedName>
    <definedName name="cfasd" localSheetId="86">#REF!</definedName>
    <definedName name="cfasd" localSheetId="87">#REF!</definedName>
    <definedName name="cfasd" localSheetId="88">#REF!</definedName>
    <definedName name="cfasd" localSheetId="89">#REF!</definedName>
    <definedName name="cfasd" localSheetId="90">#REF!</definedName>
    <definedName name="cfasd" localSheetId="91">#REF!</definedName>
    <definedName name="cfasd" localSheetId="92">#REF!</definedName>
    <definedName name="cfasd" localSheetId="93">#REF!</definedName>
    <definedName name="cfasd" localSheetId="94">#REF!</definedName>
    <definedName name="cfasd" localSheetId="95">#REF!</definedName>
    <definedName name="cfasd" localSheetId="96">#REF!</definedName>
    <definedName name="cfasd" localSheetId="102">#REF!</definedName>
    <definedName name="cfasd" localSheetId="103">#REF!</definedName>
    <definedName name="cfasd" localSheetId="104">#REF!</definedName>
    <definedName name="cfasd" localSheetId="105">#REF!</definedName>
    <definedName name="cfasd" localSheetId="106">#REF!</definedName>
    <definedName name="cfasd">#REF!</definedName>
    <definedName name="d" localSheetId="3">#REF!</definedName>
    <definedName name="d" localSheetId="74">#REF!</definedName>
    <definedName name="d" localSheetId="76">#REF!</definedName>
    <definedName name="d" localSheetId="77">#REF!</definedName>
    <definedName name="d" localSheetId="86">#REF!</definedName>
    <definedName name="d" localSheetId="87">#REF!</definedName>
    <definedName name="d" localSheetId="88">#REF!</definedName>
    <definedName name="d" localSheetId="89">#REF!</definedName>
    <definedName name="d" localSheetId="90">#REF!</definedName>
    <definedName name="d" localSheetId="91">#REF!</definedName>
    <definedName name="d" localSheetId="92">#REF!</definedName>
    <definedName name="d" localSheetId="93">#REF!</definedName>
    <definedName name="d" localSheetId="94">#REF!</definedName>
    <definedName name="d" localSheetId="95">#REF!</definedName>
    <definedName name="d" localSheetId="96">#REF!</definedName>
    <definedName name="d" localSheetId="102">#REF!</definedName>
    <definedName name="d" localSheetId="103">#REF!</definedName>
    <definedName name="d" localSheetId="104">#REF!</definedName>
    <definedName name="d" localSheetId="105">#REF!</definedName>
    <definedName name="d" localSheetId="106">#REF!</definedName>
    <definedName name="d">#REF!</definedName>
    <definedName name="dogdihg" localSheetId="3">#REF!</definedName>
    <definedName name="dogdihg" localSheetId="15">#REF!</definedName>
    <definedName name="dogdihg" localSheetId="16">#REF!</definedName>
    <definedName name="dogdihg" localSheetId="45">#REF!</definedName>
    <definedName name="dogdihg" localSheetId="48">#REF!</definedName>
    <definedName name="dogdihg" localSheetId="53">#REF!</definedName>
    <definedName name="dogdihg" localSheetId="57">#REF!</definedName>
    <definedName name="dogdihg" localSheetId="58">#REF!</definedName>
    <definedName name="dogdihg" localSheetId="64">#REF!</definedName>
    <definedName name="dogdihg" localSheetId="66">#REF!</definedName>
    <definedName name="dogdihg" localSheetId="69">#REF!</definedName>
    <definedName name="dogdihg" localSheetId="74">#REF!</definedName>
    <definedName name="dogdihg" localSheetId="76">#REF!</definedName>
    <definedName name="dogdihg" localSheetId="77">#REF!</definedName>
    <definedName name="dogdihg" localSheetId="79">#REF!</definedName>
    <definedName name="dogdihg" localSheetId="80">#REF!</definedName>
    <definedName name="dogdihg" localSheetId="82">#REF!</definedName>
    <definedName name="dogdihg" localSheetId="84">#REF!</definedName>
    <definedName name="dogdihg" localSheetId="86">#REF!</definedName>
    <definedName name="dogdihg" localSheetId="87">#REF!</definedName>
    <definedName name="dogdihg" localSheetId="88">#REF!</definedName>
    <definedName name="dogdihg" localSheetId="89">#REF!</definedName>
    <definedName name="dogdihg" localSheetId="90">#REF!</definedName>
    <definedName name="dogdihg" localSheetId="91">#REF!</definedName>
    <definedName name="dogdihg" localSheetId="92">#REF!</definedName>
    <definedName name="dogdihg" localSheetId="93">#REF!</definedName>
    <definedName name="dogdihg" localSheetId="94">#REF!</definedName>
    <definedName name="dogdihg" localSheetId="95">#REF!</definedName>
    <definedName name="dogdihg" localSheetId="96">#REF!</definedName>
    <definedName name="dogdihg" localSheetId="102">#REF!</definedName>
    <definedName name="dogdihg" localSheetId="103">#REF!</definedName>
    <definedName name="dogdihg" localSheetId="104">#REF!</definedName>
    <definedName name="dogdihg" localSheetId="105">#REF!</definedName>
    <definedName name="dogdihg" localSheetId="106">#REF!</definedName>
    <definedName name="dogdihg" localSheetId="107">#REF!</definedName>
    <definedName name="dogdihg" localSheetId="108">#REF!</definedName>
    <definedName name="dogdihg" localSheetId="1">#REF!</definedName>
    <definedName name="dogdihg">#REF!</definedName>
    <definedName name="Excel_BuiltIn_Print_Area_4_1" localSheetId="95">#REF!</definedName>
    <definedName name="Excel_BuiltIn_Print_Area_4_1" localSheetId="96">#REF!</definedName>
    <definedName name="Excel_BuiltIn_Print_Area_4_1" localSheetId="104">#REF!</definedName>
    <definedName name="fdfdsdf" localSheetId="3">#REF!</definedName>
    <definedName name="fdfdsdf" localSheetId="74">#REF!</definedName>
    <definedName name="fdfdsdf" localSheetId="76">#REF!</definedName>
    <definedName name="fdfdsdf" localSheetId="77">#REF!</definedName>
    <definedName name="fdfdsdf" localSheetId="86">#REF!</definedName>
    <definedName name="fdfdsdf" localSheetId="87">#REF!</definedName>
    <definedName name="fdfdsdf" localSheetId="88">#REF!</definedName>
    <definedName name="fdfdsdf" localSheetId="89">#REF!</definedName>
    <definedName name="fdfdsdf" localSheetId="90">#REF!</definedName>
    <definedName name="fdfdsdf" localSheetId="91">#REF!</definedName>
    <definedName name="fdfdsdf" localSheetId="92">#REF!</definedName>
    <definedName name="fdfdsdf" localSheetId="93">#REF!</definedName>
    <definedName name="fdfdsdf" localSheetId="94">#REF!</definedName>
    <definedName name="fdfdsdf" localSheetId="95">#REF!</definedName>
    <definedName name="fdfdsdf" localSheetId="96">#REF!</definedName>
    <definedName name="fdfdsdf" localSheetId="102">#REF!</definedName>
    <definedName name="fdfdsdf" localSheetId="103">#REF!</definedName>
    <definedName name="fdfdsdf" localSheetId="104">#REF!</definedName>
    <definedName name="fdfdsdf" localSheetId="105">#REF!</definedName>
    <definedName name="fdfdsdf" localSheetId="106">#REF!</definedName>
    <definedName name="fdfdsdf">#REF!</definedName>
    <definedName name="fffffff" localSheetId="3">#REF!</definedName>
    <definedName name="fffffff" localSheetId="15">#REF!</definedName>
    <definedName name="fffffff" localSheetId="16">#REF!</definedName>
    <definedName name="fffffff" localSheetId="45">#REF!</definedName>
    <definedName name="fffffff" localSheetId="48">#REF!</definedName>
    <definedName name="fffffff" localSheetId="53">#REF!</definedName>
    <definedName name="fffffff" localSheetId="58">#REF!</definedName>
    <definedName name="fffffff" localSheetId="64">#REF!</definedName>
    <definedName name="fffffff" localSheetId="66">#REF!</definedName>
    <definedName name="fffffff" localSheetId="69">#REF!</definedName>
    <definedName name="fffffff" localSheetId="74">#REF!</definedName>
    <definedName name="fffffff" localSheetId="76">#REF!</definedName>
    <definedName name="fffffff" localSheetId="77">#REF!</definedName>
    <definedName name="fffffff" localSheetId="79">#REF!</definedName>
    <definedName name="fffffff" localSheetId="80">#REF!</definedName>
    <definedName name="fffffff" localSheetId="82">#REF!</definedName>
    <definedName name="fffffff" localSheetId="84">#REF!</definedName>
    <definedName name="fffffff" localSheetId="86">#REF!</definedName>
    <definedName name="fffffff" localSheetId="87">#REF!</definedName>
    <definedName name="fffffff" localSheetId="88">#REF!</definedName>
    <definedName name="fffffff" localSheetId="89">#REF!</definedName>
    <definedName name="fffffff" localSheetId="90">#REF!</definedName>
    <definedName name="fffffff" localSheetId="91">#REF!</definedName>
    <definedName name="fffffff" localSheetId="92">#REF!</definedName>
    <definedName name="fffffff" localSheetId="93">#REF!</definedName>
    <definedName name="fffffff" localSheetId="94">#REF!</definedName>
    <definedName name="fffffff" localSheetId="95">#REF!</definedName>
    <definedName name="fffffff" localSheetId="96">#REF!</definedName>
    <definedName name="fffffff" localSheetId="102">#REF!</definedName>
    <definedName name="fffffff" localSheetId="103">#REF!</definedName>
    <definedName name="fffffff" localSheetId="104">#REF!</definedName>
    <definedName name="fffffff" localSheetId="105">#REF!</definedName>
    <definedName name="fffffff" localSheetId="106">#REF!</definedName>
    <definedName name="fffffff" localSheetId="107">#REF!</definedName>
    <definedName name="fffffff" localSheetId="108">#REF!</definedName>
    <definedName name="fffffff" localSheetId="1">#REF!</definedName>
    <definedName name="fffffff">#REF!</definedName>
    <definedName name="GABRIEL" localSheetId="3">#REF!</definedName>
    <definedName name="GABRIEL" localSheetId="12">#REF!</definedName>
    <definedName name="GABRIEL" localSheetId="13">#REF!</definedName>
    <definedName name="GABRIEL" localSheetId="15">#REF!</definedName>
    <definedName name="GABRIEL" localSheetId="16">#REF!</definedName>
    <definedName name="GABRIEL" localSheetId="40">#REF!</definedName>
    <definedName name="GABRIEL" localSheetId="41">#REF!</definedName>
    <definedName name="GABRIEL" localSheetId="57">#REF!</definedName>
    <definedName name="GABRIEL" localSheetId="66">#REF!</definedName>
    <definedName name="GABRIEL" localSheetId="74">#REF!</definedName>
    <definedName name="GABRIEL" localSheetId="76">#REF!</definedName>
    <definedName name="GABRIEL" localSheetId="77">#REF!</definedName>
    <definedName name="GABRIEL" localSheetId="79">#REF!</definedName>
    <definedName name="GABRIEL" localSheetId="80">#REF!</definedName>
    <definedName name="GABRIEL" localSheetId="81">#REF!</definedName>
    <definedName name="GABRIEL" localSheetId="82">#REF!</definedName>
    <definedName name="GABRIEL" localSheetId="83">#REF!</definedName>
    <definedName name="GABRIEL" localSheetId="84">#REF!</definedName>
    <definedName name="GABRIEL" localSheetId="86">#REF!</definedName>
    <definedName name="GABRIEL" localSheetId="87">#REF!</definedName>
    <definedName name="GABRIEL" localSheetId="88">#REF!</definedName>
    <definedName name="GABRIEL" localSheetId="89">#REF!</definedName>
    <definedName name="GABRIEL" localSheetId="90">#REF!</definedName>
    <definedName name="GABRIEL" localSheetId="91">#REF!</definedName>
    <definedName name="GABRIEL" localSheetId="92">#REF!</definedName>
    <definedName name="GABRIEL" localSheetId="93">#REF!</definedName>
    <definedName name="GABRIEL" localSheetId="94">#REF!</definedName>
    <definedName name="GABRIEL" localSheetId="95">#REF!</definedName>
    <definedName name="GABRIEL" localSheetId="96">#REF!</definedName>
    <definedName name="GABRIEL" localSheetId="102">#REF!</definedName>
    <definedName name="GABRIEL" localSheetId="103">#REF!</definedName>
    <definedName name="GABRIEL" localSheetId="104">#REF!</definedName>
    <definedName name="GABRIEL" localSheetId="105">#REF!</definedName>
    <definedName name="GABRIEL" localSheetId="106">#REF!</definedName>
    <definedName name="GABRIEL" localSheetId="107">#REF!</definedName>
    <definedName name="GABRIEL" localSheetId="108">#REF!</definedName>
    <definedName name="GABRIEL" localSheetId="1">#REF!</definedName>
    <definedName name="GABRIEL">#REF!</definedName>
    <definedName name="gabriel1" localSheetId="3">#REF!</definedName>
    <definedName name="gabriel1" localSheetId="12">#REF!</definedName>
    <definedName name="gabriel1" localSheetId="13">#REF!</definedName>
    <definedName name="gabriel1" localSheetId="15">#REF!</definedName>
    <definedName name="gabriel1" localSheetId="16">#REF!</definedName>
    <definedName name="gabriel1" localSheetId="40">#REF!</definedName>
    <definedName name="gabriel1" localSheetId="41">#REF!</definedName>
    <definedName name="gabriel1" localSheetId="57">#REF!</definedName>
    <definedName name="gabriel1" localSheetId="66">#REF!</definedName>
    <definedName name="gabriel1" localSheetId="74">#REF!</definedName>
    <definedName name="gabriel1" localSheetId="76">#REF!</definedName>
    <definedName name="gabriel1" localSheetId="77">#REF!</definedName>
    <definedName name="gabriel1" localSheetId="79">#REF!</definedName>
    <definedName name="gabriel1" localSheetId="80">#REF!</definedName>
    <definedName name="gabriel1" localSheetId="81">#REF!</definedName>
    <definedName name="gabriel1" localSheetId="82">#REF!</definedName>
    <definedName name="gabriel1" localSheetId="83">#REF!</definedName>
    <definedName name="gabriel1" localSheetId="84">#REF!</definedName>
    <definedName name="gabriel1" localSheetId="86">#REF!</definedName>
    <definedName name="gabriel1" localSheetId="87">#REF!</definedName>
    <definedName name="gabriel1" localSheetId="88">#REF!</definedName>
    <definedName name="gabriel1" localSheetId="89">#REF!</definedName>
    <definedName name="gabriel1" localSheetId="90">#REF!</definedName>
    <definedName name="gabriel1" localSheetId="91">#REF!</definedName>
    <definedName name="gabriel1" localSheetId="92">#REF!</definedName>
    <definedName name="gabriel1" localSheetId="93">#REF!</definedName>
    <definedName name="gabriel1" localSheetId="94">#REF!</definedName>
    <definedName name="gabriel1" localSheetId="95">#REF!</definedName>
    <definedName name="gabriel1" localSheetId="96">#REF!</definedName>
    <definedName name="gabriel1" localSheetId="102">#REF!</definedName>
    <definedName name="gabriel1" localSheetId="103">#REF!</definedName>
    <definedName name="gabriel1" localSheetId="104">#REF!</definedName>
    <definedName name="gabriel1" localSheetId="105">#REF!</definedName>
    <definedName name="gabriel1" localSheetId="106">#REF!</definedName>
    <definedName name="gabriel1" localSheetId="107">#REF!</definedName>
    <definedName name="gabriel1" localSheetId="108">#REF!</definedName>
    <definedName name="gabriel1" localSheetId="1">#REF!</definedName>
    <definedName name="gabriel1">#REF!</definedName>
    <definedName name="GABRIEL2" localSheetId="3">#REF!</definedName>
    <definedName name="GABRIEL2" localSheetId="12">#REF!</definedName>
    <definedName name="GABRIEL2" localSheetId="13">#REF!</definedName>
    <definedName name="GABRIEL2" localSheetId="15">#REF!</definedName>
    <definedName name="GABRIEL2" localSheetId="16">#REF!</definedName>
    <definedName name="GABRIEL2" localSheetId="40">#REF!</definedName>
    <definedName name="GABRIEL2" localSheetId="41">#REF!</definedName>
    <definedName name="GABRIEL2" localSheetId="57">#REF!</definedName>
    <definedName name="GABRIEL2" localSheetId="66">#REF!</definedName>
    <definedName name="GABRIEL2" localSheetId="74">#REF!</definedName>
    <definedName name="GABRIEL2" localSheetId="76">#REF!</definedName>
    <definedName name="GABRIEL2" localSheetId="77">#REF!</definedName>
    <definedName name="GABRIEL2" localSheetId="79">#REF!</definedName>
    <definedName name="GABRIEL2" localSheetId="80">#REF!</definedName>
    <definedName name="GABRIEL2" localSheetId="81">#REF!</definedName>
    <definedName name="GABRIEL2" localSheetId="82">#REF!</definedName>
    <definedName name="GABRIEL2" localSheetId="83">#REF!</definedName>
    <definedName name="GABRIEL2" localSheetId="84">#REF!</definedName>
    <definedName name="GABRIEL2" localSheetId="86">#REF!</definedName>
    <definedName name="GABRIEL2" localSheetId="87">#REF!</definedName>
    <definedName name="GABRIEL2" localSheetId="88">#REF!</definedName>
    <definedName name="GABRIEL2" localSheetId="89">#REF!</definedName>
    <definedName name="GABRIEL2" localSheetId="90">#REF!</definedName>
    <definedName name="GABRIEL2" localSheetId="91">#REF!</definedName>
    <definedName name="GABRIEL2" localSheetId="92">#REF!</definedName>
    <definedName name="GABRIEL2" localSheetId="93">#REF!</definedName>
    <definedName name="GABRIEL2" localSheetId="94">#REF!</definedName>
    <definedName name="GABRIEL2" localSheetId="95">#REF!</definedName>
    <definedName name="GABRIEL2" localSheetId="96">#REF!</definedName>
    <definedName name="GABRIEL2" localSheetId="102">#REF!</definedName>
    <definedName name="GABRIEL2" localSheetId="103">#REF!</definedName>
    <definedName name="GABRIEL2" localSheetId="104">#REF!</definedName>
    <definedName name="GABRIEL2" localSheetId="105">#REF!</definedName>
    <definedName name="GABRIEL2" localSheetId="106">#REF!</definedName>
    <definedName name="GABRIEL2" localSheetId="107">#REF!</definedName>
    <definedName name="GABRIEL2" localSheetId="108">#REF!</definedName>
    <definedName name="GABRIEL2" localSheetId="1">#REF!</definedName>
    <definedName name="GABRIEL2">#REF!</definedName>
    <definedName name="gabriel3" localSheetId="3">#REF!</definedName>
    <definedName name="gabriel3" localSheetId="12">#REF!</definedName>
    <definedName name="gabriel3" localSheetId="13">#REF!</definedName>
    <definedName name="gabriel3" localSheetId="15">#REF!</definedName>
    <definedName name="gabriel3" localSheetId="16">#REF!</definedName>
    <definedName name="gabriel3" localSheetId="40">#REF!</definedName>
    <definedName name="gabriel3" localSheetId="41">#REF!</definedName>
    <definedName name="gabriel3" localSheetId="57">#REF!</definedName>
    <definedName name="gabriel3" localSheetId="66">#REF!</definedName>
    <definedName name="gabriel3" localSheetId="74">#REF!</definedName>
    <definedName name="gabriel3" localSheetId="76">#REF!</definedName>
    <definedName name="gabriel3" localSheetId="77">#REF!</definedName>
    <definedName name="gabriel3" localSheetId="79">#REF!</definedName>
    <definedName name="gabriel3" localSheetId="80">#REF!</definedName>
    <definedName name="gabriel3" localSheetId="81">#REF!</definedName>
    <definedName name="gabriel3" localSheetId="82">#REF!</definedName>
    <definedName name="gabriel3" localSheetId="83">#REF!</definedName>
    <definedName name="gabriel3" localSheetId="84">#REF!</definedName>
    <definedName name="gabriel3" localSheetId="86">#REF!</definedName>
    <definedName name="gabriel3" localSheetId="87">#REF!</definedName>
    <definedName name="gabriel3" localSheetId="88">#REF!</definedName>
    <definedName name="gabriel3" localSheetId="89">#REF!</definedName>
    <definedName name="gabriel3" localSheetId="90">#REF!</definedName>
    <definedName name="gabriel3" localSheetId="91">#REF!</definedName>
    <definedName name="gabriel3" localSheetId="92">#REF!</definedName>
    <definedName name="gabriel3" localSheetId="93">#REF!</definedName>
    <definedName name="gabriel3" localSheetId="94">#REF!</definedName>
    <definedName name="gabriel3" localSheetId="95">#REF!</definedName>
    <definedName name="gabriel3" localSheetId="96">#REF!</definedName>
    <definedName name="gabriel3" localSheetId="102">#REF!</definedName>
    <definedName name="gabriel3" localSheetId="103">#REF!</definedName>
    <definedName name="gabriel3" localSheetId="104">#REF!</definedName>
    <definedName name="gabriel3" localSheetId="105">#REF!</definedName>
    <definedName name="gabriel3" localSheetId="106">#REF!</definedName>
    <definedName name="gabriel3" localSheetId="107">#REF!</definedName>
    <definedName name="gabriel3" localSheetId="108">#REF!</definedName>
    <definedName name="gabriel3" localSheetId="1">#REF!</definedName>
    <definedName name="gabriel3">#REF!</definedName>
    <definedName name="gdl" localSheetId="3">#REF!</definedName>
    <definedName name="gdl" localSheetId="15">#REF!</definedName>
    <definedName name="gdl" localSheetId="16">#REF!</definedName>
    <definedName name="gdl" localSheetId="57">#REF!</definedName>
    <definedName name="gdl" localSheetId="66">#REF!</definedName>
    <definedName name="gdl" localSheetId="74">#REF!</definedName>
    <definedName name="gdl" localSheetId="76">#REF!</definedName>
    <definedName name="gdl" localSheetId="77">#REF!</definedName>
    <definedName name="gdl" localSheetId="79">#REF!</definedName>
    <definedName name="gdl" localSheetId="80">#REF!</definedName>
    <definedName name="gdl" localSheetId="82">#REF!</definedName>
    <definedName name="gdl" localSheetId="84">#REF!</definedName>
    <definedName name="gdl" localSheetId="86">#REF!</definedName>
    <definedName name="gdl" localSheetId="87">#REF!</definedName>
    <definedName name="gdl" localSheetId="88">#REF!</definedName>
    <definedName name="gdl" localSheetId="89">#REF!</definedName>
    <definedName name="gdl" localSheetId="90">#REF!</definedName>
    <definedName name="gdl" localSheetId="91">#REF!</definedName>
    <definedName name="gdl" localSheetId="92">#REF!</definedName>
    <definedName name="gdl" localSheetId="93">#REF!</definedName>
    <definedName name="gdl" localSheetId="94">#REF!</definedName>
    <definedName name="gdl" localSheetId="95">#REF!</definedName>
    <definedName name="gdl" localSheetId="96">#REF!</definedName>
    <definedName name="gdl" localSheetId="102">#REF!</definedName>
    <definedName name="gdl" localSheetId="103">#REF!</definedName>
    <definedName name="gdl" localSheetId="104">#REF!</definedName>
    <definedName name="gdl" localSheetId="105">#REF!</definedName>
    <definedName name="gdl" localSheetId="106">#REF!</definedName>
    <definedName name="gdl" localSheetId="107">#REF!</definedName>
    <definedName name="gdl" localSheetId="108">#REF!</definedName>
    <definedName name="gdl" localSheetId="1">#REF!</definedName>
    <definedName name="gdl">#REF!</definedName>
    <definedName name="gffg" localSheetId="3">#REF!</definedName>
    <definedName name="gffg" localSheetId="12">#REF!</definedName>
    <definedName name="gffg" localSheetId="13">#REF!</definedName>
    <definedName name="gffg" localSheetId="15">#REF!</definedName>
    <definedName name="gffg" localSheetId="16">#REF!</definedName>
    <definedName name="gffg" localSheetId="40">#REF!</definedName>
    <definedName name="gffg" localSheetId="41">#REF!</definedName>
    <definedName name="gffg" localSheetId="57">#REF!</definedName>
    <definedName name="gffg" localSheetId="66">#REF!</definedName>
    <definedName name="gffg" localSheetId="74">#REF!</definedName>
    <definedName name="gffg" localSheetId="76">#REF!</definedName>
    <definedName name="gffg" localSheetId="77">#REF!</definedName>
    <definedName name="gffg" localSheetId="79">#REF!</definedName>
    <definedName name="gffg" localSheetId="80">#REF!</definedName>
    <definedName name="gffg" localSheetId="81">#REF!</definedName>
    <definedName name="gffg" localSheetId="82">#REF!</definedName>
    <definedName name="gffg" localSheetId="83">#REF!</definedName>
    <definedName name="gffg" localSheetId="84">#REF!</definedName>
    <definedName name="gffg" localSheetId="86">#REF!</definedName>
    <definedName name="gffg" localSheetId="87">#REF!</definedName>
    <definedName name="gffg" localSheetId="88">#REF!</definedName>
    <definedName name="gffg" localSheetId="89">#REF!</definedName>
    <definedName name="gffg" localSheetId="90">#REF!</definedName>
    <definedName name="gffg" localSheetId="91">#REF!</definedName>
    <definedName name="gffg" localSheetId="92">#REF!</definedName>
    <definedName name="gffg" localSheetId="93">#REF!</definedName>
    <definedName name="gffg" localSheetId="94">#REF!</definedName>
    <definedName name="gffg" localSheetId="95">#REF!</definedName>
    <definedName name="gffg" localSheetId="96">#REF!</definedName>
    <definedName name="gffg" localSheetId="102">#REF!</definedName>
    <definedName name="gffg" localSheetId="103">#REF!</definedName>
    <definedName name="gffg" localSheetId="104">#REF!</definedName>
    <definedName name="gffg" localSheetId="105">#REF!</definedName>
    <definedName name="gffg" localSheetId="106">#REF!</definedName>
    <definedName name="gffg" localSheetId="107">#REF!</definedName>
    <definedName name="gffg" localSheetId="108">#REF!</definedName>
    <definedName name="gffg" localSheetId="1">#REF!</definedName>
    <definedName name="gffg">#REF!</definedName>
    <definedName name="ggg" localSheetId="3">#REF!</definedName>
    <definedName name="ggg" localSheetId="12">#REF!</definedName>
    <definedName name="ggg" localSheetId="13">#REF!</definedName>
    <definedName name="ggg" localSheetId="15">#REF!</definedName>
    <definedName name="ggg" localSheetId="16">#REF!</definedName>
    <definedName name="ggg" localSheetId="40">#REF!</definedName>
    <definedName name="ggg" localSheetId="41">#REF!</definedName>
    <definedName name="ggg" localSheetId="57">#REF!</definedName>
    <definedName name="ggg" localSheetId="66">#REF!</definedName>
    <definedName name="ggg" localSheetId="74">#REF!</definedName>
    <definedName name="ggg" localSheetId="76">#REF!</definedName>
    <definedName name="ggg" localSheetId="77">#REF!</definedName>
    <definedName name="ggg" localSheetId="79">#REF!</definedName>
    <definedName name="ggg" localSheetId="80">#REF!</definedName>
    <definedName name="ggg" localSheetId="81">#REF!</definedName>
    <definedName name="ggg" localSheetId="82">#REF!</definedName>
    <definedName name="ggg" localSheetId="83">#REF!</definedName>
    <definedName name="ggg" localSheetId="84">#REF!</definedName>
    <definedName name="ggg" localSheetId="86">#REF!</definedName>
    <definedName name="ggg" localSheetId="87">#REF!</definedName>
    <definedName name="ggg" localSheetId="88">#REF!</definedName>
    <definedName name="ggg" localSheetId="89">#REF!</definedName>
    <definedName name="ggg" localSheetId="90">#REF!</definedName>
    <definedName name="ggg" localSheetId="91">#REF!</definedName>
    <definedName name="ggg" localSheetId="92">#REF!</definedName>
    <definedName name="ggg" localSheetId="93">#REF!</definedName>
    <definedName name="ggg" localSheetId="94">#REF!</definedName>
    <definedName name="ggg" localSheetId="95">#REF!</definedName>
    <definedName name="ggg" localSheetId="96">#REF!</definedName>
    <definedName name="ggg" localSheetId="102">#REF!</definedName>
    <definedName name="ggg" localSheetId="103">#REF!</definedName>
    <definedName name="ggg" localSheetId="104">#REF!</definedName>
    <definedName name="ggg" localSheetId="105">#REF!</definedName>
    <definedName name="ggg" localSheetId="106">#REF!</definedName>
    <definedName name="ggg" localSheetId="107">#REF!</definedName>
    <definedName name="ggg" localSheetId="108">#REF!</definedName>
    <definedName name="ggg" localSheetId="1">#REF!</definedName>
    <definedName name="ggg">#REF!</definedName>
    <definedName name="GGGGGG" localSheetId="3">#REF!</definedName>
    <definedName name="GGGGGG" localSheetId="12">#REF!</definedName>
    <definedName name="GGGGGG" localSheetId="13">#REF!</definedName>
    <definedName name="GGGGGG" localSheetId="15">#REF!</definedName>
    <definedName name="GGGGGG" localSheetId="16">#REF!</definedName>
    <definedName name="GGGGGG" localSheetId="40">#REF!</definedName>
    <definedName name="GGGGGG" localSheetId="41">#REF!</definedName>
    <definedName name="GGGGGG" localSheetId="57">#REF!</definedName>
    <definedName name="GGGGGG" localSheetId="66">#REF!</definedName>
    <definedName name="GGGGGG" localSheetId="74">#REF!</definedName>
    <definedName name="GGGGGG" localSheetId="76">#REF!</definedName>
    <definedName name="GGGGGG" localSheetId="77">#REF!</definedName>
    <definedName name="GGGGGG" localSheetId="79">#REF!</definedName>
    <definedName name="GGGGGG" localSheetId="80">#REF!</definedName>
    <definedName name="GGGGGG" localSheetId="81">#REF!</definedName>
    <definedName name="GGGGGG" localSheetId="82">#REF!</definedName>
    <definedName name="GGGGGG" localSheetId="83">#REF!</definedName>
    <definedName name="GGGGGG" localSheetId="84">#REF!</definedName>
    <definedName name="GGGGGG" localSheetId="86">#REF!</definedName>
    <definedName name="GGGGGG" localSheetId="87">#REF!</definedName>
    <definedName name="GGGGGG" localSheetId="88">#REF!</definedName>
    <definedName name="GGGGGG" localSheetId="89">#REF!</definedName>
    <definedName name="GGGGGG" localSheetId="90">#REF!</definedName>
    <definedName name="GGGGGG" localSheetId="91">#REF!</definedName>
    <definedName name="GGGGGG" localSheetId="92">#REF!</definedName>
    <definedName name="GGGGGG" localSheetId="93">#REF!</definedName>
    <definedName name="GGGGGG" localSheetId="94">#REF!</definedName>
    <definedName name="GGGGGG" localSheetId="95">#REF!</definedName>
    <definedName name="GGGGGG" localSheetId="96">#REF!</definedName>
    <definedName name="GGGGGG" localSheetId="102">#REF!</definedName>
    <definedName name="GGGGGG" localSheetId="103">#REF!</definedName>
    <definedName name="GGGGGG" localSheetId="104">#REF!</definedName>
    <definedName name="GGGGGG" localSheetId="105">#REF!</definedName>
    <definedName name="GGGGGG" localSheetId="106">#REF!</definedName>
    <definedName name="GGGGGG" localSheetId="107">#REF!</definedName>
    <definedName name="GGGGGG" localSheetId="108">#REF!</definedName>
    <definedName name="GGGGGG" localSheetId="1">#REF!</definedName>
    <definedName name="GGGGGG">#REF!</definedName>
    <definedName name="gsdfgsdfg" localSheetId="3">#REF!</definedName>
    <definedName name="gsdfgsdfg" localSheetId="74">#REF!</definedName>
    <definedName name="gsdfgsdfg" localSheetId="76">#REF!</definedName>
    <definedName name="gsdfgsdfg" localSheetId="77">#REF!</definedName>
    <definedName name="gsdfgsdfg" localSheetId="86">#REF!</definedName>
    <definedName name="gsdfgsdfg" localSheetId="87">#REF!</definedName>
    <definedName name="gsdfgsdfg" localSheetId="88">#REF!</definedName>
    <definedName name="gsdfgsdfg" localSheetId="89">#REF!</definedName>
    <definedName name="gsdfgsdfg" localSheetId="90">#REF!</definedName>
    <definedName name="gsdfgsdfg" localSheetId="91">#REF!</definedName>
    <definedName name="gsdfgsdfg" localSheetId="92">#REF!</definedName>
    <definedName name="gsdfgsdfg" localSheetId="93">#REF!</definedName>
    <definedName name="gsdfgsdfg" localSheetId="94">#REF!</definedName>
    <definedName name="gsdfgsdfg" localSheetId="95">#REF!</definedName>
    <definedName name="gsdfgsdfg" localSheetId="96">#REF!</definedName>
    <definedName name="gsdfgsdfg" localSheetId="102">#REF!</definedName>
    <definedName name="gsdfgsdfg" localSheetId="103">#REF!</definedName>
    <definedName name="gsdfgsdfg" localSheetId="104">#REF!</definedName>
    <definedName name="gsdfgsdfg" localSheetId="105">#REF!</definedName>
    <definedName name="gsdfgsdfg" localSheetId="106">#REF!</definedName>
    <definedName name="gsdfgsdfg">#REF!</definedName>
    <definedName name="HISTORICOGRAF" localSheetId="3">#REF!</definedName>
    <definedName name="HISTORICOGRAF" localSheetId="15">#REF!</definedName>
    <definedName name="HISTORICOGRAF" localSheetId="16">#REF!</definedName>
    <definedName name="HISTORICOGRAF" localSheetId="66">#REF!</definedName>
    <definedName name="HISTORICOGRAF" localSheetId="74">#REF!</definedName>
    <definedName name="HISTORICOGRAF" localSheetId="76">#REF!</definedName>
    <definedName name="HISTORICOGRAF" localSheetId="77">#REF!</definedName>
    <definedName name="HISTORICOGRAF" localSheetId="79">#REF!</definedName>
    <definedName name="HISTORICOGRAF" localSheetId="80">#REF!</definedName>
    <definedName name="HISTORICOGRAF" localSheetId="82">#REF!</definedName>
    <definedName name="HISTORICOGRAF" localSheetId="84">#REF!</definedName>
    <definedName name="HISTORICOGRAF" localSheetId="86">#REF!</definedName>
    <definedName name="HISTORICOGRAF" localSheetId="87">#REF!</definedName>
    <definedName name="HISTORICOGRAF" localSheetId="88">#REF!</definedName>
    <definedName name="HISTORICOGRAF" localSheetId="89">#REF!</definedName>
    <definedName name="HISTORICOGRAF" localSheetId="90">#REF!</definedName>
    <definedName name="HISTORICOGRAF" localSheetId="91">#REF!</definedName>
    <definedName name="HISTORICOGRAF" localSheetId="92">#REF!</definedName>
    <definedName name="HISTORICOGRAF" localSheetId="93">#REF!</definedName>
    <definedName name="HISTORICOGRAF" localSheetId="94">#REF!</definedName>
    <definedName name="HISTORICOGRAF" localSheetId="95">#REF!</definedName>
    <definedName name="HISTORICOGRAF" localSheetId="96">#REF!</definedName>
    <definedName name="HISTORICOGRAF" localSheetId="102">#REF!</definedName>
    <definedName name="HISTORICOGRAF" localSheetId="103">#REF!</definedName>
    <definedName name="HISTORICOGRAF" localSheetId="104">#REF!</definedName>
    <definedName name="HISTORICOGRAF" localSheetId="105">#REF!</definedName>
    <definedName name="HISTORICOGRAF" localSheetId="106">#REF!</definedName>
    <definedName name="HISTORICOGRAF" localSheetId="107">#REF!</definedName>
    <definedName name="HISTORICOGRAF" localSheetId="108">#REF!</definedName>
    <definedName name="HISTORICOGRAF" localSheetId="1">#REF!</definedName>
    <definedName name="HISTORICOGRAF">#REF!</definedName>
    <definedName name="hlkjhlkjh" localSheetId="3">#REF!</definedName>
    <definedName name="hlkjhlkjh" localSheetId="15">#REF!</definedName>
    <definedName name="hlkjhlkjh" localSheetId="16">#REF!</definedName>
    <definedName name="hlkjhlkjh" localSheetId="74">#REF!</definedName>
    <definedName name="hlkjhlkjh" localSheetId="76">#REF!</definedName>
    <definedName name="hlkjhlkjh" localSheetId="77">#REF!</definedName>
    <definedName name="hlkjhlkjh" localSheetId="79">#REF!</definedName>
    <definedName name="hlkjhlkjh" localSheetId="80">#REF!</definedName>
    <definedName name="hlkjhlkjh" localSheetId="82">#REF!</definedName>
    <definedName name="hlkjhlkjh" localSheetId="84">#REF!</definedName>
    <definedName name="hlkjhlkjh" localSheetId="86">#REF!</definedName>
    <definedName name="hlkjhlkjh" localSheetId="87">#REF!</definedName>
    <definedName name="hlkjhlkjh" localSheetId="88">#REF!</definedName>
    <definedName name="hlkjhlkjh" localSheetId="89">#REF!</definedName>
    <definedName name="hlkjhlkjh" localSheetId="90">#REF!</definedName>
    <definedName name="hlkjhlkjh" localSheetId="91">#REF!</definedName>
    <definedName name="hlkjhlkjh" localSheetId="92">#REF!</definedName>
    <definedName name="hlkjhlkjh" localSheetId="93">#REF!</definedName>
    <definedName name="hlkjhlkjh" localSheetId="94">#REF!</definedName>
    <definedName name="hlkjhlkjh" localSheetId="95">#REF!</definedName>
    <definedName name="hlkjhlkjh" localSheetId="96">#REF!</definedName>
    <definedName name="hlkjhlkjh" localSheetId="102">#REF!</definedName>
    <definedName name="hlkjhlkjh" localSheetId="103">#REF!</definedName>
    <definedName name="hlkjhlkjh" localSheetId="104">#REF!</definedName>
    <definedName name="hlkjhlkjh" localSheetId="105">#REF!</definedName>
    <definedName name="hlkjhlkjh" localSheetId="106">#REF!</definedName>
    <definedName name="hlkjhlkjh" localSheetId="108">#REF!</definedName>
    <definedName name="hlkjhlkjh">#REF!</definedName>
    <definedName name="hojafer" localSheetId="3">#REF!</definedName>
    <definedName name="hojafer" localSheetId="74">#REF!</definedName>
    <definedName name="hojafer" localSheetId="76">#REF!</definedName>
    <definedName name="hojafer" localSheetId="77">#REF!</definedName>
    <definedName name="hojafer" localSheetId="86">#REF!</definedName>
    <definedName name="hojafer" localSheetId="87">#REF!</definedName>
    <definedName name="hojafer" localSheetId="88">#REF!</definedName>
    <definedName name="hojafer" localSheetId="89">#REF!</definedName>
    <definedName name="hojafer" localSheetId="90">#REF!</definedName>
    <definedName name="hojafer" localSheetId="91">#REF!</definedName>
    <definedName name="hojafer" localSheetId="92">#REF!</definedName>
    <definedName name="hojafer" localSheetId="93">#REF!</definedName>
    <definedName name="hojafer" localSheetId="94">#REF!</definedName>
    <definedName name="hojafer" localSheetId="95">#REF!</definedName>
    <definedName name="hojafer" localSheetId="96">#REF!</definedName>
    <definedName name="hojafer" localSheetId="102">#REF!</definedName>
    <definedName name="hojafer" localSheetId="103">#REF!</definedName>
    <definedName name="hojafer" localSheetId="104">#REF!</definedName>
    <definedName name="hojafer" localSheetId="105">#REF!</definedName>
    <definedName name="hojafer" localSheetId="106">#REF!</definedName>
    <definedName name="hojafer">#REF!</definedName>
    <definedName name="JBHB" localSheetId="3">#REF!</definedName>
    <definedName name="JBHB" localSheetId="15">#REF!</definedName>
    <definedName name="JBHB" localSheetId="16">#REF!</definedName>
    <definedName name="JBHB" localSheetId="57">#REF!</definedName>
    <definedName name="JBHB" localSheetId="66">#REF!</definedName>
    <definedName name="JBHB" localSheetId="74">#REF!</definedName>
    <definedName name="JBHB" localSheetId="76">#REF!</definedName>
    <definedName name="JBHB" localSheetId="77">#REF!</definedName>
    <definedName name="JBHB" localSheetId="79">#REF!</definedName>
    <definedName name="JBHB" localSheetId="80">#REF!</definedName>
    <definedName name="JBHB" localSheetId="82">#REF!</definedName>
    <definedName name="JBHB" localSheetId="84">#REF!</definedName>
    <definedName name="JBHB" localSheetId="86">#REF!</definedName>
    <definedName name="JBHB" localSheetId="87">#REF!</definedName>
    <definedName name="JBHB" localSheetId="88">#REF!</definedName>
    <definedName name="JBHB" localSheetId="89">#REF!</definedName>
    <definedName name="JBHB" localSheetId="90">#REF!</definedName>
    <definedName name="JBHB" localSheetId="91">#REF!</definedName>
    <definedName name="JBHB" localSheetId="92">#REF!</definedName>
    <definedName name="JBHB" localSheetId="93">#REF!</definedName>
    <definedName name="JBHB" localSheetId="94">#REF!</definedName>
    <definedName name="JBHB" localSheetId="95">#REF!</definedName>
    <definedName name="JBHB" localSheetId="96">#REF!</definedName>
    <definedName name="JBHB" localSheetId="102">#REF!</definedName>
    <definedName name="JBHB" localSheetId="103">#REF!</definedName>
    <definedName name="JBHB" localSheetId="104">#REF!</definedName>
    <definedName name="JBHB" localSheetId="105">#REF!</definedName>
    <definedName name="JBHB" localSheetId="106">#REF!</definedName>
    <definedName name="JBHB" localSheetId="107">#REF!</definedName>
    <definedName name="JBHB" localSheetId="108">#REF!</definedName>
    <definedName name="JBHB" localSheetId="1">#REF!</definedName>
    <definedName name="JBHB">#REF!</definedName>
    <definedName name="LAVA" localSheetId="3">#REF!</definedName>
    <definedName name="LAVA" localSheetId="12">#REF!</definedName>
    <definedName name="LAVA" localSheetId="13">#REF!</definedName>
    <definedName name="LAVA" localSheetId="15">#REF!</definedName>
    <definedName name="LAVA" localSheetId="16">#REF!</definedName>
    <definedName name="LAVA" localSheetId="31">'II-2.2.10'!$A$11:$F$11</definedName>
    <definedName name="LAVA" localSheetId="32">'II-2.2.11'!$A$13:$E$13</definedName>
    <definedName name="LAVA" localSheetId="29">'II-2.2.8'!$A$14:$E$14</definedName>
    <definedName name="LAVA" localSheetId="30">'II-2.2.9'!$A$12:$F$12</definedName>
    <definedName name="LAVA" localSheetId="40">#REF!</definedName>
    <definedName name="LAVA" localSheetId="41">#REF!</definedName>
    <definedName name="LAVA" localSheetId="43">#REF!</definedName>
    <definedName name="LAVA" localSheetId="57">#REF!</definedName>
    <definedName name="LAVA" localSheetId="66">#REF!</definedName>
    <definedName name="LAVA" localSheetId="69">#REF!</definedName>
    <definedName name="LAVA" localSheetId="74">#REF!</definedName>
    <definedName name="LAVA" localSheetId="76">#REF!</definedName>
    <definedName name="LAVA" localSheetId="77">#REF!</definedName>
    <definedName name="LAVA" localSheetId="79">#REF!</definedName>
    <definedName name="LAVA" localSheetId="80">#REF!</definedName>
    <definedName name="LAVA" localSheetId="81">#REF!</definedName>
    <definedName name="LAVA" localSheetId="82">#REF!</definedName>
    <definedName name="LAVA" localSheetId="83">#REF!</definedName>
    <definedName name="LAVA" localSheetId="84">#REF!</definedName>
    <definedName name="LAVA" localSheetId="86">#REF!</definedName>
    <definedName name="LAVA" localSheetId="87">#REF!</definedName>
    <definedName name="LAVA" localSheetId="88">#REF!</definedName>
    <definedName name="LAVA" localSheetId="89">#REF!</definedName>
    <definedName name="LAVA" localSheetId="90">#REF!</definedName>
    <definedName name="LAVA" localSheetId="91">#REF!</definedName>
    <definedName name="LAVA" localSheetId="92">#REF!</definedName>
    <definedName name="LAVA" localSheetId="93">#REF!</definedName>
    <definedName name="LAVA" localSheetId="94">#REF!</definedName>
    <definedName name="LAVA" localSheetId="95">#REF!</definedName>
    <definedName name="LAVA" localSheetId="96">#REF!</definedName>
    <definedName name="LAVA" localSheetId="102">#REF!</definedName>
    <definedName name="LAVA" localSheetId="103">#REF!</definedName>
    <definedName name="LAVA" localSheetId="104">#REF!</definedName>
    <definedName name="LAVA" localSheetId="105">#REF!</definedName>
    <definedName name="LAVA" localSheetId="106">#REF!</definedName>
    <definedName name="LAVA" localSheetId="107">#REF!</definedName>
    <definedName name="LAVA" localSheetId="108">#REF!</definedName>
    <definedName name="LAVA" localSheetId="1">#REF!</definedName>
    <definedName name="LAVA">#REF!</definedName>
    <definedName name="LAVATE" localSheetId="3">#REF!</definedName>
    <definedName name="LAVATE" localSheetId="12">#REF!</definedName>
    <definedName name="LAVATE" localSheetId="13">#REF!</definedName>
    <definedName name="LAVATE" localSheetId="15">#REF!</definedName>
    <definedName name="LAVATE" localSheetId="16">#REF!</definedName>
    <definedName name="LAVATE" localSheetId="40">#REF!</definedName>
    <definedName name="LAVATE" localSheetId="41">#REF!</definedName>
    <definedName name="LAVATE" localSheetId="57">#REF!</definedName>
    <definedName name="LAVATE" localSheetId="66">#REF!</definedName>
    <definedName name="LAVATE" localSheetId="74">#REF!</definedName>
    <definedName name="LAVATE" localSheetId="76">#REF!</definedName>
    <definedName name="LAVATE" localSheetId="77">#REF!</definedName>
    <definedName name="LAVATE" localSheetId="79">#REF!</definedName>
    <definedName name="LAVATE" localSheetId="80">#REF!</definedName>
    <definedName name="LAVATE" localSheetId="81">#REF!</definedName>
    <definedName name="LAVATE" localSheetId="82">#REF!</definedName>
    <definedName name="LAVATE" localSheetId="83">#REF!</definedName>
    <definedName name="LAVATE" localSheetId="84">#REF!</definedName>
    <definedName name="LAVATE" localSheetId="86">#REF!</definedName>
    <definedName name="LAVATE" localSheetId="87">#REF!</definedName>
    <definedName name="LAVATE" localSheetId="88">#REF!</definedName>
    <definedName name="LAVATE" localSheetId="89">#REF!</definedName>
    <definedName name="LAVATE" localSheetId="90">#REF!</definedName>
    <definedName name="LAVATE" localSheetId="91">#REF!</definedName>
    <definedName name="LAVATE" localSheetId="92">#REF!</definedName>
    <definedName name="LAVATE" localSheetId="93">#REF!</definedName>
    <definedName name="LAVATE" localSheetId="94">#REF!</definedName>
    <definedName name="LAVATE" localSheetId="95">#REF!</definedName>
    <definedName name="LAVATE" localSheetId="96">#REF!</definedName>
    <definedName name="LAVATE" localSheetId="102">#REF!</definedName>
    <definedName name="LAVATE" localSheetId="103">#REF!</definedName>
    <definedName name="LAVATE" localSheetId="104">#REF!</definedName>
    <definedName name="LAVATE" localSheetId="105">#REF!</definedName>
    <definedName name="LAVATE" localSheetId="106">#REF!</definedName>
    <definedName name="LAVATE" localSheetId="107">#REF!</definedName>
    <definedName name="LAVATE" localSheetId="108">#REF!</definedName>
    <definedName name="LAVATE" localSheetId="1">#REF!</definedName>
    <definedName name="LAVATE">#REF!</definedName>
    <definedName name="leand" localSheetId="3">#REF!</definedName>
    <definedName name="leand" localSheetId="12">#REF!</definedName>
    <definedName name="leand" localSheetId="13">#REF!</definedName>
    <definedName name="leand" localSheetId="15">#REF!</definedName>
    <definedName name="leand" localSheetId="16">#REF!</definedName>
    <definedName name="leand" localSheetId="40">#REF!</definedName>
    <definedName name="leand" localSheetId="41">#REF!</definedName>
    <definedName name="leand" localSheetId="57">#REF!</definedName>
    <definedName name="leand" localSheetId="66">#REF!</definedName>
    <definedName name="leand" localSheetId="74">#REF!</definedName>
    <definedName name="leand" localSheetId="76">#REF!</definedName>
    <definedName name="leand" localSheetId="77">#REF!</definedName>
    <definedName name="leand" localSheetId="79">#REF!</definedName>
    <definedName name="leand" localSheetId="80">#REF!</definedName>
    <definedName name="leand" localSheetId="81">#REF!</definedName>
    <definedName name="leand" localSheetId="82">#REF!</definedName>
    <definedName name="leand" localSheetId="83">#REF!</definedName>
    <definedName name="leand" localSheetId="84">#REF!</definedName>
    <definedName name="leand" localSheetId="86">#REF!</definedName>
    <definedName name="leand" localSheetId="87">#REF!</definedName>
    <definedName name="leand" localSheetId="88">#REF!</definedName>
    <definedName name="leand" localSheetId="89">#REF!</definedName>
    <definedName name="leand" localSheetId="90">#REF!</definedName>
    <definedName name="leand" localSheetId="91">#REF!</definedName>
    <definedName name="leand" localSheetId="92">#REF!</definedName>
    <definedName name="leand" localSheetId="93">#REF!</definedName>
    <definedName name="leand" localSheetId="94">#REF!</definedName>
    <definedName name="leand" localSheetId="95">#REF!</definedName>
    <definedName name="leand" localSheetId="96">#REF!</definedName>
    <definedName name="leand" localSheetId="102">#REF!</definedName>
    <definedName name="leand" localSheetId="103">#REF!</definedName>
    <definedName name="leand" localSheetId="104">#REF!</definedName>
    <definedName name="leand" localSheetId="105">#REF!</definedName>
    <definedName name="leand" localSheetId="106">#REF!</definedName>
    <definedName name="leand" localSheetId="107">#REF!</definedName>
    <definedName name="leand" localSheetId="108">#REF!</definedName>
    <definedName name="leand" localSheetId="1">#REF!</definedName>
    <definedName name="leand">#REF!</definedName>
    <definedName name="Mariana" localSheetId="3">#REF!</definedName>
    <definedName name="Mariana" localSheetId="15">#REF!</definedName>
    <definedName name="Mariana" localSheetId="16">#REF!</definedName>
    <definedName name="Mariana" localSheetId="57">#REF!</definedName>
    <definedName name="Mariana" localSheetId="66">#REF!</definedName>
    <definedName name="Mariana" localSheetId="74">#REF!</definedName>
    <definedName name="Mariana" localSheetId="76">#REF!</definedName>
    <definedName name="Mariana" localSheetId="77">#REF!</definedName>
    <definedName name="Mariana" localSheetId="79">#REF!</definedName>
    <definedName name="Mariana" localSheetId="80">#REF!</definedName>
    <definedName name="Mariana" localSheetId="82">#REF!</definedName>
    <definedName name="Mariana" localSheetId="84">#REF!</definedName>
    <definedName name="Mariana" localSheetId="86">#REF!</definedName>
    <definedName name="Mariana" localSheetId="87">#REF!</definedName>
    <definedName name="Mariana" localSheetId="88">#REF!</definedName>
    <definedName name="Mariana" localSheetId="89">#REF!</definedName>
    <definedName name="Mariana" localSheetId="90">#REF!</definedName>
    <definedName name="Mariana" localSheetId="91">#REF!</definedName>
    <definedName name="Mariana" localSheetId="92">#REF!</definedName>
    <definedName name="Mariana" localSheetId="93">#REF!</definedName>
    <definedName name="Mariana" localSheetId="94">#REF!</definedName>
    <definedName name="Mariana" localSheetId="95">#REF!</definedName>
    <definedName name="Mariana" localSheetId="96">#REF!</definedName>
    <definedName name="Mariana" localSheetId="102">#REF!</definedName>
    <definedName name="Mariana" localSheetId="103">#REF!</definedName>
    <definedName name="Mariana" localSheetId="104">#REF!</definedName>
    <definedName name="Mariana" localSheetId="105">#REF!</definedName>
    <definedName name="Mariana" localSheetId="106">#REF!</definedName>
    <definedName name="Mariana" localSheetId="107">#REF!</definedName>
    <definedName name="Mariana" localSheetId="108">#REF!</definedName>
    <definedName name="Mariana" localSheetId="1">#REF!</definedName>
    <definedName name="Mariana">#REF!</definedName>
    <definedName name="mj" localSheetId="3">#REF!</definedName>
    <definedName name="mj" localSheetId="74">#REF!</definedName>
    <definedName name="mj" localSheetId="76">#REF!</definedName>
    <definedName name="mj" localSheetId="77">#REF!</definedName>
    <definedName name="mj" localSheetId="86">#REF!</definedName>
    <definedName name="mj" localSheetId="87">#REF!</definedName>
    <definedName name="mj" localSheetId="88">#REF!</definedName>
    <definedName name="mj" localSheetId="89">#REF!</definedName>
    <definedName name="mj" localSheetId="90">#REF!</definedName>
    <definedName name="mj" localSheetId="91">#REF!</definedName>
    <definedName name="mj" localSheetId="92">#REF!</definedName>
    <definedName name="mj" localSheetId="93">#REF!</definedName>
    <definedName name="mj" localSheetId="94">#REF!</definedName>
    <definedName name="mj" localSheetId="95">#REF!</definedName>
    <definedName name="mj" localSheetId="96">#REF!</definedName>
    <definedName name="mj" localSheetId="102">#REF!</definedName>
    <definedName name="mj" localSheetId="103">#REF!</definedName>
    <definedName name="mj" localSheetId="104">#REF!</definedName>
    <definedName name="mj" localSheetId="105">#REF!</definedName>
    <definedName name="mj" localSheetId="106">#REF!</definedName>
    <definedName name="mj">#REF!</definedName>
    <definedName name="nnn" localSheetId="3">#REF!</definedName>
    <definedName name="nnn" localSheetId="15">#REF!</definedName>
    <definedName name="nnn" localSheetId="16">#REF!</definedName>
    <definedName name="nnn" localSheetId="66">#REF!</definedName>
    <definedName name="nnn" localSheetId="74">#REF!</definedName>
    <definedName name="nnn" localSheetId="76">#REF!</definedName>
    <definedName name="nnn" localSheetId="77">#REF!</definedName>
    <definedName name="nnn" localSheetId="79">#REF!</definedName>
    <definedName name="nnn" localSheetId="80">#REF!</definedName>
    <definedName name="nnn" localSheetId="82">#REF!</definedName>
    <definedName name="nnn" localSheetId="84">#REF!</definedName>
    <definedName name="nnn" localSheetId="86">#REF!</definedName>
    <definedName name="nnn" localSheetId="87">#REF!</definedName>
    <definedName name="nnn" localSheetId="88">#REF!</definedName>
    <definedName name="nnn" localSheetId="89">#REF!</definedName>
    <definedName name="nnn" localSheetId="90">#REF!</definedName>
    <definedName name="nnn" localSheetId="91">#REF!</definedName>
    <definedName name="nnn" localSheetId="92">#REF!</definedName>
    <definedName name="nnn" localSheetId="93">#REF!</definedName>
    <definedName name="nnn" localSheetId="94">#REF!</definedName>
    <definedName name="nnn" localSheetId="95">#REF!</definedName>
    <definedName name="nnn" localSheetId="96">#REF!</definedName>
    <definedName name="nnn" localSheetId="102">#REF!</definedName>
    <definedName name="nnn" localSheetId="103">#REF!</definedName>
    <definedName name="nnn" localSheetId="104">#REF!</definedName>
    <definedName name="nnn" localSheetId="105">#REF!</definedName>
    <definedName name="nnn" localSheetId="106">#REF!</definedName>
    <definedName name="nnn" localSheetId="107">#REF!</definedName>
    <definedName name="nnn" localSheetId="108">#REF!</definedName>
    <definedName name="nnn" localSheetId="1">#REF!</definedName>
    <definedName name="nnn">#REF!</definedName>
    <definedName name="NUEVOS" localSheetId="3">#REF!</definedName>
    <definedName name="NUEVOS" localSheetId="15">#REF!</definedName>
    <definedName name="NUEVOS" localSheetId="16">#REF!</definedName>
    <definedName name="NUEVOS" localSheetId="57">#REF!</definedName>
    <definedName name="NUEVOS" localSheetId="66">#REF!</definedName>
    <definedName name="NUEVOS" localSheetId="74">#REF!</definedName>
    <definedName name="NUEVOS" localSheetId="76">#REF!</definedName>
    <definedName name="NUEVOS" localSheetId="77">#REF!</definedName>
    <definedName name="NUEVOS" localSheetId="79">#REF!</definedName>
    <definedName name="NUEVOS" localSheetId="80">#REF!</definedName>
    <definedName name="NUEVOS" localSheetId="82">#REF!</definedName>
    <definedName name="NUEVOS" localSheetId="84">#REF!</definedName>
    <definedName name="NUEVOS" localSheetId="86">#REF!</definedName>
    <definedName name="NUEVOS" localSheetId="87">#REF!</definedName>
    <definedName name="NUEVOS" localSheetId="88">#REF!</definedName>
    <definedName name="NUEVOS" localSheetId="89">#REF!</definedName>
    <definedName name="NUEVOS" localSheetId="90">#REF!</definedName>
    <definedName name="NUEVOS" localSheetId="91">#REF!</definedName>
    <definedName name="NUEVOS" localSheetId="92">#REF!</definedName>
    <definedName name="NUEVOS" localSheetId="93">#REF!</definedName>
    <definedName name="NUEVOS" localSheetId="94">#REF!</definedName>
    <definedName name="NUEVOS" localSheetId="95">#REF!</definedName>
    <definedName name="NUEVOS" localSheetId="96">#REF!</definedName>
    <definedName name="NUEVOS" localSheetId="102">#REF!</definedName>
    <definedName name="NUEVOS" localSheetId="103">#REF!</definedName>
    <definedName name="NUEVOS" localSheetId="104">#REF!</definedName>
    <definedName name="NUEVOS" localSheetId="105">#REF!</definedName>
    <definedName name="NUEVOS" localSheetId="106">#REF!</definedName>
    <definedName name="NUEVOS" localSheetId="107">#REF!</definedName>
    <definedName name="NUEVOS" localSheetId="108">#REF!</definedName>
    <definedName name="NUEVOS" localSheetId="1">#REF!</definedName>
    <definedName name="NUEVOS">#REF!</definedName>
    <definedName name="OLE_LINK2" localSheetId="0">PRESENTACIÓN!#REF!</definedName>
    <definedName name="OLE_LINK3" localSheetId="0">PRESENTACIÓN!#REF!</definedName>
    <definedName name="OLE_LINK4" localSheetId="0">PRESENTACIÓN!#REF!</definedName>
    <definedName name="OLE_LINK5" localSheetId="0">PRESENTACIÓN!$E$53</definedName>
    <definedName name="p" localSheetId="3">#REF!</definedName>
    <definedName name="p" localSheetId="15">#REF!</definedName>
    <definedName name="p" localSheetId="16">#REF!</definedName>
    <definedName name="p" localSheetId="45">#REF!</definedName>
    <definedName name="p" localSheetId="48">#REF!</definedName>
    <definedName name="p" localSheetId="53">#REF!</definedName>
    <definedName name="p" localSheetId="58">#REF!</definedName>
    <definedName name="p" localSheetId="64">#REF!</definedName>
    <definedName name="p" localSheetId="66">#REF!</definedName>
    <definedName name="p" localSheetId="69">#REF!</definedName>
    <definedName name="p" localSheetId="74">#REF!</definedName>
    <definedName name="p" localSheetId="76">#REF!</definedName>
    <definedName name="p" localSheetId="77">#REF!</definedName>
    <definedName name="p" localSheetId="79">#REF!</definedName>
    <definedName name="p" localSheetId="80">#REF!</definedName>
    <definedName name="p" localSheetId="82">#REF!</definedName>
    <definedName name="p" localSheetId="84">#REF!</definedName>
    <definedName name="p" localSheetId="86">#REF!</definedName>
    <definedName name="p" localSheetId="87">#REF!</definedName>
    <definedName name="p" localSheetId="88">#REF!</definedName>
    <definedName name="p" localSheetId="89">#REF!</definedName>
    <definedName name="p" localSheetId="90">#REF!</definedName>
    <definedName name="p" localSheetId="91">#REF!</definedName>
    <definedName name="p" localSheetId="92">#REF!</definedName>
    <definedName name="p" localSheetId="93">#REF!</definedName>
    <definedName name="p" localSheetId="94">#REF!</definedName>
    <definedName name="p" localSheetId="95">#REF!</definedName>
    <definedName name="p" localSheetId="96">#REF!</definedName>
    <definedName name="p" localSheetId="102">#REF!</definedName>
    <definedName name="p" localSheetId="103">#REF!</definedName>
    <definedName name="p" localSheetId="104">#REF!</definedName>
    <definedName name="p" localSheetId="105">#REF!</definedName>
    <definedName name="p" localSheetId="106">#REF!</definedName>
    <definedName name="p" localSheetId="107">#REF!</definedName>
    <definedName name="p" localSheetId="108">#REF!</definedName>
    <definedName name="p" localSheetId="1">#REF!</definedName>
    <definedName name="p">#REF!</definedName>
    <definedName name="pero" localSheetId="3">#REF!</definedName>
    <definedName name="pero" localSheetId="15">#REF!</definedName>
    <definedName name="pero" localSheetId="16">#REF!</definedName>
    <definedName name="pero" localSheetId="57">#REF!</definedName>
    <definedName name="pero" localSheetId="66">#REF!</definedName>
    <definedName name="pero" localSheetId="74">#REF!</definedName>
    <definedName name="pero" localSheetId="76">#REF!</definedName>
    <definedName name="pero" localSheetId="77">#REF!</definedName>
    <definedName name="pero" localSheetId="79">#REF!</definedName>
    <definedName name="pero" localSheetId="80">#REF!</definedName>
    <definedName name="pero" localSheetId="82">#REF!</definedName>
    <definedName name="pero" localSheetId="84">#REF!</definedName>
    <definedName name="pero" localSheetId="86">#REF!</definedName>
    <definedName name="pero" localSheetId="87">#REF!</definedName>
    <definedName name="pero" localSheetId="88">#REF!</definedName>
    <definedName name="pero" localSheetId="89">#REF!</definedName>
    <definedName name="pero" localSheetId="90">#REF!</definedName>
    <definedName name="pero" localSheetId="91">#REF!</definedName>
    <definedName name="pero" localSheetId="92">#REF!</definedName>
    <definedName name="pero" localSheetId="93">#REF!</definedName>
    <definedName name="pero" localSheetId="94">#REF!</definedName>
    <definedName name="pero" localSheetId="95">#REF!</definedName>
    <definedName name="pero" localSheetId="96">#REF!</definedName>
    <definedName name="pero" localSheetId="102">#REF!</definedName>
    <definedName name="pero" localSheetId="103">#REF!</definedName>
    <definedName name="pero" localSheetId="104">#REF!</definedName>
    <definedName name="pero" localSheetId="105">#REF!</definedName>
    <definedName name="pero" localSheetId="106">#REF!</definedName>
    <definedName name="pero" localSheetId="107">#REF!</definedName>
    <definedName name="pero" localSheetId="108">#REF!</definedName>
    <definedName name="pero" localSheetId="1">#REF!</definedName>
    <definedName name="pero">#REF!</definedName>
    <definedName name="PUTO" localSheetId="3">#REF!</definedName>
    <definedName name="PUTO" localSheetId="15">#REF!</definedName>
    <definedName name="PUTO" localSheetId="16">#REF!</definedName>
    <definedName name="PUTO" localSheetId="57">#REF!</definedName>
    <definedName name="PUTO" localSheetId="66">#REF!</definedName>
    <definedName name="PUTO" localSheetId="74">#REF!</definedName>
    <definedName name="PUTO" localSheetId="76">#REF!</definedName>
    <definedName name="PUTO" localSheetId="77">#REF!</definedName>
    <definedName name="PUTO" localSheetId="79">#REF!</definedName>
    <definedName name="PUTO" localSheetId="80">#REF!</definedName>
    <definedName name="PUTO" localSheetId="82">#REF!</definedName>
    <definedName name="PUTO" localSheetId="84">#REF!</definedName>
    <definedName name="PUTO" localSheetId="86">#REF!</definedName>
    <definedName name="PUTO" localSheetId="87">#REF!</definedName>
    <definedName name="PUTO" localSheetId="88">#REF!</definedName>
    <definedName name="PUTO" localSheetId="89">#REF!</definedName>
    <definedName name="PUTO" localSheetId="90">#REF!</definedName>
    <definedName name="PUTO" localSheetId="91">#REF!</definedName>
    <definedName name="PUTO" localSheetId="92">#REF!</definedName>
    <definedName name="PUTO" localSheetId="93">#REF!</definedName>
    <definedName name="PUTO" localSheetId="94">#REF!</definedName>
    <definedName name="PUTO" localSheetId="95">#REF!</definedName>
    <definedName name="PUTO" localSheetId="96">#REF!</definedName>
    <definedName name="PUTO" localSheetId="102">#REF!</definedName>
    <definedName name="PUTO" localSheetId="103">#REF!</definedName>
    <definedName name="PUTO" localSheetId="104">#REF!</definedName>
    <definedName name="PUTO" localSheetId="105">#REF!</definedName>
    <definedName name="PUTO" localSheetId="106">#REF!</definedName>
    <definedName name="PUTO" localSheetId="107">#REF!</definedName>
    <definedName name="PUTO" localSheetId="108">#REF!</definedName>
    <definedName name="PUTO" localSheetId="1">#REF!</definedName>
    <definedName name="PUTO">#REF!</definedName>
    <definedName name="SDF" localSheetId="3">#REF!</definedName>
    <definedName name="SDF" localSheetId="15">#REF!</definedName>
    <definedName name="SDF" localSheetId="16">#REF!</definedName>
    <definedName name="SDF" localSheetId="66">#REF!</definedName>
    <definedName name="SDF" localSheetId="74">#REF!</definedName>
    <definedName name="SDF" localSheetId="76">#REF!</definedName>
    <definedName name="SDF" localSheetId="77">#REF!</definedName>
    <definedName name="SDF" localSheetId="79">#REF!</definedName>
    <definedName name="SDF" localSheetId="80">#REF!</definedName>
    <definedName name="SDF" localSheetId="82">#REF!</definedName>
    <definedName name="SDF" localSheetId="84">#REF!</definedName>
    <definedName name="SDF" localSheetId="86">#REF!</definedName>
    <definedName name="SDF" localSheetId="87">#REF!</definedName>
    <definedName name="SDF" localSheetId="88">#REF!</definedName>
    <definedName name="SDF" localSheetId="89">#REF!</definedName>
    <definedName name="SDF" localSheetId="90">#REF!</definedName>
    <definedName name="SDF" localSheetId="91">#REF!</definedName>
    <definedName name="SDF" localSheetId="92">#REF!</definedName>
    <definedName name="SDF" localSheetId="93">#REF!</definedName>
    <definedName name="SDF" localSheetId="94">#REF!</definedName>
    <definedName name="SDF" localSheetId="95">#REF!</definedName>
    <definedName name="SDF" localSheetId="96">#REF!</definedName>
    <definedName name="SDF" localSheetId="102">#REF!</definedName>
    <definedName name="SDF" localSheetId="103">#REF!</definedName>
    <definedName name="SDF" localSheetId="104">#REF!</definedName>
    <definedName name="SDF" localSheetId="105">#REF!</definedName>
    <definedName name="SDF" localSheetId="106">#REF!</definedName>
    <definedName name="SDF" localSheetId="107">#REF!</definedName>
    <definedName name="SDF" localSheetId="108">#REF!</definedName>
    <definedName name="SDF" localSheetId="1">#REF!</definedName>
    <definedName name="SDF">#REF!</definedName>
    <definedName name="sdfasdfsdf" localSheetId="3">#REF!</definedName>
    <definedName name="sdfasdfsdf" localSheetId="74">#REF!</definedName>
    <definedName name="sdfasdfsdf" localSheetId="76">#REF!</definedName>
    <definedName name="sdfasdfsdf" localSheetId="77">#REF!</definedName>
    <definedName name="sdfasdfsdf" localSheetId="86">#REF!</definedName>
    <definedName name="sdfasdfsdf" localSheetId="87">#REF!</definedName>
    <definedName name="sdfasdfsdf" localSheetId="88">#REF!</definedName>
    <definedName name="sdfasdfsdf" localSheetId="89">#REF!</definedName>
    <definedName name="sdfasdfsdf" localSheetId="90">#REF!</definedName>
    <definedName name="sdfasdfsdf" localSheetId="91">#REF!</definedName>
    <definedName name="sdfasdfsdf" localSheetId="92">#REF!</definedName>
    <definedName name="sdfasdfsdf" localSheetId="93">#REF!</definedName>
    <definedName name="sdfasdfsdf" localSheetId="94">#REF!</definedName>
    <definedName name="sdfasdfsdf" localSheetId="95">#REF!</definedName>
    <definedName name="sdfasdfsdf" localSheetId="96">#REF!</definedName>
    <definedName name="sdfasdfsdf" localSheetId="102">#REF!</definedName>
    <definedName name="sdfasdfsdf" localSheetId="103">#REF!</definedName>
    <definedName name="sdfasdfsdf" localSheetId="104">#REF!</definedName>
    <definedName name="sdfasdfsdf" localSheetId="105">#REF!</definedName>
    <definedName name="sdfasdfsdf" localSheetId="106">#REF!</definedName>
    <definedName name="sdfasdfsdf">#REF!</definedName>
    <definedName name="serievieja" localSheetId="3">#REF!</definedName>
    <definedName name="serievieja" localSheetId="74">#REF!</definedName>
    <definedName name="serievieja" localSheetId="76">#REF!</definedName>
    <definedName name="serievieja" localSheetId="77">#REF!</definedName>
    <definedName name="serievieja" localSheetId="86">#REF!</definedName>
    <definedName name="serievieja" localSheetId="87">#REF!</definedName>
    <definedName name="serievieja" localSheetId="88">#REF!</definedName>
    <definedName name="serievieja" localSheetId="89">#REF!</definedName>
    <definedName name="serievieja" localSheetId="90">#REF!</definedName>
    <definedName name="serievieja" localSheetId="91">#REF!</definedName>
    <definedName name="serievieja" localSheetId="92">#REF!</definedName>
    <definedName name="serievieja" localSheetId="93">#REF!</definedName>
    <definedName name="serievieja" localSheetId="94">#REF!</definedName>
    <definedName name="serievieja" localSheetId="95">#REF!</definedName>
    <definedName name="serievieja" localSheetId="96">#REF!</definedName>
    <definedName name="serievieja" localSheetId="102">#REF!</definedName>
    <definedName name="serievieja" localSheetId="103">#REF!</definedName>
    <definedName name="serievieja" localSheetId="104">#REF!</definedName>
    <definedName name="serievieja" localSheetId="105">#REF!</definedName>
    <definedName name="serievieja" localSheetId="106">#REF!</definedName>
    <definedName name="serievieja">#REF!</definedName>
    <definedName name="sfs" localSheetId="3">#REF!</definedName>
    <definedName name="sfs" localSheetId="74">#REF!</definedName>
    <definedName name="sfs" localSheetId="76">#REF!</definedName>
    <definedName name="sfs" localSheetId="77">#REF!</definedName>
    <definedName name="sfs" localSheetId="86">#REF!</definedName>
    <definedName name="sfs" localSheetId="87">#REF!</definedName>
    <definedName name="sfs" localSheetId="88">#REF!</definedName>
    <definedName name="sfs" localSheetId="89">#REF!</definedName>
    <definedName name="sfs" localSheetId="90">#REF!</definedName>
    <definedName name="sfs" localSheetId="91">#REF!</definedName>
    <definedName name="sfs" localSheetId="92">#REF!</definedName>
    <definedName name="sfs" localSheetId="93">#REF!</definedName>
    <definedName name="sfs" localSheetId="94">#REF!</definedName>
    <definedName name="sfs" localSheetId="95">#REF!</definedName>
    <definedName name="sfs" localSheetId="96">#REF!</definedName>
    <definedName name="sfs" localSheetId="102">#REF!</definedName>
    <definedName name="sfs" localSheetId="103">#REF!</definedName>
    <definedName name="sfs" localSheetId="104">#REF!</definedName>
    <definedName name="sfs" localSheetId="105">#REF!</definedName>
    <definedName name="sfs" localSheetId="106">#REF!</definedName>
    <definedName name="sfs">#REF!</definedName>
    <definedName name="V" localSheetId="3">#REF!</definedName>
    <definedName name="V" localSheetId="12">#REF!</definedName>
    <definedName name="V" localSheetId="13">#REF!</definedName>
    <definedName name="V" localSheetId="15">#REF!</definedName>
    <definedName name="V" localSheetId="16">#REF!</definedName>
    <definedName name="V" localSheetId="40">#REF!</definedName>
    <definedName name="V" localSheetId="41">#REF!</definedName>
    <definedName name="V" localSheetId="43">#REF!</definedName>
    <definedName name="V" localSheetId="57">#REF!</definedName>
    <definedName name="V" localSheetId="66">#REF!</definedName>
    <definedName name="V" localSheetId="69">#REF!</definedName>
    <definedName name="V" localSheetId="74">#REF!</definedName>
    <definedName name="V" localSheetId="76">#REF!</definedName>
    <definedName name="V" localSheetId="77">#REF!</definedName>
    <definedName name="V" localSheetId="79">#REF!</definedName>
    <definedName name="V" localSheetId="80">#REF!</definedName>
    <definedName name="V" localSheetId="81">#REF!</definedName>
    <definedName name="V" localSheetId="82">#REF!</definedName>
    <definedName name="V" localSheetId="83">#REF!</definedName>
    <definedName name="V" localSheetId="84">#REF!</definedName>
    <definedName name="V" localSheetId="86">#REF!</definedName>
    <definedName name="V" localSheetId="87">#REF!</definedName>
    <definedName name="V" localSheetId="88">#REF!</definedName>
    <definedName name="V" localSheetId="89">#REF!</definedName>
    <definedName name="V" localSheetId="90">#REF!</definedName>
    <definedName name="V" localSheetId="91">#REF!</definedName>
    <definedName name="V" localSheetId="92">#REF!</definedName>
    <definedName name="V" localSheetId="93">#REF!</definedName>
    <definedName name="V" localSheetId="94">#REF!</definedName>
    <definedName name="V" localSheetId="95">#REF!</definedName>
    <definedName name="V" localSheetId="96">#REF!</definedName>
    <definedName name="V" localSheetId="102">#REF!</definedName>
    <definedName name="V" localSheetId="103">#REF!</definedName>
    <definedName name="V" localSheetId="104">#REF!</definedName>
    <definedName name="V" localSheetId="105">#REF!</definedName>
    <definedName name="V" localSheetId="106">#REF!</definedName>
    <definedName name="V" localSheetId="107">#REF!</definedName>
    <definedName name="V" localSheetId="108">#REF!</definedName>
    <definedName name="V" localSheetId="1">#REF!</definedName>
    <definedName name="V">#REF!</definedName>
    <definedName name="Z1_" localSheetId="3">#REF!</definedName>
    <definedName name="Z1_" localSheetId="12">#REF!</definedName>
    <definedName name="Z1_" localSheetId="13">#REF!</definedName>
    <definedName name="Z1_" localSheetId="15">#REF!</definedName>
    <definedName name="Z1_" localSheetId="16">#REF!</definedName>
    <definedName name="Z1_" localSheetId="40">#REF!</definedName>
    <definedName name="Z1_" localSheetId="41">#REF!</definedName>
    <definedName name="Z1_" localSheetId="43">#REF!</definedName>
    <definedName name="Z1_" localSheetId="57">#REF!</definedName>
    <definedName name="Z1_" localSheetId="66">#REF!</definedName>
    <definedName name="Z1_" localSheetId="69">#REF!</definedName>
    <definedName name="Z1_" localSheetId="74">#REF!</definedName>
    <definedName name="Z1_" localSheetId="76">#REF!</definedName>
    <definedName name="Z1_" localSheetId="77">#REF!</definedName>
    <definedName name="Z1_" localSheetId="79">#REF!</definedName>
    <definedName name="Z1_" localSheetId="80">#REF!</definedName>
    <definedName name="Z1_" localSheetId="81">#REF!</definedName>
    <definedName name="Z1_" localSheetId="82">#REF!</definedName>
    <definedName name="Z1_" localSheetId="83">#REF!</definedName>
    <definedName name="Z1_" localSheetId="84">#REF!</definedName>
    <definedName name="Z1_" localSheetId="86">#REF!</definedName>
    <definedName name="Z1_" localSheetId="87">#REF!</definedName>
    <definedName name="Z1_" localSheetId="88">#REF!</definedName>
    <definedName name="Z1_" localSheetId="89">#REF!</definedName>
    <definedName name="Z1_" localSheetId="90">#REF!</definedName>
    <definedName name="Z1_" localSheetId="91">#REF!</definedName>
    <definedName name="Z1_" localSheetId="92">#REF!</definedName>
    <definedName name="Z1_" localSheetId="93">#REF!</definedName>
    <definedName name="Z1_" localSheetId="94">#REF!</definedName>
    <definedName name="Z1_" localSheetId="95">#REF!</definedName>
    <definedName name="Z1_" localSheetId="96">#REF!</definedName>
    <definedName name="Z1_" localSheetId="102">#REF!</definedName>
    <definedName name="Z1_" localSheetId="103">#REF!</definedName>
    <definedName name="Z1_" localSheetId="104">#REF!</definedName>
    <definedName name="Z1_" localSheetId="105">#REF!</definedName>
    <definedName name="Z1_" localSheetId="106">#REF!</definedName>
    <definedName name="Z1_" localSheetId="107">#REF!</definedName>
    <definedName name="Z1_" localSheetId="108">#REF!</definedName>
    <definedName name="Z1_" localSheetId="1">#REF!</definedName>
    <definedName name="Z1_">#REF!</definedName>
  </definedNames>
  <calcPr calcId="162913"/>
</workbook>
</file>

<file path=xl/calcChain.xml><?xml version="1.0" encoding="utf-8"?>
<calcChain xmlns="http://schemas.openxmlformats.org/spreadsheetml/2006/main">
  <c r="B25" i="128" l="1"/>
  <c r="B11" i="6" l="1"/>
  <c r="B12" i="5"/>
  <c r="C109" i="128" l="1"/>
  <c r="B109" i="128"/>
  <c r="C108" i="128"/>
  <c r="B108" i="128"/>
  <c r="C101" i="128"/>
  <c r="B101" i="128"/>
  <c r="C100" i="128"/>
  <c r="B100" i="128"/>
  <c r="C97" i="128"/>
  <c r="B97" i="128"/>
  <c r="C96" i="128"/>
  <c r="B96" i="128"/>
  <c r="C91" i="128"/>
  <c r="B91" i="128"/>
  <c r="C90" i="128"/>
  <c r="B90" i="128"/>
  <c r="C77" i="128"/>
  <c r="B77" i="128"/>
  <c r="C76" i="128"/>
  <c r="B76" i="128"/>
  <c r="C73" i="128"/>
  <c r="B73" i="128"/>
  <c r="C72" i="128"/>
  <c r="B72" i="128"/>
  <c r="C71" i="128"/>
  <c r="B71" i="128"/>
  <c r="C70" i="128"/>
  <c r="B70" i="128"/>
  <c r="C64" i="128"/>
  <c r="B64" i="128"/>
  <c r="C49" i="128"/>
  <c r="B49" i="128"/>
  <c r="C48" i="128"/>
  <c r="B48" i="128"/>
  <c r="C47" i="128"/>
  <c r="B47" i="128"/>
  <c r="C46" i="128"/>
  <c r="B46" i="128"/>
  <c r="C43" i="128"/>
  <c r="B43" i="128"/>
  <c r="C42" i="128"/>
  <c r="B42" i="128"/>
  <c r="C41" i="128"/>
  <c r="B41" i="128"/>
  <c r="C40" i="128"/>
  <c r="B40" i="128"/>
  <c r="C37" i="128"/>
  <c r="B37" i="128"/>
  <c r="C36" i="128"/>
  <c r="B36" i="128"/>
  <c r="C35" i="128"/>
  <c r="B35" i="128"/>
  <c r="C34" i="128"/>
  <c r="B34" i="128"/>
  <c r="C29" i="128"/>
  <c r="B29" i="128"/>
  <c r="C28" i="128"/>
  <c r="B28" i="128"/>
  <c r="C24" i="128"/>
  <c r="B24" i="128"/>
  <c r="C23" i="128"/>
  <c r="B23" i="128"/>
  <c r="C22" i="128"/>
  <c r="B22" i="128"/>
  <c r="C19" i="128"/>
  <c r="B19" i="128"/>
  <c r="C18" i="128"/>
  <c r="B18" i="128"/>
  <c r="C17" i="128"/>
  <c r="B17" i="128"/>
  <c r="C16" i="128"/>
  <c r="B16" i="128"/>
  <c r="C12" i="128"/>
  <c r="B12" i="128"/>
  <c r="C11" i="128"/>
  <c r="B11" i="128"/>
  <c r="C10" i="128"/>
  <c r="B10" i="128"/>
  <c r="BM11" i="6" l="1"/>
  <c r="BL11" i="6"/>
  <c r="BL13" i="6"/>
  <c r="BM13" i="6"/>
  <c r="BN13" i="6"/>
  <c r="BN11" i="6" s="1"/>
  <c r="BS11" i="6"/>
  <c r="BS13" i="6"/>
  <c r="BR13" i="6"/>
  <c r="BP13" i="6"/>
  <c r="BP11" i="6" s="1"/>
  <c r="BK11" i="6"/>
  <c r="BK13" i="6"/>
  <c r="BQ13" i="6"/>
  <c r="BX13" i="6"/>
  <c r="BX11" i="6" s="1"/>
  <c r="BU13" i="6"/>
  <c r="BU11" i="6" s="1"/>
  <c r="J43" i="115" l="1"/>
  <c r="I43" i="115"/>
  <c r="G43" i="115"/>
  <c r="F43" i="115"/>
  <c r="D43" i="115"/>
  <c r="C43" i="115"/>
  <c r="B49" i="115"/>
  <c r="E49" i="115"/>
  <c r="H49" i="115"/>
  <c r="C15" i="119" l="1"/>
  <c r="J66" i="117" l="1"/>
  <c r="I66" i="117"/>
  <c r="F66" i="117"/>
  <c r="G66" i="117"/>
  <c r="D66" i="117"/>
  <c r="C66" i="117"/>
  <c r="H76" i="117"/>
  <c r="E76" i="117"/>
  <c r="B76" i="117"/>
  <c r="J13" i="117"/>
  <c r="I13" i="117"/>
  <c r="G13" i="117"/>
  <c r="F13" i="117"/>
  <c r="D13" i="117"/>
  <c r="C13" i="117"/>
  <c r="H63" i="117"/>
  <c r="H64" i="117"/>
  <c r="E63" i="117"/>
  <c r="E64" i="117"/>
  <c r="B63" i="117"/>
  <c r="B64" i="117"/>
  <c r="C65" i="115"/>
  <c r="D15" i="23" l="1"/>
  <c r="D16" i="23"/>
  <c r="D17" i="23"/>
  <c r="D18" i="23"/>
  <c r="D19" i="23"/>
  <c r="D20" i="23"/>
  <c r="D21" i="23"/>
  <c r="D22" i="23"/>
  <c r="D23" i="23"/>
  <c r="D24" i="23"/>
  <c r="D25" i="23"/>
  <c r="D26" i="23"/>
  <c r="D27" i="23"/>
  <c r="D28" i="23"/>
  <c r="D29" i="23"/>
  <c r="D30" i="23"/>
  <c r="D31" i="23"/>
  <c r="D14" i="23"/>
  <c r="C15" i="23"/>
  <c r="C16" i="23"/>
  <c r="C17" i="23"/>
  <c r="C18" i="23"/>
  <c r="C19" i="23"/>
  <c r="C20" i="23"/>
  <c r="C21" i="23"/>
  <c r="C22" i="23"/>
  <c r="C23" i="23"/>
  <c r="C24" i="23"/>
  <c r="C25" i="23"/>
  <c r="C26" i="23"/>
  <c r="C27" i="23"/>
  <c r="C28" i="23"/>
  <c r="C29" i="23"/>
  <c r="C30" i="23"/>
  <c r="C31" i="23"/>
  <c r="C14" i="23"/>
  <c r="J13" i="23"/>
  <c r="K13" i="23"/>
  <c r="L13" i="23"/>
  <c r="I13" i="23"/>
  <c r="H15" i="23"/>
  <c r="H13" i="23" s="1"/>
  <c r="H16" i="23"/>
  <c r="H17" i="23"/>
  <c r="H18" i="23"/>
  <c r="H19" i="23"/>
  <c r="H20" i="23"/>
  <c r="H21" i="23"/>
  <c r="H22" i="23"/>
  <c r="H23" i="23"/>
  <c r="H24" i="23"/>
  <c r="H25" i="23"/>
  <c r="H26" i="23"/>
  <c r="H27" i="23"/>
  <c r="H28" i="23"/>
  <c r="H29" i="23"/>
  <c r="H30" i="23"/>
  <c r="H31" i="23"/>
  <c r="H14" i="23"/>
  <c r="D10" i="30"/>
  <c r="D11" i="30"/>
  <c r="D12" i="30"/>
  <c r="D13" i="30"/>
  <c r="D14" i="30"/>
  <c r="D15" i="30"/>
  <c r="D16" i="30"/>
  <c r="D17" i="30"/>
  <c r="D18" i="30"/>
  <c r="D19" i="30"/>
  <c r="C11" i="30"/>
  <c r="C12" i="30"/>
  <c r="C13" i="30"/>
  <c r="C14" i="30"/>
  <c r="C15" i="30"/>
  <c r="C16" i="30"/>
  <c r="C17" i="30"/>
  <c r="C18" i="30"/>
  <c r="C19" i="30"/>
  <c r="C10" i="30"/>
  <c r="F9" i="30"/>
  <c r="G9" i="30"/>
  <c r="H9" i="30"/>
  <c r="I9" i="30"/>
  <c r="J9" i="30"/>
  <c r="K9" i="30"/>
  <c r="L9" i="30"/>
  <c r="M9" i="30"/>
  <c r="N9" i="30"/>
  <c r="O9" i="30"/>
  <c r="P9" i="30"/>
  <c r="E9" i="30"/>
  <c r="E24" i="103" l="1"/>
  <c r="E102" i="103"/>
  <c r="E101" i="103"/>
  <c r="E100" i="103"/>
  <c r="E99" i="103"/>
  <c r="E97" i="103"/>
  <c r="E96" i="103"/>
  <c r="E95" i="103"/>
  <c r="E93" i="103"/>
  <c r="E92" i="103"/>
  <c r="E91" i="103"/>
  <c r="E88" i="103"/>
  <c r="E87" i="103"/>
  <c r="E86" i="103"/>
  <c r="E84" i="103"/>
  <c r="E83" i="103"/>
  <c r="E82" i="103"/>
  <c r="E81" i="103"/>
  <c r="E80" i="103"/>
  <c r="E79" i="103"/>
  <c r="E78" i="103"/>
  <c r="E77" i="103"/>
  <c r="E76" i="103"/>
  <c r="E74" i="103"/>
  <c r="E73" i="103"/>
  <c r="E72" i="103"/>
  <c r="E70" i="103"/>
  <c r="E69" i="103"/>
  <c r="E68" i="103"/>
  <c r="E66" i="103"/>
  <c r="E65" i="103"/>
  <c r="E64" i="103"/>
  <c r="E62" i="103"/>
  <c r="E61" i="103"/>
  <c r="E60" i="103"/>
  <c r="E59" i="103"/>
  <c r="E57" i="103"/>
  <c r="E56" i="103"/>
  <c r="E55" i="103"/>
  <c r="E53" i="103"/>
  <c r="E52" i="103"/>
  <c r="E51" i="103"/>
  <c r="E49" i="103"/>
  <c r="E48" i="103"/>
  <c r="E47" i="103"/>
  <c r="E45" i="103"/>
  <c r="E44" i="103"/>
  <c r="E43" i="103"/>
  <c r="E42" i="103"/>
  <c r="E41" i="103"/>
  <c r="E40" i="103"/>
  <c r="E39" i="103"/>
  <c r="E38" i="103"/>
  <c r="E37" i="103"/>
  <c r="E36" i="103"/>
  <c r="E35" i="103"/>
  <c r="E34" i="103"/>
  <c r="E33" i="103"/>
  <c r="E32" i="103"/>
  <c r="E31" i="103"/>
  <c r="E30" i="103"/>
  <c r="E28" i="103"/>
  <c r="E27" i="103"/>
  <c r="E26" i="103"/>
  <c r="E25" i="103"/>
  <c r="E23" i="103"/>
  <c r="E22" i="103"/>
  <c r="E21" i="103"/>
  <c r="E20" i="103"/>
  <c r="E19" i="103"/>
  <c r="E18" i="103"/>
  <c r="E17" i="103"/>
  <c r="E16" i="103"/>
  <c r="E15" i="103"/>
  <c r="E14" i="103"/>
  <c r="E13" i="103"/>
  <c r="B101" i="103"/>
  <c r="B13" i="103"/>
  <c r="B22" i="103"/>
  <c r="B100" i="103"/>
  <c r="B99" i="103"/>
  <c r="B97" i="103"/>
  <c r="B96" i="103"/>
  <c r="B95" i="103"/>
  <c r="B93" i="103"/>
  <c r="B92" i="103"/>
  <c r="B91" i="103"/>
  <c r="B88" i="103"/>
  <c r="B87" i="103"/>
  <c r="B86" i="103"/>
  <c r="B84" i="103"/>
  <c r="B83" i="103"/>
  <c r="B81" i="103"/>
  <c r="B79" i="103"/>
  <c r="B78" i="103"/>
  <c r="B77" i="103"/>
  <c r="B76" i="103"/>
  <c r="B74" i="103"/>
  <c r="B73" i="103"/>
  <c r="B72" i="103"/>
  <c r="B70" i="103"/>
  <c r="B69" i="103"/>
  <c r="B68" i="103"/>
  <c r="B66" i="103"/>
  <c r="B65" i="103"/>
  <c r="B64" i="103"/>
  <c r="B62" i="103"/>
  <c r="B61" i="103"/>
  <c r="B60" i="103"/>
  <c r="B59" i="103"/>
  <c r="B57" i="103"/>
  <c r="B56" i="103"/>
  <c r="B55" i="103"/>
  <c r="B53" i="103"/>
  <c r="B52" i="103"/>
  <c r="B51" i="103"/>
  <c r="B49" i="103"/>
  <c r="B48" i="103"/>
  <c r="B47" i="103"/>
  <c r="B45" i="103"/>
  <c r="B44" i="103"/>
  <c r="B43" i="103"/>
  <c r="B42" i="103"/>
  <c r="B41" i="103"/>
  <c r="B40" i="103"/>
  <c r="B39" i="103"/>
  <c r="B38" i="103"/>
  <c r="B37" i="103"/>
  <c r="B36" i="103"/>
  <c r="B35" i="103"/>
  <c r="B34" i="103"/>
  <c r="B33" i="103"/>
  <c r="B32" i="103"/>
  <c r="B31" i="103"/>
  <c r="B30" i="103"/>
  <c r="B28" i="103"/>
  <c r="B27" i="103"/>
  <c r="B25" i="103"/>
  <c r="B23" i="103"/>
  <c r="B21" i="103"/>
  <c r="B20" i="103"/>
  <c r="B19" i="103"/>
  <c r="B18" i="103"/>
  <c r="B17" i="103"/>
  <c r="B16" i="103"/>
  <c r="B15" i="103"/>
  <c r="B14" i="103"/>
  <c r="H114" i="102"/>
  <c r="H113" i="102"/>
  <c r="H112" i="102"/>
  <c r="H111" i="102"/>
  <c r="H109" i="102"/>
  <c r="H108" i="102"/>
  <c r="H107" i="102"/>
  <c r="H105" i="102"/>
  <c r="H104" i="102"/>
  <c r="H103" i="102"/>
  <c r="H101" i="102"/>
  <c r="H100" i="102"/>
  <c r="H99" i="102"/>
  <c r="H97" i="102"/>
  <c r="H96" i="102"/>
  <c r="H95" i="102"/>
  <c r="H94" i="102"/>
  <c r="H93" i="102"/>
  <c r="H92" i="102"/>
  <c r="H91" i="102"/>
  <c r="H90" i="102"/>
  <c r="H89" i="102"/>
  <c r="H88" i="102"/>
  <c r="H86" i="102"/>
  <c r="H85" i="102"/>
  <c r="H84" i="102"/>
  <c r="H83" i="102"/>
  <c r="H81" i="102"/>
  <c r="H80" i="102"/>
  <c r="H79" i="102"/>
  <c r="H77" i="102"/>
  <c r="H76" i="102"/>
  <c r="H75" i="102"/>
  <c r="H74" i="102"/>
  <c r="H72" i="102"/>
  <c r="H71" i="102"/>
  <c r="H70" i="102"/>
  <c r="H69" i="102"/>
  <c r="H68" i="102"/>
  <c r="H66" i="102"/>
  <c r="H65" i="102"/>
  <c r="H64" i="102"/>
  <c r="H62" i="102"/>
  <c r="H61" i="102"/>
  <c r="H60" i="102"/>
  <c r="H58" i="102"/>
  <c r="H57" i="102"/>
  <c r="H56" i="102"/>
  <c r="H54" i="102"/>
  <c r="H53" i="102"/>
  <c r="H52" i="102"/>
  <c r="H51" i="102"/>
  <c r="H50" i="102"/>
  <c r="H49" i="102"/>
  <c r="H48" i="102"/>
  <c r="H47" i="102"/>
  <c r="H46" i="102"/>
  <c r="H45" i="102"/>
  <c r="H44" i="102"/>
  <c r="H43" i="102"/>
  <c r="H42" i="102"/>
  <c r="H41" i="102"/>
  <c r="H40" i="102"/>
  <c r="H39" i="102"/>
  <c r="H38" i="102"/>
  <c r="H37" i="102"/>
  <c r="H36" i="102"/>
  <c r="H35" i="102"/>
  <c r="H34" i="102"/>
  <c r="H32" i="102"/>
  <c r="H31" i="102"/>
  <c r="H30" i="102"/>
  <c r="H29" i="102"/>
  <c r="H27" i="102"/>
  <c r="H26" i="102"/>
  <c r="H25" i="102"/>
  <c r="H24" i="102"/>
  <c r="H23" i="102"/>
  <c r="H21" i="102"/>
  <c r="H20" i="102"/>
  <c r="H19" i="102"/>
  <c r="H18" i="102"/>
  <c r="H17" i="102"/>
  <c r="H16" i="102"/>
  <c r="H15" i="102"/>
  <c r="H14" i="102"/>
  <c r="H13" i="102"/>
  <c r="E24" i="102"/>
  <c r="E25" i="102"/>
  <c r="E26" i="102"/>
  <c r="E27" i="102"/>
  <c r="E114" i="102"/>
  <c r="E113" i="102"/>
  <c r="E112" i="102"/>
  <c r="E111" i="102"/>
  <c r="E109" i="102"/>
  <c r="E108" i="102"/>
  <c r="E107" i="102"/>
  <c r="E105" i="102"/>
  <c r="E104" i="102"/>
  <c r="E103" i="102"/>
  <c r="E101" i="102"/>
  <c r="E100" i="102"/>
  <c r="E99" i="102"/>
  <c r="E97" i="102"/>
  <c r="E96" i="102"/>
  <c r="E95" i="102"/>
  <c r="E94" i="102"/>
  <c r="E93" i="102"/>
  <c r="E92" i="102"/>
  <c r="E91" i="102"/>
  <c r="E90" i="102"/>
  <c r="E89" i="102"/>
  <c r="E88" i="102"/>
  <c r="E86" i="102"/>
  <c r="E85" i="102"/>
  <c r="E84" i="102"/>
  <c r="E83" i="102"/>
  <c r="E81" i="102"/>
  <c r="E80" i="102"/>
  <c r="E79" i="102"/>
  <c r="E77" i="102"/>
  <c r="E76" i="102"/>
  <c r="E75" i="102"/>
  <c r="E74" i="102"/>
  <c r="E72" i="102"/>
  <c r="E71" i="102"/>
  <c r="E70" i="102"/>
  <c r="E69" i="102"/>
  <c r="E68" i="102"/>
  <c r="E66" i="102"/>
  <c r="E65" i="102"/>
  <c r="E64" i="102"/>
  <c r="E62" i="102"/>
  <c r="E61" i="102"/>
  <c r="E60" i="102"/>
  <c r="E58" i="102"/>
  <c r="E57" i="102"/>
  <c r="E56" i="102"/>
  <c r="E54" i="102"/>
  <c r="E53" i="102"/>
  <c r="E52" i="102"/>
  <c r="E51" i="102"/>
  <c r="E50" i="102"/>
  <c r="E49" i="102"/>
  <c r="E48" i="102"/>
  <c r="E47" i="102"/>
  <c r="E46" i="102"/>
  <c r="E45" i="102"/>
  <c r="E44" i="102"/>
  <c r="E43" i="102"/>
  <c r="E42" i="102"/>
  <c r="E41" i="102"/>
  <c r="E40" i="102"/>
  <c r="E39" i="102"/>
  <c r="E38" i="102"/>
  <c r="E37" i="102"/>
  <c r="E36" i="102"/>
  <c r="E35" i="102"/>
  <c r="E34" i="102"/>
  <c r="B114" i="102"/>
  <c r="B113" i="102"/>
  <c r="B112" i="102"/>
  <c r="B111" i="102"/>
  <c r="B109" i="102"/>
  <c r="B108" i="102"/>
  <c r="B107" i="102"/>
  <c r="B105" i="102"/>
  <c r="B104" i="102"/>
  <c r="B103" i="102"/>
  <c r="B101" i="102"/>
  <c r="B100" i="102"/>
  <c r="B99" i="102"/>
  <c r="B97" i="102"/>
  <c r="B96" i="102"/>
  <c r="B95" i="102"/>
  <c r="B94" i="102"/>
  <c r="B93" i="102"/>
  <c r="B92" i="102"/>
  <c r="B91" i="102"/>
  <c r="B90" i="102"/>
  <c r="B89" i="102"/>
  <c r="B88" i="102"/>
  <c r="B86" i="102"/>
  <c r="B85" i="102"/>
  <c r="B84" i="102"/>
  <c r="B83" i="102"/>
  <c r="B81" i="102"/>
  <c r="B80" i="102"/>
  <c r="B79" i="102"/>
  <c r="B77" i="102"/>
  <c r="B76" i="102"/>
  <c r="B75" i="102"/>
  <c r="B74" i="102"/>
  <c r="B71" i="102"/>
  <c r="B70" i="102"/>
  <c r="B69" i="102"/>
  <c r="B68" i="102"/>
  <c r="B66" i="102"/>
  <c r="B65" i="102"/>
  <c r="B64" i="102"/>
  <c r="B62" i="102"/>
  <c r="B61" i="102"/>
  <c r="B60" i="102"/>
  <c r="B58" i="102"/>
  <c r="B57" i="102"/>
  <c r="B56" i="102"/>
  <c r="B54" i="102"/>
  <c r="B53" i="102"/>
  <c r="B52" i="102"/>
  <c r="B51" i="102"/>
  <c r="B50" i="102"/>
  <c r="B49" i="102"/>
  <c r="B48" i="102"/>
  <c r="B47" i="102"/>
  <c r="B46" i="102"/>
  <c r="B45" i="102"/>
  <c r="B44" i="102"/>
  <c r="B43" i="102"/>
  <c r="B42" i="102"/>
  <c r="B41" i="102"/>
  <c r="B40" i="102"/>
  <c r="B39" i="102"/>
  <c r="B38" i="102"/>
  <c r="B37" i="102"/>
  <c r="B36" i="102"/>
  <c r="B35" i="102"/>
  <c r="B34" i="102"/>
  <c r="B32" i="102"/>
  <c r="B31" i="102"/>
  <c r="B30" i="102"/>
  <c r="B29" i="102"/>
  <c r="B24" i="102"/>
  <c r="B25" i="102"/>
  <c r="B26" i="102"/>
  <c r="B27" i="102"/>
  <c r="D23" i="102"/>
  <c r="C23" i="102"/>
  <c r="B15" i="102"/>
  <c r="B16" i="102"/>
  <c r="B17" i="102"/>
  <c r="B18" i="102"/>
  <c r="B19" i="102"/>
  <c r="B20" i="102"/>
  <c r="B21" i="102"/>
  <c r="B14" i="102"/>
  <c r="B23" i="102" l="1"/>
  <c r="D25" i="105"/>
  <c r="D24" i="105"/>
  <c r="D23" i="105"/>
  <c r="C25" i="105"/>
  <c r="C24" i="105"/>
  <c r="C23" i="105"/>
  <c r="D17" i="122" l="1"/>
  <c r="F17" i="122"/>
  <c r="G17" i="122"/>
  <c r="I17" i="122"/>
  <c r="J17" i="122"/>
  <c r="C17" i="122"/>
  <c r="B18" i="122"/>
  <c r="E18" i="122"/>
  <c r="H18" i="122"/>
  <c r="C216" i="115"/>
  <c r="D216" i="115"/>
  <c r="F216" i="115"/>
  <c r="G216" i="115"/>
  <c r="I216" i="115"/>
  <c r="J216" i="115"/>
  <c r="H237" i="114"/>
  <c r="E237" i="114"/>
  <c r="B237" i="114"/>
  <c r="H157" i="114"/>
  <c r="E157" i="114"/>
  <c r="B157" i="114"/>
  <c r="H159" i="114"/>
  <c r="E159" i="114"/>
  <c r="B159" i="114"/>
  <c r="H39" i="114"/>
  <c r="E39" i="114"/>
  <c r="B39" i="114"/>
  <c r="H37" i="114"/>
  <c r="E37" i="114"/>
  <c r="B37" i="114"/>
  <c r="H21" i="114"/>
  <c r="E21" i="114"/>
  <c r="B21" i="114"/>
  <c r="H55" i="118"/>
  <c r="E55" i="118"/>
  <c r="B55" i="118"/>
  <c r="H50" i="118"/>
  <c r="E50" i="118"/>
  <c r="B50" i="118"/>
  <c r="H67" i="118"/>
  <c r="E67" i="118"/>
  <c r="B67" i="118"/>
  <c r="H65" i="118"/>
  <c r="B65" i="118"/>
  <c r="H63" i="118"/>
  <c r="E63" i="118"/>
  <c r="B63" i="118"/>
  <c r="H30" i="118"/>
  <c r="E30" i="118"/>
  <c r="B30" i="118"/>
  <c r="H36" i="118"/>
  <c r="E36" i="118"/>
  <c r="B36" i="118"/>
  <c r="E17" i="122" l="1"/>
  <c r="H17" i="122"/>
  <c r="C91" i="125" l="1"/>
  <c r="C85" i="125"/>
  <c r="H63" i="125"/>
  <c r="H64" i="125"/>
  <c r="H65" i="125"/>
  <c r="H66" i="125"/>
  <c r="H67" i="125"/>
  <c r="H68" i="125"/>
  <c r="H69" i="125"/>
  <c r="H70" i="125"/>
  <c r="H71" i="125"/>
  <c r="H72" i="125"/>
  <c r="H73" i="125"/>
  <c r="H74" i="125"/>
  <c r="H75" i="125"/>
  <c r="H76" i="125"/>
  <c r="H77" i="125"/>
  <c r="H78" i="125"/>
  <c r="H79" i="125"/>
  <c r="H80" i="125"/>
  <c r="H81" i="125"/>
  <c r="H82" i="125"/>
  <c r="H83" i="125"/>
  <c r="H84" i="125"/>
  <c r="E63" i="125"/>
  <c r="E64" i="125"/>
  <c r="E65" i="125"/>
  <c r="E66" i="125"/>
  <c r="E67" i="125"/>
  <c r="E68" i="125"/>
  <c r="E69" i="125"/>
  <c r="E70" i="125"/>
  <c r="E71" i="125"/>
  <c r="E72" i="125"/>
  <c r="E73" i="125"/>
  <c r="E74" i="125"/>
  <c r="E75" i="125"/>
  <c r="E76" i="125"/>
  <c r="E77" i="125"/>
  <c r="E78" i="125"/>
  <c r="E79" i="125"/>
  <c r="E80" i="125"/>
  <c r="E81" i="125"/>
  <c r="E82" i="125"/>
  <c r="E83" i="125"/>
  <c r="E84" i="125"/>
  <c r="B63" i="125"/>
  <c r="B64" i="125"/>
  <c r="B65" i="125"/>
  <c r="B66" i="125"/>
  <c r="B67" i="125"/>
  <c r="B68" i="125"/>
  <c r="B69" i="125"/>
  <c r="B70" i="125"/>
  <c r="B71" i="125"/>
  <c r="B72" i="125"/>
  <c r="B73" i="125"/>
  <c r="B74" i="125"/>
  <c r="B75" i="125"/>
  <c r="B76" i="125"/>
  <c r="B77" i="125"/>
  <c r="B78" i="125"/>
  <c r="B79" i="125"/>
  <c r="B80" i="125"/>
  <c r="B81" i="125"/>
  <c r="B82" i="125"/>
  <c r="B83" i="125"/>
  <c r="B84" i="125"/>
  <c r="J42" i="125"/>
  <c r="I42" i="125"/>
  <c r="G42" i="125"/>
  <c r="F42" i="125"/>
  <c r="D42" i="125"/>
  <c r="C42" i="125"/>
  <c r="C41" i="125" s="1"/>
  <c r="I31" i="7" l="1"/>
  <c r="V47" i="2" l="1"/>
  <c r="V48" i="2"/>
  <c r="U47" i="2" l="1"/>
  <c r="B168" i="125" l="1"/>
  <c r="B169" i="125"/>
  <c r="B170" i="125"/>
  <c r="D167" i="125"/>
  <c r="C167" i="125"/>
  <c r="B167" i="125" l="1"/>
  <c r="J15" i="118"/>
  <c r="I15" i="118"/>
  <c r="G15" i="118"/>
  <c r="F15" i="118"/>
  <c r="D15" i="118"/>
  <c r="C15" i="118"/>
  <c r="C13" i="73" l="1"/>
  <c r="H186" i="125" l="1"/>
  <c r="E186" i="125"/>
  <c r="B186" i="125"/>
  <c r="H185" i="125"/>
  <c r="E185" i="125"/>
  <c r="B185" i="125"/>
  <c r="H184" i="125"/>
  <c r="E184" i="125"/>
  <c r="B184" i="125"/>
  <c r="H183" i="125"/>
  <c r="E183" i="125"/>
  <c r="B183" i="125"/>
  <c r="H182" i="125"/>
  <c r="E182" i="125"/>
  <c r="B182" i="125"/>
  <c r="H181" i="125"/>
  <c r="E181" i="125"/>
  <c r="B181" i="125"/>
  <c r="H180" i="125"/>
  <c r="E180" i="125"/>
  <c r="B180" i="125"/>
  <c r="H179" i="125"/>
  <c r="E179" i="125"/>
  <c r="B179" i="125"/>
  <c r="H178" i="125"/>
  <c r="E178" i="125"/>
  <c r="B178" i="125"/>
  <c r="H177" i="125"/>
  <c r="E177" i="125"/>
  <c r="B177" i="125"/>
  <c r="J176" i="125"/>
  <c r="I176" i="125"/>
  <c r="G176" i="125"/>
  <c r="F176" i="125"/>
  <c r="E176" i="125" s="1"/>
  <c r="D176" i="125"/>
  <c r="C176" i="125"/>
  <c r="H174" i="125"/>
  <c r="E174" i="125"/>
  <c r="B174" i="125"/>
  <c r="H173" i="125"/>
  <c r="E173" i="125"/>
  <c r="B173" i="125"/>
  <c r="J172" i="125"/>
  <c r="I172" i="125"/>
  <c r="G172" i="125"/>
  <c r="F172" i="125"/>
  <c r="D172" i="125"/>
  <c r="C172" i="125"/>
  <c r="H170" i="125"/>
  <c r="E170" i="125"/>
  <c r="H169" i="125"/>
  <c r="E169" i="125"/>
  <c r="H168" i="125"/>
  <c r="E168" i="125"/>
  <c r="J167" i="125"/>
  <c r="I167" i="125"/>
  <c r="G167" i="125"/>
  <c r="F167" i="125"/>
  <c r="H128" i="125"/>
  <c r="E128" i="125"/>
  <c r="B128" i="125"/>
  <c r="H126" i="125"/>
  <c r="B126" i="125"/>
  <c r="H125" i="125"/>
  <c r="B125" i="125"/>
  <c r="H124" i="125"/>
  <c r="B124" i="125"/>
  <c r="H123" i="125"/>
  <c r="B123" i="125"/>
  <c r="H122" i="125"/>
  <c r="B122" i="125"/>
  <c r="H121" i="125"/>
  <c r="B121" i="125"/>
  <c r="H120" i="125"/>
  <c r="B120" i="125"/>
  <c r="H119" i="125"/>
  <c r="B119" i="125"/>
  <c r="H118" i="125"/>
  <c r="B118" i="125"/>
  <c r="H117" i="125"/>
  <c r="B117" i="125"/>
  <c r="H116" i="125"/>
  <c r="B116" i="125"/>
  <c r="H115" i="125"/>
  <c r="B115" i="125"/>
  <c r="H114" i="125"/>
  <c r="B114" i="125"/>
  <c r="H113" i="125"/>
  <c r="B113" i="125"/>
  <c r="H112" i="125"/>
  <c r="B112" i="125"/>
  <c r="H111" i="125"/>
  <c r="B111" i="125"/>
  <c r="H110" i="125"/>
  <c r="B110" i="125"/>
  <c r="J109" i="125"/>
  <c r="I109" i="125"/>
  <c r="D109" i="125"/>
  <c r="C109" i="125"/>
  <c r="H107" i="125"/>
  <c r="E107" i="125"/>
  <c r="B107" i="125"/>
  <c r="H106" i="125"/>
  <c r="E106" i="125"/>
  <c r="B106" i="125"/>
  <c r="J105" i="125"/>
  <c r="I105" i="125"/>
  <c r="G105" i="125"/>
  <c r="F105" i="125"/>
  <c r="D105" i="125"/>
  <c r="C105" i="125"/>
  <c r="H104" i="125"/>
  <c r="E104" i="125"/>
  <c r="B104" i="125"/>
  <c r="H103" i="125"/>
  <c r="E103" i="125"/>
  <c r="B103" i="125"/>
  <c r="H102" i="125"/>
  <c r="E102" i="125"/>
  <c r="B102" i="125"/>
  <c r="H101" i="125"/>
  <c r="E101" i="125"/>
  <c r="B101" i="125"/>
  <c r="H100" i="125"/>
  <c r="E100" i="125"/>
  <c r="B100" i="125"/>
  <c r="J99" i="125"/>
  <c r="I99" i="125"/>
  <c r="G99" i="125"/>
  <c r="F99" i="125"/>
  <c r="D99" i="125"/>
  <c r="D98" i="125" s="1"/>
  <c r="C99" i="125"/>
  <c r="H96" i="125"/>
  <c r="E96" i="125"/>
  <c r="B96" i="125"/>
  <c r="H95" i="125"/>
  <c r="E95" i="125"/>
  <c r="B95" i="125"/>
  <c r="H94" i="125"/>
  <c r="E94" i="125"/>
  <c r="B94" i="125"/>
  <c r="H93" i="125"/>
  <c r="E93" i="125"/>
  <c r="B93" i="125"/>
  <c r="H92" i="125"/>
  <c r="E92" i="125"/>
  <c r="B92" i="125"/>
  <c r="J91" i="125"/>
  <c r="I91" i="125"/>
  <c r="G91" i="125"/>
  <c r="F91" i="125"/>
  <c r="D91" i="125"/>
  <c r="H90" i="125"/>
  <c r="E90" i="125"/>
  <c r="B90" i="125"/>
  <c r="H89" i="125"/>
  <c r="E89" i="125"/>
  <c r="B89" i="125"/>
  <c r="H88" i="125"/>
  <c r="E88" i="125"/>
  <c r="B88" i="125"/>
  <c r="H87" i="125"/>
  <c r="E87" i="125"/>
  <c r="B87" i="125"/>
  <c r="H86" i="125"/>
  <c r="E86" i="125"/>
  <c r="B86" i="125"/>
  <c r="J85" i="125"/>
  <c r="J41" i="125" s="1"/>
  <c r="I85" i="125"/>
  <c r="I41" i="125" s="1"/>
  <c r="G85" i="125"/>
  <c r="G41" i="125" s="1"/>
  <c r="F85" i="125"/>
  <c r="F41" i="125" s="1"/>
  <c r="D85" i="125"/>
  <c r="D41" i="125" s="1"/>
  <c r="H62" i="125"/>
  <c r="E62" i="125"/>
  <c r="B62" i="125"/>
  <c r="H61" i="125"/>
  <c r="E61" i="125"/>
  <c r="B61" i="125"/>
  <c r="H60" i="125"/>
  <c r="E60" i="125"/>
  <c r="B60" i="125"/>
  <c r="H59" i="125"/>
  <c r="E59" i="125"/>
  <c r="B59" i="125"/>
  <c r="H58" i="125"/>
  <c r="E58" i="125"/>
  <c r="B58" i="125"/>
  <c r="H57" i="125"/>
  <c r="E57" i="125"/>
  <c r="B57" i="125"/>
  <c r="H56" i="125"/>
  <c r="E56" i="125"/>
  <c r="B56" i="125"/>
  <c r="H55" i="125"/>
  <c r="E55" i="125"/>
  <c r="B55" i="125"/>
  <c r="H54" i="125"/>
  <c r="E54" i="125"/>
  <c r="B54" i="125"/>
  <c r="H53" i="125"/>
  <c r="E53" i="125"/>
  <c r="B53" i="125"/>
  <c r="H52" i="125"/>
  <c r="E52" i="125"/>
  <c r="B52" i="125"/>
  <c r="H51" i="125"/>
  <c r="E51" i="125"/>
  <c r="B51" i="125"/>
  <c r="H50" i="125"/>
  <c r="E50" i="125"/>
  <c r="B50" i="125"/>
  <c r="H49" i="125"/>
  <c r="E49" i="125"/>
  <c r="B49" i="125"/>
  <c r="H48" i="125"/>
  <c r="E48" i="125"/>
  <c r="B48" i="125"/>
  <c r="H47" i="125"/>
  <c r="E47" i="125"/>
  <c r="B47" i="125"/>
  <c r="H46" i="125"/>
  <c r="E46" i="125"/>
  <c r="B46" i="125"/>
  <c r="H45" i="125"/>
  <c r="E45" i="125"/>
  <c r="B45" i="125"/>
  <c r="H44" i="125"/>
  <c r="E44" i="125"/>
  <c r="B44" i="125"/>
  <c r="H43" i="125"/>
  <c r="E43" i="125"/>
  <c r="B43" i="125"/>
  <c r="H39" i="125"/>
  <c r="E39" i="125"/>
  <c r="B39" i="125"/>
  <c r="H38" i="125"/>
  <c r="E38" i="125"/>
  <c r="B38" i="125"/>
  <c r="H37" i="125"/>
  <c r="E37" i="125"/>
  <c r="B37" i="125"/>
  <c r="H36" i="125"/>
  <c r="E36" i="125"/>
  <c r="B36" i="125"/>
  <c r="H35" i="125"/>
  <c r="E35" i="125"/>
  <c r="B35" i="125"/>
  <c r="H34" i="125"/>
  <c r="E34" i="125"/>
  <c r="B34" i="125"/>
  <c r="H33" i="125"/>
  <c r="E33" i="125"/>
  <c r="B33" i="125"/>
  <c r="H32" i="125"/>
  <c r="E32" i="125"/>
  <c r="B32" i="125"/>
  <c r="H31" i="125"/>
  <c r="E31" i="125"/>
  <c r="B31" i="125"/>
  <c r="H30" i="125"/>
  <c r="E30" i="125"/>
  <c r="B30" i="125"/>
  <c r="H29" i="125"/>
  <c r="E29" i="125"/>
  <c r="B29" i="125"/>
  <c r="H28" i="125"/>
  <c r="E28" i="125"/>
  <c r="B28" i="125"/>
  <c r="H27" i="125"/>
  <c r="E27" i="125"/>
  <c r="B27" i="125"/>
  <c r="H26" i="125"/>
  <c r="E26" i="125"/>
  <c r="B26" i="125"/>
  <c r="H25" i="125"/>
  <c r="E25" i="125"/>
  <c r="B25" i="125"/>
  <c r="H24" i="125"/>
  <c r="E24" i="125"/>
  <c r="B24" i="125"/>
  <c r="H23" i="125"/>
  <c r="E23" i="125"/>
  <c r="B23" i="125"/>
  <c r="H22" i="125"/>
  <c r="E22" i="125"/>
  <c r="B22" i="125"/>
  <c r="H21" i="125"/>
  <c r="E21" i="125"/>
  <c r="B21" i="125"/>
  <c r="H20" i="125"/>
  <c r="E20" i="125"/>
  <c r="B20" i="125"/>
  <c r="H19" i="125"/>
  <c r="E19" i="125"/>
  <c r="B19" i="125"/>
  <c r="H18" i="125"/>
  <c r="E18" i="125"/>
  <c r="B18" i="125"/>
  <c r="H17" i="125"/>
  <c r="E17" i="125"/>
  <c r="B17" i="125"/>
  <c r="H16" i="125"/>
  <c r="E16" i="125"/>
  <c r="B16" i="125"/>
  <c r="H15" i="125"/>
  <c r="E15" i="125"/>
  <c r="B15" i="125"/>
  <c r="H14" i="125"/>
  <c r="E14" i="125"/>
  <c r="B14" i="125"/>
  <c r="H13" i="125"/>
  <c r="E13" i="125"/>
  <c r="B13" i="125"/>
  <c r="H12" i="125"/>
  <c r="E12" i="125"/>
  <c r="B12" i="125"/>
  <c r="J11" i="125"/>
  <c r="I11" i="125"/>
  <c r="G11" i="125"/>
  <c r="F11" i="125"/>
  <c r="D11" i="125"/>
  <c r="C11" i="125"/>
  <c r="I177" i="124"/>
  <c r="F177" i="124"/>
  <c r="C177" i="124"/>
  <c r="I176" i="124"/>
  <c r="F176" i="124"/>
  <c r="C176" i="124"/>
  <c r="I175" i="124"/>
  <c r="F175" i="124"/>
  <c r="C175" i="124"/>
  <c r="I174" i="124"/>
  <c r="F174" i="124"/>
  <c r="C174" i="124"/>
  <c r="I173" i="124"/>
  <c r="F173" i="124"/>
  <c r="C173" i="124"/>
  <c r="I172" i="124"/>
  <c r="F172" i="124"/>
  <c r="C172" i="124"/>
  <c r="K171" i="124"/>
  <c r="J171" i="124"/>
  <c r="H171" i="124"/>
  <c r="G171" i="124"/>
  <c r="E171" i="124"/>
  <c r="D171" i="124"/>
  <c r="I169" i="124"/>
  <c r="F169" i="124"/>
  <c r="C169" i="124"/>
  <c r="I168" i="124"/>
  <c r="F168" i="124"/>
  <c r="C168" i="124"/>
  <c r="I167" i="124"/>
  <c r="F167" i="124"/>
  <c r="C167" i="124"/>
  <c r="I166" i="124"/>
  <c r="F166" i="124"/>
  <c r="C166" i="124"/>
  <c r="I165" i="124"/>
  <c r="F165" i="124"/>
  <c r="C165" i="124"/>
  <c r="I164" i="124"/>
  <c r="F164" i="124"/>
  <c r="C164" i="124"/>
  <c r="K163" i="124"/>
  <c r="J163" i="124"/>
  <c r="H163" i="124"/>
  <c r="F163" i="124" s="1"/>
  <c r="G163" i="124"/>
  <c r="E163" i="124"/>
  <c r="D163" i="124"/>
  <c r="I161" i="124"/>
  <c r="F161" i="124"/>
  <c r="C161" i="124"/>
  <c r="I160" i="124"/>
  <c r="F160" i="124"/>
  <c r="C160" i="124"/>
  <c r="I159" i="124"/>
  <c r="F159" i="124"/>
  <c r="C159" i="124"/>
  <c r="I158" i="124"/>
  <c r="F158" i="124"/>
  <c r="C158" i="124"/>
  <c r="I157" i="124"/>
  <c r="F157" i="124"/>
  <c r="C157" i="124"/>
  <c r="I156" i="124"/>
  <c r="F156" i="124"/>
  <c r="C156" i="124"/>
  <c r="K155" i="124"/>
  <c r="J155" i="124"/>
  <c r="H155" i="124"/>
  <c r="G155" i="124"/>
  <c r="E155" i="124"/>
  <c r="D155" i="124"/>
  <c r="I153" i="124"/>
  <c r="F153" i="124"/>
  <c r="C153" i="124"/>
  <c r="I152" i="124"/>
  <c r="F152" i="124"/>
  <c r="C152" i="124"/>
  <c r="I151" i="124"/>
  <c r="F151" i="124"/>
  <c r="C151" i="124"/>
  <c r="I150" i="124"/>
  <c r="F150" i="124"/>
  <c r="C150" i="124"/>
  <c r="I149" i="124"/>
  <c r="F149" i="124"/>
  <c r="C149" i="124"/>
  <c r="I148" i="124"/>
  <c r="F148" i="124"/>
  <c r="C148" i="124"/>
  <c r="K147" i="124"/>
  <c r="J147" i="124"/>
  <c r="H147" i="124"/>
  <c r="G147" i="124"/>
  <c r="E147" i="124"/>
  <c r="D147" i="124"/>
  <c r="I145" i="124"/>
  <c r="F145" i="124"/>
  <c r="C145" i="124"/>
  <c r="I144" i="124"/>
  <c r="F144" i="124"/>
  <c r="C144" i="124"/>
  <c r="I143" i="124"/>
  <c r="F143" i="124"/>
  <c r="C143" i="124"/>
  <c r="I142" i="124"/>
  <c r="F142" i="124"/>
  <c r="C142" i="124"/>
  <c r="I141" i="124"/>
  <c r="F141" i="124"/>
  <c r="C141" i="124"/>
  <c r="I140" i="124"/>
  <c r="F140" i="124"/>
  <c r="C140" i="124"/>
  <c r="K139" i="124"/>
  <c r="J139" i="124"/>
  <c r="H139" i="124"/>
  <c r="F139" i="124" s="1"/>
  <c r="G139" i="124"/>
  <c r="E139" i="124"/>
  <c r="D139" i="124"/>
  <c r="I137" i="124"/>
  <c r="F137" i="124"/>
  <c r="C137" i="124"/>
  <c r="I136" i="124"/>
  <c r="F136" i="124"/>
  <c r="C136" i="124"/>
  <c r="I135" i="124"/>
  <c r="F135" i="124"/>
  <c r="C135" i="124"/>
  <c r="I134" i="124"/>
  <c r="F134" i="124"/>
  <c r="C134" i="124"/>
  <c r="I133" i="124"/>
  <c r="F133" i="124"/>
  <c r="C133" i="124"/>
  <c r="I132" i="124"/>
  <c r="F132" i="124"/>
  <c r="C132" i="124"/>
  <c r="K131" i="124"/>
  <c r="J131" i="124"/>
  <c r="H131" i="124"/>
  <c r="F131" i="124" s="1"/>
  <c r="G131" i="124"/>
  <c r="E131" i="124"/>
  <c r="D131" i="124"/>
  <c r="I129" i="124"/>
  <c r="F129" i="124"/>
  <c r="C129" i="124"/>
  <c r="I128" i="124"/>
  <c r="F128" i="124"/>
  <c r="C128" i="124"/>
  <c r="I127" i="124"/>
  <c r="F127" i="124"/>
  <c r="C127" i="124"/>
  <c r="I126" i="124"/>
  <c r="F126" i="124"/>
  <c r="C126" i="124"/>
  <c r="I125" i="124"/>
  <c r="F125" i="124"/>
  <c r="C125" i="124"/>
  <c r="I124" i="124"/>
  <c r="F124" i="124"/>
  <c r="C124" i="124"/>
  <c r="K123" i="124"/>
  <c r="J123" i="124"/>
  <c r="I123" i="124" s="1"/>
  <c r="H123" i="124"/>
  <c r="G123" i="124"/>
  <c r="E123" i="124"/>
  <c r="D123" i="124"/>
  <c r="I121" i="124"/>
  <c r="F121" i="124"/>
  <c r="C121" i="124"/>
  <c r="I120" i="124"/>
  <c r="F120" i="124"/>
  <c r="C120" i="124"/>
  <c r="I119" i="124"/>
  <c r="F119" i="124"/>
  <c r="C119" i="124"/>
  <c r="I118" i="124"/>
  <c r="F118" i="124"/>
  <c r="C118" i="124"/>
  <c r="I117" i="124"/>
  <c r="F117" i="124"/>
  <c r="C117" i="124"/>
  <c r="I116" i="124"/>
  <c r="F116" i="124"/>
  <c r="C116" i="124"/>
  <c r="K115" i="124"/>
  <c r="J115" i="124"/>
  <c r="I115" i="124" s="1"/>
  <c r="H115" i="124"/>
  <c r="G115" i="124"/>
  <c r="E115" i="124"/>
  <c r="D115" i="124"/>
  <c r="I114" i="124"/>
  <c r="F114" i="124"/>
  <c r="C114" i="124"/>
  <c r="I113" i="124"/>
  <c r="F113" i="124"/>
  <c r="C113" i="124"/>
  <c r="I112" i="124"/>
  <c r="F112" i="124"/>
  <c r="C112" i="124"/>
  <c r="I111" i="124"/>
  <c r="F111" i="124"/>
  <c r="C111" i="124"/>
  <c r="I110" i="124"/>
  <c r="F110" i="124"/>
  <c r="C110" i="124"/>
  <c r="I109" i="124"/>
  <c r="F109" i="124"/>
  <c r="C109" i="124"/>
  <c r="K108" i="124"/>
  <c r="J108" i="124"/>
  <c r="H108" i="124"/>
  <c r="G108" i="124"/>
  <c r="E108" i="124"/>
  <c r="D108" i="124"/>
  <c r="I106" i="124"/>
  <c r="F106" i="124"/>
  <c r="C106" i="124"/>
  <c r="I105" i="124"/>
  <c r="F105" i="124"/>
  <c r="C105" i="124"/>
  <c r="I104" i="124"/>
  <c r="F104" i="124"/>
  <c r="C104" i="124"/>
  <c r="I103" i="124"/>
  <c r="F103" i="124"/>
  <c r="C103" i="124"/>
  <c r="I102" i="124"/>
  <c r="F102" i="124"/>
  <c r="C102" i="124"/>
  <c r="I101" i="124"/>
  <c r="F101" i="124"/>
  <c r="C101" i="124"/>
  <c r="K100" i="124"/>
  <c r="J100" i="124"/>
  <c r="H100" i="124"/>
  <c r="G100" i="124"/>
  <c r="E100" i="124"/>
  <c r="D100" i="124"/>
  <c r="I90" i="124"/>
  <c r="F90" i="124"/>
  <c r="C90" i="124"/>
  <c r="I89" i="124"/>
  <c r="F89" i="124"/>
  <c r="C89" i="124"/>
  <c r="I88" i="124"/>
  <c r="F88" i="124"/>
  <c r="C88" i="124"/>
  <c r="I87" i="124"/>
  <c r="F87" i="124"/>
  <c r="C87" i="124"/>
  <c r="I86" i="124"/>
  <c r="F86" i="124"/>
  <c r="C86" i="124"/>
  <c r="I85" i="124"/>
  <c r="F85" i="124"/>
  <c r="C85" i="124"/>
  <c r="K84" i="124"/>
  <c r="J84" i="124"/>
  <c r="H84" i="124"/>
  <c r="G84" i="124"/>
  <c r="E84" i="124"/>
  <c r="D84" i="124"/>
  <c r="I83" i="124"/>
  <c r="F83" i="124"/>
  <c r="C83" i="124"/>
  <c r="I82" i="124"/>
  <c r="F82" i="124"/>
  <c r="C82" i="124"/>
  <c r="I81" i="124"/>
  <c r="F81" i="124"/>
  <c r="C81" i="124"/>
  <c r="I80" i="124"/>
  <c r="F80" i="124"/>
  <c r="C80" i="124"/>
  <c r="I79" i="124"/>
  <c r="F79" i="124"/>
  <c r="C79" i="124"/>
  <c r="I78" i="124"/>
  <c r="F78" i="124"/>
  <c r="C78" i="124"/>
  <c r="K77" i="124"/>
  <c r="J77" i="124"/>
  <c r="H77" i="124"/>
  <c r="G77" i="124"/>
  <c r="E77" i="124"/>
  <c r="D77" i="124"/>
  <c r="I76" i="124"/>
  <c r="F76" i="124"/>
  <c r="C76" i="124"/>
  <c r="I75" i="124"/>
  <c r="F75" i="124"/>
  <c r="C75" i="124"/>
  <c r="I74" i="124"/>
  <c r="F74" i="124"/>
  <c r="C74" i="124"/>
  <c r="I73" i="124"/>
  <c r="F73" i="124"/>
  <c r="C73" i="124"/>
  <c r="I72" i="124"/>
  <c r="F72" i="124"/>
  <c r="C72" i="124"/>
  <c r="I71" i="124"/>
  <c r="F71" i="124"/>
  <c r="C71" i="124"/>
  <c r="K70" i="124"/>
  <c r="J70" i="124"/>
  <c r="H70" i="124"/>
  <c r="G70" i="124"/>
  <c r="E70" i="124"/>
  <c r="D70" i="124"/>
  <c r="I68" i="124"/>
  <c r="F68" i="124"/>
  <c r="C68" i="124"/>
  <c r="I67" i="124"/>
  <c r="F67" i="124"/>
  <c r="C67" i="124"/>
  <c r="I66" i="124"/>
  <c r="F66" i="124"/>
  <c r="C66" i="124"/>
  <c r="I65" i="124"/>
  <c r="F65" i="124"/>
  <c r="C65" i="124"/>
  <c r="I64" i="124"/>
  <c r="F64" i="124"/>
  <c r="C64" i="124"/>
  <c r="I63" i="124"/>
  <c r="F63" i="124"/>
  <c r="C63" i="124"/>
  <c r="K62" i="124"/>
  <c r="J62" i="124"/>
  <c r="H62" i="124"/>
  <c r="G62" i="124"/>
  <c r="E62" i="124"/>
  <c r="D62" i="124"/>
  <c r="I60" i="124"/>
  <c r="F60" i="124"/>
  <c r="C60" i="124"/>
  <c r="I59" i="124"/>
  <c r="F59" i="124"/>
  <c r="C59" i="124"/>
  <c r="I58" i="124"/>
  <c r="F58" i="124"/>
  <c r="C58" i="124"/>
  <c r="I57" i="124"/>
  <c r="F57" i="124"/>
  <c r="C57" i="124"/>
  <c r="I56" i="124"/>
  <c r="F56" i="124"/>
  <c r="C56" i="124"/>
  <c r="I55" i="124"/>
  <c r="F55" i="124"/>
  <c r="C55" i="124"/>
  <c r="K54" i="124"/>
  <c r="J54" i="124"/>
  <c r="H54" i="124"/>
  <c r="G54" i="124"/>
  <c r="E54" i="124"/>
  <c r="D54" i="124"/>
  <c r="I52" i="124"/>
  <c r="F52" i="124"/>
  <c r="C52" i="124"/>
  <c r="I51" i="124"/>
  <c r="F51" i="124"/>
  <c r="C51" i="124"/>
  <c r="I50" i="124"/>
  <c r="F50" i="124"/>
  <c r="C50" i="124"/>
  <c r="I49" i="124"/>
  <c r="F49" i="124"/>
  <c r="C49" i="124"/>
  <c r="I48" i="124"/>
  <c r="F48" i="124"/>
  <c r="C48" i="124"/>
  <c r="I47" i="124"/>
  <c r="F47" i="124"/>
  <c r="C47" i="124"/>
  <c r="K46" i="124"/>
  <c r="J46" i="124"/>
  <c r="H46" i="124"/>
  <c r="G46" i="124"/>
  <c r="E46" i="124"/>
  <c r="D46" i="124"/>
  <c r="I44" i="124"/>
  <c r="F44" i="124"/>
  <c r="C44" i="124"/>
  <c r="I43" i="124"/>
  <c r="F43" i="124"/>
  <c r="C43" i="124"/>
  <c r="I42" i="124"/>
  <c r="F42" i="124"/>
  <c r="C42" i="124"/>
  <c r="I41" i="124"/>
  <c r="F41" i="124"/>
  <c r="C41" i="124"/>
  <c r="I40" i="124"/>
  <c r="F40" i="124"/>
  <c r="C40" i="124"/>
  <c r="I39" i="124"/>
  <c r="F39" i="124"/>
  <c r="C39" i="124"/>
  <c r="K38" i="124"/>
  <c r="J38" i="124"/>
  <c r="H38" i="124"/>
  <c r="G38" i="124"/>
  <c r="E38" i="124"/>
  <c r="D38" i="124"/>
  <c r="I36" i="124"/>
  <c r="I16" i="124" s="1"/>
  <c r="F36" i="124"/>
  <c r="C36" i="124"/>
  <c r="I35" i="124"/>
  <c r="F35" i="124"/>
  <c r="C35" i="124"/>
  <c r="I34" i="124"/>
  <c r="F34" i="124"/>
  <c r="C34" i="124"/>
  <c r="I33" i="124"/>
  <c r="F33" i="124"/>
  <c r="C33" i="124"/>
  <c r="I32" i="124"/>
  <c r="I15" i="124" s="1"/>
  <c r="I14" i="124" s="1"/>
  <c r="F32" i="124"/>
  <c r="C32" i="124"/>
  <c r="I31" i="124"/>
  <c r="F31" i="124"/>
  <c r="C31" i="124"/>
  <c r="K30" i="124"/>
  <c r="J30" i="124"/>
  <c r="H30" i="124"/>
  <c r="G30" i="124"/>
  <c r="E30" i="124"/>
  <c r="D30" i="124"/>
  <c r="C30" i="124"/>
  <c r="K28" i="124"/>
  <c r="J28" i="124"/>
  <c r="H28" i="124"/>
  <c r="G28" i="124"/>
  <c r="G26" i="124" s="1"/>
  <c r="E28" i="124"/>
  <c r="D28" i="124"/>
  <c r="C28" i="124" s="1"/>
  <c r="K27" i="124"/>
  <c r="J27" i="124"/>
  <c r="H27" i="124"/>
  <c r="G27" i="124"/>
  <c r="F27" i="124" s="1"/>
  <c r="E27" i="124"/>
  <c r="D27" i="124"/>
  <c r="K24" i="124"/>
  <c r="J24" i="124"/>
  <c r="H24" i="124"/>
  <c r="G24" i="124"/>
  <c r="F24" i="124" s="1"/>
  <c r="E24" i="124"/>
  <c r="D24" i="124"/>
  <c r="K23" i="124"/>
  <c r="J23" i="124"/>
  <c r="H23" i="124"/>
  <c r="H22" i="124" s="1"/>
  <c r="G23" i="124"/>
  <c r="E23" i="124"/>
  <c r="D23" i="124"/>
  <c r="D11" i="124" s="1"/>
  <c r="B20" i="124"/>
  <c r="B19" i="124"/>
  <c r="I18" i="124"/>
  <c r="F18" i="124"/>
  <c r="C18" i="124"/>
  <c r="K16" i="124"/>
  <c r="J16" i="124"/>
  <c r="H16" i="124"/>
  <c r="G16" i="124"/>
  <c r="E16" i="124"/>
  <c r="D16" i="124"/>
  <c r="C16" i="124"/>
  <c r="K15" i="124"/>
  <c r="J15" i="124"/>
  <c r="J14" i="124" s="1"/>
  <c r="H15" i="124"/>
  <c r="G15" i="124"/>
  <c r="G14" i="124" s="1"/>
  <c r="E15" i="124"/>
  <c r="D15" i="124"/>
  <c r="D14" i="124" s="1"/>
  <c r="V40" i="123"/>
  <c r="U40" i="123"/>
  <c r="T40" i="123"/>
  <c r="S40" i="123"/>
  <c r="R40" i="123"/>
  <c r="Q40" i="123"/>
  <c r="P40" i="123"/>
  <c r="O40" i="123"/>
  <c r="N40" i="123"/>
  <c r="M40" i="123"/>
  <c r="M35" i="123"/>
  <c r="M30" i="123"/>
  <c r="M27" i="123"/>
  <c r="V24" i="123"/>
  <c r="U24" i="123"/>
  <c r="T24" i="123"/>
  <c r="S24" i="123"/>
  <c r="R24" i="123"/>
  <c r="Q24" i="123"/>
  <c r="P24" i="123"/>
  <c r="O24" i="123"/>
  <c r="N24" i="123"/>
  <c r="L24" i="123"/>
  <c r="K24" i="123"/>
  <c r="J24" i="123"/>
  <c r="I24" i="123"/>
  <c r="H24" i="123"/>
  <c r="G24" i="123"/>
  <c r="F24" i="123"/>
  <c r="E24" i="123"/>
  <c r="D24" i="123"/>
  <c r="C24" i="123"/>
  <c r="B24" i="123"/>
  <c r="M22" i="123"/>
  <c r="M21" i="123"/>
  <c r="M20" i="123"/>
  <c r="M19" i="123"/>
  <c r="V18" i="123"/>
  <c r="U18" i="123"/>
  <c r="T18" i="123"/>
  <c r="S18" i="123"/>
  <c r="R18" i="123"/>
  <c r="Q18" i="123"/>
  <c r="P18" i="123"/>
  <c r="O18" i="123"/>
  <c r="N18" i="123"/>
  <c r="L18" i="123"/>
  <c r="K18" i="123"/>
  <c r="J18" i="123"/>
  <c r="I18" i="123"/>
  <c r="H18" i="123"/>
  <c r="G18" i="123"/>
  <c r="F18" i="123"/>
  <c r="V12" i="123"/>
  <c r="U12" i="123"/>
  <c r="T12" i="123"/>
  <c r="T10" i="123" s="1"/>
  <c r="S12" i="123"/>
  <c r="S10" i="123" s="1"/>
  <c r="R12" i="123"/>
  <c r="Q12" i="123"/>
  <c r="P12" i="123"/>
  <c r="O12" i="123"/>
  <c r="O10" i="123" s="1"/>
  <c r="N12" i="123"/>
  <c r="M12" i="123"/>
  <c r="L12" i="123"/>
  <c r="L10" i="123" s="1"/>
  <c r="L8" i="123" s="1"/>
  <c r="K12" i="123"/>
  <c r="J12" i="123"/>
  <c r="I12" i="123"/>
  <c r="H12" i="123"/>
  <c r="G12" i="123"/>
  <c r="F12" i="123"/>
  <c r="E12" i="123"/>
  <c r="E10" i="123" s="1"/>
  <c r="D12" i="123"/>
  <c r="D10" i="123" s="1"/>
  <c r="D8" i="123" s="1"/>
  <c r="C12" i="123"/>
  <c r="C10" i="123" s="1"/>
  <c r="B12" i="123"/>
  <c r="B10" i="123" s="1"/>
  <c r="B8" i="123" s="1"/>
  <c r="H46" i="122"/>
  <c r="E46" i="122"/>
  <c r="B46" i="122"/>
  <c r="H45" i="122"/>
  <c r="E45" i="122"/>
  <c r="B45" i="122"/>
  <c r="J44" i="122"/>
  <c r="I44" i="122"/>
  <c r="G44" i="122"/>
  <c r="F44" i="122"/>
  <c r="D44" i="122"/>
  <c r="C44" i="122"/>
  <c r="J41" i="122"/>
  <c r="I41" i="122"/>
  <c r="G41" i="122"/>
  <c r="F41" i="122"/>
  <c r="D41" i="122"/>
  <c r="C41" i="122"/>
  <c r="H39" i="122"/>
  <c r="E39" i="122"/>
  <c r="B39" i="122"/>
  <c r="J38" i="122"/>
  <c r="I38" i="122"/>
  <c r="G38" i="122"/>
  <c r="F38" i="122"/>
  <c r="D38" i="122"/>
  <c r="C38" i="122"/>
  <c r="H35" i="122"/>
  <c r="E35" i="122"/>
  <c r="B35" i="122"/>
  <c r="H34" i="122"/>
  <c r="E34" i="122"/>
  <c r="B34" i="122"/>
  <c r="H33" i="122"/>
  <c r="E33" i="122"/>
  <c r="B33" i="122"/>
  <c r="H32" i="122"/>
  <c r="E32" i="122"/>
  <c r="B32" i="122"/>
  <c r="H31" i="122"/>
  <c r="E31" i="122"/>
  <c r="B31" i="122"/>
  <c r="H30" i="122"/>
  <c r="E30" i="122"/>
  <c r="B30" i="122"/>
  <c r="H29" i="122"/>
  <c r="E29" i="122"/>
  <c r="B29" i="122"/>
  <c r="J28" i="122"/>
  <c r="I28" i="122"/>
  <c r="G28" i="122"/>
  <c r="F28" i="122"/>
  <c r="D28" i="122"/>
  <c r="C28" i="122"/>
  <c r="H26" i="122"/>
  <c r="E26" i="122"/>
  <c r="B26" i="122"/>
  <c r="H25" i="122"/>
  <c r="E25" i="122"/>
  <c r="B25" i="122"/>
  <c r="H24" i="122"/>
  <c r="E24" i="122"/>
  <c r="B24" i="122"/>
  <c r="H23" i="122"/>
  <c r="E23" i="122"/>
  <c r="B23" i="122"/>
  <c r="H22" i="122"/>
  <c r="E22" i="122"/>
  <c r="B22" i="122"/>
  <c r="H21" i="122"/>
  <c r="E21" i="122"/>
  <c r="B21" i="122"/>
  <c r="J20" i="122"/>
  <c r="I20" i="122"/>
  <c r="G20" i="122"/>
  <c r="F20" i="122"/>
  <c r="D20" i="122"/>
  <c r="C20" i="122"/>
  <c r="B20" i="122" s="1"/>
  <c r="H15" i="122"/>
  <c r="E15" i="122"/>
  <c r="B15" i="122"/>
  <c r="J14" i="122"/>
  <c r="I14" i="122"/>
  <c r="G14" i="122"/>
  <c r="F14" i="122"/>
  <c r="D14" i="122"/>
  <c r="C14" i="122"/>
  <c r="H12" i="122"/>
  <c r="E12" i="122"/>
  <c r="B12" i="122"/>
  <c r="J11" i="122"/>
  <c r="I11" i="122"/>
  <c r="G11" i="122"/>
  <c r="F11" i="122"/>
  <c r="D11" i="122"/>
  <c r="C11" i="122"/>
  <c r="H41" i="120"/>
  <c r="E41" i="120"/>
  <c r="B41" i="120"/>
  <c r="H40" i="120"/>
  <c r="E40" i="120"/>
  <c r="B40" i="120"/>
  <c r="J39" i="120"/>
  <c r="I39" i="120"/>
  <c r="G39" i="120"/>
  <c r="F39" i="120"/>
  <c r="D39" i="120"/>
  <c r="C39" i="120"/>
  <c r="H37" i="120"/>
  <c r="E37" i="120"/>
  <c r="B37" i="120"/>
  <c r="H36" i="120"/>
  <c r="E36" i="120"/>
  <c r="B36" i="120"/>
  <c r="H33" i="120"/>
  <c r="E33" i="120"/>
  <c r="B33" i="120"/>
  <c r="H32" i="120"/>
  <c r="E32" i="120"/>
  <c r="B32" i="120"/>
  <c r="H31" i="120"/>
  <c r="E31" i="120"/>
  <c r="B31" i="120"/>
  <c r="J30" i="120"/>
  <c r="I30" i="120"/>
  <c r="G30" i="120"/>
  <c r="F30" i="120"/>
  <c r="D30" i="120"/>
  <c r="C30" i="120"/>
  <c r="H28" i="120"/>
  <c r="E28" i="120"/>
  <c r="B28" i="120"/>
  <c r="H27" i="120"/>
  <c r="E27" i="120"/>
  <c r="B27" i="120"/>
  <c r="H26" i="120"/>
  <c r="E26" i="120"/>
  <c r="B26" i="120"/>
  <c r="H25" i="120"/>
  <c r="E25" i="120"/>
  <c r="B25" i="120"/>
  <c r="J23" i="120"/>
  <c r="I23" i="120"/>
  <c r="G23" i="120"/>
  <c r="F23" i="120"/>
  <c r="D23" i="120"/>
  <c r="C23" i="120"/>
  <c r="H21" i="120"/>
  <c r="E21" i="120"/>
  <c r="B21" i="120"/>
  <c r="J20" i="120"/>
  <c r="I20" i="120"/>
  <c r="G20" i="120"/>
  <c r="F20" i="120"/>
  <c r="D20" i="120"/>
  <c r="C20" i="120"/>
  <c r="H18" i="120"/>
  <c r="E18" i="120"/>
  <c r="B18" i="120"/>
  <c r="J17" i="120"/>
  <c r="I17" i="120"/>
  <c r="G17" i="120"/>
  <c r="F17" i="120"/>
  <c r="D17" i="120"/>
  <c r="C17" i="120"/>
  <c r="H16" i="120"/>
  <c r="E16" i="120"/>
  <c r="B16" i="120"/>
  <c r="J15" i="120"/>
  <c r="I15" i="120"/>
  <c r="G15" i="120"/>
  <c r="F15" i="120"/>
  <c r="D15" i="120"/>
  <c r="C15" i="120"/>
  <c r="H14" i="120"/>
  <c r="E14" i="120"/>
  <c r="B14" i="120"/>
  <c r="H13" i="120"/>
  <c r="E13" i="120"/>
  <c r="B13" i="120"/>
  <c r="J12" i="120"/>
  <c r="J11" i="120" s="1"/>
  <c r="I12" i="120"/>
  <c r="I11" i="120" s="1"/>
  <c r="G12" i="120"/>
  <c r="G11" i="120" s="1"/>
  <c r="F12" i="120"/>
  <c r="D12" i="120"/>
  <c r="D11" i="120" s="1"/>
  <c r="C12" i="120"/>
  <c r="C11" i="120" s="1"/>
  <c r="H41" i="119"/>
  <c r="E41" i="119"/>
  <c r="B41" i="119"/>
  <c r="J40" i="119"/>
  <c r="I40" i="119"/>
  <c r="G40" i="119"/>
  <c r="F40" i="119"/>
  <c r="D40" i="119"/>
  <c r="C40" i="119"/>
  <c r="H39" i="119"/>
  <c r="E39" i="119"/>
  <c r="B39" i="119"/>
  <c r="J38" i="119"/>
  <c r="I38" i="119"/>
  <c r="G38" i="119"/>
  <c r="F38" i="119"/>
  <c r="D38" i="119"/>
  <c r="C38" i="119"/>
  <c r="H37" i="119"/>
  <c r="E37" i="119"/>
  <c r="B37" i="119"/>
  <c r="H35" i="119"/>
  <c r="E35" i="119"/>
  <c r="B35" i="119"/>
  <c r="H34" i="119"/>
  <c r="E34" i="119"/>
  <c r="B34" i="119"/>
  <c r="J33" i="119"/>
  <c r="I33" i="119"/>
  <c r="G33" i="119"/>
  <c r="F33" i="119"/>
  <c r="D33" i="119"/>
  <c r="C33" i="119"/>
  <c r="J32" i="119"/>
  <c r="I32" i="119"/>
  <c r="G32" i="119"/>
  <c r="F32" i="119"/>
  <c r="F30" i="119" s="1"/>
  <c r="D32" i="119"/>
  <c r="C32" i="119"/>
  <c r="J31" i="119"/>
  <c r="I31" i="119"/>
  <c r="G31" i="119"/>
  <c r="F31" i="119"/>
  <c r="D31" i="119"/>
  <c r="C31" i="119"/>
  <c r="H28" i="119"/>
  <c r="E28" i="119"/>
  <c r="B28" i="119"/>
  <c r="H27" i="119"/>
  <c r="E27" i="119"/>
  <c r="B27" i="119"/>
  <c r="H26" i="119"/>
  <c r="E26" i="119"/>
  <c r="B26" i="119"/>
  <c r="H25" i="119"/>
  <c r="E25" i="119"/>
  <c r="B25" i="119"/>
  <c r="H24" i="119"/>
  <c r="E24" i="119"/>
  <c r="B24" i="119"/>
  <c r="H23" i="119"/>
  <c r="E23" i="119"/>
  <c r="B23" i="119"/>
  <c r="H22" i="119"/>
  <c r="E22" i="119"/>
  <c r="B22" i="119"/>
  <c r="H21" i="119"/>
  <c r="E21" i="119"/>
  <c r="B21" i="119"/>
  <c r="H20" i="119"/>
  <c r="E20" i="119"/>
  <c r="B20" i="119"/>
  <c r="H19" i="119"/>
  <c r="E19" i="119"/>
  <c r="B19" i="119"/>
  <c r="H18" i="119"/>
  <c r="E18" i="119"/>
  <c r="B18" i="119"/>
  <c r="H17" i="119"/>
  <c r="E17" i="119"/>
  <c r="B17" i="119"/>
  <c r="H16" i="119"/>
  <c r="E16" i="119"/>
  <c r="B16" i="119"/>
  <c r="J15" i="119"/>
  <c r="I15" i="119"/>
  <c r="I11" i="119" s="1"/>
  <c r="G15" i="119"/>
  <c r="F15" i="119"/>
  <c r="D15" i="119"/>
  <c r="J14" i="119"/>
  <c r="I14" i="119"/>
  <c r="G14" i="119"/>
  <c r="F14" i="119"/>
  <c r="D14" i="119"/>
  <c r="C14" i="119"/>
  <c r="F10" i="119"/>
  <c r="H68" i="118"/>
  <c r="E68" i="118"/>
  <c r="B68" i="118"/>
  <c r="H66" i="118"/>
  <c r="B66" i="118"/>
  <c r="H64" i="118"/>
  <c r="E64" i="118"/>
  <c r="B64" i="118"/>
  <c r="H62" i="118"/>
  <c r="E62" i="118"/>
  <c r="B62" i="118"/>
  <c r="H61" i="118"/>
  <c r="E61" i="118"/>
  <c r="B61" i="118"/>
  <c r="J60" i="118"/>
  <c r="J28" i="118" s="1"/>
  <c r="I60" i="118"/>
  <c r="G60" i="118"/>
  <c r="F60" i="118"/>
  <c r="F28" i="118" s="1"/>
  <c r="D60" i="118"/>
  <c r="D28" i="118" s="1"/>
  <c r="C60" i="118"/>
  <c r="C28" i="118" s="1"/>
  <c r="H59" i="118"/>
  <c r="E59" i="118"/>
  <c r="B59" i="118"/>
  <c r="H58" i="118"/>
  <c r="E58" i="118"/>
  <c r="B58" i="118"/>
  <c r="J57" i="118"/>
  <c r="I57" i="118"/>
  <c r="G57" i="118"/>
  <c r="F57" i="118"/>
  <c r="D57" i="118"/>
  <c r="C57" i="118"/>
  <c r="H56" i="118"/>
  <c r="E56" i="118"/>
  <c r="B56" i="118"/>
  <c r="H54" i="118"/>
  <c r="E54" i="118"/>
  <c r="B54" i="118"/>
  <c r="H53" i="118"/>
  <c r="E53" i="118"/>
  <c r="B53" i="118"/>
  <c r="J52" i="118"/>
  <c r="I52" i="118"/>
  <c r="G52" i="118"/>
  <c r="F52" i="118"/>
  <c r="D52" i="118"/>
  <c r="C52" i="118"/>
  <c r="H51" i="118"/>
  <c r="E51" i="118"/>
  <c r="B51" i="118"/>
  <c r="H49" i="118"/>
  <c r="E49" i="118"/>
  <c r="B49" i="118"/>
  <c r="H48" i="118"/>
  <c r="B48" i="118"/>
  <c r="J47" i="118"/>
  <c r="I47" i="118"/>
  <c r="G47" i="118"/>
  <c r="F47" i="118"/>
  <c r="D47" i="118"/>
  <c r="C47" i="118"/>
  <c r="H46" i="118"/>
  <c r="E46" i="118"/>
  <c r="B46" i="118"/>
  <c r="H45" i="118"/>
  <c r="E45" i="118"/>
  <c r="B45" i="118"/>
  <c r="H43" i="118"/>
  <c r="E43" i="118"/>
  <c r="B43" i="118"/>
  <c r="H42" i="118"/>
  <c r="E42" i="118"/>
  <c r="B42" i="118"/>
  <c r="H41" i="118"/>
  <c r="E41" i="118"/>
  <c r="B41" i="118"/>
  <c r="H40" i="118"/>
  <c r="E40" i="118"/>
  <c r="B40" i="118"/>
  <c r="H39" i="118"/>
  <c r="E39" i="118"/>
  <c r="B39" i="118"/>
  <c r="J38" i="118"/>
  <c r="I38" i="118"/>
  <c r="G38" i="118"/>
  <c r="F38" i="118"/>
  <c r="D38" i="118"/>
  <c r="C38" i="118"/>
  <c r="H37" i="118"/>
  <c r="E37" i="118"/>
  <c r="B37" i="118"/>
  <c r="H35" i="118"/>
  <c r="E35" i="118"/>
  <c r="B35" i="118"/>
  <c r="H34" i="118"/>
  <c r="E34" i="118"/>
  <c r="B34" i="118"/>
  <c r="H33" i="118"/>
  <c r="E33" i="118"/>
  <c r="B33" i="118"/>
  <c r="J32" i="118"/>
  <c r="I32" i="118"/>
  <c r="G32" i="118"/>
  <c r="F32" i="118"/>
  <c r="D32" i="118"/>
  <c r="C32" i="118"/>
  <c r="H31" i="118"/>
  <c r="E31" i="118"/>
  <c r="B31" i="118"/>
  <c r="J29" i="118"/>
  <c r="J11" i="118" s="1"/>
  <c r="I29" i="118"/>
  <c r="I11" i="118" s="1"/>
  <c r="G29" i="118"/>
  <c r="G11" i="118" s="1"/>
  <c r="F29" i="118"/>
  <c r="D29" i="118"/>
  <c r="D11" i="118" s="1"/>
  <c r="C29" i="118"/>
  <c r="I28" i="118"/>
  <c r="H26" i="118"/>
  <c r="E26" i="118"/>
  <c r="B26" i="118"/>
  <c r="H25" i="118"/>
  <c r="E25" i="118"/>
  <c r="B25" i="118"/>
  <c r="H24" i="118"/>
  <c r="E24" i="118"/>
  <c r="B24" i="118"/>
  <c r="H23" i="118"/>
  <c r="E23" i="118"/>
  <c r="B23" i="118"/>
  <c r="H22" i="118"/>
  <c r="E22" i="118"/>
  <c r="B22" i="118"/>
  <c r="H21" i="118"/>
  <c r="E21" i="118"/>
  <c r="B21" i="118"/>
  <c r="H20" i="118"/>
  <c r="E20" i="118"/>
  <c r="B20" i="118"/>
  <c r="H19" i="118"/>
  <c r="E19" i="118"/>
  <c r="B19" i="118"/>
  <c r="H18" i="118"/>
  <c r="E18" i="118"/>
  <c r="B18" i="118"/>
  <c r="H17" i="118"/>
  <c r="E17" i="118"/>
  <c r="B17" i="118"/>
  <c r="H16" i="118"/>
  <c r="E16" i="118"/>
  <c r="B16" i="118"/>
  <c r="B15" i="118"/>
  <c r="J14" i="118"/>
  <c r="I14" i="118"/>
  <c r="G14" i="118"/>
  <c r="F14" i="118"/>
  <c r="D14" i="118"/>
  <c r="C14" i="118"/>
  <c r="K32" i="77"/>
  <c r="J32" i="77"/>
  <c r="H32" i="77"/>
  <c r="G32" i="77"/>
  <c r="E32" i="77"/>
  <c r="D32" i="77"/>
  <c r="K25" i="77"/>
  <c r="J25" i="77"/>
  <c r="H25" i="77"/>
  <c r="G25" i="77"/>
  <c r="E25" i="77"/>
  <c r="D25" i="77"/>
  <c r="G13" i="119" l="1"/>
  <c r="H15" i="119"/>
  <c r="H23" i="120"/>
  <c r="B119" i="124"/>
  <c r="E172" i="125"/>
  <c r="J30" i="119"/>
  <c r="E29" i="118"/>
  <c r="B47" i="118"/>
  <c r="E52" i="118"/>
  <c r="E31" i="119"/>
  <c r="H11" i="122"/>
  <c r="F62" i="124"/>
  <c r="F77" i="124"/>
  <c r="F115" i="124"/>
  <c r="M18" i="123"/>
  <c r="B33" i="119"/>
  <c r="H33" i="119"/>
  <c r="B40" i="119"/>
  <c r="E15" i="120"/>
  <c r="B23" i="120"/>
  <c r="E8" i="123"/>
  <c r="E14" i="124"/>
  <c r="G12" i="124"/>
  <c r="F46" i="124"/>
  <c r="D10" i="119"/>
  <c r="J10" i="119"/>
  <c r="C11" i="119"/>
  <c r="H32" i="119"/>
  <c r="H17" i="120"/>
  <c r="E23" i="120"/>
  <c r="E38" i="122"/>
  <c r="E26" i="124"/>
  <c r="I46" i="124"/>
  <c r="B46" i="124" s="1"/>
  <c r="B50" i="124"/>
  <c r="C54" i="124"/>
  <c r="I54" i="124"/>
  <c r="C62" i="124"/>
  <c r="B62" i="124" s="1"/>
  <c r="F70" i="124"/>
  <c r="F100" i="124"/>
  <c r="F108" i="124"/>
  <c r="F147" i="124"/>
  <c r="E11" i="125"/>
  <c r="K22" i="124"/>
  <c r="I23" i="124"/>
  <c r="J12" i="124"/>
  <c r="H11" i="124"/>
  <c r="F23" i="124"/>
  <c r="C123" i="124"/>
  <c r="P10" i="123"/>
  <c r="P8" i="123" s="1"/>
  <c r="G10" i="123"/>
  <c r="G8" i="123" s="1"/>
  <c r="K10" i="123"/>
  <c r="K8" i="123" s="1"/>
  <c r="O8" i="123"/>
  <c r="S8" i="123"/>
  <c r="H10" i="123"/>
  <c r="H8" i="123" s="1"/>
  <c r="T8" i="123"/>
  <c r="E44" i="122"/>
  <c r="E11" i="122"/>
  <c r="E20" i="122"/>
  <c r="E28" i="122"/>
  <c r="D9" i="122"/>
  <c r="J9" i="122"/>
  <c r="H35" i="120"/>
  <c r="G9" i="120"/>
  <c r="E35" i="120"/>
  <c r="B35" i="120"/>
  <c r="G11" i="119"/>
  <c r="B57" i="118"/>
  <c r="E38" i="118"/>
  <c r="F27" i="118"/>
  <c r="E60" i="118"/>
  <c r="B52" i="118"/>
  <c r="J27" i="118"/>
  <c r="B29" i="118"/>
  <c r="B38" i="118"/>
  <c r="C11" i="118"/>
  <c r="B11" i="118" s="1"/>
  <c r="D13" i="119"/>
  <c r="E85" i="125"/>
  <c r="D9" i="125"/>
  <c r="B85" i="125"/>
  <c r="B91" i="125"/>
  <c r="H91" i="125"/>
  <c r="J98" i="125"/>
  <c r="B99" i="125"/>
  <c r="H99" i="125"/>
  <c r="D27" i="118"/>
  <c r="D10" i="118"/>
  <c r="D13" i="118"/>
  <c r="F11" i="118"/>
  <c r="E11" i="118" s="1"/>
  <c r="F10" i="118"/>
  <c r="G28" i="118"/>
  <c r="G27" i="118" s="1"/>
  <c r="B32" i="118"/>
  <c r="H57" i="118"/>
  <c r="B60" i="118"/>
  <c r="H20" i="120"/>
  <c r="B30" i="120"/>
  <c r="H30" i="120"/>
  <c r="B39" i="120"/>
  <c r="H39" i="120"/>
  <c r="E14" i="122"/>
  <c r="B17" i="122"/>
  <c r="H14" i="124"/>
  <c r="I24" i="124"/>
  <c r="I12" i="124" s="1"/>
  <c r="I28" i="124"/>
  <c r="F30" i="124"/>
  <c r="B31" i="124"/>
  <c r="B35" i="124"/>
  <c r="B48" i="124"/>
  <c r="I62" i="124"/>
  <c r="B65" i="124"/>
  <c r="C70" i="124"/>
  <c r="B70" i="124" s="1"/>
  <c r="I70" i="124"/>
  <c r="I131" i="124"/>
  <c r="B135" i="124"/>
  <c r="C139" i="124"/>
  <c r="B139" i="124" s="1"/>
  <c r="I139" i="124"/>
  <c r="F155" i="124"/>
  <c r="B105" i="125"/>
  <c r="H105" i="125"/>
  <c r="B172" i="125"/>
  <c r="H176" i="125"/>
  <c r="G10" i="118"/>
  <c r="K12" i="124"/>
  <c r="C10" i="118"/>
  <c r="C13" i="118"/>
  <c r="E32" i="118"/>
  <c r="E47" i="118"/>
  <c r="E57" i="118"/>
  <c r="B14" i="119"/>
  <c r="H14" i="119"/>
  <c r="B31" i="119"/>
  <c r="B38" i="119"/>
  <c r="H38" i="119"/>
  <c r="B12" i="120"/>
  <c r="B15" i="120"/>
  <c r="H15" i="120"/>
  <c r="E17" i="120"/>
  <c r="E39" i="120"/>
  <c r="H14" i="122"/>
  <c r="F10" i="123"/>
  <c r="F8" i="123" s="1"/>
  <c r="J10" i="123"/>
  <c r="J8" i="123" s="1"/>
  <c r="N10" i="123"/>
  <c r="N8" i="123" s="1"/>
  <c r="R10" i="123"/>
  <c r="R8" i="123" s="1"/>
  <c r="V10" i="123"/>
  <c r="V8" i="123" s="1"/>
  <c r="G11" i="124"/>
  <c r="K14" i="124"/>
  <c r="B18" i="124"/>
  <c r="D26" i="124"/>
  <c r="B39" i="124"/>
  <c r="B41" i="124"/>
  <c r="C46" i="124"/>
  <c r="F54" i="124"/>
  <c r="B58" i="124"/>
  <c r="B71" i="124"/>
  <c r="B75" i="124"/>
  <c r="B86" i="124"/>
  <c r="B90" i="124"/>
  <c r="I100" i="124"/>
  <c r="C108" i="124"/>
  <c r="B108" i="124" s="1"/>
  <c r="I108" i="124"/>
  <c r="B111" i="124"/>
  <c r="B127" i="124"/>
  <c r="B140" i="124"/>
  <c r="B144" i="124"/>
  <c r="B150" i="124"/>
  <c r="B157" i="124"/>
  <c r="B161" i="124"/>
  <c r="I163" i="124"/>
  <c r="B167" i="124"/>
  <c r="C171" i="124"/>
  <c r="I171" i="124"/>
  <c r="B174" i="124"/>
  <c r="G98" i="125"/>
  <c r="F98" i="125"/>
  <c r="H109" i="125"/>
  <c r="B28" i="118"/>
  <c r="J10" i="118"/>
  <c r="E28" i="118"/>
  <c r="J9" i="120"/>
  <c r="C8" i="123"/>
  <c r="J22" i="124"/>
  <c r="B40" i="124"/>
  <c r="B44" i="124"/>
  <c r="B57" i="124"/>
  <c r="B74" i="124"/>
  <c r="B85" i="124"/>
  <c r="B89" i="124"/>
  <c r="B110" i="124"/>
  <c r="B114" i="124"/>
  <c r="B118" i="124"/>
  <c r="B126" i="124"/>
  <c r="B143" i="124"/>
  <c r="B156" i="124"/>
  <c r="B160" i="124"/>
  <c r="B173" i="124"/>
  <c r="B177" i="124"/>
  <c r="K11" i="124"/>
  <c r="G10" i="124"/>
  <c r="B32" i="124"/>
  <c r="B36" i="124"/>
  <c r="C15" i="124"/>
  <c r="C14" i="124" s="1"/>
  <c r="E11" i="124"/>
  <c r="D12" i="124"/>
  <c r="E12" i="124"/>
  <c r="E22" i="124"/>
  <c r="B104" i="124"/>
  <c r="D10" i="124"/>
  <c r="D9" i="120"/>
  <c r="G9" i="122"/>
  <c r="H14" i="118"/>
  <c r="H32" i="118"/>
  <c r="H47" i="118"/>
  <c r="H52" i="118"/>
  <c r="H60" i="118"/>
  <c r="E15" i="119"/>
  <c r="E38" i="119"/>
  <c r="H40" i="119"/>
  <c r="E12" i="120"/>
  <c r="B17" i="120"/>
  <c r="F9" i="122"/>
  <c r="B14" i="122"/>
  <c r="H20" i="122"/>
  <c r="B28" i="122"/>
  <c r="H28" i="122"/>
  <c r="B38" i="122"/>
  <c r="H38" i="122"/>
  <c r="B44" i="122"/>
  <c r="H44" i="122"/>
  <c r="M24" i="123"/>
  <c r="K26" i="124"/>
  <c r="F28" i="124"/>
  <c r="B103" i="124"/>
  <c r="B166" i="124"/>
  <c r="B15" i="119"/>
  <c r="G30" i="119"/>
  <c r="E30" i="119" s="1"/>
  <c r="D11" i="119"/>
  <c r="B11" i="119" s="1"/>
  <c r="B11" i="120"/>
  <c r="E30" i="120"/>
  <c r="I10" i="123"/>
  <c r="I8" i="123" s="1"/>
  <c r="M10" i="123"/>
  <c r="M8" i="123" s="1"/>
  <c r="Q10" i="123"/>
  <c r="Q8" i="123" s="1"/>
  <c r="U10" i="123"/>
  <c r="U8" i="123" s="1"/>
  <c r="C26" i="124"/>
  <c r="C27" i="124"/>
  <c r="F38" i="124"/>
  <c r="B43" i="124"/>
  <c r="B49" i="124"/>
  <c r="B56" i="124"/>
  <c r="B60" i="124"/>
  <c r="B73" i="124"/>
  <c r="B88" i="124"/>
  <c r="B109" i="124"/>
  <c r="B113" i="124"/>
  <c r="B125" i="124"/>
  <c r="B129" i="124"/>
  <c r="B142" i="124"/>
  <c r="B159" i="124"/>
  <c r="B172" i="124"/>
  <c r="B176" i="124"/>
  <c r="E105" i="125"/>
  <c r="E167" i="125"/>
  <c r="H28" i="118"/>
  <c r="H29" i="118"/>
  <c r="H38" i="118"/>
  <c r="H31" i="119"/>
  <c r="E32" i="119"/>
  <c r="E33" i="119"/>
  <c r="E40" i="119"/>
  <c r="B11" i="122"/>
  <c r="C24" i="124"/>
  <c r="I30" i="124"/>
  <c r="B30" i="124" s="1"/>
  <c r="B33" i="124"/>
  <c r="C38" i="124"/>
  <c r="I38" i="124"/>
  <c r="B42" i="124"/>
  <c r="B55" i="124"/>
  <c r="B59" i="124"/>
  <c r="B72" i="124"/>
  <c r="B76" i="124"/>
  <c r="I77" i="124"/>
  <c r="B80" i="124"/>
  <c r="B81" i="124"/>
  <c r="C84" i="124"/>
  <c r="I84" i="124"/>
  <c r="B87" i="124"/>
  <c r="B112" i="124"/>
  <c r="B124" i="124"/>
  <c r="B128" i="124"/>
  <c r="B134" i="124"/>
  <c r="B141" i="124"/>
  <c r="B145" i="124"/>
  <c r="I147" i="124"/>
  <c r="B151" i="124"/>
  <c r="C155" i="124"/>
  <c r="B155" i="124" s="1"/>
  <c r="I155" i="124"/>
  <c r="B158" i="124"/>
  <c r="B175" i="124"/>
  <c r="E91" i="125"/>
  <c r="H172" i="125"/>
  <c r="B52" i="124"/>
  <c r="B63" i="124"/>
  <c r="B68" i="124"/>
  <c r="B78" i="124"/>
  <c r="B83" i="124"/>
  <c r="F84" i="124"/>
  <c r="B101" i="124"/>
  <c r="B102" i="124"/>
  <c r="B106" i="124"/>
  <c r="B116" i="124"/>
  <c r="B121" i="124"/>
  <c r="F123" i="124"/>
  <c r="B132" i="124"/>
  <c r="B133" i="124"/>
  <c r="B137" i="124"/>
  <c r="B149" i="124"/>
  <c r="B153" i="124"/>
  <c r="B165" i="124"/>
  <c r="B169" i="124"/>
  <c r="F171" i="124"/>
  <c r="B11" i="125"/>
  <c r="H167" i="125"/>
  <c r="B51" i="124"/>
  <c r="B66" i="124"/>
  <c r="B67" i="124"/>
  <c r="C77" i="124"/>
  <c r="B82" i="124"/>
  <c r="C100" i="124"/>
  <c r="B105" i="124"/>
  <c r="C115" i="124"/>
  <c r="B115" i="124" s="1"/>
  <c r="B120" i="124"/>
  <c r="C131" i="124"/>
  <c r="B131" i="124" s="1"/>
  <c r="B136" i="124"/>
  <c r="C147" i="124"/>
  <c r="B148" i="124"/>
  <c r="B152" i="124"/>
  <c r="C163" i="124"/>
  <c r="B163" i="124" s="1"/>
  <c r="B164" i="124"/>
  <c r="B168" i="124"/>
  <c r="H11" i="125"/>
  <c r="B42" i="125"/>
  <c r="H42" i="125"/>
  <c r="H85" i="125"/>
  <c r="B109" i="125"/>
  <c r="B176" i="125"/>
  <c r="E20" i="120"/>
  <c r="B20" i="120"/>
  <c r="I98" i="125"/>
  <c r="E42" i="125"/>
  <c r="E99" i="125"/>
  <c r="C98" i="125"/>
  <c r="B98" i="125" s="1"/>
  <c r="I27" i="124"/>
  <c r="J26" i="124"/>
  <c r="J11" i="124"/>
  <c r="H12" i="124"/>
  <c r="H10" i="124" s="1"/>
  <c r="F16" i="124"/>
  <c r="C23" i="124"/>
  <c r="D22" i="124"/>
  <c r="B28" i="124"/>
  <c r="B54" i="124"/>
  <c r="H26" i="124"/>
  <c r="F26" i="124" s="1"/>
  <c r="F15" i="124"/>
  <c r="B15" i="124" s="1"/>
  <c r="B34" i="124"/>
  <c r="B47" i="124"/>
  <c r="B64" i="124"/>
  <c r="B79" i="124"/>
  <c r="B117" i="124"/>
  <c r="G22" i="124"/>
  <c r="F22" i="124" s="1"/>
  <c r="C9" i="122"/>
  <c r="I9" i="122"/>
  <c r="H11" i="120"/>
  <c r="I9" i="120"/>
  <c r="H12" i="120"/>
  <c r="C9" i="120"/>
  <c r="B9" i="120" s="1"/>
  <c r="F11" i="120"/>
  <c r="C10" i="119"/>
  <c r="G10" i="119"/>
  <c r="G9" i="119" s="1"/>
  <c r="F11" i="119"/>
  <c r="E11" i="119" s="1"/>
  <c r="J11" i="119"/>
  <c r="H11" i="119" s="1"/>
  <c r="I13" i="119"/>
  <c r="C30" i="119"/>
  <c r="F13" i="119"/>
  <c r="E13" i="119" s="1"/>
  <c r="J13" i="119"/>
  <c r="E14" i="119"/>
  <c r="D30" i="119"/>
  <c r="B32" i="119"/>
  <c r="I10" i="119"/>
  <c r="C13" i="119"/>
  <c r="I30" i="119"/>
  <c r="H30" i="119" s="1"/>
  <c r="H11" i="118"/>
  <c r="F13" i="118"/>
  <c r="J13" i="118"/>
  <c r="E14" i="118"/>
  <c r="H15" i="118"/>
  <c r="I10" i="118"/>
  <c r="G13" i="118"/>
  <c r="B14" i="118"/>
  <c r="E15" i="118"/>
  <c r="C27" i="118"/>
  <c r="I13" i="118"/>
  <c r="I27" i="118"/>
  <c r="K18" i="77"/>
  <c r="K10" i="77" s="1"/>
  <c r="J18" i="77"/>
  <c r="J10" i="77" s="1"/>
  <c r="H18" i="77"/>
  <c r="H10" i="77" s="1"/>
  <c r="G18" i="77"/>
  <c r="G10" i="77" s="1"/>
  <c r="E18" i="77"/>
  <c r="E10" i="77" s="1"/>
  <c r="D18" i="77"/>
  <c r="D10" i="77" s="1"/>
  <c r="J20" i="74"/>
  <c r="I20" i="74"/>
  <c r="G20" i="74"/>
  <c r="F20" i="74"/>
  <c r="D20" i="74"/>
  <c r="C20" i="74"/>
  <c r="H28" i="74"/>
  <c r="H29" i="74"/>
  <c r="E28" i="74"/>
  <c r="E29" i="74"/>
  <c r="B28" i="74"/>
  <c r="B29" i="74"/>
  <c r="J16" i="74"/>
  <c r="I16" i="74"/>
  <c r="G16" i="74"/>
  <c r="F16" i="74"/>
  <c r="D16" i="74"/>
  <c r="C16" i="74"/>
  <c r="H18" i="74"/>
  <c r="E18" i="74"/>
  <c r="B18" i="74"/>
  <c r="E27" i="118" l="1"/>
  <c r="B13" i="119"/>
  <c r="D9" i="119"/>
  <c r="G9" i="118"/>
  <c r="C9" i="125"/>
  <c r="B100" i="124"/>
  <c r="C22" i="124"/>
  <c r="J10" i="124"/>
  <c r="E9" i="122"/>
  <c r="E10" i="118"/>
  <c r="I26" i="124"/>
  <c r="B26" i="124" s="1"/>
  <c r="B84" i="124"/>
  <c r="B38" i="124"/>
  <c r="B171" i="124"/>
  <c r="I22" i="124"/>
  <c r="B123" i="124"/>
  <c r="H9" i="122"/>
  <c r="B9" i="122"/>
  <c r="B27" i="118"/>
  <c r="H10" i="118"/>
  <c r="B10" i="118"/>
  <c r="H27" i="118"/>
  <c r="J9" i="118"/>
  <c r="D9" i="118"/>
  <c r="G9" i="125"/>
  <c r="E98" i="125"/>
  <c r="H98" i="125"/>
  <c r="K10" i="124"/>
  <c r="E9" i="118"/>
  <c r="H9" i="120"/>
  <c r="B147" i="124"/>
  <c r="B77" i="124"/>
  <c r="E10" i="124"/>
  <c r="E13" i="118"/>
  <c r="I9" i="125"/>
  <c r="H13" i="119"/>
  <c r="F9" i="119"/>
  <c r="E9" i="119" s="1"/>
  <c r="B24" i="124"/>
  <c r="C12" i="124"/>
  <c r="J9" i="125"/>
  <c r="H41" i="125"/>
  <c r="H9" i="125" s="1"/>
  <c r="B41" i="125"/>
  <c r="B9" i="125" s="1"/>
  <c r="F9" i="125"/>
  <c r="E41" i="125"/>
  <c r="B16" i="124"/>
  <c r="F12" i="124"/>
  <c r="B27" i="124"/>
  <c r="I11" i="124"/>
  <c r="I10" i="124" s="1"/>
  <c r="B22" i="124"/>
  <c r="F11" i="124"/>
  <c r="F10" i="124" s="1"/>
  <c r="F14" i="124"/>
  <c r="B14" i="124" s="1"/>
  <c r="B23" i="124"/>
  <c r="C11" i="124"/>
  <c r="E11" i="120"/>
  <c r="F9" i="120"/>
  <c r="E9" i="120" s="1"/>
  <c r="B30" i="119"/>
  <c r="J9" i="119"/>
  <c r="H10" i="119"/>
  <c r="I9" i="119"/>
  <c r="B10" i="119"/>
  <c r="C9" i="119"/>
  <c r="B9" i="119" s="1"/>
  <c r="E10" i="119"/>
  <c r="H13" i="118"/>
  <c r="I9" i="118"/>
  <c r="F9" i="118"/>
  <c r="B13" i="118"/>
  <c r="C9" i="118"/>
  <c r="B15" i="73"/>
  <c r="B9" i="118" l="1"/>
  <c r="E9" i="125"/>
  <c r="H9" i="119"/>
  <c r="H9" i="118"/>
  <c r="B12" i="124"/>
  <c r="B11" i="124"/>
  <c r="C10" i="124"/>
  <c r="B10" i="124" s="1"/>
  <c r="H205" i="117" l="1"/>
  <c r="E205" i="117"/>
  <c r="B205" i="117"/>
  <c r="J204" i="117"/>
  <c r="I204" i="117"/>
  <c r="G204" i="117"/>
  <c r="F204" i="117"/>
  <c r="D204" i="117"/>
  <c r="C204" i="117"/>
  <c r="H202" i="117"/>
  <c r="E202" i="117"/>
  <c r="B202" i="117"/>
  <c r="J201" i="117"/>
  <c r="I201" i="117"/>
  <c r="G201" i="117"/>
  <c r="F201" i="117"/>
  <c r="D201" i="117"/>
  <c r="C201" i="117"/>
  <c r="B201" i="117" s="1"/>
  <c r="H199" i="117"/>
  <c r="E199" i="117"/>
  <c r="B199" i="117"/>
  <c r="H198" i="117"/>
  <c r="E198" i="117"/>
  <c r="B198" i="117"/>
  <c r="H197" i="117"/>
  <c r="E197" i="117"/>
  <c r="B197" i="117"/>
  <c r="H196" i="117"/>
  <c r="E196" i="117"/>
  <c r="B196" i="117"/>
  <c r="H195" i="117"/>
  <c r="E195" i="117"/>
  <c r="B195" i="117"/>
  <c r="H194" i="117"/>
  <c r="E194" i="117"/>
  <c r="B194" i="117"/>
  <c r="H193" i="117"/>
  <c r="E193" i="117"/>
  <c r="B193" i="117"/>
  <c r="H192" i="117"/>
  <c r="E192" i="117"/>
  <c r="B192" i="117"/>
  <c r="H191" i="117"/>
  <c r="E191" i="117"/>
  <c r="B191" i="117"/>
  <c r="H190" i="117"/>
  <c r="E190" i="117"/>
  <c r="B190" i="117"/>
  <c r="H189" i="117"/>
  <c r="E189" i="117"/>
  <c r="B189" i="117"/>
  <c r="H188" i="117"/>
  <c r="E188" i="117"/>
  <c r="B188" i="117"/>
  <c r="H187" i="117"/>
  <c r="E187" i="117"/>
  <c r="B187" i="117"/>
  <c r="J186" i="117"/>
  <c r="I186" i="117"/>
  <c r="I184" i="117" s="1"/>
  <c r="G186" i="117"/>
  <c r="F186" i="117"/>
  <c r="E186" i="117" s="1"/>
  <c r="D186" i="117"/>
  <c r="C186" i="117"/>
  <c r="B186" i="117" s="1"/>
  <c r="H182" i="117"/>
  <c r="E182" i="117"/>
  <c r="B182" i="117"/>
  <c r="H181" i="117"/>
  <c r="E181" i="117"/>
  <c r="B181" i="117"/>
  <c r="J180" i="117"/>
  <c r="I180" i="117"/>
  <c r="G180" i="117"/>
  <c r="F180" i="117"/>
  <c r="D180" i="117"/>
  <c r="C180" i="117"/>
  <c r="H178" i="117"/>
  <c r="E178" i="117"/>
  <c r="B178" i="117"/>
  <c r="H177" i="117"/>
  <c r="E177" i="117"/>
  <c r="B177" i="117"/>
  <c r="H176" i="117"/>
  <c r="E176" i="117"/>
  <c r="B176" i="117"/>
  <c r="H175" i="117"/>
  <c r="E175" i="117"/>
  <c r="B175" i="117"/>
  <c r="H174" i="117"/>
  <c r="E174" i="117"/>
  <c r="B174" i="117"/>
  <c r="J173" i="117"/>
  <c r="I173" i="117"/>
  <c r="G173" i="117"/>
  <c r="F173" i="117"/>
  <c r="D173" i="117"/>
  <c r="C173" i="117"/>
  <c r="H171" i="117"/>
  <c r="E171" i="117"/>
  <c r="B171" i="117"/>
  <c r="J170" i="117"/>
  <c r="I170" i="117"/>
  <c r="G170" i="117"/>
  <c r="F170" i="117"/>
  <c r="E170" i="117" s="1"/>
  <c r="D170" i="117"/>
  <c r="C170" i="117"/>
  <c r="B170" i="117" s="1"/>
  <c r="H168" i="117"/>
  <c r="E168" i="117"/>
  <c r="B168" i="117"/>
  <c r="H167" i="117"/>
  <c r="E167" i="117"/>
  <c r="B167" i="117"/>
  <c r="J166" i="117"/>
  <c r="I166" i="117"/>
  <c r="H166" i="117" s="1"/>
  <c r="G166" i="117"/>
  <c r="F166" i="117"/>
  <c r="D166" i="117"/>
  <c r="C166" i="117"/>
  <c r="H164" i="117"/>
  <c r="E164" i="117"/>
  <c r="B164" i="117"/>
  <c r="H163" i="117"/>
  <c r="E163" i="117"/>
  <c r="B163" i="117"/>
  <c r="J162" i="117"/>
  <c r="I162" i="117"/>
  <c r="G162" i="117"/>
  <c r="F162" i="117"/>
  <c r="E162" i="117" s="1"/>
  <c r="D162" i="117"/>
  <c r="C162" i="117"/>
  <c r="H158" i="117"/>
  <c r="E158" i="117"/>
  <c r="B158" i="117"/>
  <c r="H157" i="117"/>
  <c r="E157" i="117"/>
  <c r="B157" i="117"/>
  <c r="J156" i="117"/>
  <c r="I156" i="117"/>
  <c r="H156" i="117" s="1"/>
  <c r="G156" i="117"/>
  <c r="F156" i="117"/>
  <c r="D156" i="117"/>
  <c r="C156" i="117"/>
  <c r="H154" i="117"/>
  <c r="E154" i="117"/>
  <c r="B154" i="117"/>
  <c r="J153" i="117"/>
  <c r="I153" i="117"/>
  <c r="G153" i="117"/>
  <c r="E153" i="117" s="1"/>
  <c r="F153" i="117"/>
  <c r="D153" i="117"/>
  <c r="C153" i="117"/>
  <c r="H151" i="117"/>
  <c r="E151" i="117"/>
  <c r="B151" i="117"/>
  <c r="H150" i="117"/>
  <c r="E150" i="117"/>
  <c r="B150" i="117"/>
  <c r="J149" i="117"/>
  <c r="I149" i="117"/>
  <c r="G149" i="117"/>
  <c r="F149" i="117"/>
  <c r="D149" i="117"/>
  <c r="C149" i="117"/>
  <c r="H147" i="117"/>
  <c r="E147" i="117"/>
  <c r="B147" i="117"/>
  <c r="H146" i="117"/>
  <c r="E146" i="117"/>
  <c r="B146" i="117"/>
  <c r="H145" i="117"/>
  <c r="E145" i="117"/>
  <c r="B145" i="117"/>
  <c r="H144" i="117"/>
  <c r="E144" i="117"/>
  <c r="B144" i="117"/>
  <c r="H143" i="117"/>
  <c r="E143" i="117"/>
  <c r="B143" i="117"/>
  <c r="J142" i="117"/>
  <c r="I142" i="117"/>
  <c r="G142" i="117"/>
  <c r="F142" i="117"/>
  <c r="D142" i="117"/>
  <c r="C142" i="117"/>
  <c r="H140" i="117"/>
  <c r="E140" i="117"/>
  <c r="B140" i="117"/>
  <c r="H139" i="117"/>
  <c r="E139" i="117"/>
  <c r="B139" i="117"/>
  <c r="H138" i="117"/>
  <c r="E138" i="117"/>
  <c r="B138" i="117"/>
  <c r="J137" i="117"/>
  <c r="I137" i="117"/>
  <c r="G137" i="117"/>
  <c r="F137" i="117"/>
  <c r="D137" i="117"/>
  <c r="C137" i="117"/>
  <c r="H135" i="117"/>
  <c r="E135" i="117"/>
  <c r="B135" i="117"/>
  <c r="H134" i="117"/>
  <c r="E134" i="117"/>
  <c r="B134" i="117"/>
  <c r="H133" i="117"/>
  <c r="E133" i="117"/>
  <c r="B133" i="117"/>
  <c r="H132" i="117"/>
  <c r="E132" i="117"/>
  <c r="B132" i="117"/>
  <c r="H131" i="117"/>
  <c r="E131" i="117"/>
  <c r="B131" i="117"/>
  <c r="J130" i="117"/>
  <c r="I130" i="117"/>
  <c r="G130" i="117"/>
  <c r="F130" i="117"/>
  <c r="D130" i="117"/>
  <c r="C130" i="117"/>
  <c r="H128" i="117"/>
  <c r="E128" i="117"/>
  <c r="B128" i="117"/>
  <c r="H127" i="117"/>
  <c r="E127" i="117"/>
  <c r="B127" i="117"/>
  <c r="H126" i="117"/>
  <c r="E126" i="117"/>
  <c r="B126" i="117"/>
  <c r="J125" i="117"/>
  <c r="I125" i="117"/>
  <c r="G125" i="117"/>
  <c r="F125" i="117"/>
  <c r="D125" i="117"/>
  <c r="C125" i="117"/>
  <c r="H121" i="117"/>
  <c r="E121" i="117"/>
  <c r="B121" i="117"/>
  <c r="H120" i="117"/>
  <c r="E120" i="117"/>
  <c r="B120" i="117"/>
  <c r="J119" i="117"/>
  <c r="I119" i="117"/>
  <c r="G119" i="117"/>
  <c r="F119" i="117"/>
  <c r="D119" i="117"/>
  <c r="C119" i="117"/>
  <c r="H117" i="117"/>
  <c r="E117" i="117"/>
  <c r="B117" i="117"/>
  <c r="H116" i="117"/>
  <c r="E116" i="117"/>
  <c r="B116" i="117"/>
  <c r="H115" i="117"/>
  <c r="E115" i="117"/>
  <c r="B115" i="117"/>
  <c r="H114" i="117"/>
  <c r="E114" i="117"/>
  <c r="B114" i="117"/>
  <c r="H113" i="117"/>
  <c r="E113" i="117"/>
  <c r="B113" i="117"/>
  <c r="H112" i="117"/>
  <c r="E112" i="117"/>
  <c r="B112" i="117"/>
  <c r="H111" i="117"/>
  <c r="E111" i="117"/>
  <c r="B111" i="117"/>
  <c r="J110" i="117"/>
  <c r="I110" i="117"/>
  <c r="G110" i="117"/>
  <c r="F110" i="117"/>
  <c r="E110" i="117" s="1"/>
  <c r="D110" i="117"/>
  <c r="C110" i="117"/>
  <c r="H108" i="117"/>
  <c r="E108" i="117"/>
  <c r="B108" i="117"/>
  <c r="H107" i="117"/>
  <c r="E107" i="117"/>
  <c r="B107" i="117"/>
  <c r="J106" i="117"/>
  <c r="I106" i="117"/>
  <c r="G106" i="117"/>
  <c r="F106" i="117"/>
  <c r="D106" i="117"/>
  <c r="C106" i="117"/>
  <c r="H104" i="117"/>
  <c r="E104" i="117"/>
  <c r="B104" i="117"/>
  <c r="H103" i="117"/>
  <c r="E103" i="117"/>
  <c r="B103" i="117"/>
  <c r="H102" i="117"/>
  <c r="E102" i="117"/>
  <c r="B102" i="117"/>
  <c r="H101" i="117"/>
  <c r="E101" i="117"/>
  <c r="B101" i="117"/>
  <c r="J100" i="117"/>
  <c r="I100" i="117"/>
  <c r="G100" i="117"/>
  <c r="F100" i="117"/>
  <c r="D100" i="117"/>
  <c r="C100" i="117"/>
  <c r="B100" i="117" s="1"/>
  <c r="H98" i="117"/>
  <c r="E98" i="117"/>
  <c r="B98" i="117"/>
  <c r="H97" i="117"/>
  <c r="E97" i="117"/>
  <c r="B97" i="117"/>
  <c r="H96" i="117"/>
  <c r="E96" i="117"/>
  <c r="B96" i="117"/>
  <c r="H95" i="117"/>
  <c r="E95" i="117"/>
  <c r="B95" i="117"/>
  <c r="H94" i="117"/>
  <c r="E94" i="117"/>
  <c r="B94" i="117"/>
  <c r="H93" i="117"/>
  <c r="E93" i="117"/>
  <c r="B93" i="117"/>
  <c r="H92" i="117"/>
  <c r="E92" i="117"/>
  <c r="B92" i="117"/>
  <c r="H91" i="117"/>
  <c r="E91" i="117"/>
  <c r="B91" i="117"/>
  <c r="H90" i="117"/>
  <c r="E90" i="117"/>
  <c r="B90" i="117"/>
  <c r="H89" i="117"/>
  <c r="E89" i="117"/>
  <c r="B89" i="117"/>
  <c r="H88" i="117"/>
  <c r="E88" i="117"/>
  <c r="B88" i="117"/>
  <c r="H87" i="117"/>
  <c r="E87" i="117"/>
  <c r="B87" i="117"/>
  <c r="H86" i="117"/>
  <c r="E86" i="117"/>
  <c r="B86" i="117"/>
  <c r="H85" i="117"/>
  <c r="E85" i="117"/>
  <c r="B85" i="117"/>
  <c r="J84" i="117"/>
  <c r="I84" i="117"/>
  <c r="I82" i="117" s="1"/>
  <c r="G84" i="117"/>
  <c r="F84" i="117"/>
  <c r="D84" i="117"/>
  <c r="C84" i="117"/>
  <c r="H80" i="117"/>
  <c r="E80" i="117"/>
  <c r="B80" i="117"/>
  <c r="H79" i="117"/>
  <c r="E79" i="117"/>
  <c r="B79" i="117"/>
  <c r="J78" i="117"/>
  <c r="I78" i="117"/>
  <c r="H78" i="117" s="1"/>
  <c r="G78" i="117"/>
  <c r="F78" i="117"/>
  <c r="D78" i="117"/>
  <c r="C78" i="117"/>
  <c r="H75" i="117"/>
  <c r="E75" i="117"/>
  <c r="B75" i="117"/>
  <c r="H74" i="117"/>
  <c r="E74" i="117"/>
  <c r="B74" i="117"/>
  <c r="H73" i="117"/>
  <c r="E73" i="117"/>
  <c r="B73" i="117"/>
  <c r="H72" i="117"/>
  <c r="E72" i="117"/>
  <c r="B72" i="117"/>
  <c r="H71" i="117"/>
  <c r="E71" i="117"/>
  <c r="B71" i="117"/>
  <c r="H70" i="117"/>
  <c r="E70" i="117"/>
  <c r="B70" i="117"/>
  <c r="H69" i="117"/>
  <c r="E69" i="117"/>
  <c r="B69" i="117"/>
  <c r="H68" i="117"/>
  <c r="E68" i="117"/>
  <c r="B68" i="117"/>
  <c r="H67" i="117"/>
  <c r="E67" i="117"/>
  <c r="B67" i="117"/>
  <c r="H66" i="117"/>
  <c r="H62" i="117"/>
  <c r="E62" i="117"/>
  <c r="B62" i="117"/>
  <c r="H61" i="117"/>
  <c r="E61" i="117"/>
  <c r="B61" i="117"/>
  <c r="H60" i="117"/>
  <c r="E60" i="117"/>
  <c r="B60" i="117"/>
  <c r="H59" i="117"/>
  <c r="E59" i="117"/>
  <c r="B59" i="117"/>
  <c r="H58" i="117"/>
  <c r="E58" i="117"/>
  <c r="B58" i="117"/>
  <c r="H57" i="117"/>
  <c r="E57" i="117"/>
  <c r="B57" i="117"/>
  <c r="H56" i="117"/>
  <c r="E56" i="117"/>
  <c r="B56" i="117"/>
  <c r="H55" i="117"/>
  <c r="E55" i="117"/>
  <c r="B55" i="117"/>
  <c r="H54" i="117"/>
  <c r="E54" i="117"/>
  <c r="B54" i="117"/>
  <c r="H53" i="117"/>
  <c r="E53" i="117"/>
  <c r="B53" i="117"/>
  <c r="H52" i="117"/>
  <c r="E52" i="117"/>
  <c r="B52" i="117"/>
  <c r="H51" i="117"/>
  <c r="E51" i="117"/>
  <c r="B51" i="117"/>
  <c r="H50" i="117"/>
  <c r="E50" i="117"/>
  <c r="B50" i="117"/>
  <c r="H49" i="117"/>
  <c r="E49" i="117"/>
  <c r="B49" i="117"/>
  <c r="H48" i="117"/>
  <c r="E48" i="117"/>
  <c r="B48" i="117"/>
  <c r="H47" i="117"/>
  <c r="E47" i="117"/>
  <c r="B47" i="117"/>
  <c r="H46" i="117"/>
  <c r="E46" i="117"/>
  <c r="B46" i="117"/>
  <c r="H45" i="117"/>
  <c r="E45" i="117"/>
  <c r="B45" i="117"/>
  <c r="H44" i="117"/>
  <c r="E44" i="117"/>
  <c r="B44" i="117"/>
  <c r="H43" i="117"/>
  <c r="E43" i="117"/>
  <c r="B43" i="117"/>
  <c r="H42" i="117"/>
  <c r="E42" i="117"/>
  <c r="B42" i="117"/>
  <c r="H41" i="117"/>
  <c r="E41" i="117"/>
  <c r="B41" i="117"/>
  <c r="H40" i="117"/>
  <c r="E40" i="117"/>
  <c r="B40" i="117"/>
  <c r="H39" i="117"/>
  <c r="E39" i="117"/>
  <c r="B39" i="117"/>
  <c r="H38" i="117"/>
  <c r="E38" i="117"/>
  <c r="B38" i="117"/>
  <c r="H37" i="117"/>
  <c r="E37" i="117"/>
  <c r="B37" i="117"/>
  <c r="H36" i="117"/>
  <c r="E36" i="117"/>
  <c r="B36" i="117"/>
  <c r="H35" i="117"/>
  <c r="E35" i="117"/>
  <c r="B35" i="117"/>
  <c r="H34" i="117"/>
  <c r="E34" i="117"/>
  <c r="B34" i="117"/>
  <c r="H33" i="117"/>
  <c r="E33" i="117"/>
  <c r="B33" i="117"/>
  <c r="H32" i="117"/>
  <c r="E32" i="117"/>
  <c r="B32" i="117"/>
  <c r="H31" i="117"/>
  <c r="E31" i="117"/>
  <c r="B31" i="117"/>
  <c r="H30" i="117"/>
  <c r="E30" i="117"/>
  <c r="B30" i="117"/>
  <c r="H29" i="117"/>
  <c r="E29" i="117"/>
  <c r="B29" i="117"/>
  <c r="H28" i="117"/>
  <c r="E28" i="117"/>
  <c r="B28" i="117"/>
  <c r="H27" i="117"/>
  <c r="E27" i="117"/>
  <c r="B27" i="117"/>
  <c r="H26" i="117"/>
  <c r="E26" i="117"/>
  <c r="B26" i="117"/>
  <c r="H25" i="117"/>
  <c r="E25" i="117"/>
  <c r="B25" i="117"/>
  <c r="H24" i="117"/>
  <c r="E24" i="117"/>
  <c r="B24" i="117"/>
  <c r="H23" i="117"/>
  <c r="E23" i="117"/>
  <c r="B23" i="117"/>
  <c r="H22" i="117"/>
  <c r="E22" i="117"/>
  <c r="B22" i="117"/>
  <c r="H21" i="117"/>
  <c r="E21" i="117"/>
  <c r="B21" i="117"/>
  <c r="H20" i="117"/>
  <c r="E20" i="117"/>
  <c r="B20" i="117"/>
  <c r="H19" i="117"/>
  <c r="E19" i="117"/>
  <c r="B19" i="117"/>
  <c r="H18" i="117"/>
  <c r="E18" i="117"/>
  <c r="B18" i="117"/>
  <c r="H17" i="117"/>
  <c r="E17" i="117"/>
  <c r="B17" i="117"/>
  <c r="H16" i="117"/>
  <c r="E16" i="117"/>
  <c r="B16" i="117"/>
  <c r="H15" i="117"/>
  <c r="E15" i="117"/>
  <c r="B15" i="117"/>
  <c r="H14" i="117"/>
  <c r="E14" i="117"/>
  <c r="B14" i="117"/>
  <c r="H13" i="117"/>
  <c r="H344" i="116"/>
  <c r="B344" i="116"/>
  <c r="H343" i="116"/>
  <c r="B343" i="116"/>
  <c r="J342" i="116"/>
  <c r="I342" i="116"/>
  <c r="D342" i="116"/>
  <c r="C342" i="116"/>
  <c r="H340" i="116"/>
  <c r="B340" i="116"/>
  <c r="H339" i="116"/>
  <c r="B339" i="116"/>
  <c r="J338" i="116"/>
  <c r="I338" i="116"/>
  <c r="D338" i="116"/>
  <c r="C338" i="116"/>
  <c r="H336" i="116"/>
  <c r="B336" i="116"/>
  <c r="J335" i="116"/>
  <c r="I335" i="116"/>
  <c r="D335" i="116"/>
  <c r="C335" i="116"/>
  <c r="H333" i="116"/>
  <c r="B333" i="116"/>
  <c r="H332" i="116"/>
  <c r="B332" i="116"/>
  <c r="J331" i="116"/>
  <c r="I331" i="116"/>
  <c r="D331" i="116"/>
  <c r="C331" i="116"/>
  <c r="H329" i="116"/>
  <c r="B329" i="116"/>
  <c r="J328" i="116"/>
  <c r="I328" i="116"/>
  <c r="D328" i="116"/>
  <c r="C328" i="116"/>
  <c r="H326" i="116"/>
  <c r="B326" i="116"/>
  <c r="J325" i="116"/>
  <c r="I325" i="116"/>
  <c r="D325" i="116"/>
  <c r="C325" i="116"/>
  <c r="H323" i="116"/>
  <c r="B323" i="116"/>
  <c r="J322" i="116"/>
  <c r="I322" i="116"/>
  <c r="D322" i="116"/>
  <c r="C322" i="116"/>
  <c r="H320" i="116"/>
  <c r="B320" i="116"/>
  <c r="J319" i="116"/>
  <c r="I319" i="116"/>
  <c r="D319" i="116"/>
  <c r="C319" i="116"/>
  <c r="H317" i="116"/>
  <c r="B317" i="116"/>
  <c r="J316" i="116"/>
  <c r="I316" i="116"/>
  <c r="H316" i="116" s="1"/>
  <c r="D316" i="116"/>
  <c r="C316" i="116"/>
  <c r="H314" i="116"/>
  <c r="B314" i="116"/>
  <c r="J313" i="116"/>
  <c r="I313" i="116"/>
  <c r="D313" i="116"/>
  <c r="C313" i="116"/>
  <c r="H311" i="116"/>
  <c r="B311" i="116"/>
  <c r="J310" i="116"/>
  <c r="I310" i="116"/>
  <c r="H310" i="116" s="1"/>
  <c r="D310" i="116"/>
  <c r="C310" i="116"/>
  <c r="H308" i="116"/>
  <c r="B308" i="116"/>
  <c r="J307" i="116"/>
  <c r="I307" i="116"/>
  <c r="D307" i="116"/>
  <c r="C307" i="116"/>
  <c r="H305" i="116"/>
  <c r="B305" i="116"/>
  <c r="J304" i="116"/>
  <c r="I304" i="116"/>
  <c r="D304" i="116"/>
  <c r="C304" i="116"/>
  <c r="H302" i="116"/>
  <c r="B302" i="116"/>
  <c r="J301" i="116"/>
  <c r="I301" i="116"/>
  <c r="D301" i="116"/>
  <c r="C301" i="116"/>
  <c r="H299" i="116"/>
  <c r="B299" i="116"/>
  <c r="J298" i="116"/>
  <c r="I298" i="116"/>
  <c r="D298" i="116"/>
  <c r="C298" i="116"/>
  <c r="H296" i="116"/>
  <c r="B296" i="116"/>
  <c r="J295" i="116"/>
  <c r="I295" i="116"/>
  <c r="D295" i="116"/>
  <c r="C295" i="116"/>
  <c r="H294" i="116"/>
  <c r="B294" i="116"/>
  <c r="H293" i="116"/>
  <c r="B293" i="116"/>
  <c r="H292" i="116"/>
  <c r="B292" i="116"/>
  <c r="H291" i="116"/>
  <c r="B291" i="116"/>
  <c r="H290" i="116"/>
  <c r="B290" i="116"/>
  <c r="J289" i="116"/>
  <c r="I289" i="116"/>
  <c r="D289" i="116"/>
  <c r="C289" i="116"/>
  <c r="H286" i="116"/>
  <c r="B286" i="116"/>
  <c r="H284" i="116"/>
  <c r="B284" i="116"/>
  <c r="H283" i="116"/>
  <c r="B283" i="116"/>
  <c r="H282" i="116"/>
  <c r="B282" i="116"/>
  <c r="H281" i="116"/>
  <c r="B281" i="116"/>
  <c r="H280" i="116"/>
  <c r="B280" i="116"/>
  <c r="H279" i="116"/>
  <c r="B279" i="116"/>
  <c r="H278" i="116"/>
  <c r="B278" i="116"/>
  <c r="H277" i="116"/>
  <c r="B277" i="116"/>
  <c r="H276" i="116"/>
  <c r="B276" i="116"/>
  <c r="J275" i="116"/>
  <c r="J274" i="116" s="1"/>
  <c r="I275" i="116"/>
  <c r="I274" i="116" s="1"/>
  <c r="D275" i="116"/>
  <c r="C275" i="116"/>
  <c r="C274" i="116" s="1"/>
  <c r="H272" i="116"/>
  <c r="B272" i="116"/>
  <c r="H271" i="116"/>
  <c r="B271" i="116"/>
  <c r="H270" i="116"/>
  <c r="B270" i="116"/>
  <c r="H269" i="116"/>
  <c r="B269" i="116"/>
  <c r="H268" i="116"/>
  <c r="B268" i="116"/>
  <c r="H267" i="116"/>
  <c r="B267" i="116"/>
  <c r="H266" i="116"/>
  <c r="B266" i="116"/>
  <c r="H265" i="116"/>
  <c r="B265" i="116"/>
  <c r="H264" i="116"/>
  <c r="B264" i="116"/>
  <c r="H263" i="116"/>
  <c r="B263" i="116"/>
  <c r="H262" i="116"/>
  <c r="B262" i="116"/>
  <c r="H261" i="116"/>
  <c r="B261" i="116"/>
  <c r="H260" i="116"/>
  <c r="B260" i="116"/>
  <c r="H259" i="116"/>
  <c r="B259" i="116"/>
  <c r="H258" i="116"/>
  <c r="B258" i="116"/>
  <c r="H257" i="116"/>
  <c r="B257" i="116"/>
  <c r="H256" i="116"/>
  <c r="B256" i="116"/>
  <c r="H255" i="116"/>
  <c r="B255" i="116"/>
  <c r="H254" i="116"/>
  <c r="B254" i="116"/>
  <c r="H253" i="116"/>
  <c r="B253" i="116"/>
  <c r="H252" i="116"/>
  <c r="B252" i="116"/>
  <c r="J251" i="116"/>
  <c r="I251" i="116"/>
  <c r="D251" i="116"/>
  <c r="C251" i="116"/>
  <c r="H249" i="116"/>
  <c r="B249" i="116"/>
  <c r="H248" i="116"/>
  <c r="B248" i="116"/>
  <c r="H247" i="116"/>
  <c r="B247" i="116"/>
  <c r="H246" i="116"/>
  <c r="B246" i="116"/>
  <c r="H245" i="116"/>
  <c r="B245" i="116"/>
  <c r="H244" i="116"/>
  <c r="B244" i="116"/>
  <c r="H243" i="116"/>
  <c r="B243" i="116"/>
  <c r="H242" i="116"/>
  <c r="B242" i="116"/>
  <c r="J241" i="116"/>
  <c r="I241" i="116"/>
  <c r="D241" i="116"/>
  <c r="C241" i="116"/>
  <c r="H239" i="116"/>
  <c r="B239" i="116"/>
  <c r="H238" i="116"/>
  <c r="B238" i="116"/>
  <c r="H237" i="116"/>
  <c r="B237" i="116"/>
  <c r="H236" i="116"/>
  <c r="B236" i="116"/>
  <c r="H235" i="116"/>
  <c r="B235" i="116"/>
  <c r="H234" i="116"/>
  <c r="B234" i="116"/>
  <c r="J233" i="116"/>
  <c r="I233" i="116"/>
  <c r="D233" i="116"/>
  <c r="C233" i="116"/>
  <c r="H228" i="116"/>
  <c r="B228" i="116"/>
  <c r="H227" i="116"/>
  <c r="B227" i="116"/>
  <c r="H226" i="116"/>
  <c r="B226" i="116"/>
  <c r="H225" i="116"/>
  <c r="B225" i="116"/>
  <c r="J224" i="116"/>
  <c r="I224" i="116"/>
  <c r="D224" i="116"/>
  <c r="C224" i="116"/>
  <c r="H222" i="116"/>
  <c r="B222" i="116"/>
  <c r="H221" i="116"/>
  <c r="B221" i="116"/>
  <c r="H220" i="116"/>
  <c r="B220" i="116"/>
  <c r="H219" i="116"/>
  <c r="B219" i="116"/>
  <c r="H218" i="116"/>
  <c r="B218" i="116"/>
  <c r="J217" i="116"/>
  <c r="I217" i="116"/>
  <c r="D217" i="116"/>
  <c r="C217" i="116"/>
  <c r="H215" i="116"/>
  <c r="B215" i="116"/>
  <c r="H214" i="116"/>
  <c r="B214" i="116"/>
  <c r="H213" i="116"/>
  <c r="B213" i="116"/>
  <c r="H212" i="116"/>
  <c r="B212" i="116"/>
  <c r="H211" i="116"/>
  <c r="B211" i="116"/>
  <c r="H210" i="116"/>
  <c r="B210" i="116"/>
  <c r="H209" i="116"/>
  <c r="B209" i="116"/>
  <c r="H208" i="116"/>
  <c r="B208" i="116"/>
  <c r="H207" i="116"/>
  <c r="B207" i="116"/>
  <c r="H206" i="116"/>
  <c r="B206" i="116"/>
  <c r="H205" i="116"/>
  <c r="B205" i="116"/>
  <c r="H204" i="116"/>
  <c r="B204" i="116"/>
  <c r="H203" i="116"/>
  <c r="B203" i="116"/>
  <c r="H202" i="116"/>
  <c r="B202" i="116"/>
  <c r="H201" i="116"/>
  <c r="B201" i="116"/>
  <c r="J200" i="116"/>
  <c r="I200" i="116"/>
  <c r="D200" i="116"/>
  <c r="C200" i="116"/>
  <c r="H198" i="116"/>
  <c r="B198" i="116"/>
  <c r="H197" i="116"/>
  <c r="B197" i="116"/>
  <c r="H196" i="116"/>
  <c r="B196" i="116"/>
  <c r="H195" i="116"/>
  <c r="B195" i="116"/>
  <c r="H194" i="116"/>
  <c r="B194" i="116"/>
  <c r="J193" i="116"/>
  <c r="I193" i="116"/>
  <c r="D193" i="116"/>
  <c r="C193" i="116"/>
  <c r="H191" i="116"/>
  <c r="B191" i="116"/>
  <c r="H190" i="116"/>
  <c r="B190" i="116"/>
  <c r="H189" i="116"/>
  <c r="B189" i="116"/>
  <c r="H188" i="116"/>
  <c r="B188" i="116"/>
  <c r="H187" i="116"/>
  <c r="B187" i="116"/>
  <c r="H186" i="116"/>
  <c r="B186" i="116"/>
  <c r="H185" i="116"/>
  <c r="B185" i="116"/>
  <c r="H184" i="116"/>
  <c r="B184" i="116"/>
  <c r="H183" i="116"/>
  <c r="B183" i="116"/>
  <c r="H182" i="116"/>
  <c r="B182" i="116"/>
  <c r="H181" i="116"/>
  <c r="B181" i="116"/>
  <c r="H180" i="116"/>
  <c r="B180" i="116"/>
  <c r="H179" i="116"/>
  <c r="B179" i="116"/>
  <c r="H178" i="116"/>
  <c r="B178" i="116"/>
  <c r="H177" i="116"/>
  <c r="B177" i="116"/>
  <c r="H176" i="116"/>
  <c r="B176" i="116"/>
  <c r="H175" i="116"/>
  <c r="B175" i="116"/>
  <c r="H174" i="116"/>
  <c r="B174" i="116"/>
  <c r="H173" i="116"/>
  <c r="B173" i="116"/>
  <c r="H172" i="116"/>
  <c r="B172" i="116"/>
  <c r="H171" i="116"/>
  <c r="B171" i="116"/>
  <c r="H170" i="116"/>
  <c r="B170" i="116"/>
  <c r="H169" i="116"/>
  <c r="B169" i="116"/>
  <c r="H168" i="116"/>
  <c r="B168" i="116"/>
  <c r="H167" i="116"/>
  <c r="B167" i="116"/>
  <c r="H166" i="116"/>
  <c r="B166" i="116"/>
  <c r="H165" i="116"/>
  <c r="B165" i="116"/>
  <c r="H164" i="116"/>
  <c r="B164" i="116"/>
  <c r="H163" i="116"/>
  <c r="B163" i="116"/>
  <c r="H162" i="116"/>
  <c r="B162" i="116"/>
  <c r="H161" i="116"/>
  <c r="B161" i="116"/>
  <c r="H160" i="116"/>
  <c r="B160" i="116"/>
  <c r="H159" i="116"/>
  <c r="B159" i="116"/>
  <c r="H158" i="116"/>
  <c r="B158" i="116"/>
  <c r="H157" i="116"/>
  <c r="B157" i="116"/>
  <c r="H156" i="116"/>
  <c r="B156" i="116"/>
  <c r="H155" i="116"/>
  <c r="B155" i="116"/>
  <c r="H154" i="116"/>
  <c r="B154" i="116"/>
  <c r="H153" i="116"/>
  <c r="B153" i="116"/>
  <c r="H152" i="116"/>
  <c r="B152" i="116"/>
  <c r="H151" i="116"/>
  <c r="B151" i="116"/>
  <c r="H150" i="116"/>
  <c r="B150" i="116"/>
  <c r="H149" i="116"/>
  <c r="B149" i="116"/>
  <c r="H148" i="116"/>
  <c r="B148" i="116"/>
  <c r="H147" i="116"/>
  <c r="B147" i="116"/>
  <c r="H146" i="116"/>
  <c r="B146" i="116"/>
  <c r="H145" i="116"/>
  <c r="B145" i="116"/>
  <c r="H144" i="116"/>
  <c r="B144" i="116"/>
  <c r="H143" i="116"/>
  <c r="B143" i="116"/>
  <c r="H142" i="116"/>
  <c r="B142" i="116"/>
  <c r="H141" i="116"/>
  <c r="B141" i="116"/>
  <c r="H140" i="116"/>
  <c r="B140" i="116"/>
  <c r="H139" i="116"/>
  <c r="B139" i="116"/>
  <c r="H138" i="116"/>
  <c r="B138" i="116"/>
  <c r="H137" i="116"/>
  <c r="B137" i="116"/>
  <c r="H136" i="116"/>
  <c r="B136" i="116"/>
  <c r="H135" i="116"/>
  <c r="B135" i="116"/>
  <c r="H134" i="116"/>
  <c r="B134" i="116"/>
  <c r="H133" i="116"/>
  <c r="B133" i="116"/>
  <c r="H132" i="116"/>
  <c r="B132" i="116"/>
  <c r="H131" i="116"/>
  <c r="B131" i="116"/>
  <c r="H130" i="116"/>
  <c r="B130" i="116"/>
  <c r="H129" i="116"/>
  <c r="B129" i="116"/>
  <c r="H128" i="116"/>
  <c r="B128" i="116"/>
  <c r="H127" i="116"/>
  <c r="B127" i="116"/>
  <c r="H126" i="116"/>
  <c r="B126" i="116"/>
  <c r="H125" i="116"/>
  <c r="B125" i="116"/>
  <c r="H124" i="116"/>
  <c r="B124" i="116"/>
  <c r="H123" i="116"/>
  <c r="B123" i="116"/>
  <c r="H122" i="116"/>
  <c r="B122" i="116"/>
  <c r="H121" i="116"/>
  <c r="B121" i="116"/>
  <c r="J120" i="116"/>
  <c r="I120" i="116"/>
  <c r="D120" i="116"/>
  <c r="C120" i="116"/>
  <c r="H118" i="116"/>
  <c r="B118" i="116"/>
  <c r="H117" i="116"/>
  <c r="B117" i="116"/>
  <c r="H116" i="116"/>
  <c r="B116" i="116"/>
  <c r="H115" i="116"/>
  <c r="B115" i="116"/>
  <c r="H114" i="116"/>
  <c r="B114" i="116"/>
  <c r="H113" i="116"/>
  <c r="B113" i="116"/>
  <c r="H112" i="116"/>
  <c r="B112" i="116"/>
  <c r="H111" i="116"/>
  <c r="B111" i="116"/>
  <c r="H110" i="116"/>
  <c r="B110" i="116"/>
  <c r="H109" i="116"/>
  <c r="B109" i="116"/>
  <c r="H108" i="116"/>
  <c r="B108" i="116"/>
  <c r="H107" i="116"/>
  <c r="B107" i="116"/>
  <c r="H106" i="116"/>
  <c r="B106" i="116"/>
  <c r="H105" i="116"/>
  <c r="B105" i="116"/>
  <c r="H104" i="116"/>
  <c r="B104" i="116"/>
  <c r="H103" i="116"/>
  <c r="B103" i="116"/>
  <c r="H102" i="116"/>
  <c r="B102" i="116"/>
  <c r="H101" i="116"/>
  <c r="B101" i="116"/>
  <c r="H100" i="116"/>
  <c r="B100" i="116"/>
  <c r="H99" i="116"/>
  <c r="B99" i="116"/>
  <c r="H98" i="116"/>
  <c r="B98" i="116"/>
  <c r="H97" i="116"/>
  <c r="B97" i="116"/>
  <c r="H96" i="116"/>
  <c r="B96" i="116"/>
  <c r="H95" i="116"/>
  <c r="B95" i="116"/>
  <c r="H94" i="116"/>
  <c r="B94" i="116"/>
  <c r="H93" i="116"/>
  <c r="B93" i="116"/>
  <c r="H92" i="116"/>
  <c r="B92" i="116"/>
  <c r="H91" i="116"/>
  <c r="B91" i="116"/>
  <c r="H90" i="116"/>
  <c r="B90" i="116"/>
  <c r="H89" i="116"/>
  <c r="B89" i="116"/>
  <c r="H88" i="116"/>
  <c r="B88" i="116"/>
  <c r="J87" i="116"/>
  <c r="I87" i="116"/>
  <c r="D87" i="116"/>
  <c r="C87" i="116"/>
  <c r="H85" i="116"/>
  <c r="B85" i="116"/>
  <c r="H84" i="116"/>
  <c r="B84" i="116"/>
  <c r="H83" i="116"/>
  <c r="B83" i="116"/>
  <c r="H82" i="116"/>
  <c r="B82" i="116"/>
  <c r="H81" i="116"/>
  <c r="B81" i="116"/>
  <c r="H80" i="116"/>
  <c r="B80" i="116"/>
  <c r="H79" i="116"/>
  <c r="B79" i="116"/>
  <c r="H78" i="116"/>
  <c r="B78" i="116"/>
  <c r="H77" i="116"/>
  <c r="B77" i="116"/>
  <c r="H76" i="116"/>
  <c r="B76" i="116"/>
  <c r="H75" i="116"/>
  <c r="B75" i="116"/>
  <c r="H74" i="116"/>
  <c r="B74" i="116"/>
  <c r="H73" i="116"/>
  <c r="B73" i="116"/>
  <c r="H72" i="116"/>
  <c r="B72" i="116"/>
  <c r="H71" i="116"/>
  <c r="B71" i="116"/>
  <c r="H70" i="116"/>
  <c r="B70" i="116"/>
  <c r="H69" i="116"/>
  <c r="B69" i="116"/>
  <c r="H68" i="116"/>
  <c r="B68" i="116"/>
  <c r="H67" i="116"/>
  <c r="B67" i="116"/>
  <c r="H66" i="116"/>
  <c r="B66" i="116"/>
  <c r="H65" i="116"/>
  <c r="B65" i="116"/>
  <c r="H64" i="116"/>
  <c r="B64" i="116"/>
  <c r="H63" i="116"/>
  <c r="B63" i="116"/>
  <c r="H62" i="116"/>
  <c r="B62" i="116"/>
  <c r="H61" i="116"/>
  <c r="B61" i="116"/>
  <c r="H60" i="116"/>
  <c r="B60" i="116"/>
  <c r="H59" i="116"/>
  <c r="B59" i="116"/>
  <c r="H58" i="116"/>
  <c r="B58" i="116"/>
  <c r="H57" i="116"/>
  <c r="B57" i="116"/>
  <c r="H56" i="116"/>
  <c r="B56" i="116"/>
  <c r="H55" i="116"/>
  <c r="B55" i="116"/>
  <c r="J54" i="116"/>
  <c r="I54" i="116"/>
  <c r="D54" i="116"/>
  <c r="C54" i="116"/>
  <c r="H52" i="116"/>
  <c r="B52" i="116"/>
  <c r="H51" i="116"/>
  <c r="B51" i="116"/>
  <c r="H50" i="116"/>
  <c r="B50" i="116"/>
  <c r="H49" i="116"/>
  <c r="B49" i="116"/>
  <c r="H48" i="116"/>
  <c r="B48" i="116"/>
  <c r="H47" i="116"/>
  <c r="B47" i="116"/>
  <c r="H46" i="116"/>
  <c r="B46" i="116"/>
  <c r="H45" i="116"/>
  <c r="B45" i="116"/>
  <c r="H44" i="116"/>
  <c r="B44" i="116"/>
  <c r="J43" i="116"/>
  <c r="I43" i="116"/>
  <c r="D43" i="116"/>
  <c r="C43" i="116"/>
  <c r="H41" i="116"/>
  <c r="B41" i="116"/>
  <c r="H40" i="116"/>
  <c r="B40" i="116"/>
  <c r="H39" i="116"/>
  <c r="B39" i="116"/>
  <c r="H38" i="116"/>
  <c r="B38" i="116"/>
  <c r="H37" i="116"/>
  <c r="B37" i="116"/>
  <c r="H36" i="116"/>
  <c r="B36" i="116"/>
  <c r="H35" i="116"/>
  <c r="B35" i="116"/>
  <c r="H34" i="116"/>
  <c r="B34" i="116"/>
  <c r="H33" i="116"/>
  <c r="B33" i="116"/>
  <c r="H32" i="116"/>
  <c r="B32" i="116"/>
  <c r="H31" i="116"/>
  <c r="B31" i="116"/>
  <c r="H30" i="116"/>
  <c r="B30" i="116"/>
  <c r="H29" i="116"/>
  <c r="B29" i="116"/>
  <c r="H28" i="116"/>
  <c r="B28" i="116"/>
  <c r="H27" i="116"/>
  <c r="B27" i="116"/>
  <c r="H26" i="116"/>
  <c r="B26" i="116"/>
  <c r="H25" i="116"/>
  <c r="B25" i="116"/>
  <c r="H24" i="116"/>
  <c r="B24" i="116"/>
  <c r="H23" i="116"/>
  <c r="B23" i="116"/>
  <c r="H22" i="116"/>
  <c r="B22" i="116"/>
  <c r="H21" i="116"/>
  <c r="B21" i="116"/>
  <c r="J20" i="116"/>
  <c r="I20" i="116"/>
  <c r="D20" i="116"/>
  <c r="C20" i="116"/>
  <c r="H16" i="116"/>
  <c r="E16" i="116"/>
  <c r="B16" i="116"/>
  <c r="H15" i="116"/>
  <c r="E15" i="116"/>
  <c r="B15" i="116"/>
  <c r="H14" i="116"/>
  <c r="E14" i="116"/>
  <c r="B14" i="116"/>
  <c r="H13" i="116"/>
  <c r="E13" i="116"/>
  <c r="B13" i="116"/>
  <c r="J12" i="116"/>
  <c r="I12" i="116"/>
  <c r="G12" i="116"/>
  <c r="G10" i="116" s="1"/>
  <c r="F12" i="116"/>
  <c r="D12" i="116"/>
  <c r="C12" i="116"/>
  <c r="H218" i="115"/>
  <c r="E218" i="115"/>
  <c r="B218" i="115"/>
  <c r="H217" i="115"/>
  <c r="E217" i="115"/>
  <c r="B217" i="115"/>
  <c r="J215" i="115"/>
  <c r="I215" i="115"/>
  <c r="G215" i="115"/>
  <c r="F215" i="115"/>
  <c r="D215" i="115"/>
  <c r="C215" i="115"/>
  <c r="H214" i="115"/>
  <c r="E214" i="115"/>
  <c r="B214" i="115"/>
  <c r="J213" i="115"/>
  <c r="I213" i="115"/>
  <c r="G213" i="115"/>
  <c r="F213" i="115"/>
  <c r="D213" i="115"/>
  <c r="C213" i="115"/>
  <c r="H212" i="115"/>
  <c r="E212" i="115"/>
  <c r="B212" i="115"/>
  <c r="J211" i="115"/>
  <c r="I211" i="115"/>
  <c r="G211" i="115"/>
  <c r="F211" i="115"/>
  <c r="D211" i="115"/>
  <c r="C211" i="115"/>
  <c r="H207" i="115"/>
  <c r="E207" i="115"/>
  <c r="B207" i="115"/>
  <c r="H206" i="115"/>
  <c r="E206" i="115"/>
  <c r="B206" i="115"/>
  <c r="J205" i="115"/>
  <c r="I205" i="115"/>
  <c r="G205" i="115"/>
  <c r="F205" i="115"/>
  <c r="D205" i="115"/>
  <c r="C205" i="115"/>
  <c r="H203" i="115"/>
  <c r="E203" i="115"/>
  <c r="B203" i="115"/>
  <c r="J202" i="115"/>
  <c r="I202" i="115"/>
  <c r="G202" i="115"/>
  <c r="F202" i="115"/>
  <c r="D202" i="115"/>
  <c r="C202" i="115"/>
  <c r="H200" i="115"/>
  <c r="E200" i="115"/>
  <c r="B200" i="115"/>
  <c r="J199" i="115"/>
  <c r="I199" i="115"/>
  <c r="G199" i="115"/>
  <c r="F199" i="115"/>
  <c r="D199" i="115"/>
  <c r="C199" i="115"/>
  <c r="H198" i="115"/>
  <c r="E198" i="115"/>
  <c r="B198" i="115"/>
  <c r="J197" i="115"/>
  <c r="I197" i="115"/>
  <c r="G197" i="115"/>
  <c r="F197" i="115"/>
  <c r="D197" i="115"/>
  <c r="C197" i="115"/>
  <c r="H196" i="115"/>
  <c r="E196" i="115"/>
  <c r="B196" i="115"/>
  <c r="H195" i="115"/>
  <c r="E195" i="115"/>
  <c r="B195" i="115"/>
  <c r="H194" i="115"/>
  <c r="E194" i="115"/>
  <c r="B194" i="115"/>
  <c r="J193" i="115"/>
  <c r="I193" i="115"/>
  <c r="G193" i="115"/>
  <c r="F193" i="115"/>
  <c r="D193" i="115"/>
  <c r="C193" i="115"/>
  <c r="H190" i="115"/>
  <c r="E190" i="115"/>
  <c r="B190" i="115"/>
  <c r="J189" i="115"/>
  <c r="I189" i="115"/>
  <c r="G189" i="115"/>
  <c r="F189" i="115"/>
  <c r="D189" i="115"/>
  <c r="C189" i="115"/>
  <c r="H188" i="115"/>
  <c r="E188" i="115"/>
  <c r="B188" i="115"/>
  <c r="H187" i="115"/>
  <c r="E187" i="115"/>
  <c r="B187" i="115"/>
  <c r="H186" i="115"/>
  <c r="E186" i="115"/>
  <c r="B186" i="115"/>
  <c r="J185" i="115"/>
  <c r="I185" i="115"/>
  <c r="G185" i="115"/>
  <c r="F185" i="115"/>
  <c r="D185" i="115"/>
  <c r="C185" i="115"/>
  <c r="H182" i="115"/>
  <c r="E182" i="115"/>
  <c r="B182" i="115"/>
  <c r="H181" i="115"/>
  <c r="E181" i="115"/>
  <c r="B181" i="115"/>
  <c r="H180" i="115"/>
  <c r="E180" i="115"/>
  <c r="B180" i="115"/>
  <c r="J179" i="115"/>
  <c r="I179" i="115"/>
  <c r="G179" i="115"/>
  <c r="F179" i="115"/>
  <c r="E179" i="115" s="1"/>
  <c r="D179" i="115"/>
  <c r="C179" i="115"/>
  <c r="H178" i="115"/>
  <c r="E178" i="115"/>
  <c r="B178" i="115"/>
  <c r="H177" i="115"/>
  <c r="E177" i="115"/>
  <c r="B177" i="115"/>
  <c r="H176" i="115"/>
  <c r="E176" i="115"/>
  <c r="B176" i="115"/>
  <c r="J175" i="115"/>
  <c r="I175" i="115"/>
  <c r="G175" i="115"/>
  <c r="F175" i="115"/>
  <c r="D175" i="115"/>
  <c r="C175" i="115"/>
  <c r="H174" i="115"/>
  <c r="E174" i="115"/>
  <c r="B174" i="115"/>
  <c r="H173" i="115"/>
  <c r="E173" i="115"/>
  <c r="B173" i="115"/>
  <c r="H172" i="115"/>
  <c r="E172" i="115"/>
  <c r="B172" i="115"/>
  <c r="H171" i="115"/>
  <c r="E171" i="115"/>
  <c r="B171" i="115"/>
  <c r="H170" i="115"/>
  <c r="E170" i="115"/>
  <c r="B170" i="115"/>
  <c r="J169" i="115"/>
  <c r="I169" i="115"/>
  <c r="G169" i="115"/>
  <c r="F169" i="115"/>
  <c r="F168" i="115" s="1"/>
  <c r="D169" i="115"/>
  <c r="C169" i="115"/>
  <c r="H166" i="115"/>
  <c r="E166" i="115"/>
  <c r="B166" i="115"/>
  <c r="H165" i="115"/>
  <c r="E165" i="115"/>
  <c r="B165" i="115"/>
  <c r="H164" i="115"/>
  <c r="E164" i="115"/>
  <c r="B164" i="115"/>
  <c r="H163" i="115"/>
  <c r="E163" i="115"/>
  <c r="B163" i="115"/>
  <c r="J162" i="115"/>
  <c r="I162" i="115"/>
  <c r="G162" i="115"/>
  <c r="F162" i="115"/>
  <c r="D162" i="115"/>
  <c r="C162" i="115"/>
  <c r="H160" i="115"/>
  <c r="E160" i="115"/>
  <c r="B160" i="115"/>
  <c r="H158" i="115"/>
  <c r="E158" i="115"/>
  <c r="B158" i="115"/>
  <c r="H157" i="115"/>
  <c r="E157" i="115"/>
  <c r="B157" i="115"/>
  <c r="J156" i="115"/>
  <c r="J155" i="115" s="1"/>
  <c r="I156" i="115"/>
  <c r="G156" i="115"/>
  <c r="G155" i="115" s="1"/>
  <c r="F156" i="115"/>
  <c r="F155" i="115" s="1"/>
  <c r="D156" i="115"/>
  <c r="D155" i="115" s="1"/>
  <c r="C156" i="115"/>
  <c r="H151" i="115"/>
  <c r="E151" i="115"/>
  <c r="B151" i="115"/>
  <c r="H150" i="115"/>
  <c r="E150" i="115"/>
  <c r="B150" i="115"/>
  <c r="H149" i="115"/>
  <c r="E149" i="115"/>
  <c r="B149" i="115"/>
  <c r="J148" i="115"/>
  <c r="I148" i="115"/>
  <c r="G148" i="115"/>
  <c r="F148" i="115"/>
  <c r="D148" i="115"/>
  <c r="C148" i="115"/>
  <c r="H146" i="115"/>
  <c r="E146" i="115"/>
  <c r="B146" i="115"/>
  <c r="J145" i="115"/>
  <c r="I145" i="115"/>
  <c r="G145" i="115"/>
  <c r="F145" i="115"/>
  <c r="D145" i="115"/>
  <c r="C145" i="115"/>
  <c r="H143" i="115"/>
  <c r="E143" i="115"/>
  <c r="B143" i="115"/>
  <c r="H142" i="115"/>
  <c r="E142" i="115"/>
  <c r="B142" i="115"/>
  <c r="J141" i="115"/>
  <c r="I141" i="115"/>
  <c r="G141" i="115"/>
  <c r="F141" i="115"/>
  <c r="D141" i="115"/>
  <c r="C141" i="115"/>
  <c r="H139" i="115"/>
  <c r="E139" i="115"/>
  <c r="B139" i="115"/>
  <c r="H138" i="115"/>
  <c r="E138" i="115"/>
  <c r="B138" i="115"/>
  <c r="H137" i="115"/>
  <c r="E137" i="115"/>
  <c r="B137" i="115"/>
  <c r="H136" i="115"/>
  <c r="E136" i="115"/>
  <c r="B136" i="115"/>
  <c r="H135" i="115"/>
  <c r="E135" i="115"/>
  <c r="B135" i="115"/>
  <c r="H134" i="115"/>
  <c r="E134" i="115"/>
  <c r="B134" i="115"/>
  <c r="H133" i="115"/>
  <c r="E133" i="115"/>
  <c r="B133" i="115"/>
  <c r="J132" i="115"/>
  <c r="I132" i="115"/>
  <c r="H132" i="115" s="1"/>
  <c r="G132" i="115"/>
  <c r="F132" i="115"/>
  <c r="D132" i="115"/>
  <c r="C132" i="115"/>
  <c r="H130" i="115"/>
  <c r="E130" i="115"/>
  <c r="B130" i="115"/>
  <c r="H129" i="115"/>
  <c r="E129" i="115"/>
  <c r="B129" i="115"/>
  <c r="H128" i="115"/>
  <c r="E128" i="115"/>
  <c r="B128" i="115"/>
  <c r="H127" i="115"/>
  <c r="E127" i="115"/>
  <c r="B127" i="115"/>
  <c r="H126" i="115"/>
  <c r="E126" i="115"/>
  <c r="B126" i="115"/>
  <c r="J125" i="115"/>
  <c r="I125" i="115"/>
  <c r="G125" i="115"/>
  <c r="F125" i="115"/>
  <c r="D125" i="115"/>
  <c r="C125" i="115"/>
  <c r="H123" i="115"/>
  <c r="E123" i="115"/>
  <c r="B123" i="115"/>
  <c r="J122" i="115"/>
  <c r="I122" i="115"/>
  <c r="H122" i="115" s="1"/>
  <c r="G122" i="115"/>
  <c r="F122" i="115"/>
  <c r="D122" i="115"/>
  <c r="C122" i="115"/>
  <c r="H120" i="115"/>
  <c r="E120" i="115"/>
  <c r="B120" i="115"/>
  <c r="H119" i="115"/>
  <c r="E119" i="115"/>
  <c r="B119" i="115"/>
  <c r="H118" i="115"/>
  <c r="E118" i="115"/>
  <c r="B118" i="115"/>
  <c r="H117" i="115"/>
  <c r="E117" i="115"/>
  <c r="B117" i="115"/>
  <c r="J116" i="115"/>
  <c r="I116" i="115"/>
  <c r="G116" i="115"/>
  <c r="F116" i="115"/>
  <c r="D116" i="115"/>
  <c r="C116" i="115"/>
  <c r="H112" i="115"/>
  <c r="E112" i="115"/>
  <c r="B112" i="115"/>
  <c r="H111" i="115"/>
  <c r="E111" i="115"/>
  <c r="B111" i="115"/>
  <c r="H110" i="115"/>
  <c r="E110" i="115"/>
  <c r="B110" i="115"/>
  <c r="H109" i="115"/>
  <c r="E109" i="115"/>
  <c r="B109" i="115"/>
  <c r="H108" i="115"/>
  <c r="E108" i="115"/>
  <c r="B108" i="115"/>
  <c r="H107" i="115"/>
  <c r="E107" i="115"/>
  <c r="B107" i="115"/>
  <c r="H106" i="115"/>
  <c r="E106" i="115"/>
  <c r="B106" i="115"/>
  <c r="H105" i="115"/>
  <c r="E105" i="115"/>
  <c r="B105" i="115"/>
  <c r="H104" i="115"/>
  <c r="E104" i="115"/>
  <c r="B104" i="115"/>
  <c r="H103" i="115"/>
  <c r="E103" i="115"/>
  <c r="B103" i="115"/>
  <c r="J102" i="115"/>
  <c r="I102" i="115"/>
  <c r="H102" i="115" s="1"/>
  <c r="G102" i="115"/>
  <c r="F102" i="115"/>
  <c r="E102" i="115" s="1"/>
  <c r="D102" i="115"/>
  <c r="C102" i="115"/>
  <c r="H100" i="115"/>
  <c r="E100" i="115"/>
  <c r="B100" i="115"/>
  <c r="H99" i="115"/>
  <c r="E99" i="115"/>
  <c r="B99" i="115"/>
  <c r="H98" i="115"/>
  <c r="E98" i="115"/>
  <c r="B98" i="115"/>
  <c r="H97" i="115"/>
  <c r="E97" i="115"/>
  <c r="B97" i="115"/>
  <c r="H96" i="115"/>
  <c r="E96" i="115"/>
  <c r="B96" i="115"/>
  <c r="H95" i="115"/>
  <c r="E95" i="115"/>
  <c r="B95" i="115"/>
  <c r="H94" i="115"/>
  <c r="E94" i="115"/>
  <c r="B94" i="115"/>
  <c r="H93" i="115"/>
  <c r="E93" i="115"/>
  <c r="B93" i="115"/>
  <c r="J92" i="115"/>
  <c r="I92" i="115"/>
  <c r="G92" i="115"/>
  <c r="F92" i="115"/>
  <c r="D92" i="115"/>
  <c r="C92" i="115"/>
  <c r="H90" i="115"/>
  <c r="E90" i="115"/>
  <c r="B90" i="115"/>
  <c r="H89" i="115"/>
  <c r="E89" i="115"/>
  <c r="B89" i="115"/>
  <c r="J88" i="115"/>
  <c r="I88" i="115"/>
  <c r="H88" i="115" s="1"/>
  <c r="G88" i="115"/>
  <c r="F88" i="115"/>
  <c r="E88" i="115" s="1"/>
  <c r="D88" i="115"/>
  <c r="C88" i="115"/>
  <c r="H86" i="115"/>
  <c r="E86" i="115"/>
  <c r="B86" i="115"/>
  <c r="H85" i="115"/>
  <c r="E85" i="115"/>
  <c r="B85" i="115"/>
  <c r="H84" i="115"/>
  <c r="E84" i="115"/>
  <c r="B84" i="115"/>
  <c r="H83" i="115"/>
  <c r="E83" i="115"/>
  <c r="B83" i="115"/>
  <c r="J82" i="115"/>
  <c r="I82" i="115"/>
  <c r="G82" i="115"/>
  <c r="F82" i="115"/>
  <c r="D82" i="115"/>
  <c r="C82" i="115"/>
  <c r="H78" i="115"/>
  <c r="E78" i="115"/>
  <c r="B78" i="115"/>
  <c r="H77" i="115"/>
  <c r="E77" i="115"/>
  <c r="B77" i="115"/>
  <c r="H76" i="115"/>
  <c r="E76" i="115"/>
  <c r="B76" i="115"/>
  <c r="H75" i="115"/>
  <c r="E75" i="115"/>
  <c r="B75" i="115"/>
  <c r="H74" i="115"/>
  <c r="E74" i="115"/>
  <c r="B74" i="115"/>
  <c r="H73" i="115"/>
  <c r="E73" i="115"/>
  <c r="B73" i="115"/>
  <c r="H72" i="115"/>
  <c r="E72" i="115"/>
  <c r="B72" i="115"/>
  <c r="H71" i="115"/>
  <c r="E71" i="115"/>
  <c r="B71" i="115"/>
  <c r="H70" i="115"/>
  <c r="E70" i="115"/>
  <c r="B70" i="115"/>
  <c r="H69" i="115"/>
  <c r="E69" i="115"/>
  <c r="B69" i="115"/>
  <c r="H68" i="115"/>
  <c r="E68" i="115"/>
  <c r="B68" i="115"/>
  <c r="H67" i="115"/>
  <c r="E67" i="115"/>
  <c r="B67" i="115"/>
  <c r="H66" i="115"/>
  <c r="E66" i="115"/>
  <c r="B66" i="115"/>
  <c r="J65" i="115"/>
  <c r="I65" i="115"/>
  <c r="G65" i="115"/>
  <c r="F65" i="115"/>
  <c r="D65" i="115"/>
  <c r="H63" i="115"/>
  <c r="E63" i="115"/>
  <c r="B63" i="115"/>
  <c r="H62" i="115"/>
  <c r="E62" i="115"/>
  <c r="B62" i="115"/>
  <c r="J61" i="115"/>
  <c r="I61" i="115"/>
  <c r="G61" i="115"/>
  <c r="F61" i="115"/>
  <c r="D61" i="115"/>
  <c r="C61" i="115"/>
  <c r="H60" i="115"/>
  <c r="E60" i="115"/>
  <c r="B60" i="115"/>
  <c r="H59" i="115"/>
  <c r="E59" i="115"/>
  <c r="B59" i="115"/>
  <c r="H58" i="115"/>
  <c r="E58" i="115"/>
  <c r="B58" i="115"/>
  <c r="H57" i="115"/>
  <c r="E57" i="115"/>
  <c r="B57" i="115"/>
  <c r="H56" i="115"/>
  <c r="E56" i="115"/>
  <c r="B56" i="115"/>
  <c r="H55" i="115"/>
  <c r="E55" i="115"/>
  <c r="B55" i="115"/>
  <c r="H54" i="115"/>
  <c r="E54" i="115"/>
  <c r="B54" i="115"/>
  <c r="H53" i="115"/>
  <c r="E53" i="115"/>
  <c r="B53" i="115"/>
  <c r="J52" i="115"/>
  <c r="I52" i="115"/>
  <c r="G52" i="115"/>
  <c r="F52" i="115"/>
  <c r="D52" i="115"/>
  <c r="C52" i="115"/>
  <c r="H48" i="115"/>
  <c r="E48" i="115"/>
  <c r="B48" i="115"/>
  <c r="H47" i="115"/>
  <c r="E47" i="115"/>
  <c r="B47" i="115"/>
  <c r="H46" i="115"/>
  <c r="E46" i="115"/>
  <c r="B46" i="115"/>
  <c r="H45" i="115"/>
  <c r="E45" i="115"/>
  <c r="B45" i="115"/>
  <c r="H44" i="115"/>
  <c r="E44" i="115"/>
  <c r="B44" i="115"/>
  <c r="H42" i="115"/>
  <c r="E42" i="115"/>
  <c r="B42" i="115"/>
  <c r="H41" i="115"/>
  <c r="E41" i="115"/>
  <c r="B41" i="115"/>
  <c r="H40" i="115"/>
  <c r="E40" i="115"/>
  <c r="B40" i="115"/>
  <c r="H39" i="115"/>
  <c r="E39" i="115"/>
  <c r="B39" i="115"/>
  <c r="H38" i="115"/>
  <c r="E38" i="115"/>
  <c r="B38" i="115"/>
  <c r="J37" i="115"/>
  <c r="I37" i="115"/>
  <c r="G37" i="115"/>
  <c r="F37" i="115"/>
  <c r="D37" i="115"/>
  <c r="C37" i="115"/>
  <c r="H36" i="115"/>
  <c r="E36" i="115"/>
  <c r="B36" i="115"/>
  <c r="H35" i="115"/>
  <c r="E35" i="115"/>
  <c r="B35" i="115"/>
  <c r="H34" i="115"/>
  <c r="E34" i="115"/>
  <c r="B34" i="115"/>
  <c r="H33" i="115"/>
  <c r="E33" i="115"/>
  <c r="B33" i="115"/>
  <c r="H32" i="115"/>
  <c r="E32" i="115"/>
  <c r="B32" i="115"/>
  <c r="H31" i="115"/>
  <c r="E31" i="115"/>
  <c r="B31" i="115"/>
  <c r="H30" i="115"/>
  <c r="E30" i="115"/>
  <c r="B30" i="115"/>
  <c r="H29" i="115"/>
  <c r="E29" i="115"/>
  <c r="B29" i="115"/>
  <c r="J28" i="115"/>
  <c r="I28" i="115"/>
  <c r="G28" i="115"/>
  <c r="F28" i="115"/>
  <c r="D28" i="115"/>
  <c r="C28" i="115"/>
  <c r="H25" i="115"/>
  <c r="E25" i="115"/>
  <c r="B25" i="115"/>
  <c r="H24" i="115"/>
  <c r="E24" i="115"/>
  <c r="B24" i="115"/>
  <c r="H23" i="115"/>
  <c r="E23" i="115"/>
  <c r="B23" i="115"/>
  <c r="H22" i="115"/>
  <c r="E22" i="115"/>
  <c r="B22" i="115"/>
  <c r="H21" i="115"/>
  <c r="E21" i="115"/>
  <c r="B21" i="115"/>
  <c r="H20" i="115"/>
  <c r="E20" i="115"/>
  <c r="B20" i="115"/>
  <c r="H19" i="115"/>
  <c r="E19" i="115"/>
  <c r="B19" i="115"/>
  <c r="H18" i="115"/>
  <c r="E18" i="115"/>
  <c r="B18" i="115"/>
  <c r="H17" i="115"/>
  <c r="E17" i="115"/>
  <c r="B17" i="115"/>
  <c r="H16" i="115"/>
  <c r="E16" i="115"/>
  <c r="B16" i="115"/>
  <c r="H15" i="115"/>
  <c r="E15" i="115"/>
  <c r="B15" i="115"/>
  <c r="H14" i="115"/>
  <c r="E14" i="115"/>
  <c r="B14" i="115"/>
  <c r="J13" i="115"/>
  <c r="I13" i="115"/>
  <c r="G13" i="115"/>
  <c r="F13" i="115"/>
  <c r="D13" i="115"/>
  <c r="C13" i="115"/>
  <c r="AB10" i="115"/>
  <c r="AB9" i="115"/>
  <c r="H439" i="114"/>
  <c r="E439" i="114"/>
  <c r="B439" i="114"/>
  <c r="J438" i="114"/>
  <c r="I438" i="114"/>
  <c r="G438" i="114"/>
  <c r="F438" i="114"/>
  <c r="D438" i="114"/>
  <c r="C438" i="114"/>
  <c r="B438" i="114" s="1"/>
  <c r="H436" i="114"/>
  <c r="E436" i="114"/>
  <c r="B436" i="114"/>
  <c r="J435" i="114"/>
  <c r="I435" i="114"/>
  <c r="G435" i="114"/>
  <c r="F435" i="114"/>
  <c r="D435" i="114"/>
  <c r="C435" i="114"/>
  <c r="H434" i="114"/>
  <c r="E434" i="114"/>
  <c r="B434" i="114"/>
  <c r="J433" i="114"/>
  <c r="I433" i="114"/>
  <c r="G433" i="114"/>
  <c r="F433" i="114"/>
  <c r="D433" i="114"/>
  <c r="C433" i="114"/>
  <c r="H430" i="114"/>
  <c r="E430" i="114"/>
  <c r="B430" i="114"/>
  <c r="J429" i="114"/>
  <c r="H429" i="114" s="1"/>
  <c r="I429" i="114"/>
  <c r="G429" i="114"/>
  <c r="F429" i="114"/>
  <c r="D429" i="114"/>
  <c r="C429" i="114"/>
  <c r="H428" i="114"/>
  <c r="E428" i="114"/>
  <c r="B428" i="114"/>
  <c r="J427" i="114"/>
  <c r="I427" i="114"/>
  <c r="G427" i="114"/>
  <c r="F427" i="114"/>
  <c r="D427" i="114"/>
  <c r="C427" i="114"/>
  <c r="H426" i="114"/>
  <c r="E426" i="114"/>
  <c r="B426" i="114"/>
  <c r="J425" i="114"/>
  <c r="I425" i="114"/>
  <c r="G425" i="114"/>
  <c r="F425" i="114"/>
  <c r="D425" i="114"/>
  <c r="C425" i="114"/>
  <c r="H424" i="114"/>
  <c r="E424" i="114"/>
  <c r="B424" i="114"/>
  <c r="J423" i="114"/>
  <c r="I423" i="114"/>
  <c r="G423" i="114"/>
  <c r="F423" i="114"/>
  <c r="D423" i="114"/>
  <c r="C423" i="114"/>
  <c r="B423" i="114" s="1"/>
  <c r="H422" i="114"/>
  <c r="E422" i="114"/>
  <c r="B422" i="114"/>
  <c r="J421" i="114"/>
  <c r="I421" i="114"/>
  <c r="G421" i="114"/>
  <c r="F421" i="114"/>
  <c r="D421" i="114"/>
  <c r="C421" i="114"/>
  <c r="H418" i="114"/>
  <c r="E418" i="114"/>
  <c r="B418" i="114"/>
  <c r="J417" i="114"/>
  <c r="I417" i="114"/>
  <c r="G417" i="114"/>
  <c r="F417" i="114"/>
  <c r="D417" i="114"/>
  <c r="C417" i="114"/>
  <c r="H415" i="114"/>
  <c r="E415" i="114"/>
  <c r="B415" i="114"/>
  <c r="J414" i="114"/>
  <c r="I414" i="114"/>
  <c r="G414" i="114"/>
  <c r="F414" i="114"/>
  <c r="D414" i="114"/>
  <c r="C414" i="114"/>
  <c r="H411" i="114"/>
  <c r="E411" i="114"/>
  <c r="B411" i="114"/>
  <c r="H410" i="114"/>
  <c r="E410" i="114"/>
  <c r="B410" i="114"/>
  <c r="J409" i="114"/>
  <c r="I409" i="114"/>
  <c r="G409" i="114"/>
  <c r="F409" i="114"/>
  <c r="D409" i="114"/>
  <c r="C409" i="114"/>
  <c r="H407" i="114"/>
  <c r="E407" i="114"/>
  <c r="B407" i="114"/>
  <c r="J406" i="114"/>
  <c r="I406" i="114"/>
  <c r="G406" i="114"/>
  <c r="F406" i="114"/>
  <c r="D406" i="114"/>
  <c r="C406" i="114"/>
  <c r="H404" i="114"/>
  <c r="B404" i="114"/>
  <c r="J403" i="114"/>
  <c r="I403" i="114"/>
  <c r="D403" i="114"/>
  <c r="C403" i="114"/>
  <c r="H401" i="114"/>
  <c r="E401" i="114"/>
  <c r="B401" i="114"/>
  <c r="H400" i="114"/>
  <c r="E400" i="114"/>
  <c r="B400" i="114"/>
  <c r="J399" i="114"/>
  <c r="I399" i="114"/>
  <c r="G399" i="114"/>
  <c r="F399" i="114"/>
  <c r="D399" i="114"/>
  <c r="C399" i="114"/>
  <c r="H397" i="114"/>
  <c r="E397" i="114"/>
  <c r="B397" i="114"/>
  <c r="J396" i="114"/>
  <c r="I396" i="114"/>
  <c r="G396" i="114"/>
  <c r="F396" i="114"/>
  <c r="D396" i="114"/>
  <c r="C396" i="114"/>
  <c r="H394" i="114"/>
  <c r="E394" i="114"/>
  <c r="B394" i="114"/>
  <c r="J393" i="114"/>
  <c r="I393" i="114"/>
  <c r="G393" i="114"/>
  <c r="F393" i="114"/>
  <c r="D393" i="114"/>
  <c r="C393" i="114"/>
  <c r="B393" i="114" s="1"/>
  <c r="H391" i="114"/>
  <c r="E391" i="114"/>
  <c r="B391" i="114"/>
  <c r="J390" i="114"/>
  <c r="I390" i="114"/>
  <c r="G390" i="114"/>
  <c r="F390" i="114"/>
  <c r="D390" i="114"/>
  <c r="C390" i="114"/>
  <c r="H388" i="114"/>
  <c r="E388" i="114"/>
  <c r="B388" i="114"/>
  <c r="J387" i="114"/>
  <c r="I387" i="114"/>
  <c r="G387" i="114"/>
  <c r="F387" i="114"/>
  <c r="D387" i="114"/>
  <c r="C387" i="114"/>
  <c r="H385" i="114"/>
  <c r="E385" i="114"/>
  <c r="B385" i="114"/>
  <c r="J384" i="114"/>
  <c r="I384" i="114"/>
  <c r="G384" i="114"/>
  <c r="F384" i="114"/>
  <c r="D384" i="114"/>
  <c r="C384" i="114"/>
  <c r="H382" i="114"/>
  <c r="E382" i="114"/>
  <c r="B382" i="114"/>
  <c r="J381" i="114"/>
  <c r="I381" i="114"/>
  <c r="G381" i="114"/>
  <c r="F381" i="114"/>
  <c r="D381" i="114"/>
  <c r="C381" i="114"/>
  <c r="B381" i="114" s="1"/>
  <c r="H379" i="114"/>
  <c r="E379" i="114"/>
  <c r="B379" i="114"/>
  <c r="H378" i="114"/>
  <c r="E378" i="114"/>
  <c r="B378" i="114"/>
  <c r="H377" i="114"/>
  <c r="E377" i="114"/>
  <c r="B377" i="114"/>
  <c r="H376" i="114"/>
  <c r="E376" i="114"/>
  <c r="B376" i="114"/>
  <c r="H375" i="114"/>
  <c r="E375" i="114"/>
  <c r="B375" i="114"/>
  <c r="H374" i="114"/>
  <c r="E374" i="114"/>
  <c r="B374" i="114"/>
  <c r="H373" i="114"/>
  <c r="E373" i="114"/>
  <c r="B373" i="114"/>
  <c r="J371" i="114"/>
  <c r="I371" i="114"/>
  <c r="G371" i="114"/>
  <c r="F371" i="114"/>
  <c r="D371" i="114"/>
  <c r="C371" i="114"/>
  <c r="H369" i="114"/>
  <c r="E369" i="114"/>
  <c r="B369" i="114"/>
  <c r="H368" i="114"/>
  <c r="E368" i="114"/>
  <c r="B368" i="114"/>
  <c r="H367" i="114"/>
  <c r="E367" i="114"/>
  <c r="B367" i="114"/>
  <c r="H366" i="114"/>
  <c r="E366" i="114"/>
  <c r="B366" i="114"/>
  <c r="H365" i="114"/>
  <c r="E365" i="114"/>
  <c r="B365" i="114"/>
  <c r="J363" i="114"/>
  <c r="I363" i="114"/>
  <c r="H363" i="114" s="1"/>
  <c r="G363" i="114"/>
  <c r="F363" i="114"/>
  <c r="D363" i="114"/>
  <c r="C363" i="114"/>
  <c r="H361" i="114"/>
  <c r="E361" i="114"/>
  <c r="B361" i="114"/>
  <c r="J359" i="114"/>
  <c r="I359" i="114"/>
  <c r="G359" i="114"/>
  <c r="F359" i="114"/>
  <c r="D359" i="114"/>
  <c r="C359" i="114"/>
  <c r="H357" i="114"/>
  <c r="E357" i="114"/>
  <c r="B357" i="114"/>
  <c r="H356" i="114"/>
  <c r="E356" i="114"/>
  <c r="B356" i="114"/>
  <c r="H355" i="114"/>
  <c r="E355" i="114"/>
  <c r="B355" i="114"/>
  <c r="J354" i="114"/>
  <c r="I354" i="114"/>
  <c r="G354" i="114"/>
  <c r="F354" i="114"/>
  <c r="D354" i="114"/>
  <c r="C354" i="114"/>
  <c r="H353" i="114"/>
  <c r="E353" i="114"/>
  <c r="B353" i="114"/>
  <c r="H352" i="114"/>
  <c r="E352" i="114"/>
  <c r="B352" i="114"/>
  <c r="H351" i="114"/>
  <c r="E351" i="114"/>
  <c r="B351" i="114"/>
  <c r="J350" i="114"/>
  <c r="I350" i="114"/>
  <c r="G350" i="114"/>
  <c r="F350" i="114"/>
  <c r="D350" i="114"/>
  <c r="C350" i="114"/>
  <c r="H349" i="114"/>
  <c r="E349" i="114"/>
  <c r="B349" i="114"/>
  <c r="H348" i="114"/>
  <c r="E348" i="114"/>
  <c r="B348" i="114"/>
  <c r="J347" i="114"/>
  <c r="I347" i="114"/>
  <c r="G347" i="114"/>
  <c r="F347" i="114"/>
  <c r="D347" i="114"/>
  <c r="C347" i="114"/>
  <c r="H346" i="114"/>
  <c r="E346" i="114"/>
  <c r="B346" i="114"/>
  <c r="H345" i="114"/>
  <c r="E345" i="114"/>
  <c r="B345" i="114"/>
  <c r="H344" i="114"/>
  <c r="E344" i="114"/>
  <c r="B344" i="114"/>
  <c r="H343" i="114"/>
  <c r="E343" i="114"/>
  <c r="B343" i="114"/>
  <c r="H342" i="114"/>
  <c r="E342" i="114"/>
  <c r="B342" i="114"/>
  <c r="J341" i="114"/>
  <c r="I341" i="114"/>
  <c r="G341" i="114"/>
  <c r="F341" i="114"/>
  <c r="D341" i="114"/>
  <c r="C341" i="114"/>
  <c r="H338" i="114"/>
  <c r="E338" i="114"/>
  <c r="B338" i="114"/>
  <c r="J337" i="114"/>
  <c r="I337" i="114"/>
  <c r="G337" i="114"/>
  <c r="F337" i="114"/>
  <c r="D337" i="114"/>
  <c r="C337" i="114"/>
  <c r="H336" i="114"/>
  <c r="E336" i="114"/>
  <c r="B336" i="114"/>
  <c r="H335" i="114"/>
  <c r="E335" i="114"/>
  <c r="B335" i="114"/>
  <c r="H334" i="114"/>
  <c r="E334" i="114"/>
  <c r="B334" i="114"/>
  <c r="J333" i="114"/>
  <c r="I333" i="114"/>
  <c r="G333" i="114"/>
  <c r="F333" i="114"/>
  <c r="D333" i="114"/>
  <c r="C333" i="114"/>
  <c r="H332" i="114"/>
  <c r="E332" i="114"/>
  <c r="B332" i="114"/>
  <c r="H331" i="114"/>
  <c r="E331" i="114"/>
  <c r="B331" i="114"/>
  <c r="H330" i="114"/>
  <c r="E330" i="114"/>
  <c r="B330" i="114"/>
  <c r="H329" i="114"/>
  <c r="E329" i="114"/>
  <c r="B329" i="114"/>
  <c r="H328" i="114"/>
  <c r="E328" i="114"/>
  <c r="B328" i="114"/>
  <c r="H327" i="114"/>
  <c r="E327" i="114"/>
  <c r="B327" i="114"/>
  <c r="J326" i="114"/>
  <c r="I326" i="114"/>
  <c r="G326" i="114"/>
  <c r="G325" i="114" s="1"/>
  <c r="F326" i="114"/>
  <c r="D326" i="114"/>
  <c r="C326" i="114"/>
  <c r="C325" i="114" s="1"/>
  <c r="H323" i="114"/>
  <c r="E323" i="114"/>
  <c r="B323" i="114"/>
  <c r="J322" i="114"/>
  <c r="I322" i="114"/>
  <c r="G322" i="114"/>
  <c r="F322" i="114"/>
  <c r="D322" i="114"/>
  <c r="C322" i="114"/>
  <c r="H321" i="114"/>
  <c r="E321" i="114"/>
  <c r="B321" i="114"/>
  <c r="H320" i="114"/>
  <c r="E320" i="114"/>
  <c r="B320" i="114"/>
  <c r="J319" i="114"/>
  <c r="I319" i="114"/>
  <c r="G319" i="114"/>
  <c r="F319" i="114"/>
  <c r="D319" i="114"/>
  <c r="C319" i="114"/>
  <c r="H318" i="114"/>
  <c r="E318" i="114"/>
  <c r="B318" i="114"/>
  <c r="J317" i="114"/>
  <c r="I317" i="114"/>
  <c r="G317" i="114"/>
  <c r="F317" i="114"/>
  <c r="D317" i="114"/>
  <c r="C317" i="114"/>
  <c r="H316" i="114"/>
  <c r="E316" i="114"/>
  <c r="B316" i="114"/>
  <c r="H315" i="114"/>
  <c r="E315" i="114"/>
  <c r="B315" i="114"/>
  <c r="H314" i="114"/>
  <c r="E314" i="114"/>
  <c r="B314" i="114"/>
  <c r="H313" i="114"/>
  <c r="E313" i="114"/>
  <c r="B313" i="114"/>
  <c r="H312" i="114"/>
  <c r="E312" i="114"/>
  <c r="B312" i="114"/>
  <c r="H311" i="114"/>
  <c r="E311" i="114"/>
  <c r="B311" i="114"/>
  <c r="H310" i="114"/>
  <c r="E310" i="114"/>
  <c r="B310" i="114"/>
  <c r="J309" i="114"/>
  <c r="J308" i="114" s="1"/>
  <c r="I309" i="114"/>
  <c r="G309" i="114"/>
  <c r="F309" i="114"/>
  <c r="F308" i="114" s="1"/>
  <c r="D309" i="114"/>
  <c r="C309" i="114"/>
  <c r="H306" i="114"/>
  <c r="E306" i="114"/>
  <c r="B306" i="114"/>
  <c r="J305" i="114"/>
  <c r="I305" i="114"/>
  <c r="G305" i="114"/>
  <c r="F305" i="114"/>
  <c r="D305" i="114"/>
  <c r="C305" i="114"/>
  <c r="H304" i="114"/>
  <c r="E304" i="114"/>
  <c r="B304" i="114"/>
  <c r="H303" i="114"/>
  <c r="E303" i="114"/>
  <c r="B303" i="114"/>
  <c r="H302" i="114"/>
  <c r="E302" i="114"/>
  <c r="B302" i="114"/>
  <c r="H301" i="114"/>
  <c r="E301" i="114"/>
  <c r="B301" i="114"/>
  <c r="H300" i="114"/>
  <c r="E300" i="114"/>
  <c r="B300" i="114"/>
  <c r="H299" i="114"/>
  <c r="E299" i="114"/>
  <c r="B299" i="114"/>
  <c r="H298" i="114"/>
  <c r="E298" i="114"/>
  <c r="B298" i="114"/>
  <c r="H297" i="114"/>
  <c r="E297" i="114"/>
  <c r="B297" i="114"/>
  <c r="H296" i="114"/>
  <c r="E296" i="114"/>
  <c r="B296" i="114"/>
  <c r="J295" i="114"/>
  <c r="I295" i="114"/>
  <c r="G295" i="114"/>
  <c r="F295" i="114"/>
  <c r="D295" i="114"/>
  <c r="C295" i="114"/>
  <c r="H294" i="114"/>
  <c r="E294" i="114"/>
  <c r="B294" i="114"/>
  <c r="H293" i="114"/>
  <c r="E293" i="114"/>
  <c r="B293" i="114"/>
  <c r="H292" i="114"/>
  <c r="E292" i="114"/>
  <c r="B292" i="114"/>
  <c r="H291" i="114"/>
  <c r="E291" i="114"/>
  <c r="B291" i="114"/>
  <c r="H290" i="114"/>
  <c r="E290" i="114"/>
  <c r="B290" i="114"/>
  <c r="H289" i="114"/>
  <c r="E289" i="114"/>
  <c r="B289" i="114"/>
  <c r="H288" i="114"/>
  <c r="E288" i="114"/>
  <c r="B288" i="114"/>
  <c r="H287" i="114"/>
  <c r="E287" i="114"/>
  <c r="B287" i="114"/>
  <c r="H286" i="114"/>
  <c r="E286" i="114"/>
  <c r="B286" i="114"/>
  <c r="H285" i="114"/>
  <c r="E285" i="114"/>
  <c r="B285" i="114"/>
  <c r="H284" i="114"/>
  <c r="E284" i="114"/>
  <c r="B284" i="114"/>
  <c r="H283" i="114"/>
  <c r="E283" i="114"/>
  <c r="B283" i="114"/>
  <c r="H282" i="114"/>
  <c r="E282" i="114"/>
  <c r="B282" i="114"/>
  <c r="H281" i="114"/>
  <c r="E281" i="114"/>
  <c r="B281" i="114"/>
  <c r="H280" i="114"/>
  <c r="E280" i="114"/>
  <c r="B280" i="114"/>
  <c r="H279" i="114"/>
  <c r="E279" i="114"/>
  <c r="B279" i="114"/>
  <c r="H278" i="114"/>
  <c r="E278" i="114"/>
  <c r="B278" i="114"/>
  <c r="H277" i="114"/>
  <c r="E277" i="114"/>
  <c r="B277" i="114"/>
  <c r="J276" i="114"/>
  <c r="J275" i="114" s="1"/>
  <c r="I276" i="114"/>
  <c r="G276" i="114"/>
  <c r="G275" i="114" s="1"/>
  <c r="F276" i="114"/>
  <c r="F275" i="114" s="1"/>
  <c r="D276" i="114"/>
  <c r="D275" i="114" s="1"/>
  <c r="C276" i="114"/>
  <c r="H273" i="114"/>
  <c r="E273" i="114"/>
  <c r="B273" i="114"/>
  <c r="J272" i="114"/>
  <c r="I272" i="114"/>
  <c r="G272" i="114"/>
  <c r="F272" i="114"/>
  <c r="D272" i="114"/>
  <c r="C272" i="114"/>
  <c r="H271" i="114"/>
  <c r="E271" i="114"/>
  <c r="B271" i="114"/>
  <c r="J270" i="114"/>
  <c r="I270" i="114"/>
  <c r="G270" i="114"/>
  <c r="F270" i="114"/>
  <c r="D270" i="114"/>
  <c r="C270" i="114"/>
  <c r="H269" i="114"/>
  <c r="E269" i="114"/>
  <c r="B269" i="114"/>
  <c r="J268" i="114"/>
  <c r="J267" i="114" s="1"/>
  <c r="I268" i="114"/>
  <c r="G268" i="114"/>
  <c r="G267" i="114" s="1"/>
  <c r="F268" i="114"/>
  <c r="D268" i="114"/>
  <c r="C268" i="114"/>
  <c r="C267" i="114" s="1"/>
  <c r="H265" i="114"/>
  <c r="B265" i="114"/>
  <c r="H264" i="114"/>
  <c r="E264" i="114"/>
  <c r="E263" i="114" s="1"/>
  <c r="B264" i="114"/>
  <c r="J263" i="114"/>
  <c r="I263" i="114"/>
  <c r="G263" i="114"/>
  <c r="F263" i="114"/>
  <c r="D263" i="114"/>
  <c r="C263" i="114"/>
  <c r="H262" i="114"/>
  <c r="E262" i="114"/>
  <c r="B262" i="114"/>
  <c r="J261" i="114"/>
  <c r="I261" i="114"/>
  <c r="I260" i="114" s="1"/>
  <c r="G261" i="114"/>
  <c r="F261" i="114"/>
  <c r="D261" i="114"/>
  <c r="C261" i="114"/>
  <c r="H258" i="114"/>
  <c r="E258" i="114"/>
  <c r="B258" i="114"/>
  <c r="H257" i="114"/>
  <c r="E257" i="114"/>
  <c r="B257" i="114"/>
  <c r="J256" i="114"/>
  <c r="I256" i="114"/>
  <c r="G256" i="114"/>
  <c r="F256" i="114"/>
  <c r="D256" i="114"/>
  <c r="C256" i="114"/>
  <c r="H255" i="114"/>
  <c r="E255" i="114"/>
  <c r="B255" i="114"/>
  <c r="H254" i="114"/>
  <c r="E254" i="114"/>
  <c r="B254" i="114"/>
  <c r="H253" i="114"/>
  <c r="E253" i="114"/>
  <c r="B253" i="114"/>
  <c r="H252" i="114"/>
  <c r="E252" i="114"/>
  <c r="B252" i="114"/>
  <c r="H251" i="114"/>
  <c r="E251" i="114"/>
  <c r="B251" i="114"/>
  <c r="J250" i="114"/>
  <c r="I250" i="114"/>
  <c r="G250" i="114"/>
  <c r="F250" i="114"/>
  <c r="D250" i="114"/>
  <c r="C250" i="114"/>
  <c r="H247" i="114"/>
  <c r="E247" i="114"/>
  <c r="B247" i="114"/>
  <c r="J246" i="114"/>
  <c r="I246" i="114"/>
  <c r="G246" i="114"/>
  <c r="F246" i="114"/>
  <c r="D246" i="114"/>
  <c r="C246" i="114"/>
  <c r="H245" i="114"/>
  <c r="E245" i="114"/>
  <c r="B245" i="114"/>
  <c r="J244" i="114"/>
  <c r="I244" i="114"/>
  <c r="G244" i="114"/>
  <c r="F244" i="114"/>
  <c r="D244" i="114"/>
  <c r="C244" i="114"/>
  <c r="J243" i="114"/>
  <c r="I243" i="114"/>
  <c r="G243" i="114"/>
  <c r="F243" i="114"/>
  <c r="D243" i="114"/>
  <c r="C243" i="114"/>
  <c r="H241" i="114"/>
  <c r="E241" i="114"/>
  <c r="B241" i="114"/>
  <c r="H240" i="114"/>
  <c r="E240" i="114"/>
  <c r="B240" i="114"/>
  <c r="J239" i="114"/>
  <c r="I239" i="114"/>
  <c r="G239" i="114"/>
  <c r="F239" i="114"/>
  <c r="D239" i="114"/>
  <c r="C239" i="114"/>
  <c r="H238" i="114"/>
  <c r="E238" i="114"/>
  <c r="B238" i="114"/>
  <c r="H236" i="114"/>
  <c r="E236" i="114"/>
  <c r="B236" i="114"/>
  <c r="H235" i="114"/>
  <c r="E235" i="114"/>
  <c r="B235" i="114"/>
  <c r="J234" i="114"/>
  <c r="I234" i="114"/>
  <c r="G234" i="114"/>
  <c r="F234" i="114"/>
  <c r="D234" i="114"/>
  <c r="C234" i="114"/>
  <c r="H233" i="114"/>
  <c r="E233" i="114"/>
  <c r="B233" i="114"/>
  <c r="H232" i="114"/>
  <c r="E232" i="114"/>
  <c r="B232" i="114"/>
  <c r="J231" i="114"/>
  <c r="I231" i="114"/>
  <c r="G231" i="114"/>
  <c r="F231" i="114"/>
  <c r="D231" i="114"/>
  <c r="C231" i="114"/>
  <c r="H228" i="114"/>
  <c r="E228" i="114"/>
  <c r="B228" i="114"/>
  <c r="J227" i="114"/>
  <c r="I227" i="114"/>
  <c r="G227" i="114"/>
  <c r="F227" i="114"/>
  <c r="D227" i="114"/>
  <c r="C227" i="114"/>
  <c r="H226" i="114"/>
  <c r="E226" i="114"/>
  <c r="B226" i="114"/>
  <c r="J225" i="114"/>
  <c r="I225" i="114"/>
  <c r="G225" i="114"/>
  <c r="F225" i="114"/>
  <c r="D225" i="114"/>
  <c r="C225" i="114"/>
  <c r="H224" i="114"/>
  <c r="E224" i="114"/>
  <c r="B224" i="114"/>
  <c r="J223" i="114"/>
  <c r="I223" i="114"/>
  <c r="G223" i="114"/>
  <c r="F223" i="114"/>
  <c r="D223" i="114"/>
  <c r="C223" i="114"/>
  <c r="H222" i="114"/>
  <c r="E222" i="114"/>
  <c r="B222" i="114"/>
  <c r="J221" i="114"/>
  <c r="I221" i="114"/>
  <c r="G221" i="114"/>
  <c r="F221" i="114"/>
  <c r="D221" i="114"/>
  <c r="C221" i="114"/>
  <c r="H220" i="114"/>
  <c r="E220" i="114"/>
  <c r="B220" i="114"/>
  <c r="H219" i="114"/>
  <c r="E219" i="114"/>
  <c r="B219" i="114"/>
  <c r="H218" i="114"/>
  <c r="E218" i="114"/>
  <c r="B218" i="114"/>
  <c r="H217" i="114"/>
  <c r="E217" i="114"/>
  <c r="B217" i="114"/>
  <c r="H216" i="114"/>
  <c r="E216" i="114"/>
  <c r="B216" i="114"/>
  <c r="H215" i="114"/>
  <c r="E215" i="114"/>
  <c r="B215" i="114"/>
  <c r="H214" i="114"/>
  <c r="E214" i="114"/>
  <c r="B214" i="114"/>
  <c r="H213" i="114"/>
  <c r="E213" i="114"/>
  <c r="B213" i="114"/>
  <c r="H212" i="114"/>
  <c r="E212" i="114"/>
  <c r="B212" i="114"/>
  <c r="H211" i="114"/>
  <c r="E211" i="114"/>
  <c r="B211" i="114"/>
  <c r="J210" i="114"/>
  <c r="I210" i="114"/>
  <c r="G210" i="114"/>
  <c r="G209" i="114" s="1"/>
  <c r="F210" i="114"/>
  <c r="D210" i="114"/>
  <c r="C210" i="114"/>
  <c r="H207" i="114"/>
  <c r="E207" i="114"/>
  <c r="B207" i="114"/>
  <c r="H206" i="114"/>
  <c r="E206" i="114"/>
  <c r="B206" i="114"/>
  <c r="J205" i="114"/>
  <c r="I205" i="114"/>
  <c r="G205" i="114"/>
  <c r="F205" i="114"/>
  <c r="D205" i="114"/>
  <c r="C205" i="114"/>
  <c r="H204" i="114"/>
  <c r="E204" i="114"/>
  <c r="B204" i="114"/>
  <c r="H203" i="114"/>
  <c r="E203" i="114"/>
  <c r="B203" i="114"/>
  <c r="H202" i="114"/>
  <c r="E202" i="114"/>
  <c r="B202" i="114"/>
  <c r="H201" i="114"/>
  <c r="E201" i="114"/>
  <c r="B201" i="114"/>
  <c r="H200" i="114"/>
  <c r="E200" i="114"/>
  <c r="B200" i="114"/>
  <c r="J199" i="114"/>
  <c r="I199" i="114"/>
  <c r="G199" i="114"/>
  <c r="F199" i="114"/>
  <c r="D199" i="114"/>
  <c r="C199" i="114"/>
  <c r="H196" i="114"/>
  <c r="E196" i="114"/>
  <c r="B196" i="114"/>
  <c r="J195" i="114"/>
  <c r="I195" i="114"/>
  <c r="G195" i="114"/>
  <c r="F195" i="114"/>
  <c r="D195" i="114"/>
  <c r="C195" i="114"/>
  <c r="H194" i="114"/>
  <c r="E194" i="114"/>
  <c r="B194" i="114"/>
  <c r="J193" i="114"/>
  <c r="I193" i="114"/>
  <c r="G193" i="114"/>
  <c r="F193" i="114"/>
  <c r="D193" i="114"/>
  <c r="C193" i="114"/>
  <c r="H192" i="114"/>
  <c r="E192" i="114"/>
  <c r="B192" i="114"/>
  <c r="H191" i="114"/>
  <c r="E191" i="114"/>
  <c r="B191" i="114"/>
  <c r="J190" i="114"/>
  <c r="J189" i="114" s="1"/>
  <c r="I190" i="114"/>
  <c r="I189" i="114" s="1"/>
  <c r="G190" i="114"/>
  <c r="F190" i="114"/>
  <c r="F189" i="114" s="1"/>
  <c r="D190" i="114"/>
  <c r="D189" i="114" s="1"/>
  <c r="C190" i="114"/>
  <c r="H187" i="114"/>
  <c r="E187" i="114"/>
  <c r="B187" i="114"/>
  <c r="H186" i="114"/>
  <c r="E186" i="114"/>
  <c r="B186" i="114"/>
  <c r="H185" i="114"/>
  <c r="E185" i="114"/>
  <c r="B185" i="114"/>
  <c r="J184" i="114"/>
  <c r="I184" i="114"/>
  <c r="G184" i="114"/>
  <c r="F184" i="114"/>
  <c r="D184" i="114"/>
  <c r="C184" i="114"/>
  <c r="H183" i="114"/>
  <c r="E183" i="114"/>
  <c r="B183" i="114"/>
  <c r="H182" i="114"/>
  <c r="E182" i="114"/>
  <c r="B182" i="114"/>
  <c r="J181" i="114"/>
  <c r="I181" i="114"/>
  <c r="G181" i="114"/>
  <c r="F181" i="114"/>
  <c r="D181" i="114"/>
  <c r="C181" i="114"/>
  <c r="H180" i="114"/>
  <c r="E180" i="114"/>
  <c r="B180" i="114"/>
  <c r="H179" i="114"/>
  <c r="E179" i="114"/>
  <c r="B179" i="114"/>
  <c r="H178" i="114"/>
  <c r="E178" i="114"/>
  <c r="B178" i="114"/>
  <c r="H177" i="114"/>
  <c r="E177" i="114"/>
  <c r="B177" i="114"/>
  <c r="H176" i="114"/>
  <c r="E176" i="114"/>
  <c r="B176" i="114"/>
  <c r="H175" i="114"/>
  <c r="E175" i="114"/>
  <c r="B175" i="114"/>
  <c r="H174" i="114"/>
  <c r="E174" i="114"/>
  <c r="B174" i="114"/>
  <c r="J173" i="114"/>
  <c r="J172" i="114" s="1"/>
  <c r="I173" i="114"/>
  <c r="G173" i="114"/>
  <c r="F173" i="114"/>
  <c r="D173" i="114"/>
  <c r="C173" i="114"/>
  <c r="H170" i="114"/>
  <c r="E170" i="114"/>
  <c r="B170" i="114"/>
  <c r="H169" i="114"/>
  <c r="E169" i="114"/>
  <c r="B169" i="114"/>
  <c r="J168" i="114"/>
  <c r="I168" i="114"/>
  <c r="G168" i="114"/>
  <c r="F168" i="114"/>
  <c r="D168" i="114"/>
  <c r="C168" i="114"/>
  <c r="H167" i="114"/>
  <c r="E167" i="114"/>
  <c r="B167" i="114"/>
  <c r="H166" i="114"/>
  <c r="E166" i="114"/>
  <c r="B166" i="114"/>
  <c r="H165" i="114"/>
  <c r="E165" i="114"/>
  <c r="B165" i="114"/>
  <c r="H164" i="114"/>
  <c r="E164" i="114"/>
  <c r="B164" i="114"/>
  <c r="J163" i="114"/>
  <c r="I163" i="114"/>
  <c r="G163" i="114"/>
  <c r="G162" i="114" s="1"/>
  <c r="F163" i="114"/>
  <c r="D163" i="114"/>
  <c r="C163" i="114"/>
  <c r="B163" i="114"/>
  <c r="H160" i="114"/>
  <c r="E160" i="114"/>
  <c r="B160" i="114"/>
  <c r="H158" i="114"/>
  <c r="E158" i="114"/>
  <c r="B158" i="114"/>
  <c r="J156" i="114"/>
  <c r="I156" i="114"/>
  <c r="G156" i="114"/>
  <c r="F156" i="114"/>
  <c r="D156" i="114"/>
  <c r="C156" i="114"/>
  <c r="H154" i="114"/>
  <c r="E154" i="114"/>
  <c r="B154" i="114"/>
  <c r="J153" i="114"/>
  <c r="I153" i="114"/>
  <c r="G153" i="114"/>
  <c r="F153" i="114"/>
  <c r="D153" i="114"/>
  <c r="C153" i="114"/>
  <c r="H152" i="114"/>
  <c r="E152" i="114"/>
  <c r="B152" i="114"/>
  <c r="H151" i="114"/>
  <c r="E151" i="114"/>
  <c r="B151" i="114"/>
  <c r="J150" i="114"/>
  <c r="I150" i="114"/>
  <c r="G150" i="114"/>
  <c r="F150" i="114"/>
  <c r="D150" i="114"/>
  <c r="C150" i="114"/>
  <c r="H149" i="114"/>
  <c r="E149" i="114"/>
  <c r="B149" i="114"/>
  <c r="J148" i="114"/>
  <c r="I148" i="114"/>
  <c r="G148" i="114"/>
  <c r="F148" i="114"/>
  <c r="E148" i="114" s="1"/>
  <c r="D148" i="114"/>
  <c r="C148" i="114"/>
  <c r="H147" i="114"/>
  <c r="E147" i="114"/>
  <c r="B147" i="114"/>
  <c r="H146" i="114"/>
  <c r="E146" i="114"/>
  <c r="B146" i="114"/>
  <c r="H145" i="114"/>
  <c r="E145" i="114"/>
  <c r="B145" i="114"/>
  <c r="J144" i="114"/>
  <c r="I144" i="114"/>
  <c r="G144" i="114"/>
  <c r="F144" i="114"/>
  <c r="D144" i="114"/>
  <c r="B144" i="114" s="1"/>
  <c r="C144" i="114"/>
  <c r="H143" i="114"/>
  <c r="E143" i="114"/>
  <c r="B143" i="114"/>
  <c r="J142" i="114"/>
  <c r="I142" i="114"/>
  <c r="G142" i="114"/>
  <c r="F142" i="114"/>
  <c r="D142" i="114"/>
  <c r="C142" i="114"/>
  <c r="H140" i="114"/>
  <c r="E140" i="114"/>
  <c r="B140" i="114"/>
  <c r="H139" i="114"/>
  <c r="E139" i="114"/>
  <c r="B139" i="114"/>
  <c r="H138" i="114"/>
  <c r="E138" i="114"/>
  <c r="B138" i="114"/>
  <c r="H137" i="114"/>
  <c r="E137" i="114"/>
  <c r="B137" i="114"/>
  <c r="H136" i="114"/>
  <c r="E136" i="114"/>
  <c r="B136" i="114"/>
  <c r="H135" i="114"/>
  <c r="E135" i="114"/>
  <c r="B135" i="114"/>
  <c r="H134" i="114"/>
  <c r="E134" i="114"/>
  <c r="B134" i="114"/>
  <c r="H133" i="114"/>
  <c r="E133" i="114"/>
  <c r="B133" i="114"/>
  <c r="H132" i="114"/>
  <c r="E132" i="114"/>
  <c r="B132" i="114"/>
  <c r="H131" i="114"/>
  <c r="E131" i="114"/>
  <c r="B131" i="114"/>
  <c r="H130" i="114"/>
  <c r="E130" i="114"/>
  <c r="B130" i="114"/>
  <c r="H129" i="114"/>
  <c r="E129" i="114"/>
  <c r="B129" i="114"/>
  <c r="H128" i="114"/>
  <c r="E128" i="114"/>
  <c r="B128" i="114"/>
  <c r="H127" i="114"/>
  <c r="E127" i="114"/>
  <c r="B127" i="114"/>
  <c r="J126" i="114"/>
  <c r="I126" i="114"/>
  <c r="G126" i="114"/>
  <c r="G125" i="114" s="1"/>
  <c r="F126" i="114"/>
  <c r="F125" i="114" s="1"/>
  <c r="E125" i="114" s="1"/>
  <c r="D126" i="114"/>
  <c r="C126" i="114"/>
  <c r="H123" i="114"/>
  <c r="E123" i="114"/>
  <c r="B123" i="114"/>
  <c r="H122" i="114"/>
  <c r="E122" i="114"/>
  <c r="B122" i="114"/>
  <c r="H121" i="114"/>
  <c r="E121" i="114"/>
  <c r="B121" i="114"/>
  <c r="H120" i="114"/>
  <c r="E120" i="114"/>
  <c r="B120" i="114"/>
  <c r="J119" i="114"/>
  <c r="I119" i="114"/>
  <c r="G119" i="114"/>
  <c r="F119" i="114"/>
  <c r="D119" i="114"/>
  <c r="C119" i="114"/>
  <c r="H118" i="114"/>
  <c r="E118" i="114"/>
  <c r="B118" i="114"/>
  <c r="H117" i="114"/>
  <c r="E117" i="114"/>
  <c r="B117" i="114"/>
  <c r="H116" i="114"/>
  <c r="E116" i="114"/>
  <c r="B116" i="114"/>
  <c r="H115" i="114"/>
  <c r="E115" i="114"/>
  <c r="B115" i="114"/>
  <c r="H114" i="114"/>
  <c r="E114" i="114"/>
  <c r="B114" i="114"/>
  <c r="H113" i="114"/>
  <c r="E113" i="114"/>
  <c r="B113" i="114"/>
  <c r="H112" i="114"/>
  <c r="E112" i="114"/>
  <c r="B112" i="114"/>
  <c r="H111" i="114"/>
  <c r="E111" i="114"/>
  <c r="B111" i="114"/>
  <c r="H110" i="114"/>
  <c r="E110" i="114"/>
  <c r="B110" i="114"/>
  <c r="J109" i="114"/>
  <c r="I109" i="114"/>
  <c r="G109" i="114"/>
  <c r="F109" i="114"/>
  <c r="D109" i="114"/>
  <c r="C109" i="114"/>
  <c r="H106" i="114"/>
  <c r="E106" i="114"/>
  <c r="B106" i="114"/>
  <c r="J105" i="114"/>
  <c r="I105" i="114"/>
  <c r="G105" i="114"/>
  <c r="F105" i="114"/>
  <c r="D105" i="114"/>
  <c r="C105" i="114"/>
  <c r="H104" i="114"/>
  <c r="E104" i="114"/>
  <c r="B104" i="114"/>
  <c r="J103" i="114"/>
  <c r="I103" i="114"/>
  <c r="G103" i="114"/>
  <c r="F103" i="114"/>
  <c r="D103" i="114"/>
  <c r="C103" i="114"/>
  <c r="H102" i="114"/>
  <c r="E102" i="114"/>
  <c r="B102" i="114"/>
  <c r="J101" i="114"/>
  <c r="I101" i="114"/>
  <c r="H101" i="114" s="1"/>
  <c r="G101" i="114"/>
  <c r="F101" i="114"/>
  <c r="D101" i="114"/>
  <c r="C101" i="114"/>
  <c r="H100" i="114"/>
  <c r="E100" i="114"/>
  <c r="B100" i="114"/>
  <c r="H99" i="114"/>
  <c r="E99" i="114"/>
  <c r="B99" i="114"/>
  <c r="J98" i="114"/>
  <c r="I98" i="114"/>
  <c r="H98" i="114" s="1"/>
  <c r="G98" i="114"/>
  <c r="F98" i="114"/>
  <c r="D98" i="114"/>
  <c r="C98" i="114"/>
  <c r="B98" i="114" s="1"/>
  <c r="H97" i="114"/>
  <c r="E97" i="114"/>
  <c r="B97" i="114"/>
  <c r="J96" i="114"/>
  <c r="I96" i="114"/>
  <c r="G96" i="114"/>
  <c r="F96" i="114"/>
  <c r="D96" i="114"/>
  <c r="C96" i="114"/>
  <c r="H95" i="114"/>
  <c r="E95" i="114"/>
  <c r="B95" i="114"/>
  <c r="H94" i="114"/>
  <c r="E94" i="114"/>
  <c r="B94" i="114"/>
  <c r="H93" i="114"/>
  <c r="E93" i="114"/>
  <c r="B93" i="114"/>
  <c r="H92" i="114"/>
  <c r="B92" i="114"/>
  <c r="H91" i="114"/>
  <c r="E91" i="114"/>
  <c r="B91" i="114"/>
  <c r="H90" i="114"/>
  <c r="E90" i="114"/>
  <c r="B90" i="114"/>
  <c r="H89" i="114"/>
  <c r="E89" i="114"/>
  <c r="B89" i="114"/>
  <c r="H88" i="114"/>
  <c r="E88" i="114"/>
  <c r="B88" i="114"/>
  <c r="J87" i="114"/>
  <c r="J86" i="114" s="1"/>
  <c r="I87" i="114"/>
  <c r="G87" i="114"/>
  <c r="F87" i="114"/>
  <c r="D87" i="114"/>
  <c r="D86" i="114" s="1"/>
  <c r="C87" i="114"/>
  <c r="H84" i="114"/>
  <c r="E84" i="114"/>
  <c r="B84" i="114"/>
  <c r="J83" i="114"/>
  <c r="I83" i="114"/>
  <c r="G83" i="114"/>
  <c r="F83" i="114"/>
  <c r="D83" i="114"/>
  <c r="C83" i="114"/>
  <c r="H82" i="114"/>
  <c r="E82" i="114"/>
  <c r="B82" i="114"/>
  <c r="H81" i="114"/>
  <c r="E81" i="114"/>
  <c r="B81" i="114"/>
  <c r="H80" i="114"/>
  <c r="E80" i="114"/>
  <c r="B80" i="114"/>
  <c r="H79" i="114"/>
  <c r="E79" i="114"/>
  <c r="B79" i="114"/>
  <c r="H78" i="114"/>
  <c r="E78" i="114"/>
  <c r="B78" i="114"/>
  <c r="H77" i="114"/>
  <c r="E77" i="114"/>
  <c r="B77" i="114"/>
  <c r="J76" i="114"/>
  <c r="I76" i="114"/>
  <c r="I75" i="114" s="1"/>
  <c r="G76" i="114"/>
  <c r="F76" i="114"/>
  <c r="D76" i="114"/>
  <c r="D75" i="114" s="1"/>
  <c r="C76" i="114"/>
  <c r="H73" i="114"/>
  <c r="E73" i="114"/>
  <c r="B73" i="114"/>
  <c r="J72" i="114"/>
  <c r="I72" i="114"/>
  <c r="G72" i="114"/>
  <c r="F72" i="114"/>
  <c r="D72" i="114"/>
  <c r="C72" i="114"/>
  <c r="H71" i="114"/>
  <c r="E71" i="114"/>
  <c r="B71" i="114"/>
  <c r="J70" i="114"/>
  <c r="J69" i="114" s="1"/>
  <c r="I70" i="114"/>
  <c r="G70" i="114"/>
  <c r="F70" i="114"/>
  <c r="D70" i="114"/>
  <c r="C70" i="114"/>
  <c r="H67" i="114"/>
  <c r="E67" i="114"/>
  <c r="B67" i="114"/>
  <c r="H66" i="114"/>
  <c r="E66" i="114"/>
  <c r="B66" i="114"/>
  <c r="J65" i="114"/>
  <c r="I65" i="114"/>
  <c r="G65" i="114"/>
  <c r="E65" i="114" s="1"/>
  <c r="F65" i="114"/>
  <c r="D65" i="114"/>
  <c r="C65" i="114"/>
  <c r="H64" i="114"/>
  <c r="E64" i="114"/>
  <c r="B64" i="114"/>
  <c r="H63" i="114"/>
  <c r="E63" i="114"/>
  <c r="B63" i="114"/>
  <c r="H62" i="114"/>
  <c r="E62" i="114"/>
  <c r="B62" i="114"/>
  <c r="J61" i="114"/>
  <c r="I61" i="114"/>
  <c r="G61" i="114"/>
  <c r="F61" i="114"/>
  <c r="D61" i="114"/>
  <c r="C61" i="114"/>
  <c r="H60" i="114"/>
  <c r="E60" i="114"/>
  <c r="B60" i="114"/>
  <c r="J59" i="114"/>
  <c r="I59" i="114"/>
  <c r="G59" i="114"/>
  <c r="F59" i="114"/>
  <c r="D59" i="114"/>
  <c r="C59" i="114"/>
  <c r="H58" i="114"/>
  <c r="E58" i="114"/>
  <c r="B58" i="114"/>
  <c r="J57" i="114"/>
  <c r="I57" i="114"/>
  <c r="G57" i="114"/>
  <c r="F57" i="114"/>
  <c r="D57" i="114"/>
  <c r="C57" i="114"/>
  <c r="H56" i="114"/>
  <c r="E56" i="114"/>
  <c r="B56" i="114"/>
  <c r="H55" i="114"/>
  <c r="E55" i="114"/>
  <c r="B55" i="114"/>
  <c r="H54" i="114"/>
  <c r="E54" i="114"/>
  <c r="B54" i="114"/>
  <c r="H53" i="114"/>
  <c r="E53" i="114"/>
  <c r="B53" i="114"/>
  <c r="H52" i="114"/>
  <c r="E52" i="114"/>
  <c r="B52" i="114"/>
  <c r="H51" i="114"/>
  <c r="E51" i="114"/>
  <c r="B51" i="114"/>
  <c r="H50" i="114"/>
  <c r="E50" i="114"/>
  <c r="B50" i="114"/>
  <c r="H49" i="114"/>
  <c r="E49" i="114"/>
  <c r="B49" i="114"/>
  <c r="H48" i="114"/>
  <c r="E48" i="114"/>
  <c r="B48" i="114"/>
  <c r="H47" i="114"/>
  <c r="E47" i="114"/>
  <c r="B47" i="114"/>
  <c r="H46" i="114"/>
  <c r="E46" i="114"/>
  <c r="B46" i="114"/>
  <c r="J45" i="114"/>
  <c r="I45" i="114"/>
  <c r="G45" i="114"/>
  <c r="F45" i="114"/>
  <c r="D45" i="114"/>
  <c r="C45" i="114"/>
  <c r="H40" i="114"/>
  <c r="E40" i="114"/>
  <c r="B40" i="114"/>
  <c r="H38" i="114"/>
  <c r="E38" i="114"/>
  <c r="B38" i="114"/>
  <c r="H36" i="114"/>
  <c r="E36" i="114"/>
  <c r="B36" i="114"/>
  <c r="H35" i="114"/>
  <c r="E35" i="114"/>
  <c r="B35" i="114"/>
  <c r="H34" i="114"/>
  <c r="E34" i="114"/>
  <c r="B34" i="114"/>
  <c r="J33" i="114"/>
  <c r="I33" i="114"/>
  <c r="G33" i="114"/>
  <c r="F33" i="114"/>
  <c r="D33" i="114"/>
  <c r="C33" i="114"/>
  <c r="H32" i="114"/>
  <c r="E32" i="114"/>
  <c r="B32" i="114"/>
  <c r="H31" i="114"/>
  <c r="E31" i="114"/>
  <c r="B31" i="114"/>
  <c r="H30" i="114"/>
  <c r="E30" i="114"/>
  <c r="B30" i="114"/>
  <c r="H29" i="114"/>
  <c r="E29" i="114"/>
  <c r="B29" i="114"/>
  <c r="J28" i="114"/>
  <c r="I28" i="114"/>
  <c r="G28" i="114"/>
  <c r="F28" i="114"/>
  <c r="D28" i="114"/>
  <c r="C28" i="114"/>
  <c r="H27" i="114"/>
  <c r="E27" i="114"/>
  <c r="B27" i="114"/>
  <c r="H26" i="114"/>
  <c r="E26" i="114"/>
  <c r="B26" i="114"/>
  <c r="H25" i="114"/>
  <c r="E25" i="114"/>
  <c r="B25" i="114"/>
  <c r="H24" i="114"/>
  <c r="E24" i="114"/>
  <c r="B24" i="114"/>
  <c r="J23" i="114"/>
  <c r="I23" i="114"/>
  <c r="G23" i="114"/>
  <c r="F23" i="114"/>
  <c r="D23" i="114"/>
  <c r="C23" i="114"/>
  <c r="H22" i="114"/>
  <c r="E22" i="114"/>
  <c r="B22" i="114"/>
  <c r="H20" i="114"/>
  <c r="E20" i="114"/>
  <c r="B20" i="114"/>
  <c r="H19" i="114"/>
  <c r="E19" i="114"/>
  <c r="B19" i="114"/>
  <c r="H18" i="114"/>
  <c r="E18" i="114"/>
  <c r="B18" i="114"/>
  <c r="H17" i="114"/>
  <c r="E17" i="114"/>
  <c r="B17" i="114"/>
  <c r="J16" i="114"/>
  <c r="I16" i="114"/>
  <c r="G16" i="114"/>
  <c r="F16" i="114"/>
  <c r="D16" i="114"/>
  <c r="C16" i="114"/>
  <c r="H15" i="114"/>
  <c r="E15" i="114"/>
  <c r="B15" i="114"/>
  <c r="H14" i="114"/>
  <c r="E14" i="114"/>
  <c r="B14" i="114"/>
  <c r="J13" i="114"/>
  <c r="I13" i="114"/>
  <c r="G13" i="114"/>
  <c r="F13" i="114"/>
  <c r="D13" i="114"/>
  <c r="B13" i="114" s="1"/>
  <c r="C13" i="114"/>
  <c r="I184" i="115" l="1"/>
  <c r="E175" i="115"/>
  <c r="D80" i="115"/>
  <c r="B205" i="115"/>
  <c r="H205" i="115"/>
  <c r="B211" i="115"/>
  <c r="H211" i="115"/>
  <c r="C27" i="115"/>
  <c r="D51" i="115"/>
  <c r="E197" i="115"/>
  <c r="I51" i="115"/>
  <c r="B216" i="115"/>
  <c r="G80" i="115"/>
  <c r="H145" i="115"/>
  <c r="E205" i="115"/>
  <c r="B213" i="115"/>
  <c r="J27" i="115"/>
  <c r="D27" i="115"/>
  <c r="D11" i="115" s="1"/>
  <c r="D108" i="114"/>
  <c r="E150" i="114"/>
  <c r="F198" i="114"/>
  <c r="J230" i="114"/>
  <c r="D260" i="114"/>
  <c r="H270" i="114"/>
  <c r="E295" i="114"/>
  <c r="B326" i="114"/>
  <c r="D340" i="114"/>
  <c r="D432" i="114"/>
  <c r="G184" i="115"/>
  <c r="E215" i="115"/>
  <c r="E216" i="115"/>
  <c r="B233" i="116"/>
  <c r="B241" i="116"/>
  <c r="B125" i="117"/>
  <c r="H137" i="117"/>
  <c r="B149" i="117"/>
  <c r="H149" i="117"/>
  <c r="E204" i="117"/>
  <c r="B23" i="114"/>
  <c r="E28" i="114"/>
  <c r="B33" i="114"/>
  <c r="H33" i="114"/>
  <c r="B57" i="114"/>
  <c r="H57" i="114"/>
  <c r="I86" i="114"/>
  <c r="B126" i="114"/>
  <c r="E210" i="114"/>
  <c r="B246" i="114"/>
  <c r="H246" i="114"/>
  <c r="C288" i="116"/>
  <c r="C18" i="116" s="1"/>
  <c r="C10" i="116" s="1"/>
  <c r="B45" i="114"/>
  <c r="B59" i="114"/>
  <c r="H59" i="114"/>
  <c r="H65" i="114"/>
  <c r="B70" i="114"/>
  <c r="B96" i="114"/>
  <c r="E103" i="114"/>
  <c r="B109" i="114"/>
  <c r="H109" i="114"/>
  <c r="E193" i="114"/>
  <c r="C198" i="114"/>
  <c r="H199" i="114"/>
  <c r="B227" i="114"/>
  <c r="H227" i="114"/>
  <c r="H295" i="114"/>
  <c r="E317" i="114"/>
  <c r="B390" i="114"/>
  <c r="H169" i="115"/>
  <c r="H179" i="115"/>
  <c r="H295" i="116"/>
  <c r="B298" i="116"/>
  <c r="H301" i="116"/>
  <c r="B304" i="116"/>
  <c r="H319" i="116"/>
  <c r="B322" i="116"/>
  <c r="H325" i="116"/>
  <c r="B328" i="116"/>
  <c r="E100" i="117"/>
  <c r="E72" i="114"/>
  <c r="E101" i="114"/>
  <c r="H105" i="114"/>
  <c r="B225" i="114"/>
  <c r="E243" i="114"/>
  <c r="B387" i="114"/>
  <c r="H390" i="114"/>
  <c r="B399" i="114"/>
  <c r="B185" i="115"/>
  <c r="D192" i="115"/>
  <c r="H216" i="115"/>
  <c r="B335" i="116"/>
  <c r="J123" i="117"/>
  <c r="B180" i="117"/>
  <c r="H180" i="117"/>
  <c r="B28" i="114"/>
  <c r="H28" i="114"/>
  <c r="I69" i="114"/>
  <c r="B148" i="114"/>
  <c r="B205" i="114"/>
  <c r="B221" i="114"/>
  <c r="E337" i="114"/>
  <c r="C80" i="115"/>
  <c r="J168" i="115"/>
  <c r="F192" i="115"/>
  <c r="G209" i="115"/>
  <c r="J209" i="115"/>
  <c r="H307" i="116"/>
  <c r="F11" i="117"/>
  <c r="G160" i="117"/>
  <c r="E45" i="114"/>
  <c r="E59" i="114"/>
  <c r="B83" i="114"/>
  <c r="H150" i="114"/>
  <c r="B153" i="114"/>
  <c r="H168" i="114"/>
  <c r="B193" i="114"/>
  <c r="B195" i="114"/>
  <c r="G198" i="114"/>
  <c r="E205" i="114"/>
  <c r="E227" i="114"/>
  <c r="D249" i="114"/>
  <c r="E260" i="114"/>
  <c r="E268" i="114"/>
  <c r="B322" i="114"/>
  <c r="B347" i="114"/>
  <c r="H347" i="114"/>
  <c r="B350" i="114"/>
  <c r="H371" i="114"/>
  <c r="B409" i="114"/>
  <c r="H409" i="114"/>
  <c r="B433" i="114"/>
  <c r="E438" i="114"/>
  <c r="B189" i="115"/>
  <c r="E202" i="115"/>
  <c r="H274" i="116"/>
  <c r="H289" i="116"/>
  <c r="E130" i="117"/>
  <c r="E137" i="117"/>
  <c r="G12" i="114"/>
  <c r="C12" i="114"/>
  <c r="E23" i="114"/>
  <c r="E57" i="114"/>
  <c r="G86" i="114"/>
  <c r="E96" i="114"/>
  <c r="H103" i="114"/>
  <c r="J108" i="114"/>
  <c r="H119" i="114"/>
  <c r="E153" i="114"/>
  <c r="J162" i="114"/>
  <c r="H184" i="114"/>
  <c r="B190" i="114"/>
  <c r="H193" i="114"/>
  <c r="E195" i="114"/>
  <c r="H205" i="114"/>
  <c r="C209" i="114"/>
  <c r="I249" i="114"/>
  <c r="H268" i="114"/>
  <c r="E272" i="114"/>
  <c r="H305" i="114"/>
  <c r="E322" i="114"/>
  <c r="H350" i="114"/>
  <c r="E363" i="114"/>
  <c r="E381" i="114"/>
  <c r="E393" i="114"/>
  <c r="B396" i="114"/>
  <c r="H417" i="114"/>
  <c r="E423" i="114"/>
  <c r="B427" i="114"/>
  <c r="H427" i="114"/>
  <c r="E70" i="114"/>
  <c r="E83" i="114"/>
  <c r="E98" i="114"/>
  <c r="E109" i="114"/>
  <c r="B359" i="114"/>
  <c r="E414" i="114"/>
  <c r="H256" i="114"/>
  <c r="H359" i="114"/>
  <c r="H70" i="114"/>
  <c r="H96" i="114"/>
  <c r="B156" i="114"/>
  <c r="F209" i="114"/>
  <c r="E209" i="114" s="1"/>
  <c r="B272" i="114"/>
  <c r="H272" i="114"/>
  <c r="E305" i="114"/>
  <c r="B354" i="114"/>
  <c r="H406" i="114"/>
  <c r="G432" i="114"/>
  <c r="J325" i="114"/>
  <c r="H13" i="114"/>
  <c r="B16" i="114"/>
  <c r="H23" i="114"/>
  <c r="E33" i="114"/>
  <c r="B61" i="114"/>
  <c r="H61" i="114"/>
  <c r="B76" i="114"/>
  <c r="H76" i="114"/>
  <c r="B87" i="114"/>
  <c r="B105" i="114"/>
  <c r="H108" i="114"/>
  <c r="B119" i="114"/>
  <c r="D308" i="114"/>
  <c r="H37" i="115"/>
  <c r="I27" i="115"/>
  <c r="I11" i="117"/>
  <c r="H11" i="117" s="1"/>
  <c r="H239" i="114"/>
  <c r="I230" i="114"/>
  <c r="I267" i="114"/>
  <c r="H267" i="114" s="1"/>
  <c r="D420" i="114"/>
  <c r="J420" i="114"/>
  <c r="H69" i="114"/>
  <c r="D325" i="114"/>
  <c r="B325" i="114" s="1"/>
  <c r="J12" i="114"/>
  <c r="F69" i="114"/>
  <c r="H86" i="114"/>
  <c r="E13" i="114"/>
  <c r="E16" i="114"/>
  <c r="H45" i="114"/>
  <c r="G69" i="114"/>
  <c r="H72" i="114"/>
  <c r="E76" i="114"/>
  <c r="H83" i="114"/>
  <c r="E87" i="114"/>
  <c r="B103" i="114"/>
  <c r="E105" i="114"/>
  <c r="I108" i="114"/>
  <c r="G108" i="114"/>
  <c r="E119" i="114"/>
  <c r="E126" i="114"/>
  <c r="H190" i="114"/>
  <c r="D160" i="117"/>
  <c r="D125" i="114"/>
  <c r="B142" i="114"/>
  <c r="E144" i="114"/>
  <c r="E163" i="114"/>
  <c r="C162" i="114"/>
  <c r="E173" i="114"/>
  <c r="E199" i="114"/>
  <c r="I209" i="114"/>
  <c r="B234" i="114"/>
  <c r="B243" i="114"/>
  <c r="H243" i="114"/>
  <c r="J249" i="114"/>
  <c r="H263" i="114"/>
  <c r="E270" i="114"/>
  <c r="B319" i="114"/>
  <c r="B333" i="114"/>
  <c r="H337" i="114"/>
  <c r="B384" i="114"/>
  <c r="H384" i="114"/>
  <c r="E387" i="114"/>
  <c r="H414" i="114"/>
  <c r="E435" i="114"/>
  <c r="E13" i="115"/>
  <c r="B37" i="115"/>
  <c r="B61" i="115"/>
  <c r="E61" i="115"/>
  <c r="E65" i="115"/>
  <c r="B92" i="115"/>
  <c r="E116" i="115"/>
  <c r="D114" i="115"/>
  <c r="H125" i="115"/>
  <c r="B141" i="115"/>
  <c r="B145" i="115"/>
  <c r="F114" i="115"/>
  <c r="E162" i="115"/>
  <c r="G168" i="115"/>
  <c r="E168" i="115" s="1"/>
  <c r="E199" i="115"/>
  <c r="H213" i="115"/>
  <c r="B20" i="116"/>
  <c r="H43" i="116"/>
  <c r="B54" i="116"/>
  <c r="H87" i="116"/>
  <c r="B120" i="116"/>
  <c r="H193" i="116"/>
  <c r="H217" i="116"/>
  <c r="B251" i="116"/>
  <c r="B275" i="116"/>
  <c r="H322" i="116"/>
  <c r="H328" i="116"/>
  <c r="B331" i="116"/>
  <c r="H338" i="116"/>
  <c r="H342" i="116"/>
  <c r="C11" i="117"/>
  <c r="B11" i="117" s="1"/>
  <c r="E66" i="117"/>
  <c r="D82" i="117"/>
  <c r="F82" i="117"/>
  <c r="B153" i="117"/>
  <c r="H153" i="117"/>
  <c r="B173" i="117"/>
  <c r="H173" i="117"/>
  <c r="E180" i="117"/>
  <c r="G184" i="117"/>
  <c r="C209" i="115"/>
  <c r="D11" i="117"/>
  <c r="J82" i="117"/>
  <c r="H82" i="117" s="1"/>
  <c r="E156" i="114"/>
  <c r="E168" i="114"/>
  <c r="H173" i="114"/>
  <c r="B181" i="114"/>
  <c r="H181" i="114"/>
  <c r="E190" i="114"/>
  <c r="J198" i="114"/>
  <c r="B223" i="114"/>
  <c r="E225" i="114"/>
  <c r="E231" i="114"/>
  <c r="E234" i="114"/>
  <c r="H244" i="114"/>
  <c r="E246" i="114"/>
  <c r="G249" i="114"/>
  <c r="E256" i="114"/>
  <c r="E319" i="114"/>
  <c r="E326" i="114"/>
  <c r="E333" i="114"/>
  <c r="H341" i="114"/>
  <c r="E359" i="114"/>
  <c r="B371" i="114"/>
  <c r="E417" i="114"/>
  <c r="B435" i="114"/>
  <c r="H435" i="114"/>
  <c r="B13" i="115"/>
  <c r="H13" i="115"/>
  <c r="H28" i="115"/>
  <c r="H61" i="115"/>
  <c r="B65" i="115"/>
  <c r="H65" i="115"/>
  <c r="B82" i="115"/>
  <c r="E141" i="115"/>
  <c r="B148" i="115"/>
  <c r="H162" i="115"/>
  <c r="B179" i="115"/>
  <c r="H189" i="115"/>
  <c r="E213" i="115"/>
  <c r="B43" i="116"/>
  <c r="H54" i="116"/>
  <c r="B87" i="116"/>
  <c r="H120" i="116"/>
  <c r="H200" i="116"/>
  <c r="H224" i="116"/>
  <c r="H251" i="116"/>
  <c r="H298" i="116"/>
  <c r="H304" i="116"/>
  <c r="B310" i="116"/>
  <c r="H313" i="116"/>
  <c r="B316" i="116"/>
  <c r="H331" i="116"/>
  <c r="B338" i="116"/>
  <c r="B342" i="116"/>
  <c r="E13" i="117"/>
  <c r="J11" i="117"/>
  <c r="B66" i="117"/>
  <c r="H106" i="117"/>
  <c r="B110" i="117"/>
  <c r="B119" i="117"/>
  <c r="H119" i="117"/>
  <c r="B130" i="117"/>
  <c r="H142" i="117"/>
  <c r="E149" i="117"/>
  <c r="E166" i="117"/>
  <c r="E173" i="117"/>
  <c r="H156" i="115"/>
  <c r="I155" i="115"/>
  <c r="H155" i="115" s="1"/>
  <c r="I44" i="114"/>
  <c r="G189" i="114"/>
  <c r="E189" i="114" s="1"/>
  <c r="B270" i="114"/>
  <c r="I275" i="114"/>
  <c r="H275" i="114" s="1"/>
  <c r="G308" i="114"/>
  <c r="E308" i="114" s="1"/>
  <c r="D168" i="115"/>
  <c r="J184" i="115"/>
  <c r="H184" i="115" s="1"/>
  <c r="H20" i="116"/>
  <c r="E78" i="117"/>
  <c r="G11" i="117"/>
  <c r="D184" i="117"/>
  <c r="D9" i="117" s="1"/>
  <c r="J184" i="117"/>
  <c r="H184" i="117" s="1"/>
  <c r="E43" i="115"/>
  <c r="F27" i="115"/>
  <c r="B137" i="117"/>
  <c r="D123" i="117"/>
  <c r="F12" i="114"/>
  <c r="J44" i="114"/>
  <c r="H142" i="114"/>
  <c r="E198" i="114"/>
  <c r="E244" i="114"/>
  <c r="D12" i="114"/>
  <c r="G44" i="114"/>
  <c r="E61" i="114"/>
  <c r="J75" i="114"/>
  <c r="H75" i="114" s="1"/>
  <c r="H87" i="114"/>
  <c r="H148" i="114"/>
  <c r="F172" i="114"/>
  <c r="G172" i="114"/>
  <c r="E223" i="114"/>
  <c r="H225" i="114"/>
  <c r="F230" i="114"/>
  <c r="H231" i="114"/>
  <c r="B256" i="114"/>
  <c r="J260" i="114"/>
  <c r="H260" i="114" s="1"/>
  <c r="B263" i="114"/>
  <c r="H309" i="114"/>
  <c r="B317" i="114"/>
  <c r="H317" i="114"/>
  <c r="H322" i="114"/>
  <c r="F325" i="114"/>
  <c r="E325" i="114" s="1"/>
  <c r="H381" i="114"/>
  <c r="E384" i="114"/>
  <c r="H387" i="114"/>
  <c r="E390" i="114"/>
  <c r="H393" i="114"/>
  <c r="H423" i="114"/>
  <c r="I420" i="114"/>
  <c r="H420" i="114" s="1"/>
  <c r="C432" i="114"/>
  <c r="B432" i="114" s="1"/>
  <c r="H43" i="115"/>
  <c r="J80" i="115"/>
  <c r="G123" i="117"/>
  <c r="E211" i="115"/>
  <c r="F209" i="115"/>
  <c r="D69" i="114"/>
  <c r="J125" i="114"/>
  <c r="D198" i="114"/>
  <c r="B198" i="114" s="1"/>
  <c r="E239" i="114"/>
  <c r="F267" i="114"/>
  <c r="E267" i="114" s="1"/>
  <c r="H16" i="114"/>
  <c r="D44" i="114"/>
  <c r="B65" i="114"/>
  <c r="B72" i="114"/>
  <c r="G75" i="114"/>
  <c r="B101" i="114"/>
  <c r="C125" i="114"/>
  <c r="B150" i="114"/>
  <c r="H153" i="114"/>
  <c r="I172" i="114"/>
  <c r="H172" i="114" s="1"/>
  <c r="C172" i="114"/>
  <c r="B184" i="114"/>
  <c r="C189" i="114"/>
  <c r="B189" i="114" s="1"/>
  <c r="H210" i="114"/>
  <c r="E221" i="114"/>
  <c r="J209" i="114"/>
  <c r="H209" i="114" s="1"/>
  <c r="H234" i="114"/>
  <c r="E250" i="114"/>
  <c r="E261" i="114"/>
  <c r="H276" i="114"/>
  <c r="B295" i="114"/>
  <c r="I340" i="114"/>
  <c r="E350" i="114"/>
  <c r="J340" i="114"/>
  <c r="E371" i="114"/>
  <c r="G51" i="115"/>
  <c r="J114" i="115"/>
  <c r="H148" i="115"/>
  <c r="H193" i="115"/>
  <c r="J192" i="115"/>
  <c r="D209" i="115"/>
  <c r="E156" i="117"/>
  <c r="F123" i="117"/>
  <c r="E123" i="117" s="1"/>
  <c r="H162" i="117"/>
  <c r="I160" i="117"/>
  <c r="B166" i="117"/>
  <c r="C160" i="117"/>
  <c r="B160" i="117" s="1"/>
  <c r="B204" i="117"/>
  <c r="H396" i="114"/>
  <c r="E399" i="114"/>
  <c r="H403" i="114"/>
  <c r="B406" i="114"/>
  <c r="B417" i="114"/>
  <c r="B425" i="114"/>
  <c r="H425" i="114"/>
  <c r="E429" i="114"/>
  <c r="J432" i="114"/>
  <c r="B28" i="115"/>
  <c r="C51" i="115"/>
  <c r="E82" i="115"/>
  <c r="B88" i="115"/>
  <c r="E92" i="115"/>
  <c r="B102" i="115"/>
  <c r="B116" i="115"/>
  <c r="H116" i="115"/>
  <c r="E122" i="115"/>
  <c r="B125" i="115"/>
  <c r="E132" i="115"/>
  <c r="H141" i="115"/>
  <c r="E148" i="115"/>
  <c r="B169" i="115"/>
  <c r="E185" i="115"/>
  <c r="E189" i="115"/>
  <c r="E193" i="115"/>
  <c r="B199" i="115"/>
  <c r="H199" i="115"/>
  <c r="B215" i="115"/>
  <c r="E12" i="116"/>
  <c r="E10" i="116" s="1"/>
  <c r="B193" i="116"/>
  <c r="B217" i="116"/>
  <c r="H233" i="116"/>
  <c r="H241" i="116"/>
  <c r="H275" i="116"/>
  <c r="B289" i="116"/>
  <c r="B301" i="116"/>
  <c r="B313" i="116"/>
  <c r="B325" i="116"/>
  <c r="H335" i="116"/>
  <c r="B78" i="117"/>
  <c r="H84" i="117"/>
  <c r="B106" i="117"/>
  <c r="E119" i="117"/>
  <c r="H125" i="117"/>
  <c r="H130" i="117"/>
  <c r="E142" i="117"/>
  <c r="E37" i="115"/>
  <c r="B43" i="115"/>
  <c r="G192" i="115"/>
  <c r="E192" i="115" s="1"/>
  <c r="B156" i="117"/>
  <c r="C184" i="117"/>
  <c r="H201" i="117"/>
  <c r="E396" i="114"/>
  <c r="H399" i="114"/>
  <c r="B403" i="114"/>
  <c r="B414" i="114"/>
  <c r="F420" i="114"/>
  <c r="H421" i="114"/>
  <c r="E425" i="114"/>
  <c r="B429" i="114"/>
  <c r="E28" i="115"/>
  <c r="G27" i="115"/>
  <c r="B52" i="115"/>
  <c r="B51" i="115" s="1"/>
  <c r="E52" i="115"/>
  <c r="H52" i="115"/>
  <c r="F51" i="115"/>
  <c r="J51" i="115"/>
  <c r="H82" i="115"/>
  <c r="H92" i="115"/>
  <c r="B122" i="115"/>
  <c r="E125" i="115"/>
  <c r="B132" i="115"/>
  <c r="E145" i="115"/>
  <c r="B156" i="115"/>
  <c r="B162" i="115"/>
  <c r="B175" i="115"/>
  <c r="H175" i="115"/>
  <c r="C184" i="115"/>
  <c r="H185" i="115"/>
  <c r="D184" i="115"/>
  <c r="B193" i="115"/>
  <c r="B197" i="115"/>
  <c r="H197" i="115"/>
  <c r="B202" i="115"/>
  <c r="H202" i="115"/>
  <c r="H215" i="115"/>
  <c r="B12" i="116"/>
  <c r="H12" i="116"/>
  <c r="B200" i="116"/>
  <c r="B224" i="116"/>
  <c r="I288" i="116"/>
  <c r="J288" i="116"/>
  <c r="B295" i="116"/>
  <c r="B307" i="116"/>
  <c r="B319" i="116"/>
  <c r="E84" i="117"/>
  <c r="H100" i="117"/>
  <c r="E106" i="117"/>
  <c r="H110" i="117"/>
  <c r="E125" i="117"/>
  <c r="B142" i="117"/>
  <c r="H170" i="117"/>
  <c r="H186" i="117"/>
  <c r="E201" i="117"/>
  <c r="H204" i="117"/>
  <c r="I123" i="117"/>
  <c r="H123" i="117" s="1"/>
  <c r="F160" i="117"/>
  <c r="J160" i="117"/>
  <c r="B13" i="117"/>
  <c r="C82" i="117"/>
  <c r="G82" i="117"/>
  <c r="B84" i="117"/>
  <c r="B162" i="117"/>
  <c r="C123" i="117"/>
  <c r="B123" i="117" s="1"/>
  <c r="F184" i="117"/>
  <c r="E184" i="117" s="1"/>
  <c r="J18" i="116"/>
  <c r="J10" i="116" s="1"/>
  <c r="F10" i="116"/>
  <c r="D274" i="116"/>
  <c r="D288" i="116"/>
  <c r="B288" i="116" s="1"/>
  <c r="E155" i="115"/>
  <c r="C114" i="115"/>
  <c r="B114" i="115" s="1"/>
  <c r="G114" i="115"/>
  <c r="E114" i="115" s="1"/>
  <c r="I168" i="115"/>
  <c r="I192" i="115"/>
  <c r="I80" i="115"/>
  <c r="H80" i="115" s="1"/>
  <c r="E156" i="115"/>
  <c r="E169" i="115"/>
  <c r="F80" i="115"/>
  <c r="E80" i="115" s="1"/>
  <c r="I114" i="115"/>
  <c r="C155" i="115"/>
  <c r="C168" i="115"/>
  <c r="B168" i="115" s="1"/>
  <c r="F184" i="115"/>
  <c r="C192" i="115"/>
  <c r="I209" i="115"/>
  <c r="H209" i="115" s="1"/>
  <c r="B12" i="114"/>
  <c r="D172" i="114"/>
  <c r="B173" i="114"/>
  <c r="H319" i="114"/>
  <c r="I308" i="114"/>
  <c r="H308" i="114" s="1"/>
  <c r="I198" i="114"/>
  <c r="H198" i="114" s="1"/>
  <c r="E275" i="114"/>
  <c r="B309" i="114"/>
  <c r="C308" i="114"/>
  <c r="B308" i="114" s="1"/>
  <c r="G420" i="114"/>
  <c r="E421" i="114"/>
  <c r="E433" i="114"/>
  <c r="F432" i="114"/>
  <c r="C44" i="114"/>
  <c r="C69" i="114"/>
  <c r="B69" i="114" s="1"/>
  <c r="F75" i="114"/>
  <c r="F86" i="114"/>
  <c r="F108" i="114"/>
  <c r="E108" i="114" s="1"/>
  <c r="E142" i="114"/>
  <c r="H144" i="114"/>
  <c r="H163" i="114"/>
  <c r="I162" i="114"/>
  <c r="H189" i="114"/>
  <c r="H223" i="114"/>
  <c r="B250" i="114"/>
  <c r="C249" i="114"/>
  <c r="B249" i="114" s="1"/>
  <c r="G260" i="114"/>
  <c r="H326" i="114"/>
  <c r="I325" i="114"/>
  <c r="H325" i="114" s="1"/>
  <c r="B337" i="114"/>
  <c r="E341" i="114"/>
  <c r="H354" i="114"/>
  <c r="E406" i="114"/>
  <c r="B421" i="114"/>
  <c r="C420" i="114"/>
  <c r="D209" i="114"/>
  <c r="B210" i="114"/>
  <c r="D267" i="114"/>
  <c r="B267" i="114" s="1"/>
  <c r="B268" i="114"/>
  <c r="B341" i="114"/>
  <c r="C340" i="114"/>
  <c r="B340" i="114" s="1"/>
  <c r="E354" i="114"/>
  <c r="F340" i="114"/>
  <c r="F44" i="114"/>
  <c r="F162" i="114"/>
  <c r="E162" i="114" s="1"/>
  <c r="B168" i="114"/>
  <c r="D162" i="114"/>
  <c r="B276" i="114"/>
  <c r="C275" i="114"/>
  <c r="B275" i="114" s="1"/>
  <c r="I12" i="114"/>
  <c r="C75" i="114"/>
  <c r="B75" i="114" s="1"/>
  <c r="C86" i="114"/>
  <c r="B86" i="114" s="1"/>
  <c r="C108" i="114"/>
  <c r="B108" i="114" s="1"/>
  <c r="I125" i="114"/>
  <c r="H126" i="114"/>
  <c r="H156" i="114"/>
  <c r="E181" i="114"/>
  <c r="E184" i="114"/>
  <c r="H195" i="114"/>
  <c r="B199" i="114"/>
  <c r="H221" i="114"/>
  <c r="D230" i="114"/>
  <c r="B231" i="114"/>
  <c r="B239" i="114"/>
  <c r="B244" i="114"/>
  <c r="B261" i="114"/>
  <c r="C260" i="114"/>
  <c r="B260" i="114" s="1"/>
  <c r="E276" i="114"/>
  <c r="B305" i="114"/>
  <c r="E309" i="114"/>
  <c r="H333" i="114"/>
  <c r="G340" i="114"/>
  <c r="E347" i="114"/>
  <c r="B363" i="114"/>
  <c r="E409" i="114"/>
  <c r="E427" i="114"/>
  <c r="H433" i="114"/>
  <c r="H438" i="114"/>
  <c r="C230" i="114"/>
  <c r="G230" i="114"/>
  <c r="H250" i="114"/>
  <c r="H261" i="114"/>
  <c r="F249" i="114"/>
  <c r="F260" i="114"/>
  <c r="I432" i="114"/>
  <c r="E51" i="115" l="1"/>
  <c r="E209" i="115"/>
  <c r="B192" i="115"/>
  <c r="B80" i="115"/>
  <c r="C11" i="115"/>
  <c r="E11" i="117"/>
  <c r="J11" i="115"/>
  <c r="H192" i="115"/>
  <c r="D153" i="115"/>
  <c r="D9" i="115" s="1"/>
  <c r="H27" i="115"/>
  <c r="G11" i="115"/>
  <c r="G9" i="115" s="1"/>
  <c r="F11" i="115"/>
  <c r="E11" i="115" s="1"/>
  <c r="E27" i="115"/>
  <c r="E12" i="114"/>
  <c r="H44" i="114"/>
  <c r="H249" i="114"/>
  <c r="E69" i="114"/>
  <c r="H230" i="114"/>
  <c r="H432" i="114"/>
  <c r="E432" i="114"/>
  <c r="I11" i="115"/>
  <c r="B209" i="114"/>
  <c r="H51" i="115"/>
  <c r="E86" i="114"/>
  <c r="G153" i="115"/>
  <c r="H288" i="116"/>
  <c r="B162" i="114"/>
  <c r="B420" i="114"/>
  <c r="H125" i="114"/>
  <c r="H162" i="114"/>
  <c r="E75" i="114"/>
  <c r="B125" i="114"/>
  <c r="E249" i="114"/>
  <c r="D18" i="116"/>
  <c r="D10" i="116" s="1"/>
  <c r="J9" i="117"/>
  <c r="B184" i="115"/>
  <c r="B209" i="115"/>
  <c r="E420" i="114"/>
  <c r="B172" i="114"/>
  <c r="J153" i="115"/>
  <c r="J42" i="114"/>
  <c r="J10" i="114" s="1"/>
  <c r="H114" i="115"/>
  <c r="E230" i="114"/>
  <c r="E172" i="114"/>
  <c r="I18" i="116"/>
  <c r="I10" i="116" s="1"/>
  <c r="G42" i="114"/>
  <c r="G10" i="114" s="1"/>
  <c r="E340" i="114"/>
  <c r="B184" i="117"/>
  <c r="H340" i="114"/>
  <c r="H160" i="117"/>
  <c r="I9" i="117"/>
  <c r="H9" i="117" s="1"/>
  <c r="B82" i="117"/>
  <c r="C9" i="117"/>
  <c r="B9" i="117" s="1"/>
  <c r="G9" i="117"/>
  <c r="E82" i="117"/>
  <c r="F9" i="117"/>
  <c r="E160" i="117"/>
  <c r="B18" i="116"/>
  <c r="B10" i="116" s="1"/>
  <c r="B274" i="116"/>
  <c r="B27" i="115"/>
  <c r="B155" i="115"/>
  <c r="C153" i="115"/>
  <c r="E184" i="115"/>
  <c r="F153" i="115"/>
  <c r="I153" i="115"/>
  <c r="H168" i="115"/>
  <c r="F42" i="114"/>
  <c r="F10" i="114" s="1"/>
  <c r="E44" i="114"/>
  <c r="C42" i="114"/>
  <c r="B44" i="114"/>
  <c r="H12" i="114"/>
  <c r="D42" i="114"/>
  <c r="D10" i="114" s="1"/>
  <c r="I42" i="114"/>
  <c r="B230" i="114"/>
  <c r="J9" i="115" l="1"/>
  <c r="H11" i="115"/>
  <c r="H153" i="115"/>
  <c r="B153" i="115"/>
  <c r="E153" i="115"/>
  <c r="H42" i="114"/>
  <c r="H18" i="116"/>
  <c r="H10" i="116" s="1"/>
  <c r="E42" i="114"/>
  <c r="E10" i="114" s="1"/>
  <c r="E9" i="117"/>
  <c r="I9" i="115"/>
  <c r="H9" i="115" s="1"/>
  <c r="B11" i="115"/>
  <c r="C9" i="115"/>
  <c r="B9" i="115" s="1"/>
  <c r="F9" i="115"/>
  <c r="E9" i="115" s="1"/>
  <c r="I10" i="114"/>
  <c r="H10" i="114" s="1"/>
  <c r="B42" i="114"/>
  <c r="C10" i="114"/>
  <c r="B10" i="114" s="1"/>
  <c r="C19" i="80" l="1"/>
  <c r="C21" i="80"/>
  <c r="C23" i="80"/>
  <c r="C24" i="80"/>
  <c r="C25" i="80"/>
  <c r="C26" i="80"/>
  <c r="C27" i="80"/>
  <c r="C29" i="80"/>
  <c r="C30" i="80"/>
  <c r="C31" i="80"/>
  <c r="C32" i="80"/>
  <c r="C33" i="80"/>
  <c r="C35" i="80"/>
  <c r="C36" i="80"/>
  <c r="C37" i="80"/>
  <c r="C39" i="80"/>
  <c r="C40" i="80"/>
  <c r="C41" i="80"/>
  <c r="C42" i="80"/>
  <c r="C44" i="80"/>
  <c r="C45" i="80"/>
  <c r="C46" i="80"/>
  <c r="C48" i="80"/>
  <c r="C49" i="80"/>
  <c r="C50" i="80"/>
  <c r="C51" i="80"/>
  <c r="C52" i="80"/>
  <c r="C53" i="80"/>
  <c r="E19" i="80"/>
  <c r="E21" i="80"/>
  <c r="E22" i="80"/>
  <c r="E23" i="80"/>
  <c r="E24" i="80"/>
  <c r="E25" i="80"/>
  <c r="E26" i="80"/>
  <c r="E27" i="80"/>
  <c r="E29" i="80"/>
  <c r="E30" i="80"/>
  <c r="E31" i="80"/>
  <c r="E32" i="80"/>
  <c r="E33" i="80"/>
  <c r="E35" i="80"/>
  <c r="E36" i="80"/>
  <c r="E37" i="80"/>
  <c r="E39" i="80"/>
  <c r="E40" i="80"/>
  <c r="E41" i="80"/>
  <c r="E42" i="80"/>
  <c r="E44" i="80"/>
  <c r="E45" i="80"/>
  <c r="E46" i="80"/>
  <c r="E48" i="80"/>
  <c r="E49" i="80"/>
  <c r="E50" i="80"/>
  <c r="E51" i="80"/>
  <c r="E52" i="80"/>
  <c r="E53" i="80"/>
  <c r="E14" i="80"/>
  <c r="E15" i="80"/>
  <c r="E16" i="80"/>
  <c r="E17" i="80"/>
  <c r="D15" i="80"/>
  <c r="D16" i="80"/>
  <c r="D17" i="80"/>
  <c r="D19" i="80"/>
  <c r="D21" i="80"/>
  <c r="D22" i="80"/>
  <c r="D23" i="80"/>
  <c r="D24" i="80"/>
  <c r="D25" i="80"/>
  <c r="D26" i="80"/>
  <c r="D27" i="80"/>
  <c r="D29" i="80"/>
  <c r="D30" i="80"/>
  <c r="D31" i="80"/>
  <c r="D32" i="80"/>
  <c r="D33" i="80"/>
  <c r="D35" i="80"/>
  <c r="D36" i="80"/>
  <c r="D37" i="80"/>
  <c r="D39" i="80"/>
  <c r="D40" i="80"/>
  <c r="D41" i="80"/>
  <c r="D42" i="80"/>
  <c r="D44" i="80"/>
  <c r="D45" i="80"/>
  <c r="D46" i="80"/>
  <c r="D48" i="80"/>
  <c r="D49" i="80"/>
  <c r="D50" i="80"/>
  <c r="D51" i="80"/>
  <c r="D52" i="80"/>
  <c r="D53" i="80"/>
  <c r="C15" i="80"/>
  <c r="C16" i="80"/>
  <c r="C17" i="80"/>
  <c r="F22" i="80"/>
  <c r="C22" i="80" s="1"/>
  <c r="G14" i="80"/>
  <c r="D14" i="80" s="1"/>
  <c r="F14" i="80"/>
  <c r="C14" i="80" s="1"/>
  <c r="E26" i="53" l="1"/>
  <c r="B12" i="28" l="1"/>
  <c r="V58" i="2"/>
  <c r="V12" i="2"/>
  <c r="V19" i="2"/>
  <c r="V22" i="2"/>
  <c r="V33" i="2"/>
  <c r="V31" i="2" s="1"/>
  <c r="V38" i="2"/>
  <c r="V37" i="2" s="1"/>
  <c r="V55" i="2"/>
  <c r="V60" i="2"/>
  <c r="V54" i="2" l="1"/>
  <c r="V45" i="2" s="1"/>
  <c r="V29" i="2"/>
  <c r="V17" i="2"/>
  <c r="V10" i="2" l="1"/>
  <c r="B20" i="79"/>
  <c r="B13" i="79"/>
  <c r="B31" i="14" l="1"/>
  <c r="B14" i="14"/>
  <c r="B15" i="14"/>
  <c r="B16" i="14"/>
  <c r="B17" i="14"/>
  <c r="B18" i="14"/>
  <c r="B19" i="14"/>
  <c r="B20" i="14"/>
  <c r="B21" i="14"/>
  <c r="B22" i="14"/>
  <c r="B23" i="14"/>
  <c r="B24" i="14"/>
  <c r="B25" i="14"/>
  <c r="B26" i="14"/>
  <c r="B27" i="14"/>
  <c r="B28" i="14"/>
  <c r="B29" i="14"/>
  <c r="B30" i="14"/>
  <c r="B12" i="14"/>
  <c r="B11" i="11" l="1"/>
  <c r="B30" i="11"/>
  <c r="B29" i="11"/>
  <c r="B28" i="11"/>
  <c r="B27" i="11"/>
  <c r="B26" i="11"/>
  <c r="B25" i="11"/>
  <c r="B24" i="11"/>
  <c r="B23" i="11"/>
  <c r="B22" i="11"/>
  <c r="B21" i="11"/>
  <c r="B20" i="11"/>
  <c r="B19" i="11"/>
  <c r="B18" i="11"/>
  <c r="B17" i="11"/>
  <c r="B16" i="11"/>
  <c r="B15" i="11"/>
  <c r="B14" i="11"/>
  <c r="B13" i="11"/>
  <c r="C12" i="11"/>
  <c r="C10" i="11" s="1"/>
  <c r="D12" i="11"/>
  <c r="F12" i="11"/>
  <c r="H12" i="11"/>
  <c r="I12" i="11"/>
  <c r="J12" i="11"/>
  <c r="J10" i="11" s="1"/>
  <c r="G12" i="11"/>
  <c r="B12" i="11" l="1"/>
  <c r="B10" i="11"/>
  <c r="D20" i="9"/>
  <c r="C20" i="9"/>
  <c r="B20" i="9" s="1"/>
  <c r="C26" i="113" l="1"/>
  <c r="B26" i="113" s="1"/>
  <c r="C27" i="113"/>
  <c r="B27" i="113" s="1"/>
  <c r="C28" i="113"/>
  <c r="B28" i="113" s="1"/>
  <c r="C29" i="113"/>
  <c r="B29" i="113" s="1"/>
  <c r="C30" i="113"/>
  <c r="B30" i="113" s="1"/>
  <c r="C31" i="113"/>
  <c r="B31" i="113" s="1"/>
  <c r="C25" i="113"/>
  <c r="B25" i="113" s="1"/>
  <c r="C24" i="113"/>
  <c r="B24" i="113" s="1"/>
  <c r="C23" i="113"/>
  <c r="B23" i="113" s="1"/>
  <c r="C21" i="113"/>
  <c r="B21" i="113" s="1"/>
  <c r="C22" i="113"/>
  <c r="B22" i="113" s="1"/>
  <c r="C20" i="113"/>
  <c r="B20" i="113" s="1"/>
  <c r="C19" i="113"/>
  <c r="B19" i="113" s="1"/>
  <c r="C18" i="113"/>
  <c r="B18" i="113" s="1"/>
  <c r="C17" i="113"/>
  <c r="B17" i="113" s="1"/>
  <c r="C16" i="113"/>
  <c r="B16" i="113" s="1"/>
  <c r="C15" i="113"/>
  <c r="B15" i="113" s="1"/>
  <c r="C14" i="113"/>
  <c r="B14" i="113" s="1"/>
  <c r="C12" i="113"/>
  <c r="B12" i="113" l="1"/>
  <c r="D12" i="4"/>
  <c r="C12" i="4"/>
  <c r="C10" i="4" s="1"/>
  <c r="B30" i="4"/>
  <c r="B29" i="4"/>
  <c r="B28" i="4"/>
  <c r="B27" i="4"/>
  <c r="B26" i="4"/>
  <c r="B25" i="4"/>
  <c r="B24" i="4"/>
  <c r="B23" i="4"/>
  <c r="B22" i="4"/>
  <c r="B21" i="4"/>
  <c r="B20" i="4"/>
  <c r="B19" i="4"/>
  <c r="B18" i="4"/>
  <c r="B17" i="4"/>
  <c r="B16" i="4"/>
  <c r="B15" i="4"/>
  <c r="B14" i="4"/>
  <c r="B13" i="4"/>
  <c r="B11" i="4"/>
  <c r="H13" i="113"/>
  <c r="H11" i="113" s="1"/>
  <c r="G13" i="113"/>
  <c r="G11" i="113" s="1"/>
  <c r="F13" i="113"/>
  <c r="F11" i="113" s="1"/>
  <c r="E13" i="113"/>
  <c r="E11" i="113" s="1"/>
  <c r="D13" i="113"/>
  <c r="C13" i="113" l="1"/>
  <c r="D11" i="113"/>
  <c r="B12" i="4"/>
  <c r="D10" i="4"/>
  <c r="B10" i="4" s="1"/>
  <c r="B13" i="113" l="1"/>
  <c r="B11" i="113" s="1"/>
  <c r="C11" i="113"/>
  <c r="D19" i="9"/>
  <c r="D18" i="9"/>
  <c r="D16" i="9"/>
  <c r="D14" i="9"/>
  <c r="D13" i="9"/>
  <c r="D15" i="8"/>
  <c r="C15" i="8"/>
  <c r="B11" i="10"/>
  <c r="P12" i="9"/>
  <c r="O12" i="9"/>
  <c r="H16" i="8"/>
  <c r="H14" i="8" s="1"/>
  <c r="G16" i="8"/>
  <c r="G14" i="8" s="1"/>
  <c r="B15" i="8" l="1"/>
  <c r="C23" i="79"/>
  <c r="C32" i="79"/>
  <c r="C35" i="79"/>
  <c r="C25" i="79"/>
  <c r="C33" i="79"/>
  <c r="C30" i="79"/>
  <c r="C28" i="79"/>
  <c r="C13" i="79"/>
  <c r="I13" i="80"/>
  <c r="F13" i="80"/>
  <c r="B11" i="79" l="1"/>
  <c r="C11" i="16"/>
  <c r="D11" i="16"/>
  <c r="B35" i="16"/>
  <c r="B32" i="16"/>
  <c r="B29" i="16"/>
  <c r="B31" i="16"/>
  <c r="B33" i="16"/>
  <c r="B34" i="16"/>
  <c r="B23" i="16"/>
  <c r="B24" i="16"/>
  <c r="B25" i="16"/>
  <c r="B12" i="16"/>
  <c r="B13" i="16"/>
  <c r="B14" i="16"/>
  <c r="B15" i="16"/>
  <c r="B16" i="16"/>
  <c r="B21" i="16"/>
  <c r="B20" i="16"/>
  <c r="B19" i="16"/>
  <c r="B18" i="16"/>
  <c r="B13" i="15"/>
  <c r="B12" i="15"/>
  <c r="F11" i="15"/>
  <c r="E11" i="15"/>
  <c r="C11" i="15"/>
  <c r="D11" i="15"/>
  <c r="G13" i="14"/>
  <c r="G11" i="14" s="1"/>
  <c r="F13" i="14"/>
  <c r="F11" i="14" s="1"/>
  <c r="D13" i="14"/>
  <c r="D11" i="14" s="1"/>
  <c r="E13" i="14"/>
  <c r="E11" i="14" s="1"/>
  <c r="C13" i="14"/>
  <c r="B11" i="15" l="1"/>
  <c r="B11" i="16"/>
  <c r="C11" i="14"/>
  <c r="B11" i="14" s="1"/>
  <c r="B13" i="14"/>
  <c r="G20" i="80"/>
  <c r="G13" i="80"/>
  <c r="H28" i="80" l="1"/>
  <c r="I28" i="80"/>
  <c r="J28" i="80"/>
  <c r="K28" i="80"/>
  <c r="L28" i="80"/>
  <c r="M28" i="80"/>
  <c r="N28" i="80"/>
  <c r="G28" i="80"/>
  <c r="G47" i="80"/>
  <c r="H47" i="80"/>
  <c r="I47" i="80"/>
  <c r="J47" i="80"/>
  <c r="K47" i="80"/>
  <c r="L47" i="80"/>
  <c r="M47" i="80"/>
  <c r="N47" i="80"/>
  <c r="F47" i="80"/>
  <c r="G43" i="80"/>
  <c r="H43" i="80"/>
  <c r="I43" i="80"/>
  <c r="J43" i="80"/>
  <c r="K43" i="80"/>
  <c r="L43" i="80"/>
  <c r="M43" i="80"/>
  <c r="N43" i="80"/>
  <c r="F43" i="80"/>
  <c r="G38" i="80"/>
  <c r="H38" i="80"/>
  <c r="I38" i="80"/>
  <c r="J38" i="80"/>
  <c r="K38" i="80"/>
  <c r="L38" i="80"/>
  <c r="M38" i="80"/>
  <c r="N38" i="80"/>
  <c r="F38" i="80"/>
  <c r="G34" i="80"/>
  <c r="H34" i="80"/>
  <c r="I34" i="80"/>
  <c r="J34" i="80"/>
  <c r="K34" i="80"/>
  <c r="L34" i="80"/>
  <c r="M34" i="80"/>
  <c r="N34" i="80"/>
  <c r="F34" i="80"/>
  <c r="C34" i="80" s="1"/>
  <c r="F28" i="80"/>
  <c r="C28" i="80" s="1"/>
  <c r="H20" i="80"/>
  <c r="I20" i="80"/>
  <c r="J20" i="80"/>
  <c r="D20" i="80" s="1"/>
  <c r="K20" i="80"/>
  <c r="L20" i="80"/>
  <c r="M20" i="80"/>
  <c r="N20" i="80"/>
  <c r="F20" i="80"/>
  <c r="C38" i="80" l="1"/>
  <c r="E20" i="80"/>
  <c r="C43" i="80"/>
  <c r="D43" i="80"/>
  <c r="E47" i="80"/>
  <c r="C20" i="80"/>
  <c r="E34" i="80"/>
  <c r="C47" i="80"/>
  <c r="D47" i="80"/>
  <c r="E28" i="80"/>
  <c r="D34" i="80"/>
  <c r="E38" i="80"/>
  <c r="D28" i="80"/>
  <c r="D38" i="80"/>
  <c r="E43" i="80"/>
  <c r="N18" i="80"/>
  <c r="G18" i="80"/>
  <c r="O14" i="29"/>
  <c r="O15" i="29"/>
  <c r="O16" i="29"/>
  <c r="O17" i="29"/>
  <c r="O18" i="29"/>
  <c r="O19" i="29"/>
  <c r="O20" i="29"/>
  <c r="O21" i="29"/>
  <c r="O13" i="29"/>
  <c r="M14" i="29"/>
  <c r="M15" i="29"/>
  <c r="M16" i="29"/>
  <c r="M17" i="29"/>
  <c r="M18" i="29"/>
  <c r="M19" i="29"/>
  <c r="M20" i="29"/>
  <c r="M21" i="29"/>
  <c r="M13" i="29"/>
  <c r="K14" i="29"/>
  <c r="K15" i="29"/>
  <c r="K16" i="29"/>
  <c r="K17" i="29"/>
  <c r="K18" i="29"/>
  <c r="K19" i="29"/>
  <c r="K20" i="29"/>
  <c r="K21" i="29"/>
  <c r="K13" i="29"/>
  <c r="I14" i="29"/>
  <c r="I15" i="29"/>
  <c r="I16" i="29"/>
  <c r="I17" i="29"/>
  <c r="I18" i="29"/>
  <c r="I19" i="29"/>
  <c r="I20" i="29"/>
  <c r="I21" i="29"/>
  <c r="I13" i="29"/>
  <c r="G14" i="29"/>
  <c r="G15" i="29"/>
  <c r="G16" i="29"/>
  <c r="G17" i="29"/>
  <c r="G18" i="29"/>
  <c r="G19" i="29"/>
  <c r="G20" i="29"/>
  <c r="G21" i="29"/>
  <c r="G13" i="29"/>
  <c r="E14" i="29"/>
  <c r="E15" i="29"/>
  <c r="E16" i="29"/>
  <c r="E17" i="29"/>
  <c r="E18" i="29"/>
  <c r="E19" i="29"/>
  <c r="E20" i="29"/>
  <c r="E21" i="29"/>
  <c r="E13" i="29"/>
  <c r="G11" i="80" l="1"/>
  <c r="M18" i="80"/>
  <c r="E16" i="8" l="1"/>
  <c r="D11" i="41" l="1"/>
  <c r="E11" i="41"/>
  <c r="U60" i="2" l="1"/>
  <c r="T60" i="2"/>
  <c r="S60" i="2"/>
  <c r="R60" i="2"/>
  <c r="Q60" i="2"/>
  <c r="P60" i="2"/>
  <c r="O60" i="2"/>
  <c r="N60" i="2"/>
  <c r="M60" i="2"/>
  <c r="L60" i="2"/>
  <c r="K60" i="2"/>
  <c r="J60" i="2"/>
  <c r="I60" i="2"/>
  <c r="H60" i="2"/>
  <c r="G60" i="2"/>
  <c r="F60" i="2"/>
  <c r="E60" i="2"/>
  <c r="D60" i="2"/>
  <c r="U58" i="2"/>
  <c r="T58" i="2"/>
  <c r="S58" i="2"/>
  <c r="R58" i="2"/>
  <c r="Q58" i="2"/>
  <c r="Q54" i="2" s="1"/>
  <c r="P58" i="2"/>
  <c r="P54" i="2" s="1"/>
  <c r="O58" i="2"/>
  <c r="N58" i="2"/>
  <c r="M58" i="2"/>
  <c r="M54" i="2" s="1"/>
  <c r="L58" i="2"/>
  <c r="L54" i="2" s="1"/>
  <c r="K58" i="2"/>
  <c r="J58" i="2"/>
  <c r="I58" i="2"/>
  <c r="I54" i="2" s="1"/>
  <c r="H58" i="2"/>
  <c r="H54" i="2" s="1"/>
  <c r="G58" i="2"/>
  <c r="F58" i="2"/>
  <c r="E58" i="2"/>
  <c r="D58" i="2"/>
  <c r="D54" i="2" s="1"/>
  <c r="U55" i="2"/>
  <c r="T55" i="2"/>
  <c r="S55" i="2"/>
  <c r="S54" i="2" s="1"/>
  <c r="R55" i="2"/>
  <c r="R54" i="2" s="1"/>
  <c r="Q55" i="2"/>
  <c r="P55" i="2"/>
  <c r="O55" i="2"/>
  <c r="O54" i="2" s="1"/>
  <c r="N55" i="2"/>
  <c r="N54" i="2" s="1"/>
  <c r="M55" i="2"/>
  <c r="L55" i="2"/>
  <c r="K55" i="2"/>
  <c r="K54" i="2" s="1"/>
  <c r="J55" i="2"/>
  <c r="J54" i="2" s="1"/>
  <c r="I55" i="2"/>
  <c r="H55" i="2"/>
  <c r="G55" i="2"/>
  <c r="G54" i="2" s="1"/>
  <c r="F55" i="2"/>
  <c r="F54" i="2" s="1"/>
  <c r="E55" i="2"/>
  <c r="D55" i="2"/>
  <c r="U54" i="2"/>
  <c r="U45" i="2" s="1"/>
  <c r="T54" i="2"/>
  <c r="E54" i="2"/>
  <c r="E45" i="2" s="1"/>
  <c r="U48" i="2"/>
  <c r="T48" i="2"/>
  <c r="S48" i="2"/>
  <c r="R48" i="2"/>
  <c r="Q48" i="2"/>
  <c r="Q47" i="2" s="1"/>
  <c r="P48" i="2"/>
  <c r="P47" i="2" s="1"/>
  <c r="O48" i="2"/>
  <c r="O47" i="2" s="1"/>
  <c r="N48" i="2"/>
  <c r="N47" i="2" s="1"/>
  <c r="M48" i="2"/>
  <c r="L48" i="2"/>
  <c r="L47" i="2" s="1"/>
  <c r="K48" i="2"/>
  <c r="K47" i="2" s="1"/>
  <c r="J48" i="2"/>
  <c r="J47" i="2" s="1"/>
  <c r="I48" i="2"/>
  <c r="H48" i="2"/>
  <c r="H47" i="2" s="1"/>
  <c r="G48" i="2"/>
  <c r="F48" i="2"/>
  <c r="F47" i="2" s="1"/>
  <c r="E48" i="2"/>
  <c r="E47" i="2" s="1"/>
  <c r="D48" i="2"/>
  <c r="D47" i="2" s="1"/>
  <c r="T47" i="2"/>
  <c r="S47" i="2"/>
  <c r="R47" i="2"/>
  <c r="M47" i="2"/>
  <c r="I47" i="2"/>
  <c r="U38" i="2"/>
  <c r="U37" i="2" s="1"/>
  <c r="T38" i="2"/>
  <c r="T37" i="2" s="1"/>
  <c r="S38" i="2"/>
  <c r="R38" i="2"/>
  <c r="R37" i="2" s="1"/>
  <c r="Q38" i="2"/>
  <c r="P38" i="2"/>
  <c r="P37" i="2" s="1"/>
  <c r="O38" i="2"/>
  <c r="O37" i="2" s="1"/>
  <c r="N38" i="2"/>
  <c r="N37" i="2" s="1"/>
  <c r="M38" i="2"/>
  <c r="M37" i="2" s="1"/>
  <c r="S37" i="2"/>
  <c r="Q37" i="2"/>
  <c r="L37" i="2"/>
  <c r="K37" i="2"/>
  <c r="J37" i="2"/>
  <c r="I37" i="2"/>
  <c r="H37" i="2"/>
  <c r="G37" i="2"/>
  <c r="F37" i="2"/>
  <c r="F29" i="2" s="1"/>
  <c r="E37" i="2"/>
  <c r="D37" i="2"/>
  <c r="U33" i="2"/>
  <c r="U31" i="2" s="1"/>
  <c r="T33" i="2"/>
  <c r="T31" i="2" s="1"/>
  <c r="T29" i="2" s="1"/>
  <c r="S33" i="2"/>
  <c r="S31" i="2" s="1"/>
  <c r="R33" i="2"/>
  <c r="R31" i="2" s="1"/>
  <c r="Q33" i="2"/>
  <c r="Q31" i="2" s="1"/>
  <c r="P33" i="2"/>
  <c r="O33" i="2"/>
  <c r="O31" i="2" s="1"/>
  <c r="N33" i="2"/>
  <c r="N31" i="2" s="1"/>
  <c r="M33" i="2"/>
  <c r="M31" i="2" s="1"/>
  <c r="P31" i="2"/>
  <c r="L31" i="2"/>
  <c r="K31" i="2"/>
  <c r="J31" i="2"/>
  <c r="I31" i="2"/>
  <c r="I29" i="2" s="1"/>
  <c r="H31" i="2"/>
  <c r="G31" i="2"/>
  <c r="F31" i="2"/>
  <c r="E31" i="2"/>
  <c r="E29" i="2" s="1"/>
  <c r="D31" i="2"/>
  <c r="O25" i="2"/>
  <c r="N25" i="2"/>
  <c r="M25" i="2"/>
  <c r="L25" i="2"/>
  <c r="U22" i="2"/>
  <c r="T22" i="2"/>
  <c r="S22" i="2"/>
  <c r="R22" i="2"/>
  <c r="Q22" i="2"/>
  <c r="P22" i="2"/>
  <c r="O22" i="2"/>
  <c r="N22" i="2"/>
  <c r="M22" i="2"/>
  <c r="L22" i="2"/>
  <c r="K22" i="2"/>
  <c r="J22" i="2"/>
  <c r="I22" i="2"/>
  <c r="H22" i="2"/>
  <c r="G22" i="2"/>
  <c r="F22" i="2"/>
  <c r="E22" i="2"/>
  <c r="D22" i="2"/>
  <c r="U19" i="2"/>
  <c r="U17" i="2" s="1"/>
  <c r="T19" i="2"/>
  <c r="S19" i="2"/>
  <c r="R19" i="2"/>
  <c r="Q19" i="2"/>
  <c r="P19" i="2"/>
  <c r="O19" i="2"/>
  <c r="N19" i="2"/>
  <c r="M19" i="2"/>
  <c r="L19" i="2"/>
  <c r="L17" i="2" s="1"/>
  <c r="K19" i="2"/>
  <c r="J19" i="2"/>
  <c r="I19" i="2"/>
  <c r="H19" i="2"/>
  <c r="G19" i="2"/>
  <c r="F19" i="2"/>
  <c r="F17" i="2" s="1"/>
  <c r="E19" i="2"/>
  <c r="D19" i="2"/>
  <c r="T17" i="2"/>
  <c r="D17" i="2"/>
  <c r="U12" i="2"/>
  <c r="T12" i="2"/>
  <c r="S12" i="2"/>
  <c r="R12" i="2"/>
  <c r="Q12" i="2"/>
  <c r="P12" i="2"/>
  <c r="O12" i="2"/>
  <c r="N12" i="2"/>
  <c r="D21" i="112"/>
  <c r="D17" i="112"/>
  <c r="D13" i="112"/>
  <c r="D7" i="111"/>
  <c r="D6" i="111"/>
  <c r="D5" i="111"/>
  <c r="D4" i="111"/>
  <c r="D3" i="111"/>
  <c r="D2" i="111"/>
  <c r="E23" i="110"/>
  <c r="E22" i="110"/>
  <c r="E21" i="110"/>
  <c r="E20" i="110"/>
  <c r="E19" i="110"/>
  <c r="E18" i="110"/>
  <c r="E17" i="110"/>
  <c r="E16" i="110"/>
  <c r="E15" i="110"/>
  <c r="E14" i="110"/>
  <c r="E13" i="110"/>
  <c r="E12" i="110"/>
  <c r="E11" i="110"/>
  <c r="E10" i="110"/>
  <c r="E9" i="110"/>
  <c r="E8" i="110"/>
  <c r="J7" i="110"/>
  <c r="E7" i="110"/>
  <c r="J6" i="110"/>
  <c r="K6" i="110" s="1"/>
  <c r="E6" i="110"/>
  <c r="F6" i="110" s="1"/>
  <c r="E5" i="110"/>
  <c r="F5" i="110" s="1"/>
  <c r="E4" i="110"/>
  <c r="E3" i="110"/>
  <c r="D10" i="109"/>
  <c r="D9" i="109"/>
  <c r="D8" i="109"/>
  <c r="D7" i="109"/>
  <c r="D6" i="109"/>
  <c r="D5" i="109"/>
  <c r="D4" i="109"/>
  <c r="D3" i="109"/>
  <c r="D2" i="109"/>
  <c r="D21" i="106"/>
  <c r="D19" i="106"/>
  <c r="J18" i="106"/>
  <c r="I12" i="106"/>
  <c r="F18" i="106"/>
  <c r="E18" i="106"/>
  <c r="C18" i="106"/>
  <c r="B18" i="106"/>
  <c r="D17" i="106"/>
  <c r="D14" i="106"/>
  <c r="J13" i="106"/>
  <c r="G13" i="106"/>
  <c r="F13" i="106"/>
  <c r="F12" i="106" s="1"/>
  <c r="E13" i="106"/>
  <c r="D13" i="106" s="1"/>
  <c r="C13" i="106"/>
  <c r="B13" i="106"/>
  <c r="B12" i="106" s="1"/>
  <c r="L12" i="106"/>
  <c r="K12" i="106"/>
  <c r="J12" i="106" s="1"/>
  <c r="C12" i="106"/>
  <c r="B9" i="101"/>
  <c r="B9" i="100"/>
  <c r="B7" i="100" s="1"/>
  <c r="B17" i="99"/>
  <c r="B16" i="99"/>
  <c r="B15" i="99"/>
  <c r="B14" i="99"/>
  <c r="B13" i="99"/>
  <c r="B12" i="99"/>
  <c r="B11" i="99"/>
  <c r="B10" i="99"/>
  <c r="B9" i="99"/>
  <c r="K8" i="99"/>
  <c r="J8" i="99"/>
  <c r="I8" i="99"/>
  <c r="H8" i="99"/>
  <c r="G8" i="99"/>
  <c r="F8" i="99"/>
  <c r="E8" i="99"/>
  <c r="D8" i="99"/>
  <c r="C8" i="99"/>
  <c r="I24" i="98"/>
  <c r="F24" i="98"/>
  <c r="E24" i="98"/>
  <c r="D24" i="98"/>
  <c r="I23" i="98"/>
  <c r="F23" i="98"/>
  <c r="E23" i="98"/>
  <c r="D23" i="98"/>
  <c r="I22" i="98"/>
  <c r="F22" i="98"/>
  <c r="E22" i="98"/>
  <c r="D22" i="98"/>
  <c r="I21" i="98"/>
  <c r="F21" i="98"/>
  <c r="E21" i="98"/>
  <c r="D21" i="98"/>
  <c r="I20" i="98"/>
  <c r="F20" i="98"/>
  <c r="E20" i="98"/>
  <c r="D20" i="98"/>
  <c r="I19" i="98"/>
  <c r="F19" i="98"/>
  <c r="E19" i="98"/>
  <c r="D19" i="98"/>
  <c r="I18" i="98"/>
  <c r="F18" i="98"/>
  <c r="E18" i="98"/>
  <c r="D18" i="98"/>
  <c r="C18" i="98" s="1"/>
  <c r="I17" i="98"/>
  <c r="F17" i="98"/>
  <c r="E17" i="98"/>
  <c r="D17" i="98"/>
  <c r="C17" i="98" s="1"/>
  <c r="I16" i="98"/>
  <c r="F16" i="98"/>
  <c r="E16" i="98"/>
  <c r="D16" i="98"/>
  <c r="K13" i="98"/>
  <c r="J13" i="98"/>
  <c r="H13" i="98"/>
  <c r="G13" i="98"/>
  <c r="A84" i="97"/>
  <c r="A83" i="97"/>
  <c r="A82" i="97"/>
  <c r="A81" i="97"/>
  <c r="A80" i="97"/>
  <c r="A79" i="97"/>
  <c r="A78" i="97"/>
  <c r="A77" i="97"/>
  <c r="A76" i="97"/>
  <c r="A75" i="97"/>
  <c r="A74" i="97"/>
  <c r="A73" i="97"/>
  <c r="A71" i="97"/>
  <c r="A69" i="97"/>
  <c r="A68" i="97"/>
  <c r="A66" i="97"/>
  <c r="A63" i="97"/>
  <c r="A61" i="97"/>
  <c r="A60" i="97"/>
  <c r="A54" i="97"/>
  <c r="A77" i="85"/>
  <c r="A76" i="85"/>
  <c r="A75" i="85"/>
  <c r="A74" i="85"/>
  <c r="A73" i="85"/>
  <c r="A72" i="85"/>
  <c r="A71" i="85"/>
  <c r="A70" i="85"/>
  <c r="A69" i="85"/>
  <c r="A68" i="85"/>
  <c r="A67" i="85"/>
  <c r="A66" i="85"/>
  <c r="C10" i="84"/>
  <c r="C8" i="84" s="1"/>
  <c r="B10" i="84"/>
  <c r="B8" i="84" s="1"/>
  <c r="I15" i="83"/>
  <c r="F15" i="83"/>
  <c r="C15" i="83"/>
  <c r="I14" i="83"/>
  <c r="F14" i="83"/>
  <c r="C14" i="83"/>
  <c r="I13" i="83"/>
  <c r="F13" i="83"/>
  <c r="C13" i="83"/>
  <c r="I12" i="83"/>
  <c r="F12" i="83"/>
  <c r="C12" i="83"/>
  <c r="I11" i="83"/>
  <c r="F11" i="83"/>
  <c r="C11" i="83"/>
  <c r="K10" i="83"/>
  <c r="J10" i="83"/>
  <c r="H10" i="83"/>
  <c r="G10" i="83"/>
  <c r="E10" i="83"/>
  <c r="D10" i="83"/>
  <c r="B45" i="82"/>
  <c r="B41" i="82"/>
  <c r="B36" i="82"/>
  <c r="B32" i="82"/>
  <c r="B26" i="82"/>
  <c r="B19" i="82"/>
  <c r="B11" i="82"/>
  <c r="C9" i="82"/>
  <c r="H11" i="81"/>
  <c r="E11" i="81"/>
  <c r="E10" i="81" s="1"/>
  <c r="B11" i="81"/>
  <c r="J10" i="81"/>
  <c r="I10" i="81"/>
  <c r="H10" i="81"/>
  <c r="G10" i="81"/>
  <c r="F10" i="81"/>
  <c r="D10" i="81"/>
  <c r="C10" i="81"/>
  <c r="I18" i="80"/>
  <c r="L18" i="80"/>
  <c r="K18" i="80"/>
  <c r="N13" i="80"/>
  <c r="M13" i="80"/>
  <c r="M11" i="80" s="1"/>
  <c r="L13" i="80"/>
  <c r="C13" i="80" s="1"/>
  <c r="K13" i="80"/>
  <c r="J13" i="80"/>
  <c r="H13" i="80"/>
  <c r="C20" i="79"/>
  <c r="C11" i="79" s="1"/>
  <c r="A47" i="78"/>
  <c r="A46" i="78"/>
  <c r="A45" i="78"/>
  <c r="A44" i="78"/>
  <c r="A43" i="78"/>
  <c r="A42" i="78"/>
  <c r="A41" i="78"/>
  <c r="A40" i="78"/>
  <c r="A39" i="78"/>
  <c r="A38" i="78"/>
  <c r="A37" i="78"/>
  <c r="I37" i="77"/>
  <c r="F37" i="77"/>
  <c r="C37" i="77"/>
  <c r="I36" i="77"/>
  <c r="F36" i="77"/>
  <c r="C36" i="77"/>
  <c r="I35" i="77"/>
  <c r="F35" i="77"/>
  <c r="C35" i="77"/>
  <c r="I34" i="77"/>
  <c r="F34" i="77"/>
  <c r="C34" i="77"/>
  <c r="I33" i="77"/>
  <c r="F33" i="77"/>
  <c r="C33" i="77"/>
  <c r="I32" i="77"/>
  <c r="C32" i="77"/>
  <c r="I30" i="77"/>
  <c r="F30" i="77"/>
  <c r="C30" i="77"/>
  <c r="I29" i="77"/>
  <c r="F29" i="77"/>
  <c r="C29" i="77"/>
  <c r="I28" i="77"/>
  <c r="F28" i="77"/>
  <c r="C28" i="77"/>
  <c r="I27" i="77"/>
  <c r="F27" i="77"/>
  <c r="C27" i="77"/>
  <c r="I26" i="77"/>
  <c r="F26" i="77"/>
  <c r="C26" i="77"/>
  <c r="I23" i="77"/>
  <c r="F23" i="77"/>
  <c r="C23" i="77"/>
  <c r="I22" i="77"/>
  <c r="F22" i="77"/>
  <c r="C22" i="77"/>
  <c r="I21" i="77"/>
  <c r="F21" i="77"/>
  <c r="C21" i="77"/>
  <c r="I20" i="77"/>
  <c r="F20" i="77"/>
  <c r="C20" i="77"/>
  <c r="I19" i="77"/>
  <c r="F19" i="77"/>
  <c r="C19" i="77"/>
  <c r="I44" i="76"/>
  <c r="F44" i="76"/>
  <c r="C44" i="76"/>
  <c r="I43" i="76"/>
  <c r="F43" i="76"/>
  <c r="C43" i="76"/>
  <c r="I42" i="76"/>
  <c r="F42" i="76"/>
  <c r="C42" i="76"/>
  <c r="I41" i="76"/>
  <c r="F41" i="76"/>
  <c r="C41" i="76"/>
  <c r="I40" i="76"/>
  <c r="F40" i="76"/>
  <c r="C40" i="76"/>
  <c r="K39" i="76"/>
  <c r="J39" i="76"/>
  <c r="H39" i="76"/>
  <c r="G39" i="76"/>
  <c r="E39" i="76"/>
  <c r="D39" i="76"/>
  <c r="I38" i="76"/>
  <c r="F38" i="76"/>
  <c r="C38" i="76"/>
  <c r="I37" i="76"/>
  <c r="F37" i="76"/>
  <c r="C37" i="76"/>
  <c r="I36" i="76"/>
  <c r="F36" i="76"/>
  <c r="C36" i="76"/>
  <c r="I35" i="76"/>
  <c r="F35" i="76"/>
  <c r="C35" i="76"/>
  <c r="I34" i="76"/>
  <c r="F34" i="76"/>
  <c r="C34" i="76"/>
  <c r="K33" i="76"/>
  <c r="J33" i="76"/>
  <c r="H33" i="76"/>
  <c r="G33" i="76"/>
  <c r="F33" i="76" s="1"/>
  <c r="E33" i="76"/>
  <c r="D33" i="76"/>
  <c r="I31" i="76"/>
  <c r="F31" i="76"/>
  <c r="C31" i="76"/>
  <c r="I30" i="76"/>
  <c r="F30" i="76"/>
  <c r="C30" i="76"/>
  <c r="I29" i="76"/>
  <c r="F29" i="76"/>
  <c r="C29" i="76"/>
  <c r="I28" i="76"/>
  <c r="F28" i="76"/>
  <c r="C28" i="76"/>
  <c r="I27" i="76"/>
  <c r="F27" i="76"/>
  <c r="C27" i="76"/>
  <c r="K26" i="76"/>
  <c r="J26" i="76"/>
  <c r="H26" i="76"/>
  <c r="G26" i="76"/>
  <c r="E26" i="76"/>
  <c r="D26" i="76"/>
  <c r="I24" i="76"/>
  <c r="F24" i="76"/>
  <c r="C24" i="76"/>
  <c r="I23" i="76"/>
  <c r="F23" i="76"/>
  <c r="C23" i="76"/>
  <c r="I22" i="76"/>
  <c r="F22" i="76"/>
  <c r="C22" i="76"/>
  <c r="I21" i="76"/>
  <c r="F21" i="76"/>
  <c r="C21" i="76"/>
  <c r="I20" i="76"/>
  <c r="F20" i="76"/>
  <c r="C20" i="76"/>
  <c r="K19" i="76"/>
  <c r="J19" i="76"/>
  <c r="H19" i="76"/>
  <c r="G19" i="76"/>
  <c r="E19" i="76"/>
  <c r="D19" i="76"/>
  <c r="C19" i="76" s="1"/>
  <c r="I17" i="76"/>
  <c r="F17" i="76"/>
  <c r="C17" i="76"/>
  <c r="I16" i="76"/>
  <c r="F16" i="76"/>
  <c r="C16" i="76"/>
  <c r="I15" i="76"/>
  <c r="C15" i="76"/>
  <c r="B15" i="76" s="1"/>
  <c r="I14" i="76"/>
  <c r="F14" i="76"/>
  <c r="C14" i="76"/>
  <c r="I13" i="76"/>
  <c r="F13" i="76"/>
  <c r="C13" i="76"/>
  <c r="K12" i="76"/>
  <c r="J12" i="76"/>
  <c r="H12" i="76"/>
  <c r="G12" i="76"/>
  <c r="E12" i="76"/>
  <c r="D12" i="76"/>
  <c r="E97" i="75"/>
  <c r="E96" i="75"/>
  <c r="E95" i="75"/>
  <c r="E94" i="75"/>
  <c r="E93" i="75"/>
  <c r="E92" i="75"/>
  <c r="E91" i="75"/>
  <c r="E90" i="75"/>
  <c r="E89" i="75"/>
  <c r="E88" i="75"/>
  <c r="E87" i="75"/>
  <c r="E86" i="75"/>
  <c r="E85" i="75"/>
  <c r="E84" i="75"/>
  <c r="E83" i="75"/>
  <c r="E82" i="75"/>
  <c r="E81" i="75"/>
  <c r="E80" i="75"/>
  <c r="E79" i="75"/>
  <c r="E78" i="75"/>
  <c r="E77" i="75"/>
  <c r="E76" i="75"/>
  <c r="E75" i="75"/>
  <c r="E74" i="75"/>
  <c r="E73" i="75"/>
  <c r="E72" i="75"/>
  <c r="E71" i="75"/>
  <c r="E70" i="75"/>
  <c r="E69" i="75"/>
  <c r="E68" i="75"/>
  <c r="E67" i="75"/>
  <c r="E66" i="75"/>
  <c r="E65" i="75"/>
  <c r="E64" i="75"/>
  <c r="E63" i="75"/>
  <c r="E62" i="75"/>
  <c r="E61" i="75"/>
  <c r="E60" i="75"/>
  <c r="E59" i="75"/>
  <c r="E58" i="75"/>
  <c r="E57" i="75"/>
  <c r="E56" i="75"/>
  <c r="E55" i="75"/>
  <c r="E54" i="75"/>
  <c r="E53" i="75"/>
  <c r="E52" i="75"/>
  <c r="E51" i="75"/>
  <c r="E50" i="75"/>
  <c r="E49" i="75"/>
  <c r="E48" i="75"/>
  <c r="E47" i="75"/>
  <c r="E46" i="75"/>
  <c r="E45" i="75"/>
  <c r="E44" i="75"/>
  <c r="E43" i="75"/>
  <c r="E42" i="75"/>
  <c r="E41" i="75"/>
  <c r="E40" i="75"/>
  <c r="E39" i="75"/>
  <c r="E38" i="75"/>
  <c r="E37" i="75"/>
  <c r="E36" i="75"/>
  <c r="E35" i="75"/>
  <c r="E34" i="75"/>
  <c r="E33" i="75"/>
  <c r="E32" i="75"/>
  <c r="E31" i="75"/>
  <c r="E30" i="75"/>
  <c r="E29" i="75"/>
  <c r="E28" i="75"/>
  <c r="E27" i="75"/>
  <c r="E26" i="75"/>
  <c r="E25" i="75"/>
  <c r="E24" i="75"/>
  <c r="E23" i="75"/>
  <c r="E22" i="75"/>
  <c r="E21" i="75"/>
  <c r="G20" i="75"/>
  <c r="F20" i="75"/>
  <c r="H15" i="75"/>
  <c r="E15" i="75"/>
  <c r="B15" i="75"/>
  <c r="J14" i="75"/>
  <c r="I14" i="75"/>
  <c r="G14" i="75"/>
  <c r="F14" i="75"/>
  <c r="E14" i="75" s="1"/>
  <c r="D14" i="75"/>
  <c r="C14" i="75"/>
  <c r="H13" i="75"/>
  <c r="E13" i="75"/>
  <c r="B13" i="75"/>
  <c r="J12" i="75"/>
  <c r="I12" i="75"/>
  <c r="G12" i="75"/>
  <c r="F12" i="75"/>
  <c r="D12" i="75"/>
  <c r="C12" i="75"/>
  <c r="H11" i="75"/>
  <c r="E11" i="75"/>
  <c r="B11" i="75"/>
  <c r="J10" i="75"/>
  <c r="I10" i="75"/>
  <c r="H10" i="75" s="1"/>
  <c r="G10" i="75"/>
  <c r="F10" i="75"/>
  <c r="D10" i="75"/>
  <c r="C10" i="75"/>
  <c r="H35" i="74"/>
  <c r="E35" i="74"/>
  <c r="B35" i="74"/>
  <c r="J34" i="74"/>
  <c r="I34" i="74"/>
  <c r="G34" i="74"/>
  <c r="F34" i="74"/>
  <c r="D34" i="74"/>
  <c r="C34" i="74"/>
  <c r="H32" i="74"/>
  <c r="E32" i="74"/>
  <c r="B32" i="74"/>
  <c r="J31" i="74"/>
  <c r="I31" i="74"/>
  <c r="G31" i="74"/>
  <c r="F31" i="74"/>
  <c r="E31" i="74" s="1"/>
  <c r="D31" i="74"/>
  <c r="C31" i="74"/>
  <c r="H27" i="74"/>
  <c r="E27" i="74"/>
  <c r="B27" i="74"/>
  <c r="H26" i="74"/>
  <c r="E26" i="74"/>
  <c r="B26" i="74"/>
  <c r="H25" i="74"/>
  <c r="E25" i="74"/>
  <c r="B25" i="74"/>
  <c r="H24" i="74"/>
  <c r="E24" i="74"/>
  <c r="B24" i="74"/>
  <c r="H23" i="74"/>
  <c r="E23" i="74"/>
  <c r="B23" i="74"/>
  <c r="H22" i="74"/>
  <c r="E22" i="74"/>
  <c r="B22" i="74"/>
  <c r="H21" i="74"/>
  <c r="E21" i="74"/>
  <c r="B21" i="74"/>
  <c r="H20" i="74"/>
  <c r="E20" i="74"/>
  <c r="H17" i="74"/>
  <c r="E17" i="74"/>
  <c r="B17" i="74"/>
  <c r="H16" i="74"/>
  <c r="B16" i="74"/>
  <c r="H14" i="74"/>
  <c r="E14" i="74"/>
  <c r="B14" i="74"/>
  <c r="H13" i="74"/>
  <c r="H12" i="74" s="1"/>
  <c r="E13" i="74"/>
  <c r="B13" i="74"/>
  <c r="J12" i="74"/>
  <c r="I12" i="74"/>
  <c r="I10" i="74" s="1"/>
  <c r="G12" i="74"/>
  <c r="F12" i="74"/>
  <c r="F10" i="74" s="1"/>
  <c r="D12" i="74"/>
  <c r="C12" i="74"/>
  <c r="C10" i="74" s="1"/>
  <c r="E45" i="73"/>
  <c r="B45" i="73"/>
  <c r="E44" i="73"/>
  <c r="B44" i="73"/>
  <c r="E43" i="73"/>
  <c r="B43" i="73"/>
  <c r="E42" i="73"/>
  <c r="B42" i="73"/>
  <c r="E41" i="73"/>
  <c r="B41" i="73"/>
  <c r="E40" i="73"/>
  <c r="B40" i="73"/>
  <c r="E39" i="73"/>
  <c r="B39" i="73"/>
  <c r="E38" i="73"/>
  <c r="B38" i="73"/>
  <c r="E37" i="73"/>
  <c r="B37" i="73"/>
  <c r="E36" i="73"/>
  <c r="B36" i="73"/>
  <c r="E35" i="73"/>
  <c r="B35" i="73"/>
  <c r="E34" i="73"/>
  <c r="B34" i="73"/>
  <c r="E33" i="73"/>
  <c r="B33" i="73"/>
  <c r="E32" i="73"/>
  <c r="B32" i="73"/>
  <c r="E31" i="73"/>
  <c r="B31" i="73"/>
  <c r="E30" i="73"/>
  <c r="B30" i="73"/>
  <c r="E29" i="73"/>
  <c r="B29" i="73"/>
  <c r="E28" i="73"/>
  <c r="B28" i="73"/>
  <c r="G26" i="73"/>
  <c r="F26" i="73"/>
  <c r="D26" i="73"/>
  <c r="C26" i="73"/>
  <c r="E24" i="73"/>
  <c r="B24" i="73"/>
  <c r="E23" i="73"/>
  <c r="B23" i="73"/>
  <c r="E22" i="73"/>
  <c r="B22" i="73"/>
  <c r="E21" i="73"/>
  <c r="B21" i="73"/>
  <c r="E19" i="73"/>
  <c r="B19" i="73"/>
  <c r="E18" i="73"/>
  <c r="B18" i="73"/>
  <c r="E17" i="73"/>
  <c r="B17" i="73"/>
  <c r="E16" i="73"/>
  <c r="B16" i="73"/>
  <c r="E15" i="73"/>
  <c r="G13" i="73"/>
  <c r="G11" i="73" s="1"/>
  <c r="F13" i="73"/>
  <c r="D13" i="73"/>
  <c r="B13" i="73" s="1"/>
  <c r="A116" i="72"/>
  <c r="A115" i="72"/>
  <c r="A114" i="72"/>
  <c r="A113" i="72"/>
  <c r="A112" i="72"/>
  <c r="A111" i="72"/>
  <c r="A110" i="72"/>
  <c r="A109" i="72"/>
  <c r="A108" i="72"/>
  <c r="A107" i="72"/>
  <c r="A106" i="72"/>
  <c r="A105" i="72"/>
  <c r="A104" i="72"/>
  <c r="A103" i="72"/>
  <c r="A102" i="72"/>
  <c r="A101" i="72"/>
  <c r="A100" i="72"/>
  <c r="A99" i="72"/>
  <c r="A98" i="72"/>
  <c r="A97" i="72"/>
  <c r="A96" i="72"/>
  <c r="A95" i="72"/>
  <c r="A94" i="72"/>
  <c r="A93" i="72"/>
  <c r="A92" i="72"/>
  <c r="A91" i="72"/>
  <c r="A90" i="72"/>
  <c r="A89" i="72"/>
  <c r="A88" i="72"/>
  <c r="A87" i="72"/>
  <c r="A86" i="72"/>
  <c r="A85" i="72"/>
  <c r="A84" i="72"/>
  <c r="A83" i="72"/>
  <c r="A82" i="72"/>
  <c r="A81" i="72"/>
  <c r="A80" i="72"/>
  <c r="A79" i="72"/>
  <c r="A78" i="72"/>
  <c r="A77" i="72"/>
  <c r="A76" i="72"/>
  <c r="A75" i="72"/>
  <c r="A74" i="72"/>
  <c r="A73" i="72"/>
  <c r="A72" i="72"/>
  <c r="A71" i="72"/>
  <c r="A70" i="72"/>
  <c r="A69" i="72"/>
  <c r="A68" i="72"/>
  <c r="A67" i="72"/>
  <c r="A66" i="72"/>
  <c r="A65" i="72"/>
  <c r="A64" i="72"/>
  <c r="A63" i="72"/>
  <c r="A62" i="72"/>
  <c r="A61" i="72"/>
  <c r="A60" i="72"/>
  <c r="A59" i="72"/>
  <c r="A58" i="72"/>
  <c r="A57" i="72"/>
  <c r="A56" i="72"/>
  <c r="A55" i="72"/>
  <c r="A54" i="72"/>
  <c r="A53" i="72"/>
  <c r="A52" i="72"/>
  <c r="A51" i="72"/>
  <c r="A50" i="72"/>
  <c r="A49" i="72"/>
  <c r="A48" i="72"/>
  <c r="A47" i="72"/>
  <c r="A46" i="72"/>
  <c r="A45" i="72"/>
  <c r="A44" i="72"/>
  <c r="A43" i="72"/>
  <c r="A42" i="72"/>
  <c r="A41" i="72"/>
  <c r="A40" i="72"/>
  <c r="A39" i="72"/>
  <c r="A38" i="72"/>
  <c r="A37" i="72"/>
  <c r="A36" i="72"/>
  <c r="A35" i="72"/>
  <c r="C19" i="71"/>
  <c r="C18" i="71" s="1"/>
  <c r="B19" i="71"/>
  <c r="B18" i="71" s="1"/>
  <c r="C14" i="71"/>
  <c r="C13" i="71" s="1"/>
  <c r="B14" i="71"/>
  <c r="B13" i="71" s="1"/>
  <c r="C12" i="71"/>
  <c r="B12" i="71"/>
  <c r="C11" i="71"/>
  <c r="B11" i="71"/>
  <c r="C10" i="71"/>
  <c r="B10" i="71"/>
  <c r="B16" i="70"/>
  <c r="B15" i="70"/>
  <c r="B14" i="70"/>
  <c r="B13" i="70"/>
  <c r="B12" i="70"/>
  <c r="B11" i="70"/>
  <c r="B10" i="70"/>
  <c r="B9" i="70"/>
  <c r="D8" i="70"/>
  <c r="C8" i="70"/>
  <c r="E35" i="69"/>
  <c r="B35" i="69"/>
  <c r="E34" i="69"/>
  <c r="B34" i="69"/>
  <c r="E33" i="69"/>
  <c r="B33" i="69"/>
  <c r="E32" i="69"/>
  <c r="B32" i="69"/>
  <c r="E31" i="69"/>
  <c r="B31" i="69"/>
  <c r="E30" i="69"/>
  <c r="B30" i="69"/>
  <c r="E29" i="69"/>
  <c r="B29" i="69"/>
  <c r="E28" i="69"/>
  <c r="B28" i="69"/>
  <c r="E27" i="69"/>
  <c r="B27" i="69"/>
  <c r="E26" i="69"/>
  <c r="B26" i="69"/>
  <c r="E25" i="69"/>
  <c r="B25" i="69"/>
  <c r="E24" i="69"/>
  <c r="B24" i="69"/>
  <c r="E23" i="69"/>
  <c r="B23" i="69"/>
  <c r="E22" i="69"/>
  <c r="B22" i="69"/>
  <c r="E21" i="69"/>
  <c r="B21" i="69"/>
  <c r="E20" i="69"/>
  <c r="B20" i="69"/>
  <c r="E19" i="69"/>
  <c r="B19" i="69"/>
  <c r="E18" i="69"/>
  <c r="B18" i="69"/>
  <c r="E17" i="69"/>
  <c r="B17" i="69"/>
  <c r="E16" i="69"/>
  <c r="B16" i="69"/>
  <c r="E15" i="69"/>
  <c r="B15" i="69"/>
  <c r="E14" i="69"/>
  <c r="B14" i="69"/>
  <c r="E13" i="69"/>
  <c r="B13" i="69"/>
  <c r="E12" i="69"/>
  <c r="B12" i="69"/>
  <c r="E11" i="69"/>
  <c r="B11" i="69"/>
  <c r="E10" i="69"/>
  <c r="B10" i="69"/>
  <c r="G9" i="69"/>
  <c r="F9" i="69"/>
  <c r="D9" i="69"/>
  <c r="C9" i="69"/>
  <c r="B9" i="69" s="1"/>
  <c r="G13" i="68"/>
  <c r="G11" i="68" s="1"/>
  <c r="F13" i="68"/>
  <c r="F11" i="68" s="1"/>
  <c r="E13" i="68"/>
  <c r="E11" i="68" s="1"/>
  <c r="D13" i="68"/>
  <c r="D11" i="68" s="1"/>
  <c r="C13" i="68"/>
  <c r="C11" i="68" s="1"/>
  <c r="B13" i="68"/>
  <c r="B11" i="68" s="1"/>
  <c r="G13" i="67"/>
  <c r="G11" i="67" s="1"/>
  <c r="F13" i="67"/>
  <c r="F11" i="67" s="1"/>
  <c r="E13" i="67"/>
  <c r="E11" i="67" s="1"/>
  <c r="D13" i="67"/>
  <c r="C13" i="67"/>
  <c r="C11" i="67" s="1"/>
  <c r="B13" i="67"/>
  <c r="B11" i="67" s="1"/>
  <c r="D11" i="67"/>
  <c r="B28" i="66"/>
  <c r="B27" i="66"/>
  <c r="B26" i="66"/>
  <c r="B25" i="66"/>
  <c r="B24" i="66"/>
  <c r="B23" i="66"/>
  <c r="B22" i="66"/>
  <c r="B21" i="66"/>
  <c r="B20" i="66"/>
  <c r="B19" i="66"/>
  <c r="B18" i="66"/>
  <c r="B17" i="66"/>
  <c r="B16" i="66"/>
  <c r="B15" i="66"/>
  <c r="B14" i="66"/>
  <c r="B13" i="66"/>
  <c r="B12" i="66"/>
  <c r="B11" i="66"/>
  <c r="J10" i="66"/>
  <c r="J8" i="66" s="1"/>
  <c r="I10" i="66"/>
  <c r="I8" i="66" s="1"/>
  <c r="H10" i="66"/>
  <c r="H8" i="66" s="1"/>
  <c r="G10" i="66"/>
  <c r="G8" i="66" s="1"/>
  <c r="F10" i="66"/>
  <c r="F8" i="66" s="1"/>
  <c r="E10" i="66"/>
  <c r="D10" i="66"/>
  <c r="D8" i="66" s="1"/>
  <c r="C10" i="66"/>
  <c r="B9" i="66"/>
  <c r="E8" i="66"/>
  <c r="J32" i="65"/>
  <c r="C32" i="65"/>
  <c r="B32" i="65" s="1"/>
  <c r="J31" i="65"/>
  <c r="B31" i="65" s="1"/>
  <c r="C31" i="65"/>
  <c r="J30" i="65"/>
  <c r="C30" i="65"/>
  <c r="B30" i="65" s="1"/>
  <c r="J29" i="65"/>
  <c r="C29" i="65"/>
  <c r="J28" i="65"/>
  <c r="C28" i="65"/>
  <c r="J27" i="65"/>
  <c r="C27" i="65"/>
  <c r="J26" i="65"/>
  <c r="C26" i="65"/>
  <c r="J25" i="65"/>
  <c r="C25" i="65"/>
  <c r="J24" i="65"/>
  <c r="C24" i="65"/>
  <c r="B24" i="65" s="1"/>
  <c r="J23" i="65"/>
  <c r="C23" i="65"/>
  <c r="J22" i="65"/>
  <c r="C22" i="65"/>
  <c r="J21" i="65"/>
  <c r="C21" i="65"/>
  <c r="J20" i="65"/>
  <c r="C20" i="65"/>
  <c r="B20" i="65" s="1"/>
  <c r="J19" i="65"/>
  <c r="C19" i="65"/>
  <c r="J18" i="65"/>
  <c r="C18" i="65"/>
  <c r="J17" i="65"/>
  <c r="C17" i="65"/>
  <c r="J16" i="65"/>
  <c r="C16" i="65"/>
  <c r="J15" i="65"/>
  <c r="C15" i="65"/>
  <c r="Q14" i="65"/>
  <c r="Q12" i="65" s="1"/>
  <c r="P14" i="65"/>
  <c r="P12" i="65" s="1"/>
  <c r="O14" i="65"/>
  <c r="O12" i="65" s="1"/>
  <c r="N14" i="65"/>
  <c r="M14" i="65"/>
  <c r="M12" i="65" s="1"/>
  <c r="L14" i="65"/>
  <c r="L12" i="65" s="1"/>
  <c r="K14" i="65"/>
  <c r="K12" i="65" s="1"/>
  <c r="I14" i="65"/>
  <c r="H14" i="65"/>
  <c r="H12" i="65" s="1"/>
  <c r="G14" i="65"/>
  <c r="G12" i="65" s="1"/>
  <c r="F14" i="65"/>
  <c r="F12" i="65" s="1"/>
  <c r="E14" i="65"/>
  <c r="D14" i="65"/>
  <c r="D12" i="65" s="1"/>
  <c r="J13" i="65"/>
  <c r="C13" i="65"/>
  <c r="N12" i="65"/>
  <c r="I12" i="65"/>
  <c r="E12" i="65"/>
  <c r="B33" i="64"/>
  <c r="B32" i="64"/>
  <c r="B31" i="64"/>
  <c r="B30" i="64"/>
  <c r="B29" i="64"/>
  <c r="B28" i="64"/>
  <c r="B27" i="64"/>
  <c r="B26" i="64"/>
  <c r="B25" i="64"/>
  <c r="B24" i="64"/>
  <c r="B23" i="64"/>
  <c r="B22" i="64"/>
  <c r="B21" i="64"/>
  <c r="B20" i="64"/>
  <c r="B19" i="64"/>
  <c r="B18" i="64"/>
  <c r="B17" i="64"/>
  <c r="B16" i="64"/>
  <c r="G15" i="64"/>
  <c r="G13" i="64" s="1"/>
  <c r="F15" i="64"/>
  <c r="F13" i="64" s="1"/>
  <c r="E15" i="64"/>
  <c r="D15" i="64"/>
  <c r="C15" i="64"/>
  <c r="B14" i="64"/>
  <c r="E13" i="64"/>
  <c r="D13" i="64"/>
  <c r="C13" i="64"/>
  <c r="G31" i="63"/>
  <c r="C31" i="63"/>
  <c r="G30" i="63"/>
  <c r="C30" i="63"/>
  <c r="G29" i="63"/>
  <c r="C29" i="63"/>
  <c r="G28" i="63"/>
  <c r="C28" i="63"/>
  <c r="G27" i="63"/>
  <c r="C27" i="63"/>
  <c r="G26" i="63"/>
  <c r="C26" i="63"/>
  <c r="G25" i="63"/>
  <c r="C25" i="63"/>
  <c r="G24" i="63"/>
  <c r="C24" i="63"/>
  <c r="G23" i="63"/>
  <c r="C23" i="63"/>
  <c r="G22" i="63"/>
  <c r="C22" i="63"/>
  <c r="G21" i="63"/>
  <c r="C21" i="63"/>
  <c r="G20" i="63"/>
  <c r="C20" i="63"/>
  <c r="G19" i="63"/>
  <c r="C19" i="63"/>
  <c r="G18" i="63"/>
  <c r="C18" i="63"/>
  <c r="G17" i="63"/>
  <c r="C17" i="63"/>
  <c r="G16" i="63"/>
  <c r="C16" i="63"/>
  <c r="G15" i="63"/>
  <c r="C15" i="63"/>
  <c r="G14" i="63"/>
  <c r="C14" i="63"/>
  <c r="K13" i="63"/>
  <c r="K11" i="63" s="1"/>
  <c r="J13" i="63"/>
  <c r="I13" i="63"/>
  <c r="H13" i="63"/>
  <c r="F13" i="63"/>
  <c r="F11" i="63" s="1"/>
  <c r="E13" i="63"/>
  <c r="E11" i="63" s="1"/>
  <c r="D13" i="63"/>
  <c r="G12" i="63"/>
  <c r="C12" i="63"/>
  <c r="B12" i="63" s="1"/>
  <c r="J11" i="63"/>
  <c r="I11" i="63"/>
  <c r="G30" i="62"/>
  <c r="E30" i="62"/>
  <c r="C30" i="62"/>
  <c r="G29" i="62"/>
  <c r="E29" i="62"/>
  <c r="C29" i="62"/>
  <c r="G28" i="62"/>
  <c r="E28" i="62"/>
  <c r="C28" i="62"/>
  <c r="G27" i="62"/>
  <c r="E27" i="62"/>
  <c r="C27" i="62"/>
  <c r="G26" i="62"/>
  <c r="E26" i="62"/>
  <c r="C26" i="62"/>
  <c r="G25" i="62"/>
  <c r="E25" i="62"/>
  <c r="C25" i="62"/>
  <c r="G24" i="62"/>
  <c r="E24" i="62"/>
  <c r="C24" i="62"/>
  <c r="G23" i="62"/>
  <c r="E23" i="62"/>
  <c r="C23" i="62"/>
  <c r="G22" i="62"/>
  <c r="E22" i="62"/>
  <c r="C22" i="62"/>
  <c r="G21" i="62"/>
  <c r="E21" i="62"/>
  <c r="C21" i="62"/>
  <c r="G20" i="62"/>
  <c r="E20" i="62"/>
  <c r="C20" i="62"/>
  <c r="G19" i="62"/>
  <c r="E19" i="62"/>
  <c r="C19" i="62"/>
  <c r="G18" i="62"/>
  <c r="E18" i="62"/>
  <c r="C18" i="62"/>
  <c r="G17" i="62"/>
  <c r="E17" i="62"/>
  <c r="C17" i="62"/>
  <c r="G16" i="62"/>
  <c r="E16" i="62"/>
  <c r="C16" i="62"/>
  <c r="G15" i="62"/>
  <c r="E15" i="62"/>
  <c r="C15" i="62"/>
  <c r="G14" i="62"/>
  <c r="E14" i="62"/>
  <c r="C14" i="62"/>
  <c r="G13" i="62"/>
  <c r="E13" i="62"/>
  <c r="C13" i="62"/>
  <c r="F12" i="62"/>
  <c r="F10" i="62" s="1"/>
  <c r="D12" i="62"/>
  <c r="D10" i="62" s="1"/>
  <c r="D3" i="112" s="1"/>
  <c r="B12" i="62"/>
  <c r="B10" i="62" s="1"/>
  <c r="D2" i="112" s="1"/>
  <c r="G11" i="62"/>
  <c r="E11" i="62"/>
  <c r="C11" i="62"/>
  <c r="B35" i="61"/>
  <c r="B34" i="61"/>
  <c r="B33" i="61"/>
  <c r="B32" i="61"/>
  <c r="B31" i="61"/>
  <c r="B30" i="61"/>
  <c r="B29" i="61"/>
  <c r="B28" i="61"/>
  <c r="B27" i="61"/>
  <c r="B26" i="61"/>
  <c r="B25" i="61"/>
  <c r="B24" i="61"/>
  <c r="B23" i="61"/>
  <c r="B22" i="61"/>
  <c r="B21" i="61"/>
  <c r="B20" i="61"/>
  <c r="B19" i="61"/>
  <c r="B18" i="61"/>
  <c r="B17" i="61"/>
  <c r="B16" i="61"/>
  <c r="B15" i="61"/>
  <c r="B14" i="61"/>
  <c r="B13" i="61"/>
  <c r="B12" i="61"/>
  <c r="B11" i="61"/>
  <c r="B10" i="61"/>
  <c r="B9" i="61"/>
  <c r="I8" i="61"/>
  <c r="D12" i="112" s="1"/>
  <c r="H8" i="61"/>
  <c r="G8" i="61"/>
  <c r="F8" i="61"/>
  <c r="E8" i="61"/>
  <c r="D8" i="61"/>
  <c r="C8" i="61"/>
  <c r="B22" i="60"/>
  <c r="B21" i="60"/>
  <c r="B20" i="60"/>
  <c r="B19" i="60"/>
  <c r="B18" i="60"/>
  <c r="B17" i="60"/>
  <c r="B16" i="60"/>
  <c r="B15" i="60"/>
  <c r="B14" i="60"/>
  <c r="B13" i="60"/>
  <c r="B12" i="60"/>
  <c r="B11" i="60"/>
  <c r="I10" i="60"/>
  <c r="H10" i="60"/>
  <c r="G10" i="60"/>
  <c r="F10" i="60"/>
  <c r="D10" i="112" s="1"/>
  <c r="E10" i="60"/>
  <c r="D10" i="60"/>
  <c r="C10" i="60"/>
  <c r="W34" i="59"/>
  <c r="T34" i="59"/>
  <c r="Q34" i="59"/>
  <c r="N34" i="59"/>
  <c r="K34" i="59" s="1"/>
  <c r="H34" i="59"/>
  <c r="E34" i="59"/>
  <c r="D34" i="59"/>
  <c r="C34" i="59"/>
  <c r="W33" i="59"/>
  <c r="T33" i="59"/>
  <c r="Q33" i="59"/>
  <c r="N33" i="59"/>
  <c r="K33" i="59" s="1"/>
  <c r="H33" i="59"/>
  <c r="E33" i="59"/>
  <c r="D33" i="59"/>
  <c r="C33" i="59"/>
  <c r="W32" i="59"/>
  <c r="T32" i="59"/>
  <c r="Q32" i="59"/>
  <c r="N32" i="59"/>
  <c r="K32" i="59" s="1"/>
  <c r="H32" i="59"/>
  <c r="E32" i="59"/>
  <c r="D32" i="59"/>
  <c r="C32" i="59"/>
  <c r="W31" i="59"/>
  <c r="T31" i="59"/>
  <c r="Q31" i="59"/>
  <c r="N31" i="59"/>
  <c r="K31" i="59" s="1"/>
  <c r="H31" i="59"/>
  <c r="E31" i="59"/>
  <c r="D31" i="59"/>
  <c r="C31" i="59"/>
  <c r="W30" i="59"/>
  <c r="T30" i="59"/>
  <c r="Q30" i="59"/>
  <c r="N30" i="59"/>
  <c r="K30" i="59" s="1"/>
  <c r="H30" i="59"/>
  <c r="E30" i="59"/>
  <c r="D30" i="59"/>
  <c r="C30" i="59"/>
  <c r="W29" i="59"/>
  <c r="T29" i="59"/>
  <c r="Q29" i="59"/>
  <c r="N29" i="59"/>
  <c r="K29" i="59" s="1"/>
  <c r="H29" i="59"/>
  <c r="E29" i="59"/>
  <c r="D29" i="59"/>
  <c r="C29" i="59"/>
  <c r="W28" i="59"/>
  <c r="T28" i="59"/>
  <c r="Q28" i="59"/>
  <c r="N28" i="59"/>
  <c r="K28" i="59" s="1"/>
  <c r="H28" i="59"/>
  <c r="E28" i="59"/>
  <c r="D28" i="59"/>
  <c r="C28" i="59"/>
  <c r="B28" i="59" s="1"/>
  <c r="W27" i="59"/>
  <c r="T27" i="59"/>
  <c r="Q27" i="59"/>
  <c r="N27" i="59"/>
  <c r="K27" i="59" s="1"/>
  <c r="H27" i="59"/>
  <c r="E27" i="59"/>
  <c r="D27" i="59"/>
  <c r="C27" i="59"/>
  <c r="B27" i="59" s="1"/>
  <c r="W26" i="59"/>
  <c r="T26" i="59"/>
  <c r="Q26" i="59"/>
  <c r="N26" i="59"/>
  <c r="K26" i="59" s="1"/>
  <c r="H26" i="59"/>
  <c r="E26" i="59"/>
  <c r="D26" i="59"/>
  <c r="C26" i="59"/>
  <c r="W25" i="59"/>
  <c r="T25" i="59"/>
  <c r="Q25" i="59"/>
  <c r="N25" i="59"/>
  <c r="K25" i="59" s="1"/>
  <c r="H25" i="59"/>
  <c r="E25" i="59"/>
  <c r="D25" i="59"/>
  <c r="C25" i="59"/>
  <c r="W24" i="59"/>
  <c r="T24" i="59"/>
  <c r="Q24" i="59"/>
  <c r="N24" i="59"/>
  <c r="K24" i="59" s="1"/>
  <c r="H24" i="59"/>
  <c r="E24" i="59"/>
  <c r="D24" i="59"/>
  <c r="C24" i="59"/>
  <c r="W23" i="59"/>
  <c r="T23" i="59"/>
  <c r="Q23" i="59"/>
  <c r="N23" i="59"/>
  <c r="K23" i="59" s="1"/>
  <c r="H23" i="59"/>
  <c r="E23" i="59"/>
  <c r="D23" i="59"/>
  <c r="C23" i="59"/>
  <c r="W22" i="59"/>
  <c r="T22" i="59"/>
  <c r="Q22" i="59"/>
  <c r="N22" i="59"/>
  <c r="K22" i="59" s="1"/>
  <c r="H22" i="59"/>
  <c r="E22" i="59"/>
  <c r="D22" i="59"/>
  <c r="C22" i="59"/>
  <c r="W21" i="59"/>
  <c r="T21" i="59"/>
  <c r="Q21" i="59"/>
  <c r="N21" i="59"/>
  <c r="K21" i="59" s="1"/>
  <c r="H21" i="59"/>
  <c r="E21" i="59"/>
  <c r="D21" i="59"/>
  <c r="C21" i="59"/>
  <c r="W20" i="59"/>
  <c r="T20" i="59"/>
  <c r="Q20" i="59"/>
  <c r="N20" i="59"/>
  <c r="K20" i="59" s="1"/>
  <c r="H20" i="59"/>
  <c r="E20" i="59"/>
  <c r="D20" i="59"/>
  <c r="C20" i="59"/>
  <c r="W19" i="59"/>
  <c r="T19" i="59"/>
  <c r="Q19" i="59"/>
  <c r="N19" i="59"/>
  <c r="K19" i="59" s="1"/>
  <c r="H19" i="59"/>
  <c r="E19" i="59"/>
  <c r="D19" i="59"/>
  <c r="C19" i="59"/>
  <c r="B19" i="59" s="1"/>
  <c r="W18" i="59"/>
  <c r="T18" i="59"/>
  <c r="Q18" i="59"/>
  <c r="N18" i="59"/>
  <c r="K18" i="59" s="1"/>
  <c r="H18" i="59"/>
  <c r="E18" i="59"/>
  <c r="D18" i="59"/>
  <c r="C18" i="59"/>
  <c r="W17" i="59"/>
  <c r="T17" i="59"/>
  <c r="Q17" i="59"/>
  <c r="N17" i="59"/>
  <c r="K17" i="59" s="1"/>
  <c r="H17" i="59"/>
  <c r="E17" i="59"/>
  <c r="D17" i="59"/>
  <c r="C17" i="59"/>
  <c r="Y16" i="59"/>
  <c r="Y14" i="59" s="1"/>
  <c r="X16" i="59"/>
  <c r="X14" i="59" s="1"/>
  <c r="V16" i="59"/>
  <c r="U16" i="59"/>
  <c r="U14" i="59" s="1"/>
  <c r="S16" i="59"/>
  <c r="R16" i="59"/>
  <c r="P16" i="59"/>
  <c r="O16" i="59"/>
  <c r="O14" i="59" s="1"/>
  <c r="M16" i="59"/>
  <c r="M14" i="59" s="1"/>
  <c r="L16" i="59"/>
  <c r="L14" i="59" s="1"/>
  <c r="J16" i="59"/>
  <c r="J14" i="59" s="1"/>
  <c r="I16" i="59"/>
  <c r="I14" i="59" s="1"/>
  <c r="G16" i="59"/>
  <c r="G14" i="59" s="1"/>
  <c r="F16" i="59"/>
  <c r="W15" i="59"/>
  <c r="T15" i="59"/>
  <c r="Q15" i="59"/>
  <c r="N15" i="59"/>
  <c r="K15" i="59"/>
  <c r="H15" i="59"/>
  <c r="E15" i="59"/>
  <c r="D15" i="59"/>
  <c r="C15" i="59"/>
  <c r="V14" i="59"/>
  <c r="S14" i="59"/>
  <c r="R14" i="59"/>
  <c r="F14" i="59"/>
  <c r="B23" i="58"/>
  <c r="D22" i="71" s="1"/>
  <c r="B22" i="58"/>
  <c r="D21" i="71" s="1"/>
  <c r="B21" i="58"/>
  <c r="D20" i="71" s="1"/>
  <c r="E20" i="58"/>
  <c r="E19" i="58" s="1"/>
  <c r="D20" i="58"/>
  <c r="D19" i="58" s="1"/>
  <c r="C20" i="58"/>
  <c r="C19" i="58"/>
  <c r="B18" i="58"/>
  <c r="D17" i="71" s="1"/>
  <c r="B17" i="58"/>
  <c r="D16" i="71" s="1"/>
  <c r="B16" i="58"/>
  <c r="D15" i="71" s="1"/>
  <c r="E15" i="58"/>
  <c r="E14" i="58" s="1"/>
  <c r="D15" i="58"/>
  <c r="C15" i="58"/>
  <c r="C14" i="58" s="1"/>
  <c r="E13" i="58"/>
  <c r="D13" i="58"/>
  <c r="C13" i="58"/>
  <c r="E12" i="58"/>
  <c r="D12" i="58"/>
  <c r="C12" i="58"/>
  <c r="E11" i="58"/>
  <c r="D11" i="58"/>
  <c r="C11" i="58"/>
  <c r="K35" i="57"/>
  <c r="H35" i="57"/>
  <c r="B35" i="57" s="1"/>
  <c r="C35" i="57"/>
  <c r="K34" i="57"/>
  <c r="H34" i="57"/>
  <c r="C34" i="57"/>
  <c r="K33" i="57"/>
  <c r="H33" i="57"/>
  <c r="C33" i="57"/>
  <c r="K32" i="57"/>
  <c r="H32" i="57"/>
  <c r="C32" i="57"/>
  <c r="K31" i="57"/>
  <c r="H31" i="57"/>
  <c r="B31" i="57" s="1"/>
  <c r="C31" i="57"/>
  <c r="K30" i="57"/>
  <c r="H30" i="57"/>
  <c r="C30" i="57"/>
  <c r="K29" i="57"/>
  <c r="H29" i="57"/>
  <c r="C29" i="57"/>
  <c r="K28" i="57"/>
  <c r="H28" i="57"/>
  <c r="C28" i="57"/>
  <c r="K27" i="57"/>
  <c r="H27" i="57"/>
  <c r="B27" i="57" s="1"/>
  <c r="C27" i="57"/>
  <c r="K26" i="57"/>
  <c r="H26" i="57"/>
  <c r="C26" i="57"/>
  <c r="K25" i="57"/>
  <c r="H25" i="57"/>
  <c r="C25" i="57"/>
  <c r="K24" i="57"/>
  <c r="H24" i="57"/>
  <c r="C24" i="57"/>
  <c r="K23" i="57"/>
  <c r="H23" i="57"/>
  <c r="B23" i="57" s="1"/>
  <c r="C23" i="57"/>
  <c r="K22" i="57"/>
  <c r="H22" i="57"/>
  <c r="C22" i="57"/>
  <c r="K21" i="57"/>
  <c r="H21" i="57"/>
  <c r="C21" i="57"/>
  <c r="K20" i="57"/>
  <c r="H20" i="57"/>
  <c r="C20" i="57"/>
  <c r="K19" i="57"/>
  <c r="H19" i="57"/>
  <c r="B19" i="57" s="1"/>
  <c r="C19" i="57"/>
  <c r="K18" i="57"/>
  <c r="H18" i="57"/>
  <c r="C18" i="57"/>
  <c r="M17" i="57"/>
  <c r="M15" i="57" s="1"/>
  <c r="L17" i="57"/>
  <c r="J17" i="57"/>
  <c r="I17" i="57"/>
  <c r="H17" i="57" s="1"/>
  <c r="G17" i="57"/>
  <c r="F17" i="57"/>
  <c r="F15" i="57" s="1"/>
  <c r="E17" i="57"/>
  <c r="D17" i="57"/>
  <c r="D15" i="57" s="1"/>
  <c r="K16" i="57"/>
  <c r="H16" i="57"/>
  <c r="C16" i="57"/>
  <c r="J15" i="57"/>
  <c r="G15" i="57"/>
  <c r="E15" i="57"/>
  <c r="A147" i="56"/>
  <c r="A146" i="56"/>
  <c r="A145" i="56"/>
  <c r="A144" i="56"/>
  <c r="A143" i="56"/>
  <c r="A142" i="56"/>
  <c r="A141" i="56"/>
  <c r="A140" i="56"/>
  <c r="A139" i="56"/>
  <c r="A138" i="56"/>
  <c r="A137" i="56"/>
  <c r="A136" i="56"/>
  <c r="A135" i="56"/>
  <c r="A134" i="56"/>
  <c r="A133" i="56"/>
  <c r="A132" i="56"/>
  <c r="A131" i="56"/>
  <c r="A130" i="56"/>
  <c r="A129" i="56"/>
  <c r="A128" i="56"/>
  <c r="A127" i="56"/>
  <c r="A126" i="56"/>
  <c r="A125" i="56"/>
  <c r="A124" i="56"/>
  <c r="A123" i="56"/>
  <c r="A122" i="56"/>
  <c r="A121" i="56"/>
  <c r="A120" i="56"/>
  <c r="A119" i="56"/>
  <c r="A118" i="56"/>
  <c r="A117" i="56"/>
  <c r="A116" i="56"/>
  <c r="A115" i="56"/>
  <c r="A114" i="56"/>
  <c r="A113" i="56"/>
  <c r="A112" i="56"/>
  <c r="A111" i="56"/>
  <c r="C21" i="55"/>
  <c r="C20" i="55" s="1"/>
  <c r="B21" i="55"/>
  <c r="B20" i="55" s="1"/>
  <c r="C16" i="55"/>
  <c r="C15" i="55" s="1"/>
  <c r="B16" i="55"/>
  <c r="B15" i="55" s="1"/>
  <c r="C14" i="55"/>
  <c r="B14" i="55"/>
  <c r="C13" i="55"/>
  <c r="B13" i="55"/>
  <c r="C12" i="55"/>
  <c r="C11" i="55" s="1"/>
  <c r="B12" i="55"/>
  <c r="B13" i="54"/>
  <c r="B12" i="54"/>
  <c r="B11" i="54"/>
  <c r="B10" i="54"/>
  <c r="D9" i="54"/>
  <c r="C9" i="54"/>
  <c r="B9" i="54" s="1"/>
  <c r="E28" i="53"/>
  <c r="B28" i="53"/>
  <c r="E27" i="53"/>
  <c r="B27" i="53"/>
  <c r="B26" i="53"/>
  <c r="E25" i="53"/>
  <c r="B25" i="53"/>
  <c r="E24" i="53"/>
  <c r="B24" i="53"/>
  <c r="E23" i="53"/>
  <c r="B23" i="53"/>
  <c r="E22" i="53"/>
  <c r="B22" i="53"/>
  <c r="E21" i="53"/>
  <c r="B21" i="53"/>
  <c r="E20" i="53"/>
  <c r="B20" i="53"/>
  <c r="E19" i="53"/>
  <c r="B19" i="53"/>
  <c r="E18" i="53"/>
  <c r="B18" i="53"/>
  <c r="E17" i="53"/>
  <c r="B17" i="53"/>
  <c r="E16" i="53"/>
  <c r="B16" i="53"/>
  <c r="E15" i="53"/>
  <c r="B15" i="53"/>
  <c r="E14" i="53"/>
  <c r="B14" i="53"/>
  <c r="E13" i="53"/>
  <c r="B13" i="53"/>
  <c r="E12" i="53"/>
  <c r="B12" i="53"/>
  <c r="E11" i="53"/>
  <c r="B11" i="53"/>
  <c r="E10" i="53"/>
  <c r="B10" i="53"/>
  <c r="G9" i="53"/>
  <c r="F9" i="53"/>
  <c r="D9" i="53"/>
  <c r="C9" i="53"/>
  <c r="B34" i="52"/>
  <c r="B33" i="52"/>
  <c r="B32" i="52"/>
  <c r="B31" i="52"/>
  <c r="B30" i="52"/>
  <c r="B29" i="52"/>
  <c r="B28" i="52"/>
  <c r="B27" i="52"/>
  <c r="B26" i="52"/>
  <c r="B25" i="52"/>
  <c r="B24" i="52"/>
  <c r="B23" i="52"/>
  <c r="B22" i="52"/>
  <c r="B21" i="52"/>
  <c r="B20" i="52"/>
  <c r="B19" i="52"/>
  <c r="B18" i="52"/>
  <c r="B17" i="52"/>
  <c r="B16" i="52"/>
  <c r="B15" i="52"/>
  <c r="B14" i="52"/>
  <c r="B13" i="52"/>
  <c r="B12" i="52"/>
  <c r="B11" i="52"/>
  <c r="G10" i="52"/>
  <c r="F10" i="52"/>
  <c r="E10" i="52"/>
  <c r="D10" i="52"/>
  <c r="C10" i="52"/>
  <c r="B20" i="51"/>
  <c r="B19" i="51"/>
  <c r="B18" i="51"/>
  <c r="B17" i="51"/>
  <c r="B16" i="51"/>
  <c r="B15" i="51"/>
  <c r="B14" i="51"/>
  <c r="B13" i="51"/>
  <c r="B12" i="51"/>
  <c r="B11" i="51"/>
  <c r="B10" i="51"/>
  <c r="G9" i="51"/>
  <c r="F9" i="51"/>
  <c r="E9" i="51"/>
  <c r="D9" i="51"/>
  <c r="C9" i="51"/>
  <c r="G12" i="50"/>
  <c r="G10" i="50" s="1"/>
  <c r="F12" i="50"/>
  <c r="F10" i="50" s="1"/>
  <c r="E12" i="50"/>
  <c r="E10" i="50" s="1"/>
  <c r="D12" i="50"/>
  <c r="D10" i="50" s="1"/>
  <c r="C12" i="50"/>
  <c r="C10" i="50" s="1"/>
  <c r="B12" i="50"/>
  <c r="B10" i="50" s="1"/>
  <c r="G12" i="49"/>
  <c r="G10" i="49" s="1"/>
  <c r="F12" i="49"/>
  <c r="F10" i="49" s="1"/>
  <c r="E12" i="49"/>
  <c r="D12" i="49"/>
  <c r="C12" i="49"/>
  <c r="C10" i="49" s="1"/>
  <c r="B12" i="49"/>
  <c r="B10" i="49" s="1"/>
  <c r="E10" i="49"/>
  <c r="D10" i="49"/>
  <c r="G31" i="48"/>
  <c r="E31" i="48"/>
  <c r="C31" i="48"/>
  <c r="G30" i="48"/>
  <c r="E30" i="48"/>
  <c r="C30" i="48"/>
  <c r="G29" i="48"/>
  <c r="E29" i="48"/>
  <c r="C29" i="48"/>
  <c r="G28" i="48"/>
  <c r="E28" i="48"/>
  <c r="C28" i="48"/>
  <c r="G27" i="48"/>
  <c r="E27" i="48"/>
  <c r="C27" i="48"/>
  <c r="G26" i="48"/>
  <c r="E26" i="48"/>
  <c r="C26" i="48"/>
  <c r="G25" i="48"/>
  <c r="E25" i="48"/>
  <c r="C25" i="48"/>
  <c r="G24" i="48"/>
  <c r="E24" i="48"/>
  <c r="C24" i="48"/>
  <c r="G23" i="48"/>
  <c r="E23" i="48"/>
  <c r="C23" i="48"/>
  <c r="G22" i="48"/>
  <c r="E22" i="48"/>
  <c r="C22" i="48"/>
  <c r="G21" i="48"/>
  <c r="E21" i="48"/>
  <c r="C21" i="48"/>
  <c r="G20" i="48"/>
  <c r="E20" i="48"/>
  <c r="C20" i="48"/>
  <c r="G19" i="48"/>
  <c r="E19" i="48"/>
  <c r="C19" i="48"/>
  <c r="G18" i="48"/>
  <c r="E18" i="48"/>
  <c r="C18" i="48"/>
  <c r="G17" i="48"/>
  <c r="E17" i="48"/>
  <c r="C17" i="48"/>
  <c r="G16" i="48"/>
  <c r="E16" i="48"/>
  <c r="C16" i="48"/>
  <c r="G15" i="48"/>
  <c r="E15" i="48"/>
  <c r="C15" i="48"/>
  <c r="G14" i="48"/>
  <c r="E14" i="48"/>
  <c r="C14" i="48"/>
  <c r="F13" i="48"/>
  <c r="F11" i="48" s="1"/>
  <c r="D13" i="48"/>
  <c r="D11" i="48" s="1"/>
  <c r="B13" i="48"/>
  <c r="B11" i="48" s="1"/>
  <c r="G12" i="48"/>
  <c r="E12" i="48"/>
  <c r="C12" i="48"/>
  <c r="K33" i="47"/>
  <c r="H33" i="47"/>
  <c r="E33" i="47"/>
  <c r="D33" i="47"/>
  <c r="C33" i="47"/>
  <c r="K32" i="47"/>
  <c r="H32" i="47"/>
  <c r="E32" i="47"/>
  <c r="D32" i="47"/>
  <c r="C32" i="47"/>
  <c r="K31" i="47"/>
  <c r="H31" i="47"/>
  <c r="E31" i="47"/>
  <c r="D31" i="47"/>
  <c r="C31" i="47"/>
  <c r="K30" i="47"/>
  <c r="H30" i="47"/>
  <c r="E30" i="47"/>
  <c r="D30" i="47"/>
  <c r="C30" i="47"/>
  <c r="K29" i="47"/>
  <c r="H29" i="47"/>
  <c r="E29" i="47"/>
  <c r="D29" i="47"/>
  <c r="C29" i="47"/>
  <c r="K28" i="47"/>
  <c r="H28" i="47"/>
  <c r="E28" i="47"/>
  <c r="D28" i="47"/>
  <c r="C28" i="47"/>
  <c r="K27" i="47"/>
  <c r="H27" i="47"/>
  <c r="E27" i="47"/>
  <c r="D27" i="47"/>
  <c r="C27" i="47"/>
  <c r="K26" i="47"/>
  <c r="H26" i="47"/>
  <c r="E26" i="47"/>
  <c r="D26" i="47"/>
  <c r="C26" i="47"/>
  <c r="K25" i="47"/>
  <c r="H25" i="47"/>
  <c r="E25" i="47"/>
  <c r="D25" i="47"/>
  <c r="C25" i="47"/>
  <c r="K24" i="47"/>
  <c r="H24" i="47"/>
  <c r="E24" i="47"/>
  <c r="D24" i="47"/>
  <c r="C24" i="47"/>
  <c r="K23" i="47"/>
  <c r="H23" i="47"/>
  <c r="E23" i="47"/>
  <c r="D23" i="47"/>
  <c r="C23" i="47"/>
  <c r="K22" i="47"/>
  <c r="H22" i="47"/>
  <c r="E22" i="47"/>
  <c r="D22" i="47"/>
  <c r="C22" i="47"/>
  <c r="K21" i="47"/>
  <c r="H21" i="47"/>
  <c r="E21" i="47"/>
  <c r="D21" i="47"/>
  <c r="C21" i="47"/>
  <c r="K20" i="47"/>
  <c r="H20" i="47"/>
  <c r="E20" i="47"/>
  <c r="D20" i="47"/>
  <c r="C20" i="47"/>
  <c r="K19" i="47"/>
  <c r="H19" i="47"/>
  <c r="E19" i="47"/>
  <c r="D19" i="47"/>
  <c r="C19" i="47"/>
  <c r="K18" i="47"/>
  <c r="H18" i="47"/>
  <c r="E18" i="47"/>
  <c r="D18" i="47"/>
  <c r="C18" i="47"/>
  <c r="K17" i="47"/>
  <c r="H17" i="47"/>
  <c r="E17" i="47"/>
  <c r="D17" i="47"/>
  <c r="C17" i="47"/>
  <c r="K16" i="47"/>
  <c r="H16" i="47"/>
  <c r="E16" i="47"/>
  <c r="D16" i="47"/>
  <c r="C16" i="47"/>
  <c r="M15" i="47"/>
  <c r="L15" i="47"/>
  <c r="K15" i="47" s="1"/>
  <c r="J15" i="47"/>
  <c r="J13" i="47" s="1"/>
  <c r="I15" i="47"/>
  <c r="I13" i="47" s="1"/>
  <c r="H13" i="47" s="1"/>
  <c r="G15" i="47"/>
  <c r="F15" i="47"/>
  <c r="F13" i="47" s="1"/>
  <c r="K14" i="47"/>
  <c r="H14" i="47"/>
  <c r="E14" i="47"/>
  <c r="D14" i="47"/>
  <c r="C14" i="47"/>
  <c r="M13" i="47"/>
  <c r="L13" i="47"/>
  <c r="K13" i="47" s="1"/>
  <c r="O34" i="46"/>
  <c r="L34" i="46"/>
  <c r="I34" i="46"/>
  <c r="F34" i="46"/>
  <c r="C34" i="46"/>
  <c r="O33" i="46"/>
  <c r="L33" i="46"/>
  <c r="I33" i="46"/>
  <c r="F33" i="46"/>
  <c r="C33" i="46"/>
  <c r="O32" i="46"/>
  <c r="L32" i="46"/>
  <c r="I32" i="46"/>
  <c r="F32" i="46"/>
  <c r="C32" i="46"/>
  <c r="O31" i="46"/>
  <c r="L31" i="46"/>
  <c r="I31" i="46"/>
  <c r="F31" i="46"/>
  <c r="C31" i="46"/>
  <c r="O30" i="46"/>
  <c r="L30" i="46"/>
  <c r="I30" i="46"/>
  <c r="F30" i="46"/>
  <c r="C30" i="46"/>
  <c r="O29" i="46"/>
  <c r="L29" i="46"/>
  <c r="I29" i="46"/>
  <c r="F29" i="46"/>
  <c r="C29" i="46"/>
  <c r="O28" i="46"/>
  <c r="L28" i="46"/>
  <c r="I28" i="46"/>
  <c r="F28" i="46"/>
  <c r="C28" i="46"/>
  <c r="O27" i="46"/>
  <c r="L27" i="46"/>
  <c r="I27" i="46"/>
  <c r="F27" i="46"/>
  <c r="C27" i="46"/>
  <c r="O26" i="46"/>
  <c r="L26" i="46"/>
  <c r="I26" i="46"/>
  <c r="F26" i="46"/>
  <c r="C26" i="46"/>
  <c r="O25" i="46"/>
  <c r="L25" i="46"/>
  <c r="I25" i="46"/>
  <c r="F25" i="46"/>
  <c r="C25" i="46"/>
  <c r="O24" i="46"/>
  <c r="L24" i="46"/>
  <c r="I24" i="46"/>
  <c r="F24" i="46"/>
  <c r="C24" i="46"/>
  <c r="O23" i="46"/>
  <c r="L23" i="46"/>
  <c r="I23" i="46"/>
  <c r="F23" i="46"/>
  <c r="C23" i="46"/>
  <c r="O22" i="46"/>
  <c r="L22" i="46"/>
  <c r="I22" i="46"/>
  <c r="F22" i="46"/>
  <c r="C22" i="46"/>
  <c r="O21" i="46"/>
  <c r="L21" i="46"/>
  <c r="I21" i="46"/>
  <c r="F21" i="46"/>
  <c r="C21" i="46"/>
  <c r="O20" i="46"/>
  <c r="L20" i="46"/>
  <c r="I20" i="46"/>
  <c r="F20" i="46"/>
  <c r="C20" i="46"/>
  <c r="O19" i="46"/>
  <c r="L19" i="46"/>
  <c r="I19" i="46"/>
  <c r="F19" i="46"/>
  <c r="C19" i="46"/>
  <c r="O18" i="46"/>
  <c r="L18" i="46"/>
  <c r="I18" i="46"/>
  <c r="F18" i="46"/>
  <c r="C18" i="46"/>
  <c r="O17" i="46"/>
  <c r="L17" i="46"/>
  <c r="I17" i="46"/>
  <c r="F17" i="46"/>
  <c r="C17" i="46"/>
  <c r="Q16" i="46"/>
  <c r="Q14" i="46" s="1"/>
  <c r="P16" i="46"/>
  <c r="P14" i="46" s="1"/>
  <c r="N16" i="46"/>
  <c r="N14" i="46" s="1"/>
  <c r="M16" i="46"/>
  <c r="K16" i="46"/>
  <c r="J16" i="46"/>
  <c r="J14" i="46" s="1"/>
  <c r="H16" i="46"/>
  <c r="H14" i="46" s="1"/>
  <c r="G16" i="46"/>
  <c r="E16" i="46"/>
  <c r="E14" i="46" s="1"/>
  <c r="D16" i="46"/>
  <c r="D14" i="46" s="1"/>
  <c r="O15" i="46"/>
  <c r="L15" i="46"/>
  <c r="I15" i="46"/>
  <c r="F15" i="46"/>
  <c r="C15" i="46"/>
  <c r="M14" i="46"/>
  <c r="B23" i="45"/>
  <c r="D24" i="55" s="1"/>
  <c r="B22" i="45"/>
  <c r="D23" i="55" s="1"/>
  <c r="B21" i="45"/>
  <c r="D22" i="55" s="1"/>
  <c r="E20" i="45"/>
  <c r="D20" i="45"/>
  <c r="D19" i="45" s="1"/>
  <c r="C20" i="45"/>
  <c r="E19" i="45"/>
  <c r="B18" i="45"/>
  <c r="D19" i="55" s="1"/>
  <c r="B17" i="45"/>
  <c r="D18" i="55" s="1"/>
  <c r="B16" i="45"/>
  <c r="D17" i="55" s="1"/>
  <c r="E15" i="45"/>
  <c r="D15" i="45"/>
  <c r="D14" i="45" s="1"/>
  <c r="C15" i="45"/>
  <c r="C10" i="45" s="1"/>
  <c r="E13" i="45"/>
  <c r="D13" i="45"/>
  <c r="C13" i="45"/>
  <c r="E12" i="45"/>
  <c r="D12" i="45"/>
  <c r="C12" i="45"/>
  <c r="E11" i="45"/>
  <c r="D11" i="45"/>
  <c r="C11" i="45"/>
  <c r="B30" i="44"/>
  <c r="B29" i="44"/>
  <c r="B28" i="44"/>
  <c r="B27" i="44"/>
  <c r="B26" i="44"/>
  <c r="B25" i="44"/>
  <c r="B24" i="44"/>
  <c r="B23" i="44"/>
  <c r="B22" i="44"/>
  <c r="B21" i="44"/>
  <c r="B20" i="44"/>
  <c r="B19" i="44"/>
  <c r="B18" i="44"/>
  <c r="B17" i="44"/>
  <c r="B16" i="44"/>
  <c r="B15" i="44"/>
  <c r="B14" i="44"/>
  <c r="B13" i="44"/>
  <c r="F12" i="44"/>
  <c r="F10" i="44" s="1"/>
  <c r="E12" i="44"/>
  <c r="E10" i="44" s="1"/>
  <c r="D12" i="44"/>
  <c r="D10" i="44" s="1"/>
  <c r="C12" i="44"/>
  <c r="C10" i="44" s="1"/>
  <c r="B11" i="44"/>
  <c r="L36" i="43"/>
  <c r="H36" i="43"/>
  <c r="C36" i="43"/>
  <c r="L35" i="43"/>
  <c r="H35" i="43"/>
  <c r="C35" i="43"/>
  <c r="L34" i="43"/>
  <c r="H34" i="43"/>
  <c r="C34" i="43"/>
  <c r="L33" i="43"/>
  <c r="H33" i="43"/>
  <c r="C33" i="43"/>
  <c r="L32" i="43"/>
  <c r="H32" i="43"/>
  <c r="C32" i="43"/>
  <c r="L31" i="43"/>
  <c r="H31" i="43"/>
  <c r="C31" i="43"/>
  <c r="L30" i="43"/>
  <c r="H30" i="43"/>
  <c r="C30" i="43"/>
  <c r="L29" i="43"/>
  <c r="H29" i="43"/>
  <c r="C29" i="43"/>
  <c r="L28" i="43"/>
  <c r="H28" i="43"/>
  <c r="C28" i="43"/>
  <c r="L27" i="43"/>
  <c r="H27" i="43"/>
  <c r="C27" i="43"/>
  <c r="L26" i="43"/>
  <c r="H26" i="43"/>
  <c r="C26" i="43"/>
  <c r="L25" i="43"/>
  <c r="H25" i="43"/>
  <c r="C25" i="43"/>
  <c r="L24" i="43"/>
  <c r="H24" i="43"/>
  <c r="C24" i="43"/>
  <c r="L23" i="43"/>
  <c r="H23" i="43"/>
  <c r="C23" i="43"/>
  <c r="L22" i="43"/>
  <c r="H22" i="43"/>
  <c r="C22" i="43"/>
  <c r="L21" i="43"/>
  <c r="H21" i="43"/>
  <c r="C21" i="43"/>
  <c r="L20" i="43"/>
  <c r="H20" i="43"/>
  <c r="C20" i="43"/>
  <c r="L19" i="43"/>
  <c r="H19" i="43"/>
  <c r="C19" i="43"/>
  <c r="N18" i="43"/>
  <c r="N16" i="43" s="1"/>
  <c r="M18" i="43"/>
  <c r="K18" i="43"/>
  <c r="J18" i="43"/>
  <c r="J16" i="43" s="1"/>
  <c r="I18" i="43"/>
  <c r="G18" i="43"/>
  <c r="G16" i="43" s="1"/>
  <c r="F18" i="43"/>
  <c r="F16" i="43" s="1"/>
  <c r="E18" i="43"/>
  <c r="E16" i="43" s="1"/>
  <c r="D18" i="43"/>
  <c r="D16" i="43" s="1"/>
  <c r="L17" i="43"/>
  <c r="H17" i="43"/>
  <c r="C17" i="43"/>
  <c r="K16" i="43"/>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I30" i="41"/>
  <c r="F30" i="41"/>
  <c r="E30" i="41"/>
  <c r="D30" i="41"/>
  <c r="I29" i="41"/>
  <c r="F29" i="41"/>
  <c r="E29" i="41"/>
  <c r="D29" i="41"/>
  <c r="I28" i="41"/>
  <c r="F28" i="41"/>
  <c r="E28" i="41"/>
  <c r="D28" i="41"/>
  <c r="I27" i="41"/>
  <c r="F27" i="41"/>
  <c r="E27" i="41"/>
  <c r="D27" i="41"/>
  <c r="I26" i="41"/>
  <c r="F26" i="41"/>
  <c r="E26" i="41"/>
  <c r="D26" i="41"/>
  <c r="I25" i="41"/>
  <c r="F25" i="41"/>
  <c r="E25" i="41"/>
  <c r="D25" i="41"/>
  <c r="I24" i="41"/>
  <c r="F24" i="41"/>
  <c r="E24" i="41"/>
  <c r="D24" i="41"/>
  <c r="I23" i="41"/>
  <c r="F23" i="41"/>
  <c r="E23" i="41"/>
  <c r="D23" i="41"/>
  <c r="I22" i="41"/>
  <c r="F22" i="41"/>
  <c r="E22" i="41"/>
  <c r="D22" i="41"/>
  <c r="I21" i="41"/>
  <c r="F21" i="41"/>
  <c r="E21" i="41"/>
  <c r="D21" i="41"/>
  <c r="I20" i="41"/>
  <c r="F20" i="41"/>
  <c r="E20" i="41"/>
  <c r="D20" i="41"/>
  <c r="I19" i="41"/>
  <c r="F19" i="41"/>
  <c r="E19" i="41"/>
  <c r="D19" i="41"/>
  <c r="I18" i="41"/>
  <c r="F18" i="41"/>
  <c r="E18" i="41"/>
  <c r="D18" i="41"/>
  <c r="I17" i="41"/>
  <c r="F17" i="41"/>
  <c r="E17" i="41"/>
  <c r="D17" i="41"/>
  <c r="I16" i="41"/>
  <c r="F16" i="41"/>
  <c r="E16" i="41"/>
  <c r="D16" i="41"/>
  <c r="I15" i="41"/>
  <c r="F15" i="41"/>
  <c r="E15" i="41"/>
  <c r="D15" i="41"/>
  <c r="I14" i="41"/>
  <c r="F14" i="41"/>
  <c r="E14" i="41"/>
  <c r="D14" i="41"/>
  <c r="I13" i="41"/>
  <c r="F13" i="41"/>
  <c r="E13" i="41"/>
  <c r="D13" i="41"/>
  <c r="K12" i="41"/>
  <c r="K10" i="41" s="1"/>
  <c r="J12" i="41"/>
  <c r="H12" i="41"/>
  <c r="G12" i="41"/>
  <c r="G10" i="41" s="1"/>
  <c r="I11" i="41"/>
  <c r="F11" i="41"/>
  <c r="C11" i="41"/>
  <c r="A75" i="40"/>
  <c r="A72" i="40" s="1"/>
  <c r="B29" i="40"/>
  <c r="B28" i="40"/>
  <c r="B27" i="40"/>
  <c r="B26" i="40"/>
  <c r="B25" i="40"/>
  <c r="B24" i="40"/>
  <c r="B23" i="40"/>
  <c r="B22" i="40"/>
  <c r="B21" i="40"/>
  <c r="B20" i="40"/>
  <c r="B19" i="40"/>
  <c r="B18" i="40"/>
  <c r="B17" i="40"/>
  <c r="B16" i="40"/>
  <c r="B15" i="40"/>
  <c r="B14" i="40"/>
  <c r="B13" i="40"/>
  <c r="B12" i="40"/>
  <c r="D11" i="40"/>
  <c r="D9" i="40" s="1"/>
  <c r="C11" i="40"/>
  <c r="C9" i="40" s="1"/>
  <c r="B10" i="40"/>
  <c r="E10" i="39"/>
  <c r="D10" i="39"/>
  <c r="D8" i="39" s="1"/>
  <c r="C10" i="39"/>
  <c r="C8" i="39" s="1"/>
  <c r="B10" i="39"/>
  <c r="B8" i="39" s="1"/>
  <c r="E8" i="39"/>
  <c r="G29" i="38"/>
  <c r="C29" i="38"/>
  <c r="B29" i="38" s="1"/>
  <c r="G28" i="38"/>
  <c r="C28" i="38"/>
  <c r="G27" i="38"/>
  <c r="C27" i="38"/>
  <c r="G26" i="38"/>
  <c r="C26" i="38"/>
  <c r="G25" i="38"/>
  <c r="C25" i="38"/>
  <c r="G24" i="38"/>
  <c r="C24" i="38"/>
  <c r="G23" i="38"/>
  <c r="C23" i="38"/>
  <c r="G22" i="38"/>
  <c r="C22" i="38"/>
  <c r="G21" i="38"/>
  <c r="C21" i="38"/>
  <c r="G20" i="38"/>
  <c r="B20" i="38" s="1"/>
  <c r="C20" i="38"/>
  <c r="G19" i="38"/>
  <c r="C19" i="38"/>
  <c r="G18" i="38"/>
  <c r="C18" i="38"/>
  <c r="G17" i="38"/>
  <c r="C17" i="38"/>
  <c r="G16" i="38"/>
  <c r="B16" i="38" s="1"/>
  <c r="C16" i="38"/>
  <c r="G15" i="38"/>
  <c r="C15" i="38"/>
  <c r="G14" i="38"/>
  <c r="C14" i="38"/>
  <c r="G13" i="38"/>
  <c r="C13" i="38"/>
  <c r="G12" i="38"/>
  <c r="C12" i="38"/>
  <c r="B12" i="38" s="1"/>
  <c r="I11" i="38"/>
  <c r="I9" i="38" s="1"/>
  <c r="H11" i="38"/>
  <c r="H9" i="38" s="1"/>
  <c r="F11" i="38"/>
  <c r="E11" i="38"/>
  <c r="E9" i="38" s="1"/>
  <c r="G10" i="38"/>
  <c r="C10" i="38"/>
  <c r="F9" i="38"/>
  <c r="B31" i="37"/>
  <c r="B30" i="37"/>
  <c r="B29" i="37"/>
  <c r="B28" i="37"/>
  <c r="B27" i="37"/>
  <c r="B26" i="37"/>
  <c r="B25" i="37"/>
  <c r="B24" i="37"/>
  <c r="B23" i="37"/>
  <c r="B22" i="37"/>
  <c r="B21" i="37"/>
  <c r="B20" i="37"/>
  <c r="B19" i="37"/>
  <c r="B18" i="37"/>
  <c r="B17" i="37"/>
  <c r="B16" i="37"/>
  <c r="B15" i="37"/>
  <c r="B14" i="37"/>
  <c r="D13" i="37"/>
  <c r="D11" i="37" s="1"/>
  <c r="C13" i="37"/>
  <c r="B12" i="37"/>
  <c r="E30" i="36"/>
  <c r="B30" i="36"/>
  <c r="E29" i="36"/>
  <c r="B29" i="36"/>
  <c r="E28" i="36"/>
  <c r="B28" i="36"/>
  <c r="E27" i="36"/>
  <c r="B27" i="36"/>
  <c r="E26" i="36"/>
  <c r="B26" i="36"/>
  <c r="E25" i="36"/>
  <c r="B25" i="36"/>
  <c r="E24" i="36"/>
  <c r="B24" i="36"/>
  <c r="E23" i="36"/>
  <c r="B23" i="36"/>
  <c r="E22" i="36"/>
  <c r="B22" i="36"/>
  <c r="E21" i="36"/>
  <c r="B21" i="36"/>
  <c r="E20" i="36"/>
  <c r="B20" i="36"/>
  <c r="E19" i="36"/>
  <c r="B19" i="36"/>
  <c r="E18" i="36"/>
  <c r="B18" i="36"/>
  <c r="E17" i="36"/>
  <c r="B17" i="36"/>
  <c r="E16" i="36"/>
  <c r="B16" i="36"/>
  <c r="E15" i="36"/>
  <c r="B15" i="36"/>
  <c r="E14" i="36"/>
  <c r="B14" i="36"/>
  <c r="E13" i="36"/>
  <c r="B13" i="36"/>
  <c r="G12" i="36"/>
  <c r="G10" i="36" s="1"/>
  <c r="F12" i="36"/>
  <c r="D12" i="36"/>
  <c r="C12" i="36"/>
  <c r="C10" i="36" s="1"/>
  <c r="E11" i="36"/>
  <c r="B11" i="36"/>
  <c r="E30" i="35"/>
  <c r="B30" i="35"/>
  <c r="E29" i="35"/>
  <c r="B29" i="35"/>
  <c r="E28" i="35"/>
  <c r="B28" i="35"/>
  <c r="E27" i="35"/>
  <c r="B27" i="35"/>
  <c r="E26" i="35"/>
  <c r="B26" i="35"/>
  <c r="E25" i="35"/>
  <c r="B25" i="35"/>
  <c r="E24" i="35"/>
  <c r="B24" i="35"/>
  <c r="E23" i="35"/>
  <c r="B23" i="35"/>
  <c r="E22" i="35"/>
  <c r="B22" i="35"/>
  <c r="E21" i="35"/>
  <c r="B21" i="35"/>
  <c r="E20" i="35"/>
  <c r="B20" i="35"/>
  <c r="E19" i="35"/>
  <c r="B19" i="35"/>
  <c r="E18" i="35"/>
  <c r="B18" i="35"/>
  <c r="E17" i="35"/>
  <c r="B17" i="35"/>
  <c r="E16" i="35"/>
  <c r="B16" i="35"/>
  <c r="E15" i="35"/>
  <c r="B15" i="35"/>
  <c r="E14" i="35"/>
  <c r="B14" i="35"/>
  <c r="E13" i="35"/>
  <c r="B13" i="35"/>
  <c r="G12" i="35"/>
  <c r="G10" i="35" s="1"/>
  <c r="F12" i="35"/>
  <c r="F10" i="35" s="1"/>
  <c r="D12" i="35"/>
  <c r="D10" i="35" s="1"/>
  <c r="C12" i="35"/>
  <c r="C10" i="35" s="1"/>
  <c r="E11" i="35"/>
  <c r="B11" i="35"/>
  <c r="E31" i="34"/>
  <c r="B31" i="34"/>
  <c r="E30" i="34"/>
  <c r="B30" i="34"/>
  <c r="E29" i="34"/>
  <c r="B29" i="34"/>
  <c r="E28" i="34"/>
  <c r="B28" i="34"/>
  <c r="E27" i="34"/>
  <c r="B27" i="34"/>
  <c r="E26" i="34"/>
  <c r="B26" i="34"/>
  <c r="E25" i="34"/>
  <c r="B25" i="34"/>
  <c r="E24" i="34"/>
  <c r="B24" i="34"/>
  <c r="E23" i="34"/>
  <c r="B23" i="34"/>
  <c r="E22" i="34"/>
  <c r="B22" i="34"/>
  <c r="E21" i="34"/>
  <c r="B21" i="34"/>
  <c r="E20" i="34"/>
  <c r="B20" i="34"/>
  <c r="E19" i="34"/>
  <c r="B19" i="34"/>
  <c r="E18" i="34"/>
  <c r="B18" i="34"/>
  <c r="E17" i="34"/>
  <c r="B17" i="34"/>
  <c r="E16" i="34"/>
  <c r="B16" i="34"/>
  <c r="E15" i="34"/>
  <c r="B15" i="34"/>
  <c r="E14" i="34"/>
  <c r="B14" i="34"/>
  <c r="G13" i="34"/>
  <c r="G11" i="34" s="1"/>
  <c r="F13" i="34"/>
  <c r="F11" i="34" s="1"/>
  <c r="D13" i="34"/>
  <c r="C13" i="34"/>
  <c r="C11" i="34" s="1"/>
  <c r="E12" i="34"/>
  <c r="B12" i="34"/>
  <c r="E17" i="33"/>
  <c r="B17" i="33"/>
  <c r="E16" i="33"/>
  <c r="B16" i="33"/>
  <c r="E15" i="33"/>
  <c r="B15" i="33"/>
  <c r="E14" i="33"/>
  <c r="B14" i="33"/>
  <c r="E13" i="33"/>
  <c r="B13" i="33"/>
  <c r="E12" i="33"/>
  <c r="B12" i="33"/>
  <c r="G11" i="33"/>
  <c r="F11" i="33"/>
  <c r="D11" i="33"/>
  <c r="C11" i="33"/>
  <c r="C31" i="32"/>
  <c r="B31" i="32"/>
  <c r="C30" i="32"/>
  <c r="B30" i="32"/>
  <c r="C29" i="32"/>
  <c r="B29" i="32"/>
  <c r="C28" i="32"/>
  <c r="B28" i="32"/>
  <c r="C27" i="32"/>
  <c r="B27" i="32"/>
  <c r="C26" i="32"/>
  <c r="B26" i="32"/>
  <c r="C25" i="32"/>
  <c r="B25" i="32"/>
  <c r="C24" i="32"/>
  <c r="B24" i="32"/>
  <c r="C23" i="32"/>
  <c r="B23" i="32"/>
  <c r="C22" i="32"/>
  <c r="B22" i="32"/>
  <c r="C21" i="32"/>
  <c r="B21" i="32"/>
  <c r="C20" i="32"/>
  <c r="B20" i="32"/>
  <c r="C19" i="32"/>
  <c r="B19" i="32"/>
  <c r="C18" i="32"/>
  <c r="B18" i="32"/>
  <c r="C17" i="32"/>
  <c r="B17" i="32"/>
  <c r="C16" i="32"/>
  <c r="B16" i="32"/>
  <c r="C15" i="32"/>
  <c r="B15" i="32"/>
  <c r="C14" i="32"/>
  <c r="B14" i="32"/>
  <c r="O13" i="32"/>
  <c r="O11" i="32" s="1"/>
  <c r="N13" i="32"/>
  <c r="N11" i="32" s="1"/>
  <c r="M13" i="32"/>
  <c r="L13" i="32"/>
  <c r="L11" i="32" s="1"/>
  <c r="K13" i="32"/>
  <c r="K11" i="32" s="1"/>
  <c r="J13" i="32"/>
  <c r="J11" i="32" s="1"/>
  <c r="I13" i="32"/>
  <c r="I11" i="32" s="1"/>
  <c r="H13" i="32"/>
  <c r="H11" i="32" s="1"/>
  <c r="G13" i="32"/>
  <c r="F13" i="32"/>
  <c r="F11" i="32" s="1"/>
  <c r="E13" i="32"/>
  <c r="E11" i="32" s="1"/>
  <c r="D13" i="32"/>
  <c r="D11" i="32" s="1"/>
  <c r="C12" i="32"/>
  <c r="B12" i="32"/>
  <c r="M11" i="32"/>
  <c r="G11" i="32"/>
  <c r="D18" i="31"/>
  <c r="C18" i="31"/>
  <c r="D17" i="31"/>
  <c r="C17" i="31"/>
  <c r="D16" i="31"/>
  <c r="C16" i="31"/>
  <c r="D15" i="31"/>
  <c r="C15" i="31"/>
  <c r="D14" i="31"/>
  <c r="C14" i="31"/>
  <c r="D13" i="31"/>
  <c r="C13" i="31"/>
  <c r="D12" i="31"/>
  <c r="C12" i="31"/>
  <c r="D11" i="31"/>
  <c r="C11" i="31"/>
  <c r="D10" i="31"/>
  <c r="C10" i="31"/>
  <c r="P9" i="31"/>
  <c r="O9" i="31"/>
  <c r="N9" i="31"/>
  <c r="M9" i="31"/>
  <c r="L9" i="31"/>
  <c r="K9" i="31"/>
  <c r="J9" i="31"/>
  <c r="I9" i="31"/>
  <c r="H9" i="31"/>
  <c r="G9" i="31"/>
  <c r="F9" i="31"/>
  <c r="E9" i="31"/>
  <c r="C21" i="29"/>
  <c r="B21" i="29"/>
  <c r="C20" i="29"/>
  <c r="B20" i="29"/>
  <c r="C19" i="29"/>
  <c r="B19" i="29"/>
  <c r="C18" i="29"/>
  <c r="B18" i="29"/>
  <c r="C17" i="29"/>
  <c r="B17" i="29"/>
  <c r="C16" i="29"/>
  <c r="B16" i="29"/>
  <c r="C15" i="29"/>
  <c r="B15" i="29"/>
  <c r="C14" i="29"/>
  <c r="B14" i="29"/>
  <c r="C13" i="29"/>
  <c r="B13" i="29"/>
  <c r="C12" i="29"/>
  <c r="B12" i="29"/>
  <c r="O11" i="29"/>
  <c r="N11" i="29"/>
  <c r="M11" i="29"/>
  <c r="L11" i="29"/>
  <c r="K11" i="29"/>
  <c r="J11" i="29"/>
  <c r="I11" i="29"/>
  <c r="H11" i="29"/>
  <c r="G11" i="29"/>
  <c r="F11" i="29"/>
  <c r="E11" i="29"/>
  <c r="D11" i="29"/>
  <c r="D31" i="28"/>
  <c r="C31" i="28"/>
  <c r="D30" i="28"/>
  <c r="C30" i="28"/>
  <c r="B29" i="28"/>
  <c r="D28" i="28"/>
  <c r="C28" i="28"/>
  <c r="D26" i="28"/>
  <c r="C26" i="28"/>
  <c r="D25" i="28"/>
  <c r="C25" i="28"/>
  <c r="D24" i="28"/>
  <c r="C24" i="28"/>
  <c r="B23" i="28"/>
  <c r="B22" i="28"/>
  <c r="D21" i="28"/>
  <c r="C21" i="28"/>
  <c r="D20" i="28"/>
  <c r="C20" i="28"/>
  <c r="D19" i="28"/>
  <c r="C19" i="28"/>
  <c r="D18" i="28"/>
  <c r="C18" i="28"/>
  <c r="B17" i="28"/>
  <c r="D16" i="28"/>
  <c r="C16" i="28"/>
  <c r="B14" i="28"/>
  <c r="C30" i="27"/>
  <c r="B30" i="27" s="1"/>
  <c r="C29" i="27"/>
  <c r="B29" i="27" s="1"/>
  <c r="C28" i="27"/>
  <c r="B28" i="27" s="1"/>
  <c r="C27" i="27"/>
  <c r="B27" i="27" s="1"/>
  <c r="C26" i="27"/>
  <c r="B26" i="27" s="1"/>
  <c r="C25" i="27"/>
  <c r="B25" i="27" s="1"/>
  <c r="C24" i="27"/>
  <c r="B24" i="27" s="1"/>
  <c r="C23" i="27"/>
  <c r="B23" i="27" s="1"/>
  <c r="C22" i="27"/>
  <c r="B22" i="27" s="1"/>
  <c r="C21" i="27"/>
  <c r="B21" i="27" s="1"/>
  <c r="C20" i="27"/>
  <c r="B20" i="27" s="1"/>
  <c r="C19" i="27"/>
  <c r="B19" i="27" s="1"/>
  <c r="C18" i="27"/>
  <c r="B18" i="27" s="1"/>
  <c r="C17" i="27"/>
  <c r="B17" i="27" s="1"/>
  <c r="C16" i="27"/>
  <c r="B16" i="27"/>
  <c r="C15" i="27"/>
  <c r="B15" i="27" s="1"/>
  <c r="C14" i="27"/>
  <c r="B14" i="27" s="1"/>
  <c r="C13" i="27"/>
  <c r="B13" i="27" s="1"/>
  <c r="F12" i="27"/>
  <c r="E12" i="27"/>
  <c r="E10" i="27" s="1"/>
  <c r="D12" i="27"/>
  <c r="C11" i="27"/>
  <c r="B11" i="27" s="1"/>
  <c r="F10" i="27"/>
  <c r="D31" i="26"/>
  <c r="C31" i="26"/>
  <c r="D30" i="26"/>
  <c r="C30" i="26"/>
  <c r="D29" i="26"/>
  <c r="C29" i="26"/>
  <c r="D28" i="26"/>
  <c r="C28" i="26"/>
  <c r="B28" i="26" s="1"/>
  <c r="D27" i="26"/>
  <c r="C27" i="26"/>
  <c r="D26" i="26"/>
  <c r="C26" i="26"/>
  <c r="B26" i="26" s="1"/>
  <c r="D25" i="26"/>
  <c r="C25" i="26"/>
  <c r="D24" i="26"/>
  <c r="C24" i="26"/>
  <c r="D23" i="26"/>
  <c r="C23" i="26"/>
  <c r="D22" i="26"/>
  <c r="C22" i="26"/>
  <c r="D21" i="26"/>
  <c r="C21" i="26"/>
  <c r="D20" i="26"/>
  <c r="C20" i="26"/>
  <c r="D19" i="26"/>
  <c r="C19" i="26"/>
  <c r="D18" i="26"/>
  <c r="C18" i="26"/>
  <c r="D17" i="26"/>
  <c r="C17" i="26"/>
  <c r="D16" i="26"/>
  <c r="C16" i="26"/>
  <c r="D15" i="26"/>
  <c r="C15" i="26"/>
  <c r="D14" i="26"/>
  <c r="C14" i="26"/>
  <c r="AT13" i="26"/>
  <c r="AT11" i="26" s="1"/>
  <c r="AS13" i="26"/>
  <c r="AS11" i="26" s="1"/>
  <c r="AR13" i="26"/>
  <c r="AQ13" i="26"/>
  <c r="AP13" i="26"/>
  <c r="AP11" i="26" s="1"/>
  <c r="AO13" i="26"/>
  <c r="AO11" i="26" s="1"/>
  <c r="AN13" i="26"/>
  <c r="AM13" i="26"/>
  <c r="AM11" i="26" s="1"/>
  <c r="AL13" i="26"/>
  <c r="AL11" i="26" s="1"/>
  <c r="AK13" i="26"/>
  <c r="AK11" i="26" s="1"/>
  <c r="AJ13" i="26"/>
  <c r="AI13" i="26"/>
  <c r="AH13" i="26"/>
  <c r="AH11" i="26" s="1"/>
  <c r="AG13" i="26"/>
  <c r="AG11" i="26" s="1"/>
  <c r="AF13" i="26"/>
  <c r="AF11" i="26" s="1"/>
  <c r="AE13" i="26"/>
  <c r="AD13" i="26"/>
  <c r="AD11" i="26" s="1"/>
  <c r="AC13" i="26"/>
  <c r="AC11" i="26" s="1"/>
  <c r="AB13" i="26"/>
  <c r="AA13" i="26"/>
  <c r="AA11" i="26" s="1"/>
  <c r="Z13" i="26"/>
  <c r="Z11" i="26" s="1"/>
  <c r="Y13" i="26"/>
  <c r="Y11" i="26" s="1"/>
  <c r="X13" i="26"/>
  <c r="W13" i="26"/>
  <c r="W11" i="26" s="1"/>
  <c r="V13" i="26"/>
  <c r="V11" i="26" s="1"/>
  <c r="U13" i="26"/>
  <c r="U11" i="26" s="1"/>
  <c r="T13" i="26"/>
  <c r="S13" i="26"/>
  <c r="R13" i="26"/>
  <c r="R11" i="26" s="1"/>
  <c r="Q13" i="26"/>
  <c r="Q11" i="26" s="1"/>
  <c r="P13" i="26"/>
  <c r="O13" i="26"/>
  <c r="N13" i="26"/>
  <c r="N11" i="26" s="1"/>
  <c r="M13" i="26"/>
  <c r="M11" i="26" s="1"/>
  <c r="L13" i="26"/>
  <c r="K13" i="26"/>
  <c r="J13" i="26"/>
  <c r="J11" i="26" s="1"/>
  <c r="I13" i="26"/>
  <c r="I11" i="26" s="1"/>
  <c r="H13" i="26"/>
  <c r="H11" i="26" s="1"/>
  <c r="G13" i="26"/>
  <c r="G11" i="26" s="1"/>
  <c r="F13" i="26"/>
  <c r="D13" i="26" s="1"/>
  <c r="E13" i="26"/>
  <c r="D12" i="26"/>
  <c r="C12" i="26"/>
  <c r="B12" i="26"/>
  <c r="AR11" i="26"/>
  <c r="AQ11" i="26"/>
  <c r="AN11" i="26"/>
  <c r="AJ11" i="26"/>
  <c r="AI11" i="26"/>
  <c r="AE11" i="26"/>
  <c r="AB11" i="26"/>
  <c r="X11" i="26"/>
  <c r="T11" i="26"/>
  <c r="S11" i="26"/>
  <c r="P11" i="26"/>
  <c r="O11" i="26"/>
  <c r="L11" i="26"/>
  <c r="K11" i="26"/>
  <c r="C29" i="25"/>
  <c r="C28" i="25"/>
  <c r="C27" i="25"/>
  <c r="C26" i="25"/>
  <c r="C25" i="25"/>
  <c r="C24" i="25"/>
  <c r="C23" i="25"/>
  <c r="C22" i="25"/>
  <c r="C21" i="25"/>
  <c r="C20" i="25"/>
  <c r="C19" i="25"/>
  <c r="C18" i="25"/>
  <c r="C17" i="25"/>
  <c r="C16" i="25"/>
  <c r="C15" i="25"/>
  <c r="C14" i="25"/>
  <c r="C13" i="25"/>
  <c r="C12" i="25"/>
  <c r="J11" i="25"/>
  <c r="I11" i="25"/>
  <c r="H11" i="25"/>
  <c r="H9" i="25" s="1"/>
  <c r="G11" i="25"/>
  <c r="G9" i="25" s="1"/>
  <c r="F11" i="25"/>
  <c r="F9" i="25" s="1"/>
  <c r="E11" i="25"/>
  <c r="D11" i="25"/>
  <c r="C10" i="25"/>
  <c r="J9" i="25"/>
  <c r="I9" i="25"/>
  <c r="E9" i="25"/>
  <c r="O31" i="24"/>
  <c r="C31" i="24"/>
  <c r="O30" i="24"/>
  <c r="C30" i="24"/>
  <c r="O29" i="24"/>
  <c r="C29" i="24"/>
  <c r="O28" i="24"/>
  <c r="C28" i="24"/>
  <c r="B28" i="24" s="1"/>
  <c r="O27" i="24"/>
  <c r="C27" i="24"/>
  <c r="O26" i="24"/>
  <c r="C26" i="24"/>
  <c r="B26" i="24" s="1"/>
  <c r="O25" i="24"/>
  <c r="C25" i="24"/>
  <c r="O24" i="24"/>
  <c r="C24" i="24"/>
  <c r="O23" i="24"/>
  <c r="C23" i="24"/>
  <c r="O22" i="24"/>
  <c r="C22" i="24"/>
  <c r="O21" i="24"/>
  <c r="C21" i="24"/>
  <c r="O20" i="24"/>
  <c r="C20" i="24"/>
  <c r="O19" i="24"/>
  <c r="C19" i="24"/>
  <c r="O18" i="24"/>
  <c r="C18" i="24"/>
  <c r="B18" i="24" s="1"/>
  <c r="O17" i="24"/>
  <c r="C17" i="24"/>
  <c r="O16" i="24"/>
  <c r="C16" i="24"/>
  <c r="B16" i="24" s="1"/>
  <c r="O15" i="24"/>
  <c r="C15" i="24"/>
  <c r="O14" i="24"/>
  <c r="C14" i="24"/>
  <c r="S13" i="24"/>
  <c r="S11" i="24" s="1"/>
  <c r="R13" i="24"/>
  <c r="Q13" i="24"/>
  <c r="Q11" i="24" s="1"/>
  <c r="P13" i="24"/>
  <c r="N13" i="24"/>
  <c r="N11" i="24" s="1"/>
  <c r="M13" i="24"/>
  <c r="M11" i="24" s="1"/>
  <c r="L13" i="24"/>
  <c r="L11" i="24" s="1"/>
  <c r="K13" i="24"/>
  <c r="K11" i="24" s="1"/>
  <c r="J13" i="24"/>
  <c r="J11" i="24" s="1"/>
  <c r="I13" i="24"/>
  <c r="I11" i="24" s="1"/>
  <c r="H13" i="24"/>
  <c r="H11" i="24" s="1"/>
  <c r="G13" i="24"/>
  <c r="G11" i="24" s="1"/>
  <c r="F13" i="24"/>
  <c r="F11" i="24" s="1"/>
  <c r="E13" i="24"/>
  <c r="E11" i="24" s="1"/>
  <c r="D13" i="24"/>
  <c r="O12" i="24"/>
  <c r="C12" i="24"/>
  <c r="R11" i="24"/>
  <c r="E31" i="23"/>
  <c r="E30" i="23"/>
  <c r="E29" i="23"/>
  <c r="E28" i="23"/>
  <c r="E27" i="23"/>
  <c r="E26" i="23"/>
  <c r="E25" i="23"/>
  <c r="E24" i="23"/>
  <c r="E23" i="23"/>
  <c r="E22" i="23"/>
  <c r="E21" i="23"/>
  <c r="E20" i="23"/>
  <c r="E19" i="23"/>
  <c r="E18" i="23"/>
  <c r="E17" i="23"/>
  <c r="E16" i="23"/>
  <c r="E15" i="23"/>
  <c r="E14" i="23"/>
  <c r="L11" i="23"/>
  <c r="K11" i="23"/>
  <c r="I11" i="23"/>
  <c r="G13" i="23"/>
  <c r="F13" i="23"/>
  <c r="F11" i="23" s="1"/>
  <c r="H12" i="23"/>
  <c r="E12" i="23"/>
  <c r="D12" i="23"/>
  <c r="C12" i="23"/>
  <c r="J11" i="23"/>
  <c r="H29" i="22"/>
  <c r="E29" i="22"/>
  <c r="D29" i="22"/>
  <c r="C29" i="22"/>
  <c r="H28" i="22"/>
  <c r="E28" i="22"/>
  <c r="D28" i="22"/>
  <c r="C28" i="22"/>
  <c r="H27" i="22"/>
  <c r="E27" i="22"/>
  <c r="D27" i="22"/>
  <c r="C27" i="22"/>
  <c r="H26" i="22"/>
  <c r="E26" i="22"/>
  <c r="D26" i="22"/>
  <c r="C26" i="22"/>
  <c r="H25" i="22"/>
  <c r="E25" i="22"/>
  <c r="D25" i="22"/>
  <c r="C25" i="22"/>
  <c r="H24" i="22"/>
  <c r="E24" i="22"/>
  <c r="D24" i="22"/>
  <c r="C24" i="22"/>
  <c r="H23" i="22"/>
  <c r="E23" i="22"/>
  <c r="B23" i="22" s="1"/>
  <c r="D23" i="22"/>
  <c r="C23" i="22"/>
  <c r="H22" i="22"/>
  <c r="E22" i="22"/>
  <c r="D22" i="22"/>
  <c r="C22" i="22"/>
  <c r="H21" i="22"/>
  <c r="E21" i="22"/>
  <c r="D21" i="22"/>
  <c r="C21" i="22"/>
  <c r="H20" i="22"/>
  <c r="E20" i="22"/>
  <c r="D20" i="22"/>
  <c r="C20" i="22"/>
  <c r="H19" i="22"/>
  <c r="E19" i="22"/>
  <c r="D19" i="22"/>
  <c r="C19" i="22"/>
  <c r="H18" i="22"/>
  <c r="E18" i="22"/>
  <c r="D18" i="22"/>
  <c r="C18" i="22"/>
  <c r="H17" i="22"/>
  <c r="E17" i="22"/>
  <c r="D17" i="22"/>
  <c r="C17" i="22"/>
  <c r="H16" i="22"/>
  <c r="E16" i="22"/>
  <c r="D16" i="22"/>
  <c r="C16" i="22"/>
  <c r="H15" i="22"/>
  <c r="E15" i="22"/>
  <c r="D15" i="22"/>
  <c r="C15" i="22"/>
  <c r="H14" i="22"/>
  <c r="B14" i="22" s="1"/>
  <c r="E14" i="22"/>
  <c r="D14" i="22"/>
  <c r="C14" i="22"/>
  <c r="H13" i="22"/>
  <c r="E13" i="22"/>
  <c r="D13" i="22"/>
  <c r="C13" i="22"/>
  <c r="H12" i="22"/>
  <c r="E12" i="22"/>
  <c r="D12" i="22"/>
  <c r="C12" i="22"/>
  <c r="J11" i="22"/>
  <c r="J9" i="22" s="1"/>
  <c r="I11" i="22"/>
  <c r="G11" i="22"/>
  <c r="G9" i="22" s="1"/>
  <c r="F11" i="22"/>
  <c r="F9" i="22" s="1"/>
  <c r="H10" i="22"/>
  <c r="E10" i="22"/>
  <c r="D10" i="22"/>
  <c r="C10" i="22"/>
  <c r="I9" i="22"/>
  <c r="C30" i="21"/>
  <c r="B30" i="21" s="1"/>
  <c r="C29" i="21"/>
  <c r="B29" i="21" s="1"/>
  <c r="C28" i="21"/>
  <c r="B28" i="21" s="1"/>
  <c r="C27" i="21"/>
  <c r="B27" i="21" s="1"/>
  <c r="C26" i="21"/>
  <c r="B26" i="21" s="1"/>
  <c r="C25" i="21"/>
  <c r="B25" i="21" s="1"/>
  <c r="C24" i="21"/>
  <c r="B24" i="21" s="1"/>
  <c r="C23" i="21"/>
  <c r="B23" i="21" s="1"/>
  <c r="C22" i="21"/>
  <c r="B22" i="21" s="1"/>
  <c r="C21" i="21"/>
  <c r="B21" i="21" s="1"/>
  <c r="C20" i="21"/>
  <c r="B20" i="21" s="1"/>
  <c r="C19" i="21"/>
  <c r="B19" i="21" s="1"/>
  <c r="C18" i="21"/>
  <c r="B18" i="21" s="1"/>
  <c r="C17" i="21"/>
  <c r="B17" i="21" s="1"/>
  <c r="C16" i="21"/>
  <c r="B16" i="21" s="1"/>
  <c r="C15" i="21"/>
  <c r="B15" i="21" s="1"/>
  <c r="C14" i="21"/>
  <c r="B14" i="21" s="1"/>
  <c r="C13" i="21"/>
  <c r="B13" i="21" s="1"/>
  <c r="F12" i="21"/>
  <c r="F10" i="21" s="1"/>
  <c r="E12" i="21"/>
  <c r="E10" i="21" s="1"/>
  <c r="D12" i="21"/>
  <c r="C11" i="21"/>
  <c r="B11" i="21" s="1"/>
  <c r="B29" i="20"/>
  <c r="B28" i="20"/>
  <c r="B27" i="20"/>
  <c r="B26" i="20"/>
  <c r="B25" i="20"/>
  <c r="B24" i="20"/>
  <c r="B23" i="20"/>
  <c r="B22" i="20"/>
  <c r="B21" i="20"/>
  <c r="B20" i="20"/>
  <c r="B19" i="20"/>
  <c r="B18" i="20"/>
  <c r="B17" i="20"/>
  <c r="B16" i="20"/>
  <c r="B15" i="20"/>
  <c r="B14" i="20"/>
  <c r="B13" i="20"/>
  <c r="B12" i="20"/>
  <c r="E11" i="20"/>
  <c r="E9" i="20" s="1"/>
  <c r="D11" i="20"/>
  <c r="D9" i="20" s="1"/>
  <c r="C11" i="20"/>
  <c r="C9" i="20" s="1"/>
  <c r="B10" i="20"/>
  <c r="O31" i="19"/>
  <c r="C31" i="19"/>
  <c r="O30" i="19"/>
  <c r="C30" i="19"/>
  <c r="O29" i="19"/>
  <c r="C29" i="19"/>
  <c r="O28" i="19"/>
  <c r="C28" i="19"/>
  <c r="O27" i="19"/>
  <c r="C27" i="19"/>
  <c r="O26" i="19"/>
  <c r="C26" i="19"/>
  <c r="O25" i="19"/>
  <c r="C25" i="19"/>
  <c r="O24" i="19"/>
  <c r="C24" i="19"/>
  <c r="O23" i="19"/>
  <c r="C23" i="19"/>
  <c r="B23" i="19" s="1"/>
  <c r="O22" i="19"/>
  <c r="C22" i="19"/>
  <c r="O21" i="19"/>
  <c r="C21" i="19"/>
  <c r="O20" i="19"/>
  <c r="C20" i="19"/>
  <c r="O19" i="19"/>
  <c r="C19" i="19"/>
  <c r="B19" i="19" s="1"/>
  <c r="O18" i="19"/>
  <c r="C18" i="19"/>
  <c r="O17" i="19"/>
  <c r="C17" i="19"/>
  <c r="O16" i="19"/>
  <c r="C16" i="19"/>
  <c r="B16" i="19" s="1"/>
  <c r="O15" i="19"/>
  <c r="C15" i="19"/>
  <c r="O14" i="19"/>
  <c r="C14" i="19"/>
  <c r="S13" i="19"/>
  <c r="S11" i="19" s="1"/>
  <c r="R13" i="19"/>
  <c r="R11" i="19" s="1"/>
  <c r="Q13" i="19"/>
  <c r="P13" i="19"/>
  <c r="P11" i="19" s="1"/>
  <c r="N13" i="19"/>
  <c r="N11" i="19" s="1"/>
  <c r="M13" i="19"/>
  <c r="M11" i="19" s="1"/>
  <c r="L13" i="19"/>
  <c r="L11" i="19" s="1"/>
  <c r="K13" i="19"/>
  <c r="K11" i="19" s="1"/>
  <c r="J13" i="19"/>
  <c r="J11" i="19" s="1"/>
  <c r="I13" i="19"/>
  <c r="I11" i="19" s="1"/>
  <c r="H13" i="19"/>
  <c r="G13" i="19"/>
  <c r="G11" i="19" s="1"/>
  <c r="F13" i="19"/>
  <c r="F11" i="19" s="1"/>
  <c r="E13" i="19"/>
  <c r="E11" i="19" s="1"/>
  <c r="D13" i="19"/>
  <c r="O12" i="19"/>
  <c r="C12" i="19"/>
  <c r="Q11" i="19"/>
  <c r="H11" i="19"/>
  <c r="F30" i="18"/>
  <c r="E30" i="18"/>
  <c r="F29" i="18"/>
  <c r="E29" i="18"/>
  <c r="F28" i="18"/>
  <c r="E28" i="18"/>
  <c r="F27" i="18"/>
  <c r="E27" i="18"/>
  <c r="F26" i="18"/>
  <c r="E26" i="18"/>
  <c r="F25" i="18"/>
  <c r="E25" i="18"/>
  <c r="F24" i="18"/>
  <c r="E24" i="18"/>
  <c r="F23" i="18"/>
  <c r="E23" i="18"/>
  <c r="F22" i="18"/>
  <c r="E22" i="18"/>
  <c r="B22" i="18" s="1"/>
  <c r="F21" i="18"/>
  <c r="E21" i="18"/>
  <c r="F20" i="18"/>
  <c r="E20" i="18"/>
  <c r="B20" i="18" s="1"/>
  <c r="F19" i="18"/>
  <c r="E19" i="18"/>
  <c r="F18" i="18"/>
  <c r="E18" i="18"/>
  <c r="F17" i="18"/>
  <c r="E17" i="18"/>
  <c r="F16" i="18"/>
  <c r="E16" i="18"/>
  <c r="F15" i="18"/>
  <c r="B15" i="18" s="1"/>
  <c r="E15" i="18"/>
  <c r="F14" i="18"/>
  <c r="E14" i="18"/>
  <c r="B14" i="18" s="1"/>
  <c r="F13" i="18"/>
  <c r="E13" i="18"/>
  <c r="D12" i="18"/>
  <c r="D10" i="18" s="1"/>
  <c r="C12" i="18"/>
  <c r="C10" i="18" s="1"/>
  <c r="F11" i="18"/>
  <c r="E11" i="18"/>
  <c r="A204" i="17"/>
  <c r="A203" i="17"/>
  <c r="A202" i="17"/>
  <c r="A201" i="17"/>
  <c r="A200" i="17"/>
  <c r="A199" i="17"/>
  <c r="A198" i="17"/>
  <c r="A197" i="17"/>
  <c r="A196" i="17"/>
  <c r="A195" i="17"/>
  <c r="A194" i="17"/>
  <c r="A193" i="17"/>
  <c r="A192" i="17"/>
  <c r="A191" i="17"/>
  <c r="A190" i="17"/>
  <c r="A189" i="17"/>
  <c r="A188" i="17"/>
  <c r="A187" i="17"/>
  <c r="A186" i="17"/>
  <c r="A185" i="17"/>
  <c r="A184" i="17"/>
  <c r="A183" i="17"/>
  <c r="A182" i="17"/>
  <c r="A181" i="17"/>
  <c r="A180" i="17"/>
  <c r="A179" i="17"/>
  <c r="A178" i="17"/>
  <c r="A177" i="17"/>
  <c r="A176" i="17"/>
  <c r="A175" i="17"/>
  <c r="A174" i="17"/>
  <c r="A173" i="17"/>
  <c r="A172" i="17"/>
  <c r="A171" i="17"/>
  <c r="A170" i="17"/>
  <c r="A169" i="17"/>
  <c r="A168" i="17"/>
  <c r="A167" i="17"/>
  <c r="A166" i="17"/>
  <c r="A165" i="17"/>
  <c r="A164" i="17"/>
  <c r="A163" i="17"/>
  <c r="A162" i="17"/>
  <c r="A161" i="17"/>
  <c r="A160" i="17"/>
  <c r="A159" i="17"/>
  <c r="A158" i="17"/>
  <c r="A157" i="17"/>
  <c r="A156" i="17"/>
  <c r="A155" i="17"/>
  <c r="B30" i="16"/>
  <c r="B28" i="16"/>
  <c r="B27" i="16"/>
  <c r="B26" i="16"/>
  <c r="B22" i="16"/>
  <c r="B17" i="16"/>
  <c r="B30" i="13"/>
  <c r="B29" i="13"/>
  <c r="B28" i="13"/>
  <c r="B27" i="13"/>
  <c r="B26" i="13"/>
  <c r="B25" i="13"/>
  <c r="B24" i="13"/>
  <c r="B23" i="13"/>
  <c r="B22" i="13"/>
  <c r="B21" i="13"/>
  <c r="B20" i="13"/>
  <c r="B19" i="13"/>
  <c r="B18" i="13"/>
  <c r="B17" i="13"/>
  <c r="B16" i="13"/>
  <c r="B15" i="13"/>
  <c r="B14" i="13"/>
  <c r="B13" i="13"/>
  <c r="E12" i="13"/>
  <c r="E10" i="13" s="1"/>
  <c r="D12" i="13"/>
  <c r="D10" i="13" s="1"/>
  <c r="C12" i="13"/>
  <c r="B11" i="13"/>
  <c r="B10" i="12"/>
  <c r="B8" i="12" s="1"/>
  <c r="H10" i="11"/>
  <c r="F10" i="11"/>
  <c r="E12" i="11"/>
  <c r="E10" i="11" s="1"/>
  <c r="D10" i="11"/>
  <c r="I10" i="11"/>
  <c r="G10" i="11"/>
  <c r="B30" i="10"/>
  <c r="B29" i="10"/>
  <c r="B28" i="10"/>
  <c r="B27" i="10"/>
  <c r="B26" i="10"/>
  <c r="B25" i="10"/>
  <c r="B24" i="10"/>
  <c r="B23" i="10"/>
  <c r="B22" i="10"/>
  <c r="B21" i="10"/>
  <c r="B20" i="10"/>
  <c r="B19" i="10"/>
  <c r="B18" i="10"/>
  <c r="B17" i="10"/>
  <c r="B16" i="10"/>
  <c r="B15" i="10"/>
  <c r="B14" i="10"/>
  <c r="B13" i="10"/>
  <c r="F12" i="10"/>
  <c r="F10" i="10" s="1"/>
  <c r="E12" i="10"/>
  <c r="E10" i="10" s="1"/>
  <c r="D12" i="10"/>
  <c r="D10" i="10" s="1"/>
  <c r="C12" i="10"/>
  <c r="C10" i="10" s="1"/>
  <c r="C19" i="9"/>
  <c r="B19" i="9" s="1"/>
  <c r="C18" i="9"/>
  <c r="B18" i="9" s="1"/>
  <c r="D17" i="9"/>
  <c r="C17" i="9"/>
  <c r="C16" i="9"/>
  <c r="D15" i="9"/>
  <c r="C15" i="9"/>
  <c r="C14" i="9"/>
  <c r="B14" i="9" s="1"/>
  <c r="C13" i="9"/>
  <c r="B13" i="9" s="1"/>
  <c r="N12" i="9"/>
  <c r="M12" i="9"/>
  <c r="L12" i="9"/>
  <c r="K12" i="9"/>
  <c r="J12" i="9"/>
  <c r="I12" i="9"/>
  <c r="H12" i="9"/>
  <c r="G12" i="9"/>
  <c r="F12" i="9"/>
  <c r="E12" i="9"/>
  <c r="D34" i="8"/>
  <c r="C34" i="8"/>
  <c r="D33" i="8"/>
  <c r="C33" i="8"/>
  <c r="D32" i="8"/>
  <c r="C32" i="8"/>
  <c r="D31" i="8"/>
  <c r="C31" i="8"/>
  <c r="D30" i="8"/>
  <c r="C30" i="8"/>
  <c r="D29" i="8"/>
  <c r="C29" i="8"/>
  <c r="D28" i="8"/>
  <c r="C28" i="8"/>
  <c r="D27" i="8"/>
  <c r="C27" i="8"/>
  <c r="D26" i="8"/>
  <c r="C26" i="8"/>
  <c r="D25" i="8"/>
  <c r="C25" i="8"/>
  <c r="D24" i="8"/>
  <c r="C24" i="8"/>
  <c r="D23" i="8"/>
  <c r="C23" i="8"/>
  <c r="D22" i="8"/>
  <c r="C22" i="8"/>
  <c r="D21" i="8"/>
  <c r="C21" i="8"/>
  <c r="D20" i="8"/>
  <c r="C20" i="8"/>
  <c r="D19" i="8"/>
  <c r="C19" i="8"/>
  <c r="D18" i="8"/>
  <c r="C18" i="8"/>
  <c r="D17" i="8"/>
  <c r="C17" i="8"/>
  <c r="F16" i="8"/>
  <c r="D16" i="8" s="1"/>
  <c r="C31" i="7"/>
  <c r="B31" i="7" s="1"/>
  <c r="I30" i="7"/>
  <c r="C30" i="7"/>
  <c r="I29" i="7"/>
  <c r="C29" i="7"/>
  <c r="I28" i="7"/>
  <c r="C28" i="7"/>
  <c r="I27" i="7"/>
  <c r="C27" i="7"/>
  <c r="I26" i="7"/>
  <c r="C26" i="7"/>
  <c r="I25" i="7"/>
  <c r="C25" i="7"/>
  <c r="I24" i="7"/>
  <c r="C24" i="7"/>
  <c r="I23" i="7"/>
  <c r="C23" i="7"/>
  <c r="I22" i="7"/>
  <c r="C22" i="7"/>
  <c r="I21" i="7"/>
  <c r="C21" i="7"/>
  <c r="I20" i="7"/>
  <c r="C20" i="7"/>
  <c r="I19" i="7"/>
  <c r="C19" i="7"/>
  <c r="I18" i="7"/>
  <c r="C18" i="7"/>
  <c r="I17" i="7"/>
  <c r="C17" i="7"/>
  <c r="I16" i="7"/>
  <c r="C16" i="7"/>
  <c r="I15" i="7"/>
  <c r="C15" i="7"/>
  <c r="I14" i="7"/>
  <c r="C14" i="7"/>
  <c r="N13" i="7"/>
  <c r="M13" i="7"/>
  <c r="L13" i="7"/>
  <c r="K13" i="7"/>
  <c r="J13" i="7"/>
  <c r="J11" i="7" s="1"/>
  <c r="H13" i="7"/>
  <c r="G13" i="7"/>
  <c r="G11" i="7" s="1"/>
  <c r="F13" i="7"/>
  <c r="E13" i="7"/>
  <c r="E11" i="7" s="1"/>
  <c r="D13" i="7"/>
  <c r="D11" i="7" s="1"/>
  <c r="I12" i="7"/>
  <c r="C12" i="7"/>
  <c r="N11" i="7"/>
  <c r="M11" i="7"/>
  <c r="L11" i="7"/>
  <c r="K11" i="7"/>
  <c r="H11" i="7"/>
  <c r="F11" i="7"/>
  <c r="B31" i="6"/>
  <c r="B30" i="6"/>
  <c r="B29" i="6"/>
  <c r="B28" i="6"/>
  <c r="B27" i="6"/>
  <c r="B26" i="6"/>
  <c r="B25" i="6"/>
  <c r="B24" i="6"/>
  <c r="B23" i="6"/>
  <c r="B22" i="6"/>
  <c r="B21" i="6"/>
  <c r="B20" i="6"/>
  <c r="B19" i="6"/>
  <c r="B18" i="6"/>
  <c r="B17" i="6"/>
  <c r="B16" i="6"/>
  <c r="B15" i="6"/>
  <c r="B14" i="6"/>
  <c r="BW13" i="6"/>
  <c r="BW11" i="6" s="1"/>
  <c r="BV13" i="6"/>
  <c r="BV11" i="6" s="1"/>
  <c r="BR11" i="6"/>
  <c r="BQ11" i="6"/>
  <c r="BI13" i="6"/>
  <c r="BI11" i="6" s="1"/>
  <c r="BH13" i="6"/>
  <c r="BH11" i="6" s="1"/>
  <c r="BG13" i="6"/>
  <c r="BG11" i="6" s="1"/>
  <c r="BF13" i="6"/>
  <c r="BF11" i="6" s="1"/>
  <c r="BD13" i="6"/>
  <c r="BD11" i="6" s="1"/>
  <c r="BC13" i="6"/>
  <c r="BC11" i="6" s="1"/>
  <c r="BB13" i="6"/>
  <c r="BB11" i="6" s="1"/>
  <c r="BA13" i="6"/>
  <c r="BA11" i="6" s="1"/>
  <c r="AY13" i="6"/>
  <c r="AY11" i="6" s="1"/>
  <c r="AX13" i="6"/>
  <c r="AX11" i="6" s="1"/>
  <c r="AW13" i="6"/>
  <c r="AW11" i="6" s="1"/>
  <c r="AV13" i="6"/>
  <c r="AV11" i="6" s="1"/>
  <c r="AT13" i="6"/>
  <c r="AT11" i="6" s="1"/>
  <c r="AS13" i="6"/>
  <c r="AS11" i="6" s="1"/>
  <c r="AR13" i="6"/>
  <c r="AR11" i="6" s="1"/>
  <c r="AQ13" i="6"/>
  <c r="AQ11" i="6" s="1"/>
  <c r="AO13" i="6"/>
  <c r="AO11" i="6" s="1"/>
  <c r="AN13" i="6"/>
  <c r="AN11" i="6" s="1"/>
  <c r="AM13" i="6"/>
  <c r="AM11" i="6" s="1"/>
  <c r="AL13" i="6"/>
  <c r="AL11" i="6" s="1"/>
  <c r="AJ13" i="6"/>
  <c r="AJ11" i="6" s="1"/>
  <c r="AI13" i="6"/>
  <c r="AI11" i="6" s="1"/>
  <c r="AH13" i="6"/>
  <c r="AH11" i="6" s="1"/>
  <c r="AG13" i="6"/>
  <c r="AG11" i="6" s="1"/>
  <c r="AE13" i="6"/>
  <c r="AE11" i="6" s="1"/>
  <c r="AD13" i="6"/>
  <c r="AD11" i="6" s="1"/>
  <c r="AC13" i="6"/>
  <c r="AC11" i="6" s="1"/>
  <c r="AB13" i="6"/>
  <c r="AB11" i="6" s="1"/>
  <c r="Z13" i="6"/>
  <c r="Z11" i="6" s="1"/>
  <c r="Y13" i="6"/>
  <c r="Y11" i="6" s="1"/>
  <c r="X13" i="6"/>
  <c r="X11" i="6" s="1"/>
  <c r="W13" i="6"/>
  <c r="W11" i="6" s="1"/>
  <c r="U13" i="6"/>
  <c r="U11" i="6" s="1"/>
  <c r="T13" i="6"/>
  <c r="T11" i="6" s="1"/>
  <c r="S13" i="6"/>
  <c r="S11" i="6" s="1"/>
  <c r="R13" i="6"/>
  <c r="R11" i="6" s="1"/>
  <c r="P13" i="6"/>
  <c r="P11" i="6" s="1"/>
  <c r="O13" i="6"/>
  <c r="O11" i="6" s="1"/>
  <c r="N13" i="6"/>
  <c r="N11" i="6" s="1"/>
  <c r="M13" i="6"/>
  <c r="M11" i="6" s="1"/>
  <c r="K13" i="6"/>
  <c r="K11" i="6" s="1"/>
  <c r="J13" i="6"/>
  <c r="J11" i="6" s="1"/>
  <c r="I13" i="6"/>
  <c r="I11" i="6" s="1"/>
  <c r="H13" i="6"/>
  <c r="H11" i="6" s="1"/>
  <c r="F13" i="6"/>
  <c r="F11" i="6" s="1"/>
  <c r="E13" i="6"/>
  <c r="E11" i="6" s="1"/>
  <c r="D13" i="6"/>
  <c r="D11" i="6" s="1"/>
  <c r="C13" i="6"/>
  <c r="C11" i="6" s="1"/>
  <c r="B12" i="6"/>
  <c r="AK32" i="5"/>
  <c r="E32" i="5"/>
  <c r="D32" i="5"/>
  <c r="C32" i="5"/>
  <c r="AK31" i="5"/>
  <c r="E31" i="5"/>
  <c r="D31" i="5"/>
  <c r="C31" i="5"/>
  <c r="AK30" i="5"/>
  <c r="E30" i="5"/>
  <c r="D30" i="5"/>
  <c r="C30" i="5"/>
  <c r="AK29" i="5"/>
  <c r="E29" i="5"/>
  <c r="D29" i="5"/>
  <c r="C29" i="5"/>
  <c r="AK28" i="5"/>
  <c r="E28" i="5"/>
  <c r="D28" i="5"/>
  <c r="C28" i="5"/>
  <c r="AK27" i="5"/>
  <c r="E27" i="5"/>
  <c r="D27" i="5"/>
  <c r="C27" i="5"/>
  <c r="AK26" i="5"/>
  <c r="E26" i="5"/>
  <c r="D26" i="5"/>
  <c r="C26" i="5"/>
  <c r="AK25" i="5"/>
  <c r="E25" i="5"/>
  <c r="D25" i="5"/>
  <c r="C25" i="5"/>
  <c r="AK24" i="5"/>
  <c r="E24" i="5"/>
  <c r="D24" i="5"/>
  <c r="C24" i="5"/>
  <c r="AK23" i="5"/>
  <c r="E23" i="5"/>
  <c r="D23" i="5"/>
  <c r="C23" i="5"/>
  <c r="AK22" i="5"/>
  <c r="E22" i="5"/>
  <c r="D22" i="5"/>
  <c r="C22" i="5"/>
  <c r="AK21" i="5"/>
  <c r="E21" i="5"/>
  <c r="D21" i="5"/>
  <c r="C21" i="5"/>
  <c r="AK20" i="5"/>
  <c r="E20" i="5"/>
  <c r="D20" i="5"/>
  <c r="C20" i="5"/>
  <c r="AK19" i="5"/>
  <c r="E19" i="5"/>
  <c r="D19" i="5"/>
  <c r="C19" i="5"/>
  <c r="AK18" i="5"/>
  <c r="E18" i="5"/>
  <c r="D18" i="5"/>
  <c r="C18" i="5"/>
  <c r="AK17" i="5"/>
  <c r="E17" i="5"/>
  <c r="D17" i="5"/>
  <c r="C17" i="5"/>
  <c r="AK16" i="5"/>
  <c r="E16" i="5"/>
  <c r="D16" i="5"/>
  <c r="C16" i="5"/>
  <c r="AK15" i="5"/>
  <c r="E15" i="5"/>
  <c r="D15" i="5"/>
  <c r="C15" i="5"/>
  <c r="AO14" i="5"/>
  <c r="AO12" i="5" s="1"/>
  <c r="AN14" i="5"/>
  <c r="AM14" i="5"/>
  <c r="AM12" i="5" s="1"/>
  <c r="AL14" i="5"/>
  <c r="AL12" i="5" s="1"/>
  <c r="AJ14" i="5"/>
  <c r="AI14" i="5"/>
  <c r="AH14" i="5"/>
  <c r="AH12" i="5" s="1"/>
  <c r="AG14" i="5"/>
  <c r="AG12" i="5" s="1"/>
  <c r="AF14" i="5"/>
  <c r="AF12" i="5" s="1"/>
  <c r="AE14" i="5"/>
  <c r="AE12" i="5" s="1"/>
  <c r="AD14" i="5"/>
  <c r="AD12" i="5" s="1"/>
  <c r="AC14" i="5"/>
  <c r="AC12" i="5" s="1"/>
  <c r="AB14" i="5"/>
  <c r="AB12" i="5" s="1"/>
  <c r="AA14" i="5"/>
  <c r="Z14" i="5"/>
  <c r="Z12" i="5" s="1"/>
  <c r="Y14" i="5"/>
  <c r="Y12" i="5" s="1"/>
  <c r="X14" i="5"/>
  <c r="X12" i="5" s="1"/>
  <c r="W14" i="5"/>
  <c r="W12" i="5" s="1"/>
  <c r="V14" i="5"/>
  <c r="V12" i="5" s="1"/>
  <c r="U14" i="5"/>
  <c r="U12" i="5" s="1"/>
  <c r="T14" i="5"/>
  <c r="T12" i="5" s="1"/>
  <c r="S14" i="5"/>
  <c r="R14" i="5"/>
  <c r="R12" i="5" s="1"/>
  <c r="Q14" i="5"/>
  <c r="Q12" i="5" s="1"/>
  <c r="P14" i="5"/>
  <c r="O14" i="5"/>
  <c r="O12" i="5" s="1"/>
  <c r="M14" i="5"/>
  <c r="M12" i="5" s="1"/>
  <c r="L14" i="5"/>
  <c r="L12" i="5" s="1"/>
  <c r="K14" i="5"/>
  <c r="K12" i="5" s="1"/>
  <c r="J14" i="5"/>
  <c r="I14" i="5"/>
  <c r="I12" i="5" s="1"/>
  <c r="H14" i="5"/>
  <c r="H12" i="5" s="1"/>
  <c r="G14" i="5"/>
  <c r="G12" i="5" s="1"/>
  <c r="F14" i="5"/>
  <c r="F12" i="5" s="1"/>
  <c r="AK13" i="5"/>
  <c r="E13" i="5"/>
  <c r="D13" i="5"/>
  <c r="C13" i="5"/>
  <c r="AN12" i="5"/>
  <c r="AJ12" i="5"/>
  <c r="AI12" i="5"/>
  <c r="AA12" i="5"/>
  <c r="S12" i="5"/>
  <c r="P12" i="5"/>
  <c r="J12" i="5"/>
  <c r="B17" i="23" l="1"/>
  <c r="B18" i="23"/>
  <c r="B24" i="23"/>
  <c r="B29" i="23"/>
  <c r="C9" i="30"/>
  <c r="B18" i="30"/>
  <c r="D9" i="30"/>
  <c r="B13" i="30"/>
  <c r="B15" i="30"/>
  <c r="B19" i="26"/>
  <c r="D9" i="45"/>
  <c r="B27" i="23"/>
  <c r="B28" i="23"/>
  <c r="B20" i="47"/>
  <c r="E16" i="59"/>
  <c r="D9" i="112"/>
  <c r="D11" i="112"/>
  <c r="B27" i="77"/>
  <c r="J29" i="2"/>
  <c r="B15" i="5"/>
  <c r="B16" i="5"/>
  <c r="B21" i="5"/>
  <c r="B24" i="5"/>
  <c r="B25" i="5"/>
  <c r="B27" i="5"/>
  <c r="B30" i="5"/>
  <c r="B18" i="26"/>
  <c r="B28" i="28"/>
  <c r="B16" i="30"/>
  <c r="B28" i="38"/>
  <c r="B20" i="45"/>
  <c r="D21" i="55" s="1"/>
  <c r="B17" i="63"/>
  <c r="B21" i="63"/>
  <c r="G10" i="74"/>
  <c r="F26" i="76"/>
  <c r="G17" i="2"/>
  <c r="K17" i="2"/>
  <c r="K10" i="2" s="1"/>
  <c r="O17" i="2"/>
  <c r="S17" i="2"/>
  <c r="E17" i="2"/>
  <c r="I17" i="2"/>
  <c r="M17" i="2"/>
  <c r="Q17" i="2"/>
  <c r="K45" i="2"/>
  <c r="O45" i="2"/>
  <c r="O10" i="2" s="1"/>
  <c r="AK14" i="5"/>
  <c r="B23" i="18"/>
  <c r="B27" i="18"/>
  <c r="B29" i="18"/>
  <c r="B12" i="19"/>
  <c r="B16" i="22"/>
  <c r="B18" i="22"/>
  <c r="B20" i="22"/>
  <c r="B22" i="22"/>
  <c r="B14" i="24"/>
  <c r="B21" i="28"/>
  <c r="B11" i="33"/>
  <c r="B24" i="38"/>
  <c r="B26" i="47"/>
  <c r="C10" i="58"/>
  <c r="C9" i="58" s="1"/>
  <c r="B13" i="58"/>
  <c r="D12" i="71" s="1"/>
  <c r="B13" i="65"/>
  <c r="D19" i="112" s="1"/>
  <c r="D10" i="74"/>
  <c r="J10" i="74"/>
  <c r="B34" i="74"/>
  <c r="H34" i="74"/>
  <c r="E10" i="76"/>
  <c r="K10" i="76"/>
  <c r="B14" i="76"/>
  <c r="C26" i="76"/>
  <c r="B29" i="76"/>
  <c r="F39" i="76"/>
  <c r="B33" i="77"/>
  <c r="B37" i="77"/>
  <c r="M45" i="2"/>
  <c r="C22" i="98"/>
  <c r="B8" i="99"/>
  <c r="M29" i="2"/>
  <c r="Q29" i="2"/>
  <c r="U29" i="2"/>
  <c r="Q45" i="2"/>
  <c r="Q10" i="2" s="1"/>
  <c r="G47" i="2"/>
  <c r="G45" i="2" s="1"/>
  <c r="B10" i="60"/>
  <c r="B30" i="19"/>
  <c r="B11" i="20"/>
  <c r="B9" i="20" s="1"/>
  <c r="B27" i="22"/>
  <c r="B16" i="26"/>
  <c r="B22" i="26"/>
  <c r="B24" i="26"/>
  <c r="B20" i="46"/>
  <c r="B24" i="46"/>
  <c r="B11" i="58"/>
  <c r="D10" i="71" s="1"/>
  <c r="E10" i="58"/>
  <c r="E9" i="58" s="1"/>
  <c r="B21" i="59"/>
  <c r="D8" i="112"/>
  <c r="B15" i="63"/>
  <c r="H10" i="76"/>
  <c r="I33" i="76"/>
  <c r="B40" i="76"/>
  <c r="B44" i="76"/>
  <c r="I10" i="83"/>
  <c r="R29" i="2"/>
  <c r="D12" i="9"/>
  <c r="D10" i="45"/>
  <c r="C19" i="45"/>
  <c r="B19" i="45" s="1"/>
  <c r="D20" i="55" s="1"/>
  <c r="C17" i="57"/>
  <c r="E14" i="59"/>
  <c r="Q16" i="59"/>
  <c r="Q14" i="59" s="1"/>
  <c r="E12" i="62"/>
  <c r="B31" i="63"/>
  <c r="B15" i="65"/>
  <c r="B9" i="71"/>
  <c r="B8" i="71" s="1"/>
  <c r="E10" i="75"/>
  <c r="J10" i="76"/>
  <c r="B22" i="76"/>
  <c r="F10" i="83"/>
  <c r="J17" i="2"/>
  <c r="N17" i="2"/>
  <c r="R17" i="2"/>
  <c r="H17" i="2"/>
  <c r="P17" i="2"/>
  <c r="B26" i="19"/>
  <c r="B17" i="65"/>
  <c r="B19" i="65"/>
  <c r="B8" i="61"/>
  <c r="B14" i="63"/>
  <c r="B27" i="63"/>
  <c r="B29" i="63"/>
  <c r="C12" i="65"/>
  <c r="C12" i="76"/>
  <c r="D10" i="76"/>
  <c r="B34" i="77"/>
  <c r="N29" i="2"/>
  <c r="R45" i="2"/>
  <c r="B19" i="23"/>
  <c r="B21" i="23"/>
  <c r="B25" i="28"/>
  <c r="E11" i="34"/>
  <c r="B12" i="36"/>
  <c r="B21" i="38"/>
  <c r="C18" i="43"/>
  <c r="C16" i="43" s="1"/>
  <c r="B16" i="57"/>
  <c r="B25" i="59"/>
  <c r="B29" i="59"/>
  <c r="B31" i="59"/>
  <c r="B22" i="63"/>
  <c r="B24" i="63"/>
  <c r="B26" i="63"/>
  <c r="B30" i="63"/>
  <c r="B15" i="64"/>
  <c r="B26" i="65"/>
  <c r="B28" i="65"/>
  <c r="B10" i="81"/>
  <c r="I13" i="98"/>
  <c r="F13" i="98"/>
  <c r="B31" i="5"/>
  <c r="B28" i="18"/>
  <c r="B30" i="18"/>
  <c r="B14" i="19"/>
  <c r="B22" i="19"/>
  <c r="B24" i="19"/>
  <c r="D9" i="22"/>
  <c r="B26" i="22"/>
  <c r="B28" i="22"/>
  <c r="B29" i="22"/>
  <c r="C13" i="23"/>
  <c r="B22" i="24"/>
  <c r="B24" i="24"/>
  <c r="B26" i="28"/>
  <c r="B13" i="32"/>
  <c r="B11" i="32" s="1"/>
  <c r="B22" i="38"/>
  <c r="C25" i="41"/>
  <c r="C26" i="41"/>
  <c r="C27" i="41"/>
  <c r="C29" i="41"/>
  <c r="C14" i="45"/>
  <c r="C9" i="45" s="1"/>
  <c r="B9" i="45" s="1"/>
  <c r="D10" i="55" s="1"/>
  <c r="B15" i="46"/>
  <c r="B18" i="46"/>
  <c r="B28" i="47"/>
  <c r="B30" i="47"/>
  <c r="E13" i="48"/>
  <c r="E11" i="48" s="1"/>
  <c r="B10" i="55"/>
  <c r="B23" i="65"/>
  <c r="B25" i="65"/>
  <c r="B27" i="65"/>
  <c r="F12" i="76"/>
  <c r="G10" i="76"/>
  <c r="F10" i="76" s="1"/>
  <c r="B36" i="77"/>
  <c r="T45" i="2"/>
  <c r="T10" i="2" s="1"/>
  <c r="F45" i="2"/>
  <c r="J45" i="2"/>
  <c r="N45" i="2"/>
  <c r="B13" i="5"/>
  <c r="AK12" i="5"/>
  <c r="B18" i="5"/>
  <c r="B12" i="7"/>
  <c r="B14" i="7"/>
  <c r="B20" i="7"/>
  <c r="B22" i="7"/>
  <c r="B28" i="7"/>
  <c r="B30" i="7"/>
  <c r="B13" i="18"/>
  <c r="B19" i="18"/>
  <c r="B21" i="18"/>
  <c r="B10" i="22"/>
  <c r="B12" i="22"/>
  <c r="B13" i="22"/>
  <c r="B15" i="22"/>
  <c r="B12" i="24"/>
  <c r="B17" i="24"/>
  <c r="B19" i="24"/>
  <c r="B21" i="24"/>
  <c r="B25" i="24"/>
  <c r="B27" i="24"/>
  <c r="B29" i="24"/>
  <c r="B12" i="30"/>
  <c r="B14" i="30"/>
  <c r="B10" i="38"/>
  <c r="G9" i="38"/>
  <c r="B26" i="38"/>
  <c r="B22" i="43"/>
  <c r="B26" i="43"/>
  <c r="B30" i="43"/>
  <c r="B34" i="43"/>
  <c r="B13" i="45"/>
  <c r="D14" i="55" s="1"/>
  <c r="B26" i="46"/>
  <c r="B31" i="46"/>
  <c r="B16" i="47"/>
  <c r="B18" i="47"/>
  <c r="B21" i="47"/>
  <c r="B29" i="47"/>
  <c r="B15" i="58"/>
  <c r="D14" i="71" s="1"/>
  <c r="B15" i="59"/>
  <c r="B20" i="59"/>
  <c r="B22" i="59"/>
  <c r="B24" i="59"/>
  <c r="B23" i="63"/>
  <c r="B16" i="65"/>
  <c r="B35" i="77"/>
  <c r="C21" i="98"/>
  <c r="F10" i="2"/>
  <c r="J10" i="2"/>
  <c r="D29" i="2"/>
  <c r="H29" i="2"/>
  <c r="L29" i="2"/>
  <c r="G29" i="2"/>
  <c r="K29" i="2"/>
  <c r="I45" i="2"/>
  <c r="B26" i="8"/>
  <c r="B28" i="8"/>
  <c r="B30" i="8"/>
  <c r="B32" i="8"/>
  <c r="B34" i="8"/>
  <c r="B15" i="7"/>
  <c r="B19" i="7"/>
  <c r="B27" i="7"/>
  <c r="C14" i="5"/>
  <c r="C12" i="5" s="1"/>
  <c r="B32" i="5"/>
  <c r="D14" i="5"/>
  <c r="D12" i="5" s="1"/>
  <c r="B22" i="5"/>
  <c r="B28" i="5"/>
  <c r="B17" i="5"/>
  <c r="B20" i="5"/>
  <c r="B21" i="7"/>
  <c r="B23" i="7"/>
  <c r="E12" i="75"/>
  <c r="B14" i="75"/>
  <c r="H12" i="75"/>
  <c r="B12" i="74"/>
  <c r="B10" i="74"/>
  <c r="B31" i="74"/>
  <c r="H31" i="74"/>
  <c r="B23" i="5"/>
  <c r="B17" i="7"/>
  <c r="B24" i="7"/>
  <c r="B26" i="7"/>
  <c r="B29" i="7"/>
  <c r="B10" i="10"/>
  <c r="B11" i="18"/>
  <c r="E12" i="18"/>
  <c r="E10" i="18" s="1"/>
  <c r="B16" i="18"/>
  <c r="B18" i="18"/>
  <c r="B25" i="18"/>
  <c r="B28" i="19"/>
  <c r="H9" i="22"/>
  <c r="B17" i="22"/>
  <c r="B24" i="22"/>
  <c r="B25" i="22"/>
  <c r="B15" i="23"/>
  <c r="B16" i="23"/>
  <c r="B25" i="23"/>
  <c r="B30" i="24"/>
  <c r="D13" i="28"/>
  <c r="D11" i="28" s="1"/>
  <c r="B19" i="28"/>
  <c r="B10" i="35"/>
  <c r="E12" i="36"/>
  <c r="B13" i="37"/>
  <c r="C11" i="37"/>
  <c r="B11" i="37" s="1"/>
  <c r="C9" i="38"/>
  <c r="B9" i="38" s="1"/>
  <c r="B18" i="38"/>
  <c r="B25" i="38"/>
  <c r="B21" i="43"/>
  <c r="B25" i="43"/>
  <c r="B29" i="43"/>
  <c r="B33" i="43"/>
  <c r="C14" i="46"/>
  <c r="O16" i="46"/>
  <c r="B28" i="46"/>
  <c r="B32" i="46"/>
  <c r="C13" i="47"/>
  <c r="B24" i="47"/>
  <c r="B9" i="51"/>
  <c r="B10" i="52"/>
  <c r="I15" i="57"/>
  <c r="H15" i="57" s="1"/>
  <c r="B18" i="57"/>
  <c r="B22" i="57"/>
  <c r="B26" i="57"/>
  <c r="B30" i="57"/>
  <c r="B34" i="57"/>
  <c r="T16" i="59"/>
  <c r="T14" i="59" s="1"/>
  <c r="B23" i="59"/>
  <c r="B33" i="59"/>
  <c r="I13" i="7"/>
  <c r="I11" i="7" s="1"/>
  <c r="B12" i="10"/>
  <c r="C13" i="19"/>
  <c r="E11" i="22"/>
  <c r="F11" i="26"/>
  <c r="D11" i="26" s="1"/>
  <c r="B13" i="34"/>
  <c r="D11" i="34"/>
  <c r="B11" i="34" s="1"/>
  <c r="D10" i="36"/>
  <c r="B10" i="36" s="1"/>
  <c r="B17" i="43"/>
  <c r="B20" i="43"/>
  <c r="B24" i="43"/>
  <c r="B28" i="43"/>
  <c r="B32" i="43"/>
  <c r="B36" i="43"/>
  <c r="B22" i="46"/>
  <c r="B13" i="6"/>
  <c r="E14" i="5"/>
  <c r="E12" i="5" s="1"/>
  <c r="B19" i="5"/>
  <c r="B26" i="5"/>
  <c r="B29" i="5"/>
  <c r="B16" i="7"/>
  <c r="B18" i="7"/>
  <c r="B25" i="7"/>
  <c r="B12" i="18"/>
  <c r="F12" i="18"/>
  <c r="B17" i="18"/>
  <c r="B24" i="18"/>
  <c r="B26" i="18"/>
  <c r="B15" i="19"/>
  <c r="B18" i="19"/>
  <c r="B20" i="19"/>
  <c r="B27" i="19"/>
  <c r="B29" i="19"/>
  <c r="B31" i="19"/>
  <c r="C12" i="21"/>
  <c r="B12" i="21" s="1"/>
  <c r="E9" i="22"/>
  <c r="B21" i="22"/>
  <c r="D13" i="23"/>
  <c r="B20" i="23"/>
  <c r="B23" i="23"/>
  <c r="B20" i="24"/>
  <c r="B15" i="26"/>
  <c r="B20" i="26"/>
  <c r="B27" i="26"/>
  <c r="B29" i="26"/>
  <c r="B31" i="26"/>
  <c r="B10" i="30"/>
  <c r="B17" i="30"/>
  <c r="B19" i="30"/>
  <c r="C13" i="32"/>
  <c r="C11" i="32" s="1"/>
  <c r="E13" i="34"/>
  <c r="F10" i="36"/>
  <c r="E10" i="36" s="1"/>
  <c r="B13" i="38"/>
  <c r="B15" i="38"/>
  <c r="B17" i="38"/>
  <c r="B19" i="43"/>
  <c r="B23" i="43"/>
  <c r="B27" i="43"/>
  <c r="B31" i="43"/>
  <c r="B35" i="43"/>
  <c r="B34" i="46"/>
  <c r="B22" i="47"/>
  <c r="B31" i="47"/>
  <c r="G13" i="48"/>
  <c r="G11" i="48" s="1"/>
  <c r="B20" i="57"/>
  <c r="B24" i="57"/>
  <c r="B28" i="57"/>
  <c r="B32" i="57"/>
  <c r="D14" i="58"/>
  <c r="B14" i="58" s="1"/>
  <c r="D13" i="71" s="1"/>
  <c r="C14" i="59"/>
  <c r="B17" i="59"/>
  <c r="B30" i="59"/>
  <c r="B32" i="59"/>
  <c r="B16" i="28"/>
  <c r="C13" i="28"/>
  <c r="C11" i="28" s="1"/>
  <c r="B14" i="26"/>
  <c r="B23" i="26"/>
  <c r="B30" i="26"/>
  <c r="B18" i="28"/>
  <c r="B20" i="28"/>
  <c r="B30" i="28"/>
  <c r="B11" i="29"/>
  <c r="C9" i="31"/>
  <c r="B14" i="38"/>
  <c r="C21" i="41"/>
  <c r="O14" i="46"/>
  <c r="L16" i="46"/>
  <c r="B23" i="46"/>
  <c r="B30" i="46"/>
  <c r="B23" i="47"/>
  <c r="B32" i="47"/>
  <c r="C10" i="55"/>
  <c r="B21" i="57"/>
  <c r="B25" i="57"/>
  <c r="B29" i="57"/>
  <c r="B33" i="57"/>
  <c r="B12" i="58"/>
  <c r="D11" i="71" s="1"/>
  <c r="B37" i="76"/>
  <c r="B28" i="77"/>
  <c r="D13" i="80"/>
  <c r="N10" i="2"/>
  <c r="R10" i="2"/>
  <c r="H45" i="2"/>
  <c r="P45" i="2"/>
  <c r="E26" i="73"/>
  <c r="B36" i="76"/>
  <c r="S45" i="2"/>
  <c r="E10" i="62"/>
  <c r="D6" i="112" s="1"/>
  <c r="C14" i="65"/>
  <c r="B22" i="65"/>
  <c r="C9" i="71"/>
  <c r="C8" i="71" s="1"/>
  <c r="B22" i="77"/>
  <c r="C23" i="98"/>
  <c r="C24" i="98"/>
  <c r="O29" i="2"/>
  <c r="S29" i="2"/>
  <c r="S10" i="2" s="1"/>
  <c r="D45" i="2"/>
  <c r="D10" i="2" s="1"/>
  <c r="L45" i="2"/>
  <c r="B18" i="63"/>
  <c r="B25" i="63"/>
  <c r="B12" i="75"/>
  <c r="B21" i="77"/>
  <c r="B14" i="83"/>
  <c r="E13" i="98"/>
  <c r="P29" i="2"/>
  <c r="B20" i="77"/>
  <c r="B19" i="77"/>
  <c r="B23" i="77"/>
  <c r="E10" i="74"/>
  <c r="E34" i="74"/>
  <c r="E13" i="73"/>
  <c r="I39" i="76"/>
  <c r="B39" i="76" s="1"/>
  <c r="B41" i="76"/>
  <c r="C39" i="76"/>
  <c r="B43" i="76"/>
  <c r="B42" i="76"/>
  <c r="I26" i="76"/>
  <c r="B28" i="76"/>
  <c r="B27" i="76"/>
  <c r="B31" i="76"/>
  <c r="B30" i="76"/>
  <c r="B21" i="76"/>
  <c r="F19" i="76"/>
  <c r="B17" i="76"/>
  <c r="B13" i="76"/>
  <c r="B16" i="76"/>
  <c r="E16" i="74"/>
  <c r="F11" i="73"/>
  <c r="C11" i="73"/>
  <c r="D11" i="73"/>
  <c r="B8" i="70"/>
  <c r="B10" i="66"/>
  <c r="E12" i="106"/>
  <c r="H14" i="75"/>
  <c r="E13" i="80"/>
  <c r="B10" i="75"/>
  <c r="H11" i="23"/>
  <c r="B11" i="40"/>
  <c r="B9" i="40" s="1"/>
  <c r="E9" i="53"/>
  <c r="B9" i="53"/>
  <c r="B27" i="28"/>
  <c r="C12" i="9"/>
  <c r="B17" i="8"/>
  <c r="B21" i="8"/>
  <c r="B25" i="8"/>
  <c r="B29" i="8"/>
  <c r="B33" i="8"/>
  <c r="I11" i="80"/>
  <c r="K11" i="80"/>
  <c r="N11" i="80"/>
  <c r="F18" i="80"/>
  <c r="C18" i="80" s="1"/>
  <c r="C11" i="29"/>
  <c r="D9" i="31"/>
  <c r="B13" i="31"/>
  <c r="B17" i="31"/>
  <c r="B11" i="31"/>
  <c r="B10" i="31"/>
  <c r="B12" i="31"/>
  <c r="B16" i="31"/>
  <c r="B15" i="31"/>
  <c r="B18" i="31"/>
  <c r="E20" i="75"/>
  <c r="B26" i="73"/>
  <c r="B11" i="73" s="1"/>
  <c r="B16" i="9"/>
  <c r="B15" i="9"/>
  <c r="B17" i="9"/>
  <c r="B27" i="8"/>
  <c r="B31" i="8"/>
  <c r="B19" i="8"/>
  <c r="F14" i="8"/>
  <c r="D14" i="8" s="1"/>
  <c r="B18" i="8"/>
  <c r="B20" i="8"/>
  <c r="B23" i="8"/>
  <c r="C16" i="8"/>
  <c r="B16" i="8" s="1"/>
  <c r="B14" i="8" s="1"/>
  <c r="B22" i="8"/>
  <c r="B24" i="8"/>
  <c r="C30" i="41"/>
  <c r="C28" i="41"/>
  <c r="C20" i="41"/>
  <c r="C19" i="41"/>
  <c r="C18" i="41"/>
  <c r="C17" i="41"/>
  <c r="C16" i="41"/>
  <c r="C15" i="41"/>
  <c r="E12" i="41"/>
  <c r="C24" i="41"/>
  <c r="C13" i="41"/>
  <c r="C14" i="41"/>
  <c r="C22" i="41"/>
  <c r="C23" i="41"/>
  <c r="H10" i="41"/>
  <c r="F10" i="41" s="1"/>
  <c r="D12" i="41"/>
  <c r="B12" i="13"/>
  <c r="B10" i="13" s="1"/>
  <c r="L10" i="2"/>
  <c r="E10" i="2"/>
  <c r="M10" i="2"/>
  <c r="U10" i="2"/>
  <c r="F10" i="18"/>
  <c r="B10" i="18" s="1"/>
  <c r="C13" i="7"/>
  <c r="C11" i="7" s="1"/>
  <c r="C10" i="13"/>
  <c r="D11" i="19"/>
  <c r="C11" i="19" s="1"/>
  <c r="O13" i="19"/>
  <c r="O11" i="19" s="1"/>
  <c r="B25" i="19"/>
  <c r="D11" i="22"/>
  <c r="B19" i="22"/>
  <c r="G11" i="23"/>
  <c r="D11" i="23" s="1"/>
  <c r="B14" i="23"/>
  <c r="B31" i="23"/>
  <c r="C12" i="27"/>
  <c r="B12" i="27" s="1"/>
  <c r="B10" i="27" s="1"/>
  <c r="B12" i="35"/>
  <c r="I16" i="46"/>
  <c r="K14" i="46"/>
  <c r="I14" i="46" s="1"/>
  <c r="B20" i="58"/>
  <c r="D19" i="71" s="1"/>
  <c r="D14" i="59"/>
  <c r="P14" i="59"/>
  <c r="N16" i="59"/>
  <c r="N14" i="59" s="1"/>
  <c r="B18" i="59"/>
  <c r="B26" i="59"/>
  <c r="B34" i="59"/>
  <c r="G13" i="63"/>
  <c r="H11" i="63"/>
  <c r="G11" i="63" s="1"/>
  <c r="B19" i="63"/>
  <c r="B18" i="65"/>
  <c r="J14" i="65"/>
  <c r="B14" i="65" s="1"/>
  <c r="D20" i="112" s="1"/>
  <c r="C25" i="77"/>
  <c r="J18" i="80"/>
  <c r="D18" i="80" s="1"/>
  <c r="H18" i="80"/>
  <c r="E18" i="80" s="1"/>
  <c r="O13" i="24"/>
  <c r="P11" i="24"/>
  <c r="O11" i="24" s="1"/>
  <c r="E14" i="8"/>
  <c r="C14" i="8" s="1"/>
  <c r="B21" i="19"/>
  <c r="C9" i="22"/>
  <c r="C11" i="22"/>
  <c r="H11" i="22"/>
  <c r="B11" i="22" s="1"/>
  <c r="C11" i="23"/>
  <c r="E13" i="23"/>
  <c r="B26" i="23"/>
  <c r="E14" i="45"/>
  <c r="E9" i="45" s="1"/>
  <c r="E10" i="45"/>
  <c r="F16" i="46"/>
  <c r="G14" i="46"/>
  <c r="F14" i="46" s="1"/>
  <c r="K17" i="57"/>
  <c r="B17" i="57" s="1"/>
  <c r="L15" i="57"/>
  <c r="K15" i="57" s="1"/>
  <c r="D10" i="58"/>
  <c r="B19" i="58"/>
  <c r="D18" i="71" s="1"/>
  <c r="K16" i="59"/>
  <c r="K14" i="59" s="1"/>
  <c r="C13" i="63"/>
  <c r="D11" i="63"/>
  <c r="C11" i="63" s="1"/>
  <c r="B11" i="63" s="1"/>
  <c r="D16" i="112" s="1"/>
  <c r="J12" i="65"/>
  <c r="D15" i="47"/>
  <c r="G13" i="47"/>
  <c r="B17" i="19"/>
  <c r="D10" i="21"/>
  <c r="C10" i="21" s="1"/>
  <c r="B10" i="21" s="1"/>
  <c r="B12" i="23"/>
  <c r="B22" i="23"/>
  <c r="C13" i="26"/>
  <c r="B13" i="26" s="1"/>
  <c r="E11" i="26"/>
  <c r="C11" i="26" s="1"/>
  <c r="B11" i="26" s="1"/>
  <c r="B15" i="28"/>
  <c r="B31" i="28"/>
  <c r="I12" i="41"/>
  <c r="J10" i="41"/>
  <c r="C8" i="66"/>
  <c r="B8" i="66" s="1"/>
  <c r="I19" i="76"/>
  <c r="B19" i="76" s="1"/>
  <c r="B30" i="23"/>
  <c r="B15" i="24"/>
  <c r="B31" i="24"/>
  <c r="B25" i="26"/>
  <c r="E12" i="35"/>
  <c r="G11" i="38"/>
  <c r="B27" i="38"/>
  <c r="E10" i="41"/>
  <c r="F12" i="41"/>
  <c r="B12" i="44"/>
  <c r="B10" i="44" s="1"/>
  <c r="B12" i="45"/>
  <c r="D13" i="55" s="1"/>
  <c r="C16" i="46"/>
  <c r="B21" i="46"/>
  <c r="B29" i="46"/>
  <c r="B14" i="47"/>
  <c r="C15" i="47"/>
  <c r="H15" i="47"/>
  <c r="B19" i="47"/>
  <c r="B27" i="47"/>
  <c r="C13" i="48"/>
  <c r="C11" i="48" s="1"/>
  <c r="D10" i="111"/>
  <c r="D13" i="111"/>
  <c r="B11" i="55"/>
  <c r="D16" i="59"/>
  <c r="H16" i="59"/>
  <c r="H14" i="59" s="1"/>
  <c r="G12" i="62"/>
  <c r="G10" i="62" s="1"/>
  <c r="B20" i="63"/>
  <c r="B29" i="65"/>
  <c r="B26" i="76"/>
  <c r="C18" i="77"/>
  <c r="B17" i="82"/>
  <c r="B9" i="82" s="1"/>
  <c r="B13" i="83"/>
  <c r="C11" i="25"/>
  <c r="D9" i="25"/>
  <c r="C9" i="25" s="1"/>
  <c r="B21" i="26"/>
  <c r="D10" i="27"/>
  <c r="C10" i="27" s="1"/>
  <c r="E10" i="35"/>
  <c r="C11" i="38"/>
  <c r="B23" i="38"/>
  <c r="L18" i="43"/>
  <c r="M16" i="43"/>
  <c r="L16" i="43" s="1"/>
  <c r="B11" i="45"/>
  <c r="D12" i="55" s="1"/>
  <c r="B15" i="45"/>
  <c r="D16" i="55" s="1"/>
  <c r="B19" i="46"/>
  <c r="B27" i="46"/>
  <c r="E15" i="47"/>
  <c r="B17" i="47"/>
  <c r="B25" i="47"/>
  <c r="B33" i="47"/>
  <c r="D11" i="111"/>
  <c r="D14" i="111"/>
  <c r="C15" i="57"/>
  <c r="D4" i="112"/>
  <c r="D14" i="112"/>
  <c r="B16" i="63"/>
  <c r="B13" i="64"/>
  <c r="C33" i="76"/>
  <c r="B33" i="76" s="1"/>
  <c r="I25" i="77"/>
  <c r="F32" i="77"/>
  <c r="B32" i="77" s="1"/>
  <c r="B12" i="83"/>
  <c r="C13" i="24"/>
  <c r="D11" i="24"/>
  <c r="C11" i="24" s="1"/>
  <c r="B11" i="24" s="1"/>
  <c r="B23" i="24"/>
  <c r="B17" i="26"/>
  <c r="B24" i="28"/>
  <c r="B11" i="30"/>
  <c r="B14" i="31"/>
  <c r="E11" i="33"/>
  <c r="B19" i="38"/>
  <c r="H18" i="43"/>
  <c r="I16" i="43"/>
  <c r="H16" i="43" s="1"/>
  <c r="L14" i="46"/>
  <c r="B17" i="46"/>
  <c r="B25" i="46"/>
  <c r="B33" i="46"/>
  <c r="D15" i="111"/>
  <c r="D8" i="111"/>
  <c r="C16" i="59"/>
  <c r="B16" i="59" s="1"/>
  <c r="W16" i="59"/>
  <c r="W14" i="59" s="1"/>
  <c r="C12" i="62"/>
  <c r="C10" i="62" s="1"/>
  <c r="D5" i="112" s="1"/>
  <c r="B28" i="63"/>
  <c r="B21" i="65"/>
  <c r="E9" i="69"/>
  <c r="E12" i="74"/>
  <c r="B20" i="74"/>
  <c r="L11" i="80"/>
  <c r="B11" i="83"/>
  <c r="B15" i="83"/>
  <c r="B20" i="76"/>
  <c r="B24" i="76"/>
  <c r="B35" i="76"/>
  <c r="B26" i="77"/>
  <c r="B30" i="77"/>
  <c r="D9" i="111"/>
  <c r="D12" i="111"/>
  <c r="I12" i="76"/>
  <c r="B12" i="76" s="1"/>
  <c r="B23" i="76"/>
  <c r="B34" i="76"/>
  <c r="B38" i="76"/>
  <c r="B29" i="77"/>
  <c r="C10" i="83"/>
  <c r="G18" i="106"/>
  <c r="H12" i="106"/>
  <c r="G12" i="106" s="1"/>
  <c r="C16" i="98"/>
  <c r="D13" i="98"/>
  <c r="C19" i="98"/>
  <c r="C20" i="98"/>
  <c r="D18" i="106"/>
  <c r="D12" i="106"/>
  <c r="B13" i="23" l="1"/>
  <c r="B14" i="45"/>
  <c r="D15" i="55" s="1"/>
  <c r="B13" i="28"/>
  <c r="B12" i="65"/>
  <c r="D18" i="112" s="1"/>
  <c r="E11" i="73"/>
  <c r="B14" i="59"/>
  <c r="B9" i="22"/>
  <c r="I10" i="2"/>
  <c r="B16" i="43"/>
  <c r="B10" i="83"/>
  <c r="B9" i="31"/>
  <c r="P10" i="2"/>
  <c r="G10" i="2"/>
  <c r="B14" i="46"/>
  <c r="B11" i="38"/>
  <c r="B10" i="45"/>
  <c r="B12" i="9"/>
  <c r="H10" i="2"/>
  <c r="B9" i="30"/>
  <c r="B13" i="7"/>
  <c r="B11" i="7" s="1"/>
  <c r="B14" i="5"/>
  <c r="C10" i="76"/>
  <c r="B18" i="43"/>
  <c r="B11" i="23"/>
  <c r="D11" i="55"/>
  <c r="C10" i="77"/>
  <c r="E11" i="80"/>
  <c r="H11" i="80"/>
  <c r="J11" i="80"/>
  <c r="D11" i="80" s="1"/>
  <c r="F11" i="80"/>
  <c r="C11" i="80" s="1"/>
  <c r="C12" i="41"/>
  <c r="I18" i="77"/>
  <c r="I10" i="77"/>
  <c r="D13" i="47"/>
  <c r="E13" i="47"/>
  <c r="B11" i="28"/>
  <c r="F25" i="77"/>
  <c r="B25" i="77" s="1"/>
  <c r="B15" i="57"/>
  <c r="B16" i="46"/>
  <c r="E11" i="23"/>
  <c r="B11" i="19"/>
  <c r="B13" i="19"/>
  <c r="C13" i="98"/>
  <c r="H10" i="74"/>
  <c r="I10" i="76"/>
  <c r="B10" i="76" s="1"/>
  <c r="B10" i="58"/>
  <c r="D9" i="71" s="1"/>
  <c r="D9" i="58"/>
  <c r="B9" i="58" s="1"/>
  <c r="D8" i="71" s="1"/>
  <c r="B13" i="24"/>
  <c r="B15" i="47"/>
  <c r="B13" i="47" s="1"/>
  <c r="D15" i="112"/>
  <c r="D7" i="112"/>
  <c r="I10" i="41"/>
  <c r="D10" i="41"/>
  <c r="C10" i="41" s="1"/>
  <c r="B13" i="63"/>
  <c r="F18" i="77" l="1"/>
  <c r="B18" i="77" s="1"/>
  <c r="F10" i="77"/>
  <c r="B10" i="77" s="1"/>
</calcChain>
</file>

<file path=xl/sharedStrings.xml><?xml version="1.0" encoding="utf-8"?>
<sst xmlns="http://schemas.openxmlformats.org/spreadsheetml/2006/main" count="9260" uniqueCount="3156">
  <si>
    <t xml:space="preserve">Ministerio de Educación y Cultura
Dirección de Educación
</t>
  </si>
  <si>
    <t>MATRÍCULA DEL SISTEMA EDUCATIVO POR AÑO LECTIVO SEGÚN NIVEL, FORMA DE ADMINISTRACIÓN Y MODALIDAD</t>
  </si>
  <si>
    <t>NIVEL/FORMA DE ADMINISTRACIÓN/MODALIDAD</t>
  </si>
  <si>
    <t>AÑO LECTIVO</t>
  </si>
  <si>
    <t xml:space="preserve">TOTAL SISTEMA  </t>
  </si>
  <si>
    <t>Total Edu. en la Primera Infancia e Inicial  1</t>
  </si>
  <si>
    <t>Inicial de 0 a 2 años</t>
  </si>
  <si>
    <t>S/D</t>
  </si>
  <si>
    <t xml:space="preserve">Primera Infancia de 3 a  5 años </t>
  </si>
  <si>
    <t>Total Educación Primaria</t>
  </si>
  <si>
    <t>Primaria Común</t>
  </si>
  <si>
    <t>Común pública 2</t>
  </si>
  <si>
    <t xml:space="preserve">Común privada </t>
  </si>
  <si>
    <t xml:space="preserve">Primaria Especial  </t>
  </si>
  <si>
    <t xml:space="preserve">Especial pública </t>
  </si>
  <si>
    <t xml:space="preserve">Especial privada  </t>
  </si>
  <si>
    <t xml:space="preserve">Educación Primaria (Niveles I y II y Programa de Alfabetización) </t>
  </si>
  <si>
    <t xml:space="preserve">Pruebas de Acreditación </t>
  </si>
  <si>
    <t xml:space="preserve">Total Educación Media  </t>
  </si>
  <si>
    <t xml:space="preserve">Total Educación Media Básica </t>
  </si>
  <si>
    <t xml:space="preserve">Ciclo Básico Rural (7º, 8º y 9º) </t>
  </si>
  <si>
    <t xml:space="preserve">Total Media Básica General  </t>
  </si>
  <si>
    <t xml:space="preserve">Pública  </t>
  </si>
  <si>
    <t xml:space="preserve">Media Básica  Tecnológica </t>
  </si>
  <si>
    <t xml:space="preserve">Total Educación Media Superior  </t>
  </si>
  <si>
    <t xml:space="preserve">Total Media Superior General  </t>
  </si>
  <si>
    <t xml:space="preserve">Total Media Superior Tecnológica  </t>
  </si>
  <si>
    <t xml:space="preserve">Total Edu. Técnica (s/cont. educativa) </t>
  </si>
  <si>
    <t>. </t>
  </si>
  <si>
    <t xml:space="preserve">Total Educación Terciaria </t>
  </si>
  <si>
    <t xml:space="preserve">Terciaria No Universitaria  </t>
  </si>
  <si>
    <t xml:space="preserve">Terciaria No Universitaria Pública  </t>
  </si>
  <si>
    <t xml:space="preserve">Terciaria Policial o Militar </t>
  </si>
  <si>
    <t>n/c</t>
  </si>
  <si>
    <t xml:space="preserve">Formación en Educación </t>
  </si>
  <si>
    <t>Publica</t>
  </si>
  <si>
    <t>Consejo de Formación en Educación (CFE)</t>
  </si>
  <si>
    <t>CENFORES - INAU</t>
  </si>
  <si>
    <t>Privada</t>
  </si>
  <si>
    <t>Centro de Inv. y Experim. Pedagógica (CIEP)</t>
  </si>
  <si>
    <t>Universidad Tecnológica (UTEC)</t>
  </si>
  <si>
    <t>Seguridad y Defensa</t>
  </si>
  <si>
    <t>s/d</t>
  </si>
  <si>
    <t>n/c *</t>
  </si>
  <si>
    <t>n/c*</t>
  </si>
  <si>
    <t>ESTABLECIMIENTOS</t>
  </si>
  <si>
    <t>Cuadro Nº II-1.1.1  </t>
  </si>
  <si>
    <t>Cuadro Nº II-1.2.1  </t>
  </si>
  <si>
    <t>Cuadro Nº II-1.2.2  </t>
  </si>
  <si>
    <t>Cuadro Nº II-1.2.3  </t>
  </si>
  <si>
    <t>Cuadro Nº II-1.2.4  </t>
  </si>
  <si>
    <t>Cuadro Nº II-1.2.5  </t>
  </si>
  <si>
    <t>Cuadro Nº II-1.2.6  </t>
  </si>
  <si>
    <t xml:space="preserve">Cuadro Nº II-1.2.7  </t>
  </si>
  <si>
    <t>Cuadro Nº II-1.3.1  </t>
  </si>
  <si>
    <t>Cuadro Nº II-1.3.2  </t>
  </si>
  <si>
    <t xml:space="preserve">Cuadro Nº II-1.3.3  </t>
  </si>
  <si>
    <t xml:space="preserve"> PERSONAL DOCENTE EN EDUCACIÓN EN LA PRIMERA INFANCIA PRIVADA SUPERVISADA POR EL MEC SEGÚN FUNCIÓN Y DEPARTAMENTO.  (Todo el país, 2019).   </t>
  </si>
  <si>
    <t>Cuadro Nº II-1.1.1</t>
  </si>
  <si>
    <t>VOLVER</t>
  </si>
  <si>
    <t>DEPARTAMENTO</t>
  </si>
  <si>
    <t>TOTAL</t>
  </si>
  <si>
    <t>FORMA DE ADMINISTRACIÓN</t>
  </si>
  <si>
    <t>PÚBLICA</t>
  </si>
  <si>
    <t>PRIVADA</t>
  </si>
  <si>
    <t>Total Público</t>
  </si>
  <si>
    <t>Jardines de Infantes</t>
  </si>
  <si>
    <t>Aprender</t>
  </si>
  <si>
    <t>Jardines de Tiempo Completo y Común</t>
  </si>
  <si>
    <t>Jardines de Tiempo Completo</t>
  </si>
  <si>
    <t>MONTEVIDEO</t>
  </si>
  <si>
    <t>RESTO DEL PAÍS</t>
  </si>
  <si>
    <t>Artigas</t>
  </si>
  <si>
    <t>Canelones</t>
  </si>
  <si>
    <t>Cerro Largo</t>
  </si>
  <si>
    <t>Colonia</t>
  </si>
  <si>
    <t>Durazno</t>
  </si>
  <si>
    <t>Flores</t>
  </si>
  <si>
    <t>Florida</t>
  </si>
  <si>
    <t>Lavalleja</t>
  </si>
  <si>
    <t>Maldonado</t>
  </si>
  <si>
    <t>Paysandú</t>
  </si>
  <si>
    <t>Río Negro</t>
  </si>
  <si>
    <t>Rivera</t>
  </si>
  <si>
    <t>Rocha</t>
  </si>
  <si>
    <t>Salto</t>
  </si>
  <si>
    <t>San José</t>
  </si>
  <si>
    <t>Soriano</t>
  </si>
  <si>
    <t>Tacuarembó</t>
  </si>
  <si>
    <t>Treinta y Tres</t>
  </si>
  <si>
    <t>Cuadro Nº II-1.2.1</t>
  </si>
  <si>
    <t>ESTUDIANTES MATRICULADOS EN EDUCACIÓN EN LA PRIMERA INFANCIA E INICIAL POR FORMA DE ADMINISTRACIÓN, MODALIDAD Y SEXO SEGÚN DEPARTAMENTO (Todo el país, 2020)</t>
  </si>
  <si>
    <t>Educación Inicial</t>
  </si>
  <si>
    <t>Inicial en Escuelas</t>
  </si>
  <si>
    <t>Total Privada</t>
  </si>
  <si>
    <t>Inicial en Colegios</t>
  </si>
  <si>
    <t>JARDÍN DE JORNADA COMÚN Y COMPLETA</t>
  </si>
  <si>
    <t>JARDÍN APRENDER</t>
  </si>
  <si>
    <t>JARDÍN COMÚN</t>
  </si>
  <si>
    <t>JARDÍN DE JORNADA COMPLETA</t>
  </si>
  <si>
    <t>APRENDER</t>
  </si>
  <si>
    <t>APRENDER  H. DE PRÁCTICA</t>
  </si>
  <si>
    <t>COMÚN</t>
  </si>
  <si>
    <t>CON MAESTRO A CARGO</t>
  </si>
  <si>
    <t>DE PRÁCTICA</t>
  </si>
  <si>
    <t>DE TIEMPO COMPLETO</t>
  </si>
  <si>
    <t>HABILITADA DE PRÁCTICA</t>
  </si>
  <si>
    <t>INTERNADO RURAL</t>
  </si>
  <si>
    <t>T.EXTENDIDO-DE PRÁCTICA</t>
  </si>
  <si>
    <t>TIEMPO EXTENDIDO</t>
  </si>
  <si>
    <t>UNIDOCENTE</t>
  </si>
  <si>
    <t>SEXO</t>
  </si>
  <si>
    <t>VARÓN</t>
  </si>
  <si>
    <t>MUJER</t>
  </si>
  <si>
    <t>V</t>
  </si>
  <si>
    <t>M</t>
  </si>
  <si>
    <t>Privados habilitados o autorizados por ANEP</t>
  </si>
  <si>
    <t>ESTUDIANTES MATRICULADOS</t>
  </si>
  <si>
    <t>Cuadro Nº II-1.2.2</t>
  </si>
  <si>
    <t>EDUCACIÓN DE INICIAL</t>
  </si>
  <si>
    <t>INICIAL EN ESCUELAS</t>
  </si>
  <si>
    <t>AÑOS</t>
  </si>
  <si>
    <t xml:space="preserve">&lt;= 2 </t>
  </si>
  <si>
    <t>Cuadro Nº II-1.2.3</t>
  </si>
  <si>
    <r>
      <rPr>
        <b/>
        <sz val="10"/>
        <rFont val="Verdana"/>
        <family val="2"/>
      </rPr>
      <t>ESTUDIANTES MATRICULADOS EN EDUCACI</t>
    </r>
    <r>
      <rPr>
        <b/>
        <sz val="10"/>
        <rFont val="DejaVu Sans"/>
        <family val="2"/>
      </rPr>
      <t>Ó</t>
    </r>
    <r>
      <rPr>
        <b/>
        <sz val="10"/>
        <rFont val="Verdana"/>
        <family val="2"/>
      </rPr>
      <t>N EN LA PRIMERA INFANCIA E INICIAL PRIVADA POR MODALIDAD Y NIVEL SEG</t>
    </r>
    <r>
      <rPr>
        <b/>
        <sz val="10"/>
        <rFont val="DejaVu Sans"/>
        <family val="2"/>
      </rPr>
      <t>Ú</t>
    </r>
    <r>
      <rPr>
        <b/>
        <sz val="10"/>
        <rFont val="Verdana"/>
        <family val="2"/>
      </rPr>
      <t>N DEPARTAMENTO (Todo el pa</t>
    </r>
    <r>
      <rPr>
        <b/>
        <sz val="10"/>
        <rFont val="DejaVu Sans"/>
        <family val="2"/>
      </rPr>
      <t>í</t>
    </r>
    <r>
      <rPr>
        <b/>
        <sz val="10"/>
        <rFont val="Verdana"/>
        <family val="2"/>
      </rPr>
      <t>s, 2020)</t>
    </r>
  </si>
  <si>
    <t>MODALIDAD</t>
  </si>
  <si>
    <t>JARDINES PRIVADOS</t>
  </si>
  <si>
    <t>INICIAL EN COLEGIOS</t>
  </si>
  <si>
    <t>NIVEL</t>
  </si>
  <si>
    <t>Total</t>
  </si>
  <si>
    <t>Nursery</t>
  </si>
  <si>
    <t>2 años</t>
  </si>
  <si>
    <t>3 años</t>
  </si>
  <si>
    <t>4 años</t>
  </si>
  <si>
    <t>5 años</t>
  </si>
  <si>
    <t>MINISTERIO DE EDUCACIÓN Y CULTURA</t>
  </si>
  <si>
    <t>Dirección de Educación – Área de Educación en la Primera Infancia</t>
  </si>
  <si>
    <t>Cuadro Nº II-1.2.4</t>
  </si>
  <si>
    <t xml:space="preserve">  DEPARTAMENTO</t>
  </si>
  <si>
    <t>CAIF,CAPI Y NUESTROS NIÑOS</t>
  </si>
  <si>
    <t>Centros Privados</t>
  </si>
  <si>
    <t>Notas:</t>
  </si>
  <si>
    <t>Para CAIF, CAPI y NUESTROS NIÑOS la fuente de dato es SIPI, Dirección de Gobierno Digital de INAU. Se reportan niños y niñas de 0 a 4 años de edad que se encuentran asistiendo a algún establecimiento el 01 de julio de 2018.</t>
  </si>
  <si>
    <t>Cuadro Nº II-1.2.5</t>
  </si>
  <si>
    <t>ESTUDIANTES MATRICULADOS EN EDUCACIÓN EN LA PRIMERA INFANCIA E INICIAL  POR FORMA DE ADMINISTRACIÓN SEGÚN EDAD (Todo el país, 2020)</t>
  </si>
  <si>
    <t>EDAD</t>
  </si>
  <si>
    <t>CAIF</t>
  </si>
  <si>
    <t>CAPI</t>
  </si>
  <si>
    <t>NUESTROS NIÑOS</t>
  </si>
  <si>
    <t>PRIVADOS MEC</t>
  </si>
  <si>
    <t>0 a 11 meses</t>
  </si>
  <si>
    <t>1 año</t>
  </si>
  <si>
    <t>6 años</t>
  </si>
  <si>
    <t>Fuente: Relevamiento y Procesamiento propio en base a datos proporcionados por:</t>
  </si>
  <si>
    <t>Cuadro Nº II-1.2.6</t>
  </si>
  <si>
    <t>ÁREA DEMOGRÁFICA</t>
  </si>
  <si>
    <t>RURAL</t>
  </si>
  <si>
    <t>URBANA</t>
  </si>
  <si>
    <t xml:space="preserve">TOTAL </t>
  </si>
  <si>
    <t>Cuadro Nº II-1.2.7</t>
  </si>
  <si>
    <t>E D A D</t>
  </si>
  <si>
    <t>Fuente: Elaboración propia en base al relevamiento realizado por la Div. Investigación y Estadística, sobre Centros de Primera Infancia e Inicial Privados, supervisados por el MEC.</t>
  </si>
  <si>
    <t>Nota:</t>
  </si>
  <si>
    <t>PERSONAL DOCENTE</t>
  </si>
  <si>
    <t>Cuadro Nº II-1.3.1</t>
  </si>
  <si>
    <t>DOCENTES</t>
  </si>
  <si>
    <t>Nota: Personal docente se considera maestro/a de clase.</t>
  </si>
  <si>
    <t xml:space="preserve">        </t>
  </si>
  <si>
    <t>Cuadro Nº II-1.3.2.</t>
  </si>
  <si>
    <t>Colegios Habilitados</t>
  </si>
  <si>
    <t>Colegios Autorizados</t>
  </si>
  <si>
    <t>Jardines de Infantes Autorizados</t>
  </si>
  <si>
    <t xml:space="preserve">Nota: Personal docente solo considera maestro/a de clase. </t>
  </si>
  <si>
    <t>Centros privados habilitados o autorizados por ANEP.</t>
  </si>
  <si>
    <t>Cuadro Nº II-1.3.3.</t>
  </si>
  <si>
    <t>FUNCIÓN</t>
  </si>
  <si>
    <t>Director responsable técnico</t>
  </si>
  <si>
    <t>Educadores</t>
  </si>
  <si>
    <t>Otros especialistas</t>
  </si>
  <si>
    <t>Profesores especiales</t>
  </si>
  <si>
    <t>Responsable legal</t>
  </si>
  <si>
    <t>RESTO DEL PAIS</t>
  </si>
  <si>
    <t xml:space="preserve">Canelones </t>
  </si>
  <si>
    <t>Rio Negro</t>
  </si>
  <si>
    <t xml:space="preserve">Salto </t>
  </si>
  <si>
    <t>Educadores: Son aquellos que la tarea de docencia es directa, ya sea de carácter de docente propiamente dicho o de auxiliar. Informe Primer censo nacional de centros de Educación Infantil Privados.</t>
  </si>
  <si>
    <t>Otros especialistas: Se refiere a profesionales que apoyan la tarea de los educadores sin ejercer educación directa. En esta categoría entran psicólogo, psicomotricistas, trabajadores sociales, nutricionistas, médico pediatra y otros especialistas.</t>
  </si>
  <si>
    <t>Profesores especiales: Son docentes que se especializan en un área en particular. Esta categoría incluye profesores de computación, inglés, plástica, eduación musical y artística y personal responsable de actividades extracurriculares.</t>
  </si>
  <si>
    <t>Cuadro Nº II-1.3.4.</t>
  </si>
  <si>
    <t>NIVEL EDUCATIVO ALCANZADO</t>
  </si>
  <si>
    <t>Primaria</t>
  </si>
  <si>
    <t>Media Básica</t>
  </si>
  <si>
    <t>Media Superior</t>
  </si>
  <si>
    <t>Terciaria</t>
  </si>
  <si>
    <t>Responsable de sala</t>
  </si>
  <si>
    <t>Educador auxiliar</t>
  </si>
  <si>
    <t>Cuadro Nº II-1.3.5.</t>
  </si>
  <si>
    <t>FORMACIÓN</t>
  </si>
  <si>
    <t>Asistente técnico en primera infancia (Título intermedio) CFE</t>
  </si>
  <si>
    <t>Doble titulación (Maestro de Educación Común y de Educación Inicial) CFE</t>
  </si>
  <si>
    <t>Educador Primera Infancia (CENFORES - INAU)</t>
  </si>
  <si>
    <t>Educador/a Social (CENFORES - INAU)</t>
  </si>
  <si>
    <t>Especialización en preescolares (IMS)</t>
  </si>
  <si>
    <t>Formación básica 504 hs (CENFORES - INAU)</t>
  </si>
  <si>
    <t>Licenciado/a en Educación - UCU</t>
  </si>
  <si>
    <t>Licenciado/a en Educación -UDELAR</t>
  </si>
  <si>
    <t>Licenciado/a en Educación Inicial-UCU</t>
  </si>
  <si>
    <t>Licenciatura en Educación -ORT</t>
  </si>
  <si>
    <t>Maestro/a de educación común -CFE</t>
  </si>
  <si>
    <t>Maestro/a de Educación Inicial -CFE</t>
  </si>
  <si>
    <t>Otros de Formación Docente ACJ</t>
  </si>
  <si>
    <t>Otros de Formación Docente IPA</t>
  </si>
  <si>
    <t>Otros de Formación Docente ISEF</t>
  </si>
  <si>
    <t>Sin formación específica</t>
  </si>
  <si>
    <t>Taller de actualización profesional en gestión de centros educativos (RedAGE)</t>
  </si>
  <si>
    <t>Técnico en Educación Inicial (Título intermedio)-UCU</t>
  </si>
  <si>
    <t>Técnico en Educación Inicial y Primera Infancia-CIEP (título intermedio)</t>
  </si>
  <si>
    <t>Terciario en otras disciplinas afines</t>
  </si>
  <si>
    <t>Sin dato</t>
  </si>
  <si>
    <t>Cuadro Nº II-2.1.1  </t>
  </si>
  <si>
    <t>Cuadro Nº II-2.1.2  </t>
  </si>
  <si>
    <t>Cuadro Nº II-2.1.3  </t>
  </si>
  <si>
    <t>Cuadro Nº II-2.1.4  </t>
  </si>
  <si>
    <t>Cuadro Nº II-2.2.1  </t>
  </si>
  <si>
    <t>Cuadro Nº II-2.2.2  </t>
  </si>
  <si>
    <t>Cuadro Nº II-2.2.3  </t>
  </si>
  <si>
    <t>Cuadro Nº II-2.2.4  </t>
  </si>
  <si>
    <t>Cuadro Nº II-2.2.5  </t>
  </si>
  <si>
    <t>Cuadro Nº II-2.2.6  </t>
  </si>
  <si>
    <t>Cuadro Nº II-2.2.7  </t>
  </si>
  <si>
    <t>Cuadro Nº II-2.2.8  </t>
  </si>
  <si>
    <t>Cuadro Nº II-2.2.9  </t>
  </si>
  <si>
    <t xml:space="preserve">Cuadro Nº II-2.2.10 </t>
  </si>
  <si>
    <t xml:space="preserve">Cuadro Nº II-2.2.11 </t>
  </si>
  <si>
    <t xml:space="preserve">Cuadro Nº II-2.2.12 </t>
  </si>
  <si>
    <t xml:space="preserve">Cuadro Nº II-2.2.13 </t>
  </si>
  <si>
    <t xml:space="preserve">Cuadro Nº II-2.2.14 </t>
  </si>
  <si>
    <t xml:space="preserve">Cuadro Nº II-2.2.15 </t>
  </si>
  <si>
    <t xml:space="preserve">Cuadro Nº II-2.2.16 </t>
  </si>
  <si>
    <t xml:space="preserve">Cuadro Nº II-2.2.17 </t>
  </si>
  <si>
    <t xml:space="preserve">Cuadro Nº II-2.2.18 </t>
  </si>
  <si>
    <t>Cuadro Nº II-2.3.1  </t>
  </si>
  <si>
    <t>Cuadro Nº II-2.3.2  </t>
  </si>
  <si>
    <t>Cuadro Nº II-2.1.1</t>
  </si>
  <si>
    <r>
      <rPr>
        <b/>
        <sz val="10"/>
        <rFont val="Verdana"/>
        <family val="2"/>
      </rPr>
      <t>ESTABLECIMIENTOS DE EDUCACI</t>
    </r>
    <r>
      <rPr>
        <b/>
        <sz val="10"/>
        <rFont val="DejaVu Sans"/>
        <family val="2"/>
      </rPr>
      <t>Ó</t>
    </r>
    <r>
      <rPr>
        <b/>
        <sz val="10"/>
        <rFont val="Verdana"/>
        <family val="2"/>
      </rPr>
      <t>N PRIMARIA POR FORMA DE ADMINISTRACI</t>
    </r>
    <r>
      <rPr>
        <b/>
        <sz val="10"/>
        <rFont val="DejaVu Sans"/>
        <family val="2"/>
      </rPr>
      <t>Ó</t>
    </r>
    <r>
      <rPr>
        <b/>
        <sz val="10"/>
        <rFont val="Verdana"/>
        <family val="2"/>
      </rPr>
      <t>N Y TIPO DE EDUCACI</t>
    </r>
    <r>
      <rPr>
        <b/>
        <sz val="10"/>
        <rFont val="DejaVu Sans"/>
        <family val="2"/>
      </rPr>
      <t>Ó</t>
    </r>
    <r>
      <rPr>
        <b/>
        <sz val="10"/>
        <rFont val="Verdana"/>
        <family val="2"/>
      </rPr>
      <t>N SEG</t>
    </r>
    <r>
      <rPr>
        <b/>
        <sz val="10"/>
        <rFont val="DejaVu Sans"/>
        <family val="2"/>
      </rPr>
      <t>Ú</t>
    </r>
    <r>
      <rPr>
        <b/>
        <sz val="10"/>
        <rFont val="Verdana"/>
        <family val="2"/>
      </rPr>
      <t>N DEPARTAMENTO (Todo el pa</t>
    </r>
    <r>
      <rPr>
        <b/>
        <sz val="10"/>
        <rFont val="DejaVu Sans"/>
        <family val="2"/>
      </rPr>
      <t>í</t>
    </r>
    <r>
      <rPr>
        <b/>
        <sz val="10"/>
        <rFont val="Verdana"/>
        <family val="2"/>
      </rPr>
      <t>s, 2020)</t>
    </r>
  </si>
  <si>
    <t>TIPO DE EDUCACIÓN</t>
  </si>
  <si>
    <t>Común</t>
  </si>
  <si>
    <t>Especial</t>
  </si>
  <si>
    <t>Nota: Pública no incluye JICI</t>
  </si>
  <si>
    <t>Cuadro Nº II-2.1.2</t>
  </si>
  <si>
    <r>
      <rPr>
        <b/>
        <sz val="10"/>
        <rFont val="Verdana"/>
        <family val="2"/>
      </rPr>
      <t>ESTABLECIMIENTOS DE EDUCACI</t>
    </r>
    <r>
      <rPr>
        <b/>
        <sz val="10"/>
        <rFont val="DejaVu Sans"/>
        <family val="2"/>
      </rPr>
      <t>Ó</t>
    </r>
    <r>
      <rPr>
        <b/>
        <sz val="10"/>
        <rFont val="Verdana"/>
        <family val="2"/>
      </rPr>
      <t>N PRIMARIA P</t>
    </r>
    <r>
      <rPr>
        <b/>
        <sz val="10"/>
        <rFont val="DejaVu Sans"/>
        <family val="2"/>
      </rPr>
      <t>Ú</t>
    </r>
    <r>
      <rPr>
        <b/>
        <sz val="10"/>
        <rFont val="Verdana"/>
        <family val="2"/>
      </rPr>
      <t>BLICA COM</t>
    </r>
    <r>
      <rPr>
        <b/>
        <sz val="10"/>
        <rFont val="DejaVu Sans"/>
        <family val="2"/>
      </rPr>
      <t>Ú</t>
    </r>
    <r>
      <rPr>
        <b/>
        <sz val="10"/>
        <rFont val="Verdana"/>
        <family val="2"/>
      </rPr>
      <t xml:space="preserve">N POR </t>
    </r>
    <r>
      <rPr>
        <b/>
        <sz val="10"/>
        <rFont val="DejaVu Sans"/>
        <family val="2"/>
      </rPr>
      <t>Á</t>
    </r>
    <r>
      <rPr>
        <b/>
        <sz val="10"/>
        <rFont val="Verdana"/>
        <family val="2"/>
      </rPr>
      <t>REA DEMOGR</t>
    </r>
    <r>
      <rPr>
        <b/>
        <sz val="10"/>
        <rFont val="DejaVu Sans"/>
        <family val="2"/>
      </rPr>
      <t>Á</t>
    </r>
    <r>
      <rPr>
        <b/>
        <sz val="10"/>
        <rFont val="Verdana"/>
        <family val="2"/>
      </rPr>
      <t>FICA Y CATEGOR</t>
    </r>
    <r>
      <rPr>
        <b/>
        <sz val="10"/>
        <rFont val="DejaVu Sans"/>
        <family val="2"/>
      </rPr>
      <t>Í</t>
    </r>
    <r>
      <rPr>
        <b/>
        <sz val="10"/>
        <rFont val="Verdana"/>
        <family val="2"/>
      </rPr>
      <t>A SEG</t>
    </r>
    <r>
      <rPr>
        <b/>
        <sz val="10"/>
        <rFont val="DejaVu Sans"/>
        <family val="2"/>
      </rPr>
      <t>Ú</t>
    </r>
    <r>
      <rPr>
        <b/>
        <sz val="10"/>
        <rFont val="Verdana"/>
        <family val="2"/>
      </rPr>
      <t>N DEPARTAMENTO (Todo el pa</t>
    </r>
    <r>
      <rPr>
        <b/>
        <sz val="10"/>
        <rFont val="DejaVu Sans"/>
        <family val="2"/>
      </rPr>
      <t>í</t>
    </r>
    <r>
      <rPr>
        <b/>
        <sz val="10"/>
        <rFont val="Verdana"/>
        <family val="2"/>
      </rPr>
      <t>s, 2020)</t>
    </r>
  </si>
  <si>
    <t>Total Urbana</t>
  </si>
  <si>
    <t>CATEGORÍA</t>
  </si>
  <si>
    <t>Total Rural</t>
  </si>
  <si>
    <t>Aprender H. de Práctica</t>
  </si>
  <si>
    <t xml:space="preserve">Común </t>
  </si>
  <si>
    <t>Práctica</t>
  </si>
  <si>
    <t>Tiempo Completo</t>
  </si>
  <si>
    <t>Habilitada de Práctica</t>
  </si>
  <si>
    <t>Tiempo Extendido H. de Práctica</t>
  </si>
  <si>
    <t>Tiempo Extendido de Práctica</t>
  </si>
  <si>
    <t>Tiempo Extendido</t>
  </si>
  <si>
    <t>Unidocente</t>
  </si>
  <si>
    <t>JICI</t>
  </si>
  <si>
    <t>Con Maestro a cargo</t>
  </si>
  <si>
    <t>Internado Rural</t>
  </si>
  <si>
    <t>Cuadro Nº II-2.1.3</t>
  </si>
  <si>
    <r>
      <rPr>
        <b/>
        <sz val="10"/>
        <rFont val="Verdana"/>
        <family val="2"/>
      </rPr>
      <t>ESTABLECIMIENTOS DE EDUCACI</t>
    </r>
    <r>
      <rPr>
        <b/>
        <sz val="10"/>
        <rFont val="DejaVu Sans"/>
        <family val="2"/>
      </rPr>
      <t>Ó</t>
    </r>
    <r>
      <rPr>
        <b/>
        <sz val="10"/>
        <rFont val="Verdana"/>
        <family val="2"/>
      </rPr>
      <t>N PRIMARIA P</t>
    </r>
    <r>
      <rPr>
        <b/>
        <sz val="10"/>
        <rFont val="DejaVu Sans"/>
        <family val="2"/>
      </rPr>
      <t>Ú</t>
    </r>
    <r>
      <rPr>
        <b/>
        <sz val="10"/>
        <rFont val="Verdana"/>
        <family val="2"/>
      </rPr>
      <t>BLICA ESPECIAL POR TIPO DE DISCAPACIDAD SEG</t>
    </r>
    <r>
      <rPr>
        <b/>
        <sz val="10"/>
        <rFont val="DejaVu Sans"/>
        <family val="2"/>
      </rPr>
      <t>Ú</t>
    </r>
    <r>
      <rPr>
        <b/>
        <sz val="10"/>
        <rFont val="Verdana"/>
        <family val="2"/>
      </rPr>
      <t>N DEPARTAMENTO (Todo el pa</t>
    </r>
    <r>
      <rPr>
        <b/>
        <sz val="10"/>
        <rFont val="DejaVu Sans"/>
        <family val="2"/>
      </rPr>
      <t>í</t>
    </r>
    <r>
      <rPr>
        <b/>
        <sz val="10"/>
        <rFont val="Verdana"/>
        <family val="2"/>
      </rPr>
      <t>s, 2020)</t>
    </r>
  </si>
  <si>
    <t>DISCAPACIDAD</t>
  </si>
  <si>
    <t>Intelectual</t>
  </si>
  <si>
    <t>Auditiva</t>
  </si>
  <si>
    <t>Visual</t>
  </si>
  <si>
    <t>Nota: Los establecimientos que atienden discapacidades intelectuales, además de atender niños con disfunciones clásicamente tipificadas como “Intelectuales”, atienden a los niños con discapacidades de orden motriz o de carácter, lo que implica que la matrícula correspondiente los agrupa.</t>
  </si>
  <si>
    <t xml:space="preserve">       </t>
  </si>
  <si>
    <t>Cuadro Nº II-2.1.4</t>
  </si>
  <si>
    <r>
      <rPr>
        <b/>
        <sz val="10"/>
        <rFont val="Verdana"/>
        <family val="2"/>
      </rPr>
      <t>ESTABLECIMIENTOS DE EDUCACI</t>
    </r>
    <r>
      <rPr>
        <b/>
        <sz val="10"/>
        <rFont val="DejaVu Sans"/>
        <family val="2"/>
      </rPr>
      <t>Ó</t>
    </r>
    <r>
      <rPr>
        <b/>
        <sz val="10"/>
        <rFont val="Verdana"/>
        <family val="2"/>
      </rPr>
      <t>N PRIMARIA PRIVADA POR TIPO DE EDUCACI</t>
    </r>
    <r>
      <rPr>
        <b/>
        <sz val="10"/>
        <rFont val="DejaVu Sans"/>
        <family val="2"/>
      </rPr>
      <t>Ó</t>
    </r>
    <r>
      <rPr>
        <b/>
        <sz val="10"/>
        <rFont val="Verdana"/>
        <family val="2"/>
      </rPr>
      <t>N SEG</t>
    </r>
    <r>
      <rPr>
        <b/>
        <sz val="10"/>
        <rFont val="DejaVu Sans"/>
        <family val="2"/>
      </rPr>
      <t>Ú</t>
    </r>
    <r>
      <rPr>
        <b/>
        <sz val="10"/>
        <rFont val="Verdana"/>
        <family val="2"/>
      </rPr>
      <t>N DEPARTAMENTO (Todo el pa</t>
    </r>
    <r>
      <rPr>
        <b/>
        <sz val="10"/>
        <rFont val="DejaVu Sans"/>
        <family val="2"/>
      </rPr>
      <t>í</t>
    </r>
    <r>
      <rPr>
        <b/>
        <sz val="10"/>
        <rFont val="Verdana"/>
        <family val="2"/>
      </rPr>
      <t>s, 2020)</t>
    </r>
  </si>
  <si>
    <t>EDUCACIÓN COMÚN</t>
  </si>
  <si>
    <t>EDUCACIÓN ESPECIAL</t>
  </si>
  <si>
    <t>Habilitados</t>
  </si>
  <si>
    <t>Autorizados</t>
  </si>
  <si>
    <t>TOTAL DEL PAÍS</t>
  </si>
  <si>
    <t>Cuadro Nº II-2.2.1</t>
  </si>
  <si>
    <t>ESTUDIANTES MATRICULADOS EN EDUCACIÓN PRIMARIA COMÚN POR FORMA DE ADMINISTRACIÓN Y SEXO SEGÚN DEPARTAMENTO (Todo el país, 2020)</t>
  </si>
  <si>
    <t>Nota: Pública no incluye JICI.</t>
  </si>
  <si>
    <t>Cuadro Nº II-2.2.2</t>
  </si>
  <si>
    <t>ESTUDIANTES MATRICULADOS EN EDUCACIÓN PRIMARIA PÚBLICA POR TIPO DE EDUCACIÓN Y SEXO SEGÚN DEPARTAMENTO (Todo el país, 2020)</t>
  </si>
  <si>
    <t>TOTAL SEXO</t>
  </si>
  <si>
    <t xml:space="preserve">TIPO DE EDUCACIÓN </t>
  </si>
  <si>
    <t xml:space="preserve">COMÚN </t>
  </si>
  <si>
    <t xml:space="preserve">ESPECIAL </t>
  </si>
  <si>
    <t>ESCUELAS
ESPECIALES</t>
  </si>
  <si>
    <t>CLASES ESPECIALES EN ESCUELAS COMUNES</t>
  </si>
  <si>
    <t>Cuadro Nº II-2.2.3</t>
  </si>
  <si>
    <t>ESTUDIANTES MATRICULADOS EN EDUCACIÓN PRIMARIA PÚBLICA COMÚN POR ÁREA DEMOGRÁFICA Y CATEGORÍA SEGÚN DEPARTAMENTO (Todo el país, 2020)</t>
  </si>
  <si>
    <t>con Maestro a cargo</t>
  </si>
  <si>
    <t>Cuadro Nº II-2.2.4</t>
  </si>
  <si>
    <t>ESTUDIANTES MATRICULADOS EN EDUCACIÓN PRIMARIA PÚBLICA ESPECIAL POR TIPO DE DISCAPACIDAD SEGÚN DEPARTAMENTO           (Todo el país, 2020)</t>
  </si>
  <si>
    <t>Motriz</t>
  </si>
  <si>
    <t>Problemas de conducta</t>
  </si>
  <si>
    <t>Problemas de personalidad</t>
  </si>
  <si>
    <t>Trastornos generalizados del desarrollo</t>
  </si>
  <si>
    <t>Nota: No incluye Clases Especiales en Escuelas Comunes</t>
  </si>
  <si>
    <t>La categorìa "trastornos generalizados del desarrollo" incluye la categoría "especial" y “pluridiscapacidad”.</t>
  </si>
  <si>
    <t>Cuadro Nº II-2.2.5</t>
  </si>
  <si>
    <t>ESTUDIANTES MATRICULADOS EN EDUCACIÓN ESPECIAL PÚBLICA POR EDADES SIMPLES Y SEXO, SEGÚN DEPARTAMENTO (Todo el país, 2020)</t>
  </si>
  <si>
    <t>TOTAL GENERAL</t>
  </si>
  <si>
    <t>TOTAL MUJERES</t>
  </si>
  <si>
    <t>TOTAL VARONES</t>
  </si>
  <si>
    <t>Menos de 3 años</t>
  </si>
  <si>
    <t>7 años</t>
  </si>
  <si>
    <t>8 años</t>
  </si>
  <si>
    <t>9 años</t>
  </si>
  <si>
    <t>10 años</t>
  </si>
  <si>
    <t>11 años</t>
  </si>
  <si>
    <t>12 años</t>
  </si>
  <si>
    <t>13 años</t>
  </si>
  <si>
    <t>14 años</t>
  </si>
  <si>
    <t>15 años</t>
  </si>
  <si>
    <t>16 años</t>
  </si>
  <si>
    <t>17 años</t>
  </si>
  <si>
    <t>18 años</t>
  </si>
  <si>
    <t>19 años</t>
  </si>
  <si>
    <t>20 años</t>
  </si>
  <si>
    <t>21 años</t>
  </si>
  <si>
    <t>Más de 21 años</t>
  </si>
  <si>
    <t>Cuadro Nº II-2.2.6</t>
  </si>
  <si>
    <r>
      <rPr>
        <b/>
        <sz val="10"/>
        <rFont val="Verdana"/>
        <family val="2"/>
      </rPr>
      <t>ESTUDIANTES MATRICULADOS EN EDUCACI</t>
    </r>
    <r>
      <rPr>
        <b/>
        <sz val="10"/>
        <rFont val="DejaVu Sans"/>
        <family val="2"/>
      </rPr>
      <t>Ó</t>
    </r>
    <r>
      <rPr>
        <b/>
        <sz val="10"/>
        <rFont val="Verdana"/>
        <family val="2"/>
      </rPr>
      <t>N PRIMARIA PRIVADA POR TIPO DE EDUCACI</t>
    </r>
    <r>
      <rPr>
        <b/>
        <sz val="10"/>
        <rFont val="DejaVu Sans"/>
        <family val="2"/>
      </rPr>
      <t>Ó</t>
    </r>
    <r>
      <rPr>
        <b/>
        <sz val="10"/>
        <rFont val="Verdana"/>
        <family val="2"/>
      </rPr>
      <t>N SEG</t>
    </r>
    <r>
      <rPr>
        <b/>
        <sz val="10"/>
        <rFont val="DejaVu Sans"/>
        <family val="2"/>
      </rPr>
      <t>Ú</t>
    </r>
    <r>
      <rPr>
        <b/>
        <sz val="10"/>
        <rFont val="Verdana"/>
        <family val="2"/>
      </rPr>
      <t>N DEPARTAMENTO (Todo el pa</t>
    </r>
    <r>
      <rPr>
        <b/>
        <sz val="10"/>
        <rFont val="DejaVu Sans"/>
        <family val="2"/>
      </rPr>
      <t>í</t>
    </r>
    <r>
      <rPr>
        <b/>
        <sz val="10"/>
        <rFont val="Verdana"/>
        <family val="2"/>
      </rPr>
      <t>s, 2020)</t>
    </r>
  </si>
  <si>
    <t xml:space="preserve">Nota: Especial incluye la matrícula de clases especiales en escuelas comunes, </t>
  </si>
  <si>
    <t xml:space="preserve">      Instrucción Temprana, Educación Inicial, Preparatorio y Talleres</t>
  </si>
  <si>
    <t>30025 </t>
  </si>
  <si>
    <t> 2163</t>
  </si>
  <si>
    <t>Cuadro Nº II-2.2.7</t>
  </si>
  <si>
    <t>Cuadro Nº II-2.2.8</t>
  </si>
  <si>
    <t>GRADO</t>
  </si>
  <si>
    <t>Primero</t>
  </si>
  <si>
    <t>Segundo</t>
  </si>
  <si>
    <t>Tercero</t>
  </si>
  <si>
    <t>Cuarto</t>
  </si>
  <si>
    <t>Quinto</t>
  </si>
  <si>
    <t>Sexto</t>
  </si>
  <si>
    <t>Pública</t>
  </si>
  <si>
    <t>5  años</t>
  </si>
  <si>
    <t>6  años</t>
  </si>
  <si>
    <t>7  años</t>
  </si>
  <si>
    <t>8  años</t>
  </si>
  <si>
    <t>9  años</t>
  </si>
  <si>
    <t>14 años y más</t>
  </si>
  <si>
    <r>
      <rPr>
        <sz val="10"/>
        <rFont val="Verdana"/>
        <family val="2"/>
      </rPr>
      <t>Notas:              Primaria P</t>
    </r>
    <r>
      <rPr>
        <sz val="10"/>
        <rFont val="DejaVu Sans"/>
        <family val="2"/>
      </rPr>
      <t>ú</t>
    </r>
    <r>
      <rPr>
        <sz val="10"/>
        <rFont val="Verdana"/>
        <family val="2"/>
      </rPr>
      <t>blica no incluye la matr</t>
    </r>
    <r>
      <rPr>
        <sz val="10"/>
        <rFont val="DejaVu Sans"/>
        <family val="2"/>
      </rPr>
      <t>í</t>
    </r>
    <r>
      <rPr>
        <sz val="10"/>
        <rFont val="Verdana"/>
        <family val="2"/>
      </rPr>
      <t>cula correspondiente a JICI</t>
    </r>
  </si>
  <si>
    <r>
      <rPr>
        <sz val="10"/>
        <rFont val="Verdana"/>
        <family val="2"/>
      </rPr>
      <t>En Primaria P</t>
    </r>
    <r>
      <rPr>
        <sz val="10"/>
        <rFont val="DejaVu Sans"/>
        <family val="2"/>
      </rPr>
      <t>ù</t>
    </r>
    <r>
      <rPr>
        <sz val="10"/>
        <rFont val="Verdana"/>
        <family val="2"/>
      </rPr>
      <t>blica se desconoce la edad para 3 casos</t>
    </r>
  </si>
  <si>
    <t>Cuadro Nº II-2.2.9</t>
  </si>
  <si>
    <r>
      <rPr>
        <b/>
        <sz val="10"/>
        <rFont val="Verdana"/>
        <family val="2"/>
      </rPr>
      <t>ESTUDIANTES MATRICULADOS EN EDUCACI</t>
    </r>
    <r>
      <rPr>
        <b/>
        <sz val="10"/>
        <rFont val="DejaVu Sans"/>
        <family val="2"/>
      </rPr>
      <t>Ó</t>
    </r>
    <r>
      <rPr>
        <b/>
        <sz val="10"/>
        <rFont val="Verdana"/>
        <family val="2"/>
      </rPr>
      <t>N PRIMARIA COM</t>
    </r>
    <r>
      <rPr>
        <b/>
        <sz val="10"/>
        <rFont val="DejaVu Sans"/>
        <family val="2"/>
      </rPr>
      <t>Ú</t>
    </r>
    <r>
      <rPr>
        <b/>
        <sz val="10"/>
        <rFont val="Verdana"/>
        <family val="2"/>
      </rPr>
      <t>N P</t>
    </r>
    <r>
      <rPr>
        <b/>
        <sz val="10"/>
        <rFont val="DejaVu Sans"/>
        <family val="2"/>
      </rPr>
      <t>Ú</t>
    </r>
    <r>
      <rPr>
        <b/>
        <sz val="10"/>
        <rFont val="Verdana"/>
        <family val="2"/>
      </rPr>
      <t>BLICA POR GRADO Y SEXO SEG</t>
    </r>
    <r>
      <rPr>
        <b/>
        <sz val="10"/>
        <rFont val="DejaVu Sans"/>
        <family val="2"/>
      </rPr>
      <t>Ú</t>
    </r>
    <r>
      <rPr>
        <b/>
        <sz val="10"/>
        <rFont val="Verdana"/>
        <family val="2"/>
      </rPr>
      <t>N EDAD (Todo el pa</t>
    </r>
    <r>
      <rPr>
        <b/>
        <sz val="10"/>
        <rFont val="DejaVu Sans"/>
        <family val="2"/>
      </rPr>
      <t>í</t>
    </r>
    <r>
      <rPr>
        <b/>
        <sz val="10"/>
        <rFont val="Verdana"/>
        <family val="2"/>
      </rPr>
      <t>s, 2020)</t>
    </r>
  </si>
  <si>
    <t xml:space="preserve">Nota:   Primaria Pública no incluye la matrícula correspondiente a JICI </t>
  </si>
  <si>
    <t>Cuadro Nº II-2.2.10</t>
  </si>
  <si>
    <t>Cuadro Nº II-2.2.11</t>
  </si>
  <si>
    <r>
      <rPr>
        <b/>
        <sz val="10"/>
        <rFont val="Verdana"/>
        <family val="2"/>
      </rPr>
      <t>ESTUDIANTES MATRICULADOS EN EDUCACI</t>
    </r>
    <r>
      <rPr>
        <b/>
        <sz val="10"/>
        <rFont val="DejaVu Sans"/>
        <family val="2"/>
      </rPr>
      <t>Ó</t>
    </r>
    <r>
      <rPr>
        <b/>
        <sz val="10"/>
        <rFont val="Verdana"/>
        <family val="2"/>
      </rPr>
      <t>N PRIMARIA COM</t>
    </r>
    <r>
      <rPr>
        <b/>
        <sz val="10"/>
        <rFont val="DejaVu Sans"/>
        <family val="2"/>
      </rPr>
      <t>Ú</t>
    </r>
    <r>
      <rPr>
        <b/>
        <sz val="10"/>
        <rFont val="Verdana"/>
        <family val="2"/>
      </rPr>
      <t>N POR GRADO Y FORMA DE ADMINISTRACI</t>
    </r>
    <r>
      <rPr>
        <b/>
        <sz val="10"/>
        <rFont val="DejaVu Sans"/>
        <family val="2"/>
      </rPr>
      <t>Ó</t>
    </r>
    <r>
      <rPr>
        <b/>
        <sz val="10"/>
        <rFont val="Verdana"/>
        <family val="2"/>
      </rPr>
      <t>N SEG</t>
    </r>
    <r>
      <rPr>
        <b/>
        <sz val="10"/>
        <rFont val="DejaVu Sans"/>
        <family val="2"/>
      </rPr>
      <t>Ú</t>
    </r>
    <r>
      <rPr>
        <b/>
        <sz val="10"/>
        <rFont val="Verdana"/>
        <family val="2"/>
      </rPr>
      <t>N DEPARTAMENTO (Todo el pa</t>
    </r>
    <r>
      <rPr>
        <b/>
        <sz val="10"/>
        <rFont val="DejaVu Sans"/>
        <family val="2"/>
      </rPr>
      <t>í</t>
    </r>
    <r>
      <rPr>
        <b/>
        <sz val="10"/>
        <rFont val="Verdana"/>
        <family val="2"/>
      </rPr>
      <t>s, 2020)</t>
    </r>
  </si>
  <si>
    <t>RENDIMIENTO ESCOLAR</t>
  </si>
  <si>
    <t>Cuadro Nº II-2.2.12</t>
  </si>
  <si>
    <r>
      <rPr>
        <b/>
        <sz val="10"/>
        <rFont val="Verdana"/>
        <family val="2"/>
      </rPr>
      <t>RENDIMIENTO ESCOLAR EN EDUCACI</t>
    </r>
    <r>
      <rPr>
        <b/>
        <sz val="10"/>
        <rFont val="DejaVu Sans"/>
        <family val="2"/>
      </rPr>
      <t>Ó</t>
    </r>
    <r>
      <rPr>
        <b/>
        <sz val="10"/>
        <rFont val="Verdana"/>
        <family val="2"/>
      </rPr>
      <t>N PRIMARIA COM</t>
    </r>
    <r>
      <rPr>
        <b/>
        <sz val="10"/>
        <rFont val="DejaVu Sans"/>
        <family val="2"/>
      </rPr>
      <t>Ú</t>
    </r>
    <r>
      <rPr>
        <b/>
        <sz val="10"/>
        <rFont val="Verdana"/>
        <family val="2"/>
      </rPr>
      <t>N P</t>
    </r>
    <r>
      <rPr>
        <b/>
        <sz val="10"/>
        <rFont val="DejaVu Sans"/>
        <family val="2"/>
      </rPr>
      <t>Ú</t>
    </r>
    <r>
      <rPr>
        <b/>
        <sz val="10"/>
        <rFont val="Verdana"/>
        <family val="2"/>
      </rPr>
      <t xml:space="preserve">BLICA POR </t>
    </r>
    <r>
      <rPr>
        <b/>
        <sz val="10"/>
        <rFont val="DejaVu Sans"/>
        <family val="2"/>
      </rPr>
      <t>Á</t>
    </r>
    <r>
      <rPr>
        <b/>
        <sz val="10"/>
        <rFont val="Verdana"/>
        <family val="2"/>
      </rPr>
      <t>REA DEMOGR</t>
    </r>
    <r>
      <rPr>
        <b/>
        <sz val="10"/>
        <rFont val="DejaVu Sans"/>
        <family val="2"/>
      </rPr>
      <t>Á</t>
    </r>
    <r>
      <rPr>
        <b/>
        <sz val="10"/>
        <rFont val="Verdana"/>
        <family val="2"/>
      </rPr>
      <t>FICA SEG</t>
    </r>
    <r>
      <rPr>
        <b/>
        <sz val="10"/>
        <rFont val="DejaVu Sans"/>
        <family val="2"/>
      </rPr>
      <t>Ú</t>
    </r>
    <r>
      <rPr>
        <b/>
        <sz val="10"/>
        <rFont val="Verdana"/>
        <family val="2"/>
      </rPr>
      <t>N GRADO (Todo el pa</t>
    </r>
    <r>
      <rPr>
        <b/>
        <sz val="10"/>
        <rFont val="DejaVu Sans"/>
        <family val="2"/>
      </rPr>
      <t>í</t>
    </r>
    <r>
      <rPr>
        <b/>
        <sz val="10"/>
        <rFont val="Verdana"/>
        <family val="2"/>
      </rPr>
      <t>s, 2020)</t>
    </r>
  </si>
  <si>
    <t>PROMOVIDOS</t>
  </si>
  <si>
    <t>NO PROMOVIDOS</t>
  </si>
  <si>
    <t>Urbana</t>
  </si>
  <si>
    <t>Rural</t>
  </si>
  <si>
    <t>Notas:
- No incluye datos correspondientes a JICI
- No se presenta información para la Educación Primaria Privada porque no existen establecimientos privados en el área demográfica rural</t>
  </si>
  <si>
    <t>Cuadro Nº II-2.2.13</t>
  </si>
  <si>
    <r>
      <rPr>
        <b/>
        <sz val="10"/>
        <rFont val="Verdana"/>
        <family val="2"/>
      </rPr>
      <t>RENDIMIENTO ESCOLAR EN EDUCACI</t>
    </r>
    <r>
      <rPr>
        <b/>
        <sz val="10"/>
        <rFont val="DejaVu Sans"/>
        <family val="2"/>
      </rPr>
      <t>Ó</t>
    </r>
    <r>
      <rPr>
        <b/>
        <sz val="10"/>
        <rFont val="Verdana"/>
        <family val="2"/>
      </rPr>
      <t>N PRIMARIA COM</t>
    </r>
    <r>
      <rPr>
        <b/>
        <sz val="10"/>
        <rFont val="DejaVu Sans"/>
        <family val="2"/>
      </rPr>
      <t>Ú</t>
    </r>
    <r>
      <rPr>
        <b/>
        <sz val="10"/>
        <rFont val="Verdana"/>
        <family val="2"/>
      </rPr>
      <t>N P</t>
    </r>
    <r>
      <rPr>
        <b/>
        <sz val="10"/>
        <rFont val="DejaVu Sans"/>
        <family val="2"/>
      </rPr>
      <t>Ú</t>
    </r>
    <r>
      <rPr>
        <b/>
        <sz val="10"/>
        <rFont val="Verdana"/>
        <family val="2"/>
      </rPr>
      <t xml:space="preserve">BLICA POR  </t>
    </r>
    <r>
      <rPr>
        <b/>
        <sz val="10"/>
        <rFont val="DejaVu Sans"/>
        <family val="2"/>
      </rPr>
      <t>Á</t>
    </r>
    <r>
      <rPr>
        <b/>
        <sz val="10"/>
        <rFont val="Verdana"/>
        <family val="2"/>
      </rPr>
      <t>REA DEMOGR</t>
    </r>
    <r>
      <rPr>
        <b/>
        <sz val="10"/>
        <rFont val="DejaVu Sans"/>
        <family val="2"/>
      </rPr>
      <t>Á</t>
    </r>
    <r>
      <rPr>
        <b/>
        <sz val="10"/>
        <rFont val="Verdana"/>
        <family val="2"/>
      </rPr>
      <t>FICA SEG</t>
    </r>
    <r>
      <rPr>
        <b/>
        <sz val="10"/>
        <rFont val="DejaVu Sans"/>
        <family val="2"/>
      </rPr>
      <t>Ú</t>
    </r>
    <r>
      <rPr>
        <b/>
        <sz val="10"/>
        <rFont val="Verdana"/>
        <family val="2"/>
      </rPr>
      <t>N DEPARTAMENTO (Todo el pa</t>
    </r>
    <r>
      <rPr>
        <b/>
        <sz val="10"/>
        <rFont val="DejaVu Sans"/>
        <family val="2"/>
      </rPr>
      <t>í</t>
    </r>
    <r>
      <rPr>
        <b/>
        <sz val="10"/>
        <rFont val="Verdana"/>
        <family val="2"/>
      </rPr>
      <t>s, 2020)</t>
    </r>
  </si>
  <si>
    <t>Notas:  No incluye datos correspondientes a JICI</t>
  </si>
  <si>
    <t xml:space="preserve">           No se presenta información para la Educación Primaria Privada porque no existen establecimientos privados en el área demográfica rural</t>
  </si>
  <si>
    <t>Cuadro Nº II-2.2.14</t>
  </si>
  <si>
    <r>
      <rPr>
        <b/>
        <sz val="10"/>
        <rFont val="Verdana"/>
        <family val="2"/>
      </rPr>
      <t>RENDIMIENTO ESCOLAR EN EDUCACI</t>
    </r>
    <r>
      <rPr>
        <b/>
        <sz val="10"/>
        <rFont val="DejaVu Sans"/>
        <family val="2"/>
      </rPr>
      <t>Ó</t>
    </r>
    <r>
      <rPr>
        <b/>
        <sz val="10"/>
        <rFont val="Verdana"/>
        <family val="2"/>
      </rPr>
      <t>N PRIMARIA COM</t>
    </r>
    <r>
      <rPr>
        <b/>
        <sz val="10"/>
        <rFont val="DejaVu Sans"/>
        <family val="2"/>
      </rPr>
      <t>Ú</t>
    </r>
    <r>
      <rPr>
        <b/>
        <sz val="10"/>
        <rFont val="Verdana"/>
        <family val="2"/>
      </rPr>
      <t>N P</t>
    </r>
    <r>
      <rPr>
        <b/>
        <sz val="10"/>
        <rFont val="DejaVu Sans"/>
        <family val="2"/>
      </rPr>
      <t>Ú</t>
    </r>
    <r>
      <rPr>
        <b/>
        <sz val="10"/>
        <rFont val="Verdana"/>
        <family val="2"/>
      </rPr>
      <t>BLICA POR SEXO SEG</t>
    </r>
    <r>
      <rPr>
        <b/>
        <sz val="10"/>
        <rFont val="DejaVu Sans"/>
        <family val="2"/>
      </rPr>
      <t>Ú</t>
    </r>
    <r>
      <rPr>
        <b/>
        <sz val="10"/>
        <rFont val="Verdana"/>
        <family val="2"/>
      </rPr>
      <t>N DEPARTAMENTO (Todo el pa</t>
    </r>
    <r>
      <rPr>
        <b/>
        <sz val="10"/>
        <rFont val="DejaVu Sans"/>
        <family val="2"/>
      </rPr>
      <t>í</t>
    </r>
    <r>
      <rPr>
        <b/>
        <sz val="10"/>
        <rFont val="Verdana"/>
        <family val="2"/>
      </rPr>
      <t>s, 2020)</t>
    </r>
  </si>
  <si>
    <t>Varón</t>
  </si>
  <si>
    <t>Mujer</t>
  </si>
  <si>
    <t>Nota: No incluye datos correspondientes a JICI .</t>
  </si>
  <si>
    <t>Cuadro Nº II-2.2.15</t>
  </si>
  <si>
    <r>
      <rPr>
        <b/>
        <sz val="10"/>
        <rFont val="Verdana"/>
        <family val="2"/>
      </rPr>
      <t>RENDIMIENTO ESCOLAR EN EDUCACI</t>
    </r>
    <r>
      <rPr>
        <b/>
        <sz val="10"/>
        <rFont val="DejaVu Sans"/>
        <family val="2"/>
      </rPr>
      <t>Ó</t>
    </r>
    <r>
      <rPr>
        <b/>
        <sz val="10"/>
        <rFont val="Verdana"/>
        <family val="2"/>
      </rPr>
      <t>N PRIMARIA COM</t>
    </r>
    <r>
      <rPr>
        <b/>
        <sz val="10"/>
        <rFont val="DejaVu Sans"/>
        <family val="2"/>
      </rPr>
      <t>Ú</t>
    </r>
    <r>
      <rPr>
        <b/>
        <sz val="10"/>
        <rFont val="Verdana"/>
        <family val="2"/>
      </rPr>
      <t>N PRIVADA POR SEXO SEG</t>
    </r>
    <r>
      <rPr>
        <b/>
        <sz val="10"/>
        <rFont val="DejaVu Sans"/>
        <family val="2"/>
      </rPr>
      <t>Ú</t>
    </r>
    <r>
      <rPr>
        <b/>
        <sz val="10"/>
        <rFont val="Verdana"/>
        <family val="2"/>
      </rPr>
      <t>N DEPARTAMENTO (Todo el pa</t>
    </r>
    <r>
      <rPr>
        <b/>
        <sz val="10"/>
        <rFont val="DejaVu Sans"/>
        <family val="2"/>
      </rPr>
      <t>í</t>
    </r>
    <r>
      <rPr>
        <b/>
        <sz val="10"/>
        <rFont val="Verdana"/>
        <family val="2"/>
      </rPr>
      <t>s, 2020)</t>
    </r>
  </si>
  <si>
    <t>Nota: existen 233 estudiantes para los cuales no se sabe el rendimiento escolar.</t>
  </si>
  <si>
    <t>Cuadro Nº II-2.2.16</t>
  </si>
  <si>
    <r>
      <rPr>
        <b/>
        <sz val="10"/>
        <rFont val="Verdana"/>
        <family val="2"/>
      </rPr>
      <t>ESTUDIANTES MATRICULADOS EGRESADOS DE EDUCACI</t>
    </r>
    <r>
      <rPr>
        <b/>
        <sz val="10"/>
        <rFont val="DejaVu Sans"/>
        <family val="2"/>
      </rPr>
      <t>Ó</t>
    </r>
    <r>
      <rPr>
        <b/>
        <sz val="10"/>
        <rFont val="Verdana"/>
        <family val="2"/>
      </rPr>
      <t>N PRIMARIA COM</t>
    </r>
    <r>
      <rPr>
        <b/>
        <sz val="10"/>
        <rFont val="DejaVu Sans"/>
        <family val="2"/>
      </rPr>
      <t>Ú</t>
    </r>
    <r>
      <rPr>
        <b/>
        <sz val="10"/>
        <rFont val="Verdana"/>
        <family val="2"/>
      </rPr>
      <t>N P</t>
    </r>
    <r>
      <rPr>
        <b/>
        <sz val="10"/>
        <rFont val="DejaVu Sans"/>
        <family val="2"/>
      </rPr>
      <t>Ú</t>
    </r>
    <r>
      <rPr>
        <b/>
        <sz val="10"/>
        <rFont val="Verdana"/>
        <family val="2"/>
      </rPr>
      <t xml:space="preserve">BLICA POR </t>
    </r>
    <r>
      <rPr>
        <b/>
        <sz val="10"/>
        <rFont val="DejaVu Sans"/>
        <family val="2"/>
      </rPr>
      <t>Á</t>
    </r>
    <r>
      <rPr>
        <b/>
        <sz val="10"/>
        <rFont val="Verdana"/>
        <family val="2"/>
      </rPr>
      <t>REA DEMOGR</t>
    </r>
    <r>
      <rPr>
        <b/>
        <sz val="10"/>
        <rFont val="DejaVu Sans"/>
        <family val="2"/>
      </rPr>
      <t>Á</t>
    </r>
    <r>
      <rPr>
        <b/>
        <sz val="10"/>
        <rFont val="Verdana"/>
        <family val="2"/>
      </rPr>
      <t>FICA SEG</t>
    </r>
    <r>
      <rPr>
        <b/>
        <sz val="10"/>
        <rFont val="DejaVu Sans"/>
        <family val="2"/>
      </rPr>
      <t>Ú</t>
    </r>
    <r>
      <rPr>
        <b/>
        <sz val="10"/>
        <rFont val="Verdana"/>
        <family val="2"/>
      </rPr>
      <t>N DEPARTAMENTO (Todo el pa</t>
    </r>
    <r>
      <rPr>
        <b/>
        <sz val="10"/>
        <rFont val="DejaVu Sans"/>
        <family val="2"/>
      </rPr>
      <t>í</t>
    </r>
    <r>
      <rPr>
        <b/>
        <sz val="10"/>
        <rFont val="Verdana"/>
        <family val="2"/>
      </rPr>
      <t>s, 2020)</t>
    </r>
  </si>
  <si>
    <t>Nota: No se presenta información para Montevideo Rural por que no existen establecimientos en  el área demográfica rural.</t>
  </si>
  <si>
    <t>Cuadro Nº II-2.2.17</t>
  </si>
  <si>
    <r>
      <rPr>
        <b/>
        <sz val="10"/>
        <rFont val="Verdana"/>
        <family val="2"/>
      </rPr>
      <t>ESTUDIANTES MATRICULADOS EGRESADOS DE EDUCACI</t>
    </r>
    <r>
      <rPr>
        <b/>
        <sz val="10"/>
        <rFont val="DejaVu Sans"/>
        <family val="2"/>
      </rPr>
      <t>Ó</t>
    </r>
    <r>
      <rPr>
        <b/>
        <sz val="10"/>
        <rFont val="Verdana"/>
        <family val="2"/>
      </rPr>
      <t>N PRIMARIA COM</t>
    </r>
    <r>
      <rPr>
        <b/>
        <sz val="10"/>
        <rFont val="DejaVu Sans"/>
        <family val="2"/>
      </rPr>
      <t>Ú</t>
    </r>
    <r>
      <rPr>
        <b/>
        <sz val="10"/>
        <rFont val="Verdana"/>
        <family val="2"/>
      </rPr>
      <t>N POR FORMA DE ADMINISTRACI</t>
    </r>
    <r>
      <rPr>
        <b/>
        <sz val="10"/>
        <rFont val="DejaVu Sans"/>
        <family val="2"/>
      </rPr>
      <t>Ó</t>
    </r>
    <r>
      <rPr>
        <b/>
        <sz val="10"/>
        <rFont val="Verdana"/>
        <family val="2"/>
      </rPr>
      <t>N SEG</t>
    </r>
    <r>
      <rPr>
        <b/>
        <sz val="10"/>
        <rFont val="DejaVu Sans"/>
        <family val="2"/>
      </rPr>
      <t>Ú</t>
    </r>
    <r>
      <rPr>
        <b/>
        <sz val="10"/>
        <rFont val="Verdana"/>
        <family val="2"/>
      </rPr>
      <t>N DEPARTAMENTO (Todo el pa</t>
    </r>
    <r>
      <rPr>
        <b/>
        <sz val="10"/>
        <rFont val="DejaVu Sans"/>
        <family val="2"/>
      </rPr>
      <t>í</t>
    </r>
    <r>
      <rPr>
        <b/>
        <sz val="10"/>
        <rFont val="Verdana"/>
        <family val="2"/>
      </rPr>
      <t>s, 2020)</t>
    </r>
  </si>
  <si>
    <t>Cuadro Nº II-2.2.18</t>
  </si>
  <si>
    <r>
      <rPr>
        <b/>
        <sz val="10"/>
        <rFont val="Verdana"/>
        <family val="2"/>
      </rPr>
      <t>ASISTENCIA INSUFICIENTE Y ABANDONO INTERMITENTE DE 1</t>
    </r>
    <r>
      <rPr>
        <b/>
        <sz val="10"/>
        <rFont val="DejaVu Sans"/>
        <family val="2"/>
      </rPr>
      <t>º</t>
    </r>
    <r>
      <rPr>
        <b/>
        <sz val="10"/>
        <rFont val="Verdana"/>
        <family val="2"/>
      </rPr>
      <t xml:space="preserve"> GRADO Y 1</t>
    </r>
    <r>
      <rPr>
        <b/>
        <sz val="10"/>
        <rFont val="DejaVu Sans"/>
        <family val="2"/>
      </rPr>
      <t>º</t>
    </r>
    <r>
      <rPr>
        <b/>
        <sz val="10"/>
        <rFont val="Verdana"/>
        <family val="2"/>
      </rPr>
      <t xml:space="preserve"> A 6</t>
    </r>
    <r>
      <rPr>
        <b/>
        <sz val="10"/>
        <rFont val="DejaVu Sans"/>
        <family val="2"/>
      </rPr>
      <t>º</t>
    </r>
    <r>
      <rPr>
        <b/>
        <sz val="10"/>
        <rFont val="Verdana"/>
        <family val="2"/>
      </rPr>
      <t xml:space="preserve"> GRADO EN EDUCACI</t>
    </r>
    <r>
      <rPr>
        <b/>
        <sz val="10"/>
        <rFont val="DejaVu Sans"/>
        <family val="2"/>
      </rPr>
      <t>Ó</t>
    </r>
    <r>
      <rPr>
        <b/>
        <sz val="10"/>
        <rFont val="Verdana"/>
        <family val="2"/>
      </rPr>
      <t>N COM</t>
    </r>
    <r>
      <rPr>
        <b/>
        <sz val="10"/>
        <rFont val="DejaVu Sans"/>
        <family val="2"/>
      </rPr>
      <t>Ú</t>
    </r>
    <r>
      <rPr>
        <b/>
        <sz val="10"/>
        <rFont val="Verdana"/>
        <family val="2"/>
      </rPr>
      <t>N P</t>
    </r>
    <r>
      <rPr>
        <b/>
        <sz val="10"/>
        <rFont val="DejaVu Sans"/>
        <family val="2"/>
      </rPr>
      <t>Ú</t>
    </r>
    <r>
      <rPr>
        <b/>
        <sz val="10"/>
        <rFont val="Verdana"/>
        <family val="2"/>
      </rPr>
      <t>BLICA SEG</t>
    </r>
    <r>
      <rPr>
        <b/>
        <sz val="10"/>
        <rFont val="DejaVu Sans"/>
        <family val="2"/>
      </rPr>
      <t>Ú</t>
    </r>
    <r>
      <rPr>
        <b/>
        <sz val="10"/>
        <rFont val="Verdana"/>
        <family val="2"/>
      </rPr>
      <t>N DEPARTAMENTO (Todo el pa</t>
    </r>
    <r>
      <rPr>
        <b/>
        <sz val="10"/>
        <rFont val="DejaVu Sans"/>
        <family val="2"/>
      </rPr>
      <t>í</t>
    </r>
    <r>
      <rPr>
        <b/>
        <sz val="10"/>
        <rFont val="Verdana"/>
        <family val="2"/>
      </rPr>
      <t>s, 2020)</t>
    </r>
  </si>
  <si>
    <t>ASISTENCIA INSUFICIENTE</t>
  </si>
  <si>
    <t>ABANDONO INTERMITENTE</t>
  </si>
  <si>
    <r>
      <rPr>
        <sz val="10"/>
        <rFont val="Verdana"/>
        <family val="2"/>
      </rPr>
      <t>Sólo
1.</t>
    </r>
    <r>
      <rPr>
        <vertAlign val="superscript"/>
        <sz val="10"/>
        <rFont val="Verdana"/>
        <family val="2"/>
      </rPr>
      <t>er</t>
    </r>
    <r>
      <rPr>
        <sz val="10"/>
        <rFont val="Verdana"/>
        <family val="2"/>
      </rPr>
      <t xml:space="preserve"> año</t>
    </r>
  </si>
  <si>
    <t>1.º a 6.º  años</t>
  </si>
  <si>
    <t>Cuadro Nº II-2.3.1</t>
  </si>
  <si>
    <t>Cuadro Nº II-2.3.2</t>
  </si>
  <si>
    <t>MAESTROS</t>
  </si>
  <si>
    <t>PROFESORES</t>
  </si>
  <si>
    <t>HABILITADOS</t>
  </si>
  <si>
    <t>AUTORIZADOS</t>
  </si>
  <si>
    <t>Maestros</t>
  </si>
  <si>
    <t>Profesores</t>
  </si>
  <si>
    <t xml:space="preserve"> </t>
  </si>
  <si>
    <t xml:space="preserve">NOTA: El personal docente incluye exclusivamente docencia directa </t>
  </si>
  <si>
    <t>Cuadro Nº II-3.1.1</t>
  </si>
  <si>
    <t>Cuadro Nº II-3.1.2</t>
  </si>
  <si>
    <t>Cuadro Nº II-3.2.1</t>
  </si>
  <si>
    <t>Cuadro Nº II-3.2.2</t>
  </si>
  <si>
    <t>Cuadro Nº II-3.2.3</t>
  </si>
  <si>
    <t>Cuadro Nº II-3.2.4</t>
  </si>
  <si>
    <t>Cuadro Nº II-3.2.5</t>
  </si>
  <si>
    <t>Cuadro Nº II-3.2.6</t>
  </si>
  <si>
    <t>Cuadro Nº II-3.2.7</t>
  </si>
  <si>
    <t>Cuadro Nº II-3.2.8</t>
  </si>
  <si>
    <t>Cuadro Nº II-3.3.1</t>
  </si>
  <si>
    <t>Cuadro Nº II-3.3.2</t>
  </si>
  <si>
    <t>Cuadro Nº II-3.4.1</t>
  </si>
  <si>
    <r>
      <rPr>
        <b/>
        <sz val="10"/>
        <rFont val="Verdana"/>
        <family val="2"/>
      </rPr>
      <t>ESTABLECIMIENTOS DE EDUCACI</t>
    </r>
    <r>
      <rPr>
        <b/>
        <sz val="10"/>
        <rFont val="DejaVu Sans"/>
        <family val="2"/>
      </rPr>
      <t>Ó</t>
    </r>
    <r>
      <rPr>
        <b/>
        <sz val="10"/>
        <rFont val="Verdana"/>
        <family val="2"/>
      </rPr>
      <t>N MEDIA B</t>
    </r>
    <r>
      <rPr>
        <b/>
        <sz val="10"/>
        <rFont val="DejaVu Sans"/>
        <family val="2"/>
      </rPr>
      <t>Á</t>
    </r>
    <r>
      <rPr>
        <b/>
        <sz val="10"/>
        <rFont val="Verdana"/>
        <family val="2"/>
      </rPr>
      <t>SICA POR MODALIDAD Y FORMA DE ADMINISTRACI</t>
    </r>
    <r>
      <rPr>
        <b/>
        <sz val="10"/>
        <rFont val="DejaVu Sans"/>
        <family val="2"/>
      </rPr>
      <t>Ó</t>
    </r>
    <r>
      <rPr>
        <b/>
        <sz val="10"/>
        <rFont val="Verdana"/>
        <family val="2"/>
      </rPr>
      <t>N SEG</t>
    </r>
    <r>
      <rPr>
        <b/>
        <sz val="10"/>
        <rFont val="DejaVu Sans"/>
        <family val="2"/>
      </rPr>
      <t>Ú</t>
    </r>
    <r>
      <rPr>
        <b/>
        <sz val="10"/>
        <rFont val="Verdana"/>
        <family val="2"/>
      </rPr>
      <t>N DEPARTAMENTO                                 (Todo el pa</t>
    </r>
    <r>
      <rPr>
        <b/>
        <sz val="10"/>
        <rFont val="DejaVu Sans"/>
        <family val="2"/>
      </rPr>
      <t>í</t>
    </r>
    <r>
      <rPr>
        <b/>
        <sz val="10"/>
        <rFont val="Verdana"/>
        <family val="2"/>
      </rPr>
      <t>s, 2020)</t>
    </r>
  </si>
  <si>
    <t>TOTAL LICEOS PÚBLICOS</t>
  </si>
  <si>
    <t>LICEOS PÚBLICOS</t>
  </si>
  <si>
    <t>TOTAL LICEOS PRIVADOS</t>
  </si>
  <si>
    <t>Liceos Privados</t>
  </si>
  <si>
    <t>Escuelas con Ciclo Básico Rural</t>
  </si>
  <si>
    <t>TOTAL ESCUELAS DE CBT Y TÈCNICA</t>
  </si>
  <si>
    <t>Escuelas de CBT y Técnica</t>
  </si>
  <si>
    <t>Diurnos Oficiales</t>
  </si>
  <si>
    <t>Extra Edad Oficiales (Nocturno Y Diurno)</t>
  </si>
  <si>
    <t>Ciclo Básico</t>
  </si>
  <si>
    <t>C.Básico y Bachillerato</t>
  </si>
  <si>
    <t>Reparticiones</t>
  </si>
  <si>
    <t>Colonia*</t>
  </si>
  <si>
    <t>Flores*</t>
  </si>
  <si>
    <t>Fuente: D.E.- C.E.S .</t>
  </si>
  <si>
    <r>
      <rPr>
        <b/>
        <sz val="10"/>
        <rFont val="Verdana"/>
        <family val="2"/>
      </rPr>
      <t>ESTABLECIMIENTOS F</t>
    </r>
    <r>
      <rPr>
        <b/>
        <sz val="10"/>
        <rFont val="DejaVu Sans"/>
        <family val="2"/>
      </rPr>
      <t>Í</t>
    </r>
    <r>
      <rPr>
        <b/>
        <sz val="10"/>
        <rFont val="Verdana"/>
        <family val="2"/>
      </rPr>
      <t>SICOS DE EDUCACI</t>
    </r>
    <r>
      <rPr>
        <b/>
        <sz val="10"/>
        <rFont val="DejaVu Sans"/>
        <family val="2"/>
      </rPr>
      <t>Ó</t>
    </r>
    <r>
      <rPr>
        <b/>
        <sz val="10"/>
        <rFont val="Verdana"/>
        <family val="2"/>
      </rPr>
      <t>N MEDIA POR FORMA DE ADMINISTRACI</t>
    </r>
    <r>
      <rPr>
        <b/>
        <sz val="10"/>
        <rFont val="DejaVu Sans"/>
        <family val="2"/>
      </rPr>
      <t>Ó</t>
    </r>
    <r>
      <rPr>
        <b/>
        <sz val="10"/>
        <rFont val="Verdana"/>
        <family val="2"/>
      </rPr>
      <t>N SEG</t>
    </r>
    <r>
      <rPr>
        <b/>
        <sz val="10"/>
        <rFont val="DejaVu Sans"/>
        <family val="2"/>
      </rPr>
      <t>Ú</t>
    </r>
    <r>
      <rPr>
        <b/>
        <sz val="10"/>
        <rFont val="Verdana"/>
        <family val="2"/>
      </rPr>
      <t>N DEPARTAMENTO (Todo el pa</t>
    </r>
    <r>
      <rPr>
        <b/>
        <sz val="10"/>
        <rFont val="DejaVu Sans"/>
        <family val="2"/>
      </rPr>
      <t>í</t>
    </r>
    <r>
      <rPr>
        <b/>
        <sz val="10"/>
        <rFont val="Verdana"/>
        <family val="2"/>
      </rPr>
      <t>s, 2020)</t>
    </r>
  </si>
  <si>
    <t>LICEOS PRIVADOS</t>
  </si>
  <si>
    <t>Escuelas de CBT y Técnica.</t>
  </si>
  <si>
    <t>MONTEVIDEO*</t>
  </si>
  <si>
    <r>
      <rPr>
        <b/>
        <sz val="10"/>
        <rFont val="Verdana"/>
        <family val="2"/>
      </rPr>
      <t>ESTUDIANTES MATRICULADOS EN EDUCACION MEDIA B</t>
    </r>
    <r>
      <rPr>
        <b/>
        <sz val="10"/>
        <rFont val="DejaVu Sans"/>
        <family val="2"/>
      </rPr>
      <t>Á</t>
    </r>
    <r>
      <rPr>
        <b/>
        <sz val="10"/>
        <rFont val="Verdana"/>
        <family val="2"/>
      </rPr>
      <t>SICA GENERAL POR GRADO SEG</t>
    </r>
    <r>
      <rPr>
        <b/>
        <sz val="10"/>
        <rFont val="DejaVu Sans"/>
        <family val="2"/>
      </rPr>
      <t>Ú</t>
    </r>
    <r>
      <rPr>
        <b/>
        <sz val="10"/>
        <rFont val="Verdana"/>
        <family val="2"/>
      </rPr>
      <t xml:space="preserve">N GRANDES </t>
    </r>
    <r>
      <rPr>
        <b/>
        <sz val="10"/>
        <rFont val="DejaVu Sans"/>
        <family val="2"/>
      </rPr>
      <t>Á</t>
    </r>
    <r>
      <rPr>
        <b/>
        <sz val="10"/>
        <rFont val="Verdana"/>
        <family val="2"/>
      </rPr>
      <t>REAS Y FORMA DE ADMINISTRACI</t>
    </r>
    <r>
      <rPr>
        <b/>
        <sz val="10"/>
        <rFont val="DejaVu Sans"/>
        <family val="2"/>
      </rPr>
      <t>Ó</t>
    </r>
    <r>
      <rPr>
        <b/>
        <sz val="10"/>
        <rFont val="Verdana"/>
        <family val="2"/>
      </rPr>
      <t>N (Todo el pa</t>
    </r>
    <r>
      <rPr>
        <b/>
        <sz val="10"/>
        <rFont val="DejaVu Sans"/>
        <family val="2"/>
      </rPr>
      <t>í</t>
    </r>
    <r>
      <rPr>
        <b/>
        <sz val="10"/>
        <rFont val="Verdana"/>
        <family val="2"/>
      </rPr>
      <t>s, 2020)</t>
    </r>
  </si>
  <si>
    <t>GRANDES ÁREAS Y FORMA DE ADMINISTRACIÓN</t>
  </si>
  <si>
    <t>PRIMERO</t>
  </si>
  <si>
    <t>SEGUNDO</t>
  </si>
  <si>
    <t>TERCERO</t>
  </si>
  <si>
    <t>MEDIA BÁSICA PÚBLICA</t>
  </si>
  <si>
    <t xml:space="preserve">  Diurna</t>
  </si>
  <si>
    <t xml:space="preserve">  Nocturna</t>
  </si>
  <si>
    <t>MEDIA BÁSICA PRIVADA</t>
  </si>
  <si>
    <t>TOTAL MONTEVIDEO</t>
  </si>
  <si>
    <t>TOTAL RESTO DEL PAÍS</t>
  </si>
  <si>
    <t>MEDIA  BÁSICA PÚBLICA</t>
  </si>
  <si>
    <t>Nota: La referencia "Privada", (incluye los Habilitados "Liceo Naval" y "Liceo Militar"), se corresponde con la de "Liceos Habilitados" presente en ediciones anteriores del Anuario Estadístico del MEC.</t>
  </si>
  <si>
    <t>Cuadro Nº II-3.2.2.</t>
  </si>
  <si>
    <t xml:space="preserve">GRANDES ÁREAS,DEPARTAMENTO  Y SEXO </t>
  </si>
  <si>
    <t xml:space="preserve">EDUCACIÓN MEDIA BÁSICA TECNOLÓGICA </t>
  </si>
  <si>
    <t>ARTICULACIÓN EDUCACIÓN MEDIA BÁSICA</t>
  </si>
  <si>
    <t>C.B.T. AGRARIO</t>
  </si>
  <si>
    <t>CICLO BÁSICO TECNOLÓGICO</t>
  </si>
  <si>
    <t>FORMACIÓN PROFESIONAL BÁSICA Plan: 2007</t>
  </si>
  <si>
    <t>PROGRAMA CENTROS EDUC. COMUNITARIOS</t>
  </si>
  <si>
    <t>Sexo</t>
  </si>
  <si>
    <t>Montevideo</t>
  </si>
  <si>
    <t xml:space="preserve">Resto del País </t>
  </si>
  <si>
    <r>
      <rPr>
        <b/>
        <sz val="10"/>
        <rFont val="Verdana"/>
        <family val="2"/>
      </rPr>
      <t>ESTUDIANTES MATRICULADOS EN S</t>
    </r>
    <r>
      <rPr>
        <b/>
        <sz val="10"/>
        <rFont val="DejaVu Sans"/>
        <family val="2"/>
      </rPr>
      <t>É</t>
    </r>
    <r>
      <rPr>
        <b/>
        <sz val="10"/>
        <rFont val="Verdana"/>
        <family val="2"/>
      </rPr>
      <t>PTIMO, OCTAVO Y NOVENO GRADO DE CICLO B</t>
    </r>
    <r>
      <rPr>
        <b/>
        <sz val="10"/>
        <rFont val="DejaVu Sans"/>
        <family val="2"/>
      </rPr>
      <t>Á</t>
    </r>
    <r>
      <rPr>
        <b/>
        <sz val="10"/>
        <rFont val="Verdana"/>
        <family val="2"/>
      </rPr>
      <t>SICO RURAL POR SEXO SEG</t>
    </r>
    <r>
      <rPr>
        <b/>
        <sz val="10"/>
        <rFont val="DejaVu Sans"/>
        <family val="2"/>
      </rPr>
      <t>Ú</t>
    </r>
    <r>
      <rPr>
        <b/>
        <sz val="10"/>
        <rFont val="Verdana"/>
        <family val="2"/>
      </rPr>
      <t>N DEPARTAMENTO (Todo el pa</t>
    </r>
    <r>
      <rPr>
        <b/>
        <sz val="10"/>
        <rFont val="DejaVu Sans"/>
        <family val="2"/>
      </rPr>
      <t>í</t>
    </r>
    <r>
      <rPr>
        <b/>
        <sz val="10"/>
        <rFont val="Verdana"/>
        <family val="2"/>
      </rPr>
      <t>s, 2020)</t>
    </r>
  </si>
  <si>
    <t>CICLO BÁSICO RURAL</t>
  </si>
  <si>
    <t>SÉPTIMO</t>
  </si>
  <si>
    <t>OCTAVO</t>
  </si>
  <si>
    <t>NOVENO</t>
  </si>
  <si>
    <t>T</t>
  </si>
  <si>
    <r>
      <rPr>
        <b/>
        <sz val="10"/>
        <rFont val="Verdana"/>
        <family val="2"/>
      </rPr>
      <t>ESTUDIANTES MATRICULADOS DE EDUCACI</t>
    </r>
    <r>
      <rPr>
        <b/>
        <sz val="10"/>
        <rFont val="DejaVu Sans"/>
        <family val="2"/>
      </rPr>
      <t>Ó</t>
    </r>
    <r>
      <rPr>
        <b/>
        <sz val="10"/>
        <rFont val="Verdana"/>
        <family val="2"/>
      </rPr>
      <t>N MEDIA B</t>
    </r>
    <r>
      <rPr>
        <b/>
        <sz val="10"/>
        <rFont val="DejaVu Sans"/>
        <family val="2"/>
      </rPr>
      <t>Á</t>
    </r>
    <r>
      <rPr>
        <b/>
        <sz val="10"/>
        <rFont val="Verdana"/>
        <family val="2"/>
      </rPr>
      <t>SICA GENERAL  POR GRADO Y FORMA DE ADMINISTRACI</t>
    </r>
    <r>
      <rPr>
        <b/>
        <sz val="10"/>
        <rFont val="DejaVu Sans"/>
        <family val="2"/>
      </rPr>
      <t>Ó</t>
    </r>
    <r>
      <rPr>
        <b/>
        <sz val="10"/>
        <rFont val="Verdana"/>
        <family val="2"/>
      </rPr>
      <t>N SEG</t>
    </r>
    <r>
      <rPr>
        <b/>
        <sz val="10"/>
        <rFont val="DejaVu Sans"/>
        <family val="2"/>
      </rPr>
      <t>Ú</t>
    </r>
    <r>
      <rPr>
        <b/>
        <sz val="10"/>
        <rFont val="Verdana"/>
        <family val="2"/>
      </rPr>
      <t>N DEPARTAMENTO          (Todo el pa</t>
    </r>
    <r>
      <rPr>
        <b/>
        <sz val="10"/>
        <rFont val="DejaVu Sans"/>
        <family val="2"/>
      </rPr>
      <t>í</t>
    </r>
    <r>
      <rPr>
        <b/>
        <sz val="10"/>
        <rFont val="Verdana"/>
        <family val="2"/>
      </rPr>
      <t>s, 2020)</t>
    </r>
  </si>
  <si>
    <t>Públicos</t>
  </si>
  <si>
    <t>Privados</t>
  </si>
  <si>
    <r>
      <rPr>
        <b/>
        <sz val="10"/>
        <rFont val="Verdana"/>
        <family val="2"/>
      </rPr>
      <t>ESTUDIANTES MATRICULADOS DE EDUCACI</t>
    </r>
    <r>
      <rPr>
        <b/>
        <sz val="10"/>
        <rFont val="DejaVu Sans"/>
        <family val="2"/>
      </rPr>
      <t>Ó</t>
    </r>
    <r>
      <rPr>
        <b/>
        <sz val="10"/>
        <rFont val="Verdana"/>
        <family val="2"/>
      </rPr>
      <t>N MEDIA B</t>
    </r>
    <r>
      <rPr>
        <b/>
        <sz val="10"/>
        <rFont val="DejaVu Sans"/>
        <family val="2"/>
      </rPr>
      <t>Á</t>
    </r>
    <r>
      <rPr>
        <b/>
        <sz val="10"/>
        <rFont val="Verdana"/>
        <family val="2"/>
      </rPr>
      <t>SICA PRIVADA  POR GRADO Y SEXO SEG</t>
    </r>
    <r>
      <rPr>
        <b/>
        <sz val="10"/>
        <rFont val="DejaVu Sans"/>
        <family val="2"/>
      </rPr>
      <t>Ú</t>
    </r>
    <r>
      <rPr>
        <b/>
        <sz val="10"/>
        <rFont val="Verdana"/>
        <family val="2"/>
      </rPr>
      <t>N DEPARTAMENTO (Todo el pa</t>
    </r>
    <r>
      <rPr>
        <b/>
        <sz val="10"/>
        <rFont val="DejaVu Sans"/>
        <family val="2"/>
      </rPr>
      <t>í</t>
    </r>
    <r>
      <rPr>
        <b/>
        <sz val="10"/>
        <rFont val="Verdana"/>
        <family val="2"/>
      </rPr>
      <t>s, 2020)</t>
    </r>
  </si>
  <si>
    <r>
      <rPr>
        <b/>
        <sz val="10"/>
        <rFont val="Verdana"/>
        <family val="2"/>
      </rPr>
      <t>ESTUDIANTES MATRICULADOS DE EDUCACI</t>
    </r>
    <r>
      <rPr>
        <b/>
        <sz val="10"/>
        <rFont val="DejaVu Sans"/>
        <family val="2"/>
      </rPr>
      <t>Ó</t>
    </r>
    <r>
      <rPr>
        <b/>
        <sz val="10"/>
        <rFont val="Verdana"/>
        <family val="2"/>
      </rPr>
      <t>N MEDIA B</t>
    </r>
    <r>
      <rPr>
        <b/>
        <sz val="10"/>
        <rFont val="DejaVu Sans"/>
        <family val="2"/>
      </rPr>
      <t>Á</t>
    </r>
    <r>
      <rPr>
        <b/>
        <sz val="10"/>
        <rFont val="Verdana"/>
        <family val="2"/>
      </rPr>
      <t>SICA P</t>
    </r>
    <r>
      <rPr>
        <b/>
        <sz val="10"/>
        <rFont val="DejaVu Sans"/>
        <family val="2"/>
      </rPr>
      <t>Ú</t>
    </r>
    <r>
      <rPr>
        <b/>
        <sz val="10"/>
        <rFont val="Verdana"/>
        <family val="2"/>
      </rPr>
      <t>BLICA  POR GRADO Y SEXO SEG</t>
    </r>
    <r>
      <rPr>
        <b/>
        <sz val="10"/>
        <rFont val="DejaVu Sans"/>
        <family val="2"/>
      </rPr>
      <t>Ú</t>
    </r>
    <r>
      <rPr>
        <b/>
        <sz val="10"/>
        <rFont val="Verdana"/>
        <family val="2"/>
      </rPr>
      <t>N DEPARTAMENTO (Todo el pa</t>
    </r>
    <r>
      <rPr>
        <b/>
        <sz val="10"/>
        <rFont val="DejaVu Sans"/>
        <family val="2"/>
      </rPr>
      <t>í</t>
    </r>
    <r>
      <rPr>
        <b/>
        <sz val="10"/>
        <rFont val="Verdana"/>
        <family val="2"/>
      </rPr>
      <t>s, 2020)</t>
    </r>
  </si>
  <si>
    <t xml:space="preserve"> MATRICULADOS</t>
  </si>
  <si>
    <r>
      <rPr>
        <b/>
        <sz val="10"/>
        <rFont val="Verdana"/>
        <family val="2"/>
      </rPr>
      <t>ESTUDIANTES MATRICULADOS EN EDUCACI</t>
    </r>
    <r>
      <rPr>
        <b/>
        <sz val="10"/>
        <rFont val="DejaVu Sans"/>
        <family val="2"/>
      </rPr>
      <t>Ó</t>
    </r>
    <r>
      <rPr>
        <b/>
        <sz val="10"/>
        <rFont val="Verdana"/>
        <family val="2"/>
      </rPr>
      <t>N T</t>
    </r>
    <r>
      <rPr>
        <b/>
        <sz val="10"/>
        <rFont val="DejaVu Sans"/>
        <family val="2"/>
      </rPr>
      <t>É</t>
    </r>
    <r>
      <rPr>
        <b/>
        <sz val="10"/>
        <rFont val="Verdana"/>
        <family val="2"/>
      </rPr>
      <t>CNICA MEDIA B</t>
    </r>
    <r>
      <rPr>
        <b/>
        <sz val="10"/>
        <rFont val="DejaVu Sans"/>
        <family val="2"/>
      </rPr>
      <t>Á</t>
    </r>
    <r>
      <rPr>
        <b/>
        <sz val="10"/>
        <rFont val="Verdana"/>
        <family val="2"/>
      </rPr>
      <t>SICA POR TIPO DE CURSO SEG</t>
    </r>
    <r>
      <rPr>
        <b/>
        <sz val="10"/>
        <rFont val="DejaVu Sans"/>
        <family val="2"/>
      </rPr>
      <t>Ú</t>
    </r>
    <r>
      <rPr>
        <b/>
        <sz val="10"/>
        <rFont val="Verdana"/>
        <family val="2"/>
      </rPr>
      <t>N EDAD (Todo el pa</t>
    </r>
    <r>
      <rPr>
        <b/>
        <sz val="10"/>
        <rFont val="DejaVu Sans"/>
        <family val="2"/>
      </rPr>
      <t>í</t>
    </r>
    <r>
      <rPr>
        <b/>
        <sz val="10"/>
        <rFont val="Verdana"/>
        <family val="2"/>
      </rPr>
      <t>s, 2020)</t>
    </r>
  </si>
  <si>
    <t>TIPO DE CURSO</t>
  </si>
  <si>
    <t xml:space="preserve">11 y 12 años </t>
  </si>
  <si>
    <t xml:space="preserve">13 años </t>
  </si>
  <si>
    <t xml:space="preserve">14 años </t>
  </si>
  <si>
    <t xml:space="preserve">15 años </t>
  </si>
  <si>
    <t xml:space="preserve">16 años </t>
  </si>
  <si>
    <t xml:space="preserve">17 años </t>
  </si>
  <si>
    <t xml:space="preserve">18 años </t>
  </si>
  <si>
    <t xml:space="preserve">19 años </t>
  </si>
  <si>
    <t xml:space="preserve">20 a 24 años </t>
  </si>
  <si>
    <t xml:space="preserve">25 a 29 años </t>
  </si>
  <si>
    <t xml:space="preserve">30 años y más </t>
  </si>
  <si>
    <t xml:space="preserve">Edad desconocida </t>
  </si>
  <si>
    <t>MATRICULADOS</t>
  </si>
  <si>
    <t>Cuadro Nº II-3.2.8.</t>
  </si>
  <si>
    <t>SECTORES DE ESTUDIO</t>
  </si>
  <si>
    <t>ARTICULACION EDUCACIÓN MEDIA BÁSICA</t>
  </si>
  <si>
    <t>FORMACION PROFESIONAL BASICA Plan: 2007</t>
  </si>
  <si>
    <t>Prog. Ciclo Básico. Educación Media</t>
  </si>
  <si>
    <t>Agropecuario</t>
  </si>
  <si>
    <t>Artes Escénicas</t>
  </si>
  <si>
    <t>Artes y Artesanías</t>
  </si>
  <si>
    <t>Belleza y salud</t>
  </si>
  <si>
    <t>Centros Educativos Comunitarios</t>
  </si>
  <si>
    <t>Comunicación</t>
  </si>
  <si>
    <t>Construcción y Arquitectura</t>
  </si>
  <si>
    <t>Cuero y Calzado</t>
  </si>
  <si>
    <t>Deporte y Afines</t>
  </si>
  <si>
    <t>Diseño</t>
  </si>
  <si>
    <t>Electricidad y Electrónica</t>
  </si>
  <si>
    <t>Gastronomía</t>
  </si>
  <si>
    <t>Gráficos</t>
  </si>
  <si>
    <t>Hortifruticultura y Jardinería</t>
  </si>
  <si>
    <t>Informática</t>
  </si>
  <si>
    <t>Madera y Muebles</t>
  </si>
  <si>
    <t>Mantenimiento y Rep. de Vehículos</t>
  </si>
  <si>
    <t>Metal / Mecánica</t>
  </si>
  <si>
    <t>Producción de Alimentos</t>
  </si>
  <si>
    <t>Programa Articulación Rumbo y Otras</t>
  </si>
  <si>
    <t>Programa Ciclo Básico Agrario</t>
  </si>
  <si>
    <t>Programa Educación Media Básica</t>
  </si>
  <si>
    <t>Química, Termodinámica y Agroener.</t>
  </si>
  <si>
    <t>Textil y Confección de Vestimenta</t>
  </si>
  <si>
    <t>Cuadro Nº II-3.3.1.</t>
  </si>
  <si>
    <t>ASIGNATURAS</t>
  </si>
  <si>
    <t>TOTAL DOCENTES</t>
  </si>
  <si>
    <t xml:space="preserve">TOTAL HORAS </t>
  </si>
  <si>
    <t>HORAS DOCENTES</t>
  </si>
  <si>
    <t>Titulados</t>
  </si>
  <si>
    <t>No Titulados</t>
  </si>
  <si>
    <t>ACT.ADAPTADAS AL MEDIO</t>
  </si>
  <si>
    <t>BIOLOGÍA</t>
  </si>
  <si>
    <t>CIENCIAS FÍSICAS</t>
  </si>
  <si>
    <t>COMUNICACIÓN VISUAL - DIBUJO</t>
  </si>
  <si>
    <t>EDUCACIÓN FÍSICA</t>
  </si>
  <si>
    <t>EDUC. SOCIAL Y CÍVICA</t>
  </si>
  <si>
    <t>FILOSOFÍA</t>
  </si>
  <si>
    <t>FÍSICA</t>
  </si>
  <si>
    <t>GEOGRAFÍA</t>
  </si>
  <si>
    <t>HISTORIA</t>
  </si>
  <si>
    <t>IDIOMA ESPAÑOL</t>
  </si>
  <si>
    <t>INFORMÁTICA</t>
  </si>
  <si>
    <t>INGLÉS</t>
  </si>
  <si>
    <t>LENGUAJE DE SEÑAS</t>
  </si>
  <si>
    <t>LITERATURA</t>
  </si>
  <si>
    <t>MATEMÁTICA</t>
  </si>
  <si>
    <t>MÚSICA</t>
  </si>
  <si>
    <t>QUÍMICA</t>
  </si>
  <si>
    <t>Nota: Los docentes que dictan más de una asignatura son considerados como personas distintas en cada asignatura.</t>
  </si>
  <si>
    <t>El cuadro muestra la cantidad de docentes titulados según la asignatura que dicta y no según la asignatura en la cual se tituló.</t>
  </si>
  <si>
    <t>Se consideran los docentes de docencia directa de los liceos oficiales que se encontraban activos al momento de la extracción de los datos.</t>
  </si>
  <si>
    <t>Las horas refieren al Plan Reformulación 2006.</t>
  </si>
  <si>
    <t>Cuadro Nº II-3.3.2.</t>
  </si>
  <si>
    <t>EDUCACIÓN MEDIA BÁSICA</t>
  </si>
  <si>
    <t>Mujeres</t>
  </si>
  <si>
    <t>Varones</t>
  </si>
  <si>
    <t>Ciclo Básico Tecnológico</t>
  </si>
  <si>
    <t>Programa Centros Educación Comunitaria</t>
  </si>
  <si>
    <t>Formación Profesional Básica Plan 2007</t>
  </si>
  <si>
    <t>Articulación Educ.Media Básica</t>
  </si>
  <si>
    <t>GRUPOS</t>
  </si>
  <si>
    <t>Cuadro Nº II-3.4.1.</t>
  </si>
  <si>
    <t xml:space="preserve">Grupos en Educación Media Básica General </t>
  </si>
  <si>
    <t>Total de grupos en Educación Media General</t>
  </si>
  <si>
    <t>Promedio alumnos por grupo de Media Básica</t>
  </si>
  <si>
    <t xml:space="preserve">  Cuarto Turno</t>
  </si>
  <si>
    <t>MEDIA BÁSICA  PRIVADA</t>
  </si>
  <si>
    <t>MEDIA  BÁSICA PRIVADA</t>
  </si>
  <si>
    <t>Cuadro Nº II-4.1.1</t>
  </si>
  <si>
    <t>Cuadro Nº II-4.2.1</t>
  </si>
  <si>
    <t>Cuadro Nº II-4.2.2</t>
  </si>
  <si>
    <t>Cuadro Nº II-4.2.3</t>
  </si>
  <si>
    <t>Cuadro Nº II-4.2.4</t>
  </si>
  <si>
    <t>Cuadro Nº II-4.2.5</t>
  </si>
  <si>
    <t>Cuadro Nº II-4.2.6</t>
  </si>
  <si>
    <t>Cuadro Nº II-4.2.7</t>
  </si>
  <si>
    <t>Cuadro Nº II-4.2.8</t>
  </si>
  <si>
    <t>Cuadro Nº II-4.2.9</t>
  </si>
  <si>
    <t>Cuadro Nº II-4.2.10</t>
  </si>
  <si>
    <t>Cuadro Nº II-4.2.11</t>
  </si>
  <si>
    <t>Cuadro Nº II-4.3.1</t>
  </si>
  <si>
    <t>Cuadro Nº II-4.3.2</t>
  </si>
  <si>
    <t>Cuadro Nº II-4.4.1</t>
  </si>
  <si>
    <r>
      <rPr>
        <b/>
        <sz val="10"/>
        <rFont val="Verdana"/>
        <family val="2"/>
      </rPr>
      <t>ESTABLECIMIENTOS DE EDUCACI</t>
    </r>
    <r>
      <rPr>
        <b/>
        <sz val="10"/>
        <rFont val="DejaVu Sans"/>
        <family val="2"/>
      </rPr>
      <t>Ó</t>
    </r>
    <r>
      <rPr>
        <b/>
        <sz val="10"/>
        <rFont val="Verdana"/>
        <family val="2"/>
      </rPr>
      <t>N MEDIA SUPERIOR POR MODALIDAD Y FORMA DE ADMINISTRACI</t>
    </r>
    <r>
      <rPr>
        <b/>
        <sz val="10"/>
        <rFont val="DejaVu Sans"/>
        <family val="2"/>
      </rPr>
      <t>Ó</t>
    </r>
    <r>
      <rPr>
        <b/>
        <sz val="10"/>
        <rFont val="Verdana"/>
        <family val="2"/>
      </rPr>
      <t>N SEG</t>
    </r>
    <r>
      <rPr>
        <b/>
        <sz val="10"/>
        <rFont val="DejaVu Sans"/>
        <family val="2"/>
      </rPr>
      <t>Ú</t>
    </r>
    <r>
      <rPr>
        <b/>
        <sz val="10"/>
        <rFont val="Verdana"/>
        <family val="2"/>
      </rPr>
      <t>N DEPARTAMENTO (Todo el pa</t>
    </r>
    <r>
      <rPr>
        <b/>
        <sz val="10"/>
        <rFont val="DejaVu Sans"/>
        <family val="2"/>
      </rPr>
      <t>í</t>
    </r>
    <r>
      <rPr>
        <b/>
        <sz val="10"/>
        <rFont val="Verdana"/>
        <family val="2"/>
      </rPr>
      <t>s, 2020)</t>
    </r>
  </si>
  <si>
    <t>TOTAL ESCUELAS DE CBT Y TÉCNICA</t>
  </si>
  <si>
    <t>Bachillerato</t>
  </si>
  <si>
    <t>Nota: 1- Los establecimientos considerados en el Tipo de Educación Escuelas con "Ciclo Básico Rural” ya fueron considerados en los totales de establecimientos de Educación Primaria por lo cual, si bien se presentan en la columna  correspondiente, no participan en el “Total” del presente cuadro.</t>
  </si>
  <si>
    <t>CUARTO</t>
  </si>
  <si>
    <t>QUINTO</t>
  </si>
  <si>
    <t>SEXTO</t>
  </si>
  <si>
    <t xml:space="preserve">MEDIA SUPERIOR PÚBLICA </t>
  </si>
  <si>
    <t>MEDIA SUPERIOR PRIVADA</t>
  </si>
  <si>
    <t xml:space="preserve">MEDIA SUPERIOR PRIVADA </t>
  </si>
  <si>
    <t>Nota: La referencia "Privada" (incluye los Habilitados "Liceo Naval" y "Liceo Militar"), se corresponde con la de "Liceos Habilitados" presente en ediciones anteriores del Anuario Estadístico del MEC</t>
  </si>
  <si>
    <t xml:space="preserve">MATRICULADOS </t>
  </si>
  <si>
    <r>
      <rPr>
        <sz val="10"/>
        <rFont val="Verdana"/>
        <family val="2"/>
      </rPr>
      <t xml:space="preserve">GRANDES </t>
    </r>
    <r>
      <rPr>
        <sz val="10"/>
        <rFont val="DejaVu Sans"/>
        <family val="2"/>
      </rPr>
      <t>Á</t>
    </r>
    <r>
      <rPr>
        <sz val="10"/>
        <rFont val="Verdana"/>
        <family val="2"/>
      </rPr>
      <t xml:space="preserve">REAS, DEPARTAMENTO Y SEXO </t>
    </r>
  </si>
  <si>
    <t>BACHILLERATO FIGARI</t>
  </si>
  <si>
    <t>BACHILLERATO PROFESIONAL</t>
  </si>
  <si>
    <t>CURSO TÉCNICO</t>
  </si>
  <si>
    <t>E. M. P.  ESPECIALIZACIÓN</t>
  </si>
  <si>
    <t>EDUCACIÓN MEDIA PROFESIONAL</t>
  </si>
  <si>
    <t>EDUCACIÓN MEDIA TECNOLÓGICA</t>
  </si>
  <si>
    <t>EDUCACIÓN MEDIA TECNOLÓGICA FINEST</t>
  </si>
  <si>
    <t xml:space="preserve">MUJER </t>
  </si>
  <si>
    <t xml:space="preserve">VARON </t>
  </si>
  <si>
    <t xml:space="preserve">Montevideo </t>
  </si>
  <si>
    <t xml:space="preserve">EDAD </t>
  </si>
  <si>
    <t xml:space="preserve">TIPO DE CURSO </t>
  </si>
  <si>
    <t xml:space="preserve">EDUCACIÓN MEDIA SUPERIOR TECNOLÓGICA </t>
  </si>
  <si>
    <t>18años</t>
  </si>
  <si>
    <t>19años</t>
  </si>
  <si>
    <t>20 a 24 años</t>
  </si>
  <si>
    <t>25 a 29 años</t>
  </si>
  <si>
    <t>30 años y más</t>
  </si>
  <si>
    <t>Cuadro Nº II-4.2.4.</t>
  </si>
  <si>
    <t xml:space="preserve">SECTORES DE ESTUDIO </t>
  </si>
  <si>
    <t>EDUCACIÓN MEDIA SUPERIOR TECNOLÓGICA</t>
  </si>
  <si>
    <t>Belleza y Salud</t>
  </si>
  <si>
    <t>Cerámica</t>
  </si>
  <si>
    <t>Comercio y Administración</t>
  </si>
  <si>
    <t>Forestal</t>
  </si>
  <si>
    <t>Hotelería</t>
  </si>
  <si>
    <t>Mant. Rep. y Serv. a la Producción</t>
  </si>
  <si>
    <t>Nautica y Pesca</t>
  </si>
  <si>
    <t>Protección al Medio Ambiente</t>
  </si>
  <si>
    <t>Telecomunicaciones</t>
  </si>
  <si>
    <t>Turismo</t>
  </si>
  <si>
    <t>Cuadro Nº II-4.2.5.</t>
  </si>
  <si>
    <t>Nota:  La referencia "Privados" (incluye los Habilitados "Liceo Naval" y "Liceo Militar"), se corresponde con la de "Liceos Habilitados" presente en ediciones anteriores del Anuario Estadístico del MEC</t>
  </si>
  <si>
    <t>TOTAL PLAN 94</t>
  </si>
  <si>
    <t>ORIENTACIÓN  PLAN / 94</t>
  </si>
  <si>
    <t>TOTAL PLAN 06</t>
  </si>
  <si>
    <t>ORIENTACIÓN  PLAN / REFORMULACIÓN 2006</t>
  </si>
  <si>
    <t>2º H</t>
  </si>
  <si>
    <t>2º B</t>
  </si>
  <si>
    <t>2º C</t>
  </si>
  <si>
    <t>DivHum</t>
  </si>
  <si>
    <t>DivBiol</t>
  </si>
  <si>
    <t>DivCient</t>
  </si>
  <si>
    <t>DivArt</t>
  </si>
  <si>
    <t>QUINTO GRADO DE EDUCACIÓN MEDIA GENERAL</t>
  </si>
  <si>
    <t>ORIENTACIÓN Planes 86+93+2006</t>
  </si>
  <si>
    <t>OTROS (*)</t>
  </si>
  <si>
    <t>Humanística</t>
  </si>
  <si>
    <t>Biológica</t>
  </si>
  <si>
    <t>Científica</t>
  </si>
  <si>
    <t>Artístico</t>
  </si>
  <si>
    <t>BINT y/o BICUL</t>
  </si>
  <si>
    <t>Nota:   Otros (*) Corresponde a los cursos de Bachillerato Internacional y</t>
  </si>
  <si>
    <t xml:space="preserve">        Bachillerato Bicultural</t>
  </si>
  <si>
    <t>SEXTO GRADO</t>
  </si>
  <si>
    <t>TOTAL Plan 94</t>
  </si>
  <si>
    <t>O P C I Ó N   P L A N /  94</t>
  </si>
  <si>
    <t>Total Plan Ref. 06</t>
  </si>
  <si>
    <t>O P C I Ó N      P L A N  / R E F O R M U L A C I Ó N  2006</t>
  </si>
  <si>
    <t>3º DER</t>
  </si>
  <si>
    <t>3º ECO</t>
  </si>
  <si>
    <t>3º AGR</t>
  </si>
  <si>
    <t>3º MED</t>
  </si>
  <si>
    <t>3º ARQ</t>
  </si>
  <si>
    <t>3º ING</t>
  </si>
  <si>
    <t>Social Humanístico</t>
  </si>
  <si>
    <t>Social Economía</t>
  </si>
  <si>
    <t>Ciencias Agrarias</t>
  </si>
  <si>
    <t>Ciencias Biológicas</t>
  </si>
  <si>
    <t>Física Matemática</t>
  </si>
  <si>
    <t>Matemática Diseño</t>
  </si>
  <si>
    <t>Arte y Expresión</t>
  </si>
  <si>
    <t xml:space="preserve"> TODOS LOS PLANES OPCIÓN SEXTO GRADO</t>
  </si>
  <si>
    <t>Otros (*)</t>
  </si>
  <si>
    <t>B.INT.y/o BICUL.</t>
  </si>
  <si>
    <t xml:space="preserve">Nota: Otros (*) Corresponde a los cursos de Bachillerato Internacional y Bachillerato Bicultural. </t>
  </si>
  <si>
    <r>
      <rPr>
        <b/>
        <sz val="10"/>
        <rFont val="Verdana"/>
        <family val="2"/>
      </rPr>
      <t>ESTUDIANTES MATRICULADOS DE EDUCACI</t>
    </r>
    <r>
      <rPr>
        <b/>
        <sz val="10"/>
        <rFont val="DejaVu Sans"/>
        <family val="2"/>
      </rPr>
      <t>Ó</t>
    </r>
    <r>
      <rPr>
        <b/>
        <sz val="10"/>
        <rFont val="Verdana"/>
        <family val="2"/>
      </rPr>
      <t>N MEDIA SUPERIOR PRIVADA  POR GRADO Y SEXO SEG</t>
    </r>
    <r>
      <rPr>
        <b/>
        <sz val="10"/>
        <rFont val="DejaVu Sans"/>
        <family val="2"/>
      </rPr>
      <t>Ú</t>
    </r>
    <r>
      <rPr>
        <b/>
        <sz val="10"/>
        <rFont val="Verdana"/>
        <family val="2"/>
      </rPr>
      <t>N DEPARTAMENTO (Todo el pa</t>
    </r>
    <r>
      <rPr>
        <b/>
        <sz val="10"/>
        <rFont val="DejaVu Sans"/>
        <family val="2"/>
      </rPr>
      <t>í</t>
    </r>
    <r>
      <rPr>
        <b/>
        <sz val="10"/>
        <rFont val="Verdana"/>
        <family val="2"/>
      </rPr>
      <t>s, 2020)</t>
    </r>
  </si>
  <si>
    <r>
      <rPr>
        <b/>
        <sz val="10"/>
        <rFont val="Verdana"/>
        <family val="2"/>
      </rPr>
      <t>ESTUDIANTES MATRICULADOS DE EDUCACI</t>
    </r>
    <r>
      <rPr>
        <b/>
        <sz val="10"/>
        <rFont val="DejaVu Sans"/>
        <family val="2"/>
      </rPr>
      <t>Ó</t>
    </r>
    <r>
      <rPr>
        <b/>
        <sz val="10"/>
        <rFont val="Verdana"/>
        <family val="2"/>
      </rPr>
      <t>N MEDIA SUPERIOR P</t>
    </r>
    <r>
      <rPr>
        <b/>
        <sz val="10"/>
        <rFont val="DejaVu Sans"/>
        <family val="2"/>
      </rPr>
      <t>Ú</t>
    </r>
    <r>
      <rPr>
        <b/>
        <sz val="10"/>
        <rFont val="Verdana"/>
        <family val="2"/>
      </rPr>
      <t>BLICA  POR GRADO Y SEXO SEG</t>
    </r>
    <r>
      <rPr>
        <b/>
        <sz val="10"/>
        <rFont val="DejaVu Sans"/>
        <family val="2"/>
      </rPr>
      <t>Ú</t>
    </r>
    <r>
      <rPr>
        <b/>
        <sz val="10"/>
        <rFont val="Verdana"/>
        <family val="2"/>
      </rPr>
      <t>N DEPARTAMENTO (Todo el pa</t>
    </r>
    <r>
      <rPr>
        <b/>
        <sz val="10"/>
        <rFont val="DejaVu Sans"/>
        <family val="2"/>
      </rPr>
      <t>í</t>
    </r>
    <r>
      <rPr>
        <b/>
        <sz val="10"/>
        <rFont val="Verdana"/>
        <family val="2"/>
      </rPr>
      <t>s, 2020)</t>
    </r>
  </si>
  <si>
    <t>ASTRONOMÍA</t>
  </si>
  <si>
    <t>CONTABILIDAD</t>
  </si>
  <si>
    <t>ECONOMÍA</t>
  </si>
  <si>
    <t>ESTUDIOS ECONÓMICOS</t>
  </si>
  <si>
    <t>EXP.CORPORAL Y DANZA</t>
  </si>
  <si>
    <t>EXP.CORPORAL Y TEATRO</t>
  </si>
  <si>
    <t>GEOLOGÍA</t>
  </si>
  <si>
    <t>ITALIANO</t>
  </si>
  <si>
    <t>LENG.COMUNIC.Y MEDIOS AUDIOV.</t>
  </si>
  <si>
    <t>REC.NATURALES Y PAIS.AGRARIO</t>
  </si>
  <si>
    <t>TEATRO</t>
  </si>
  <si>
    <t>Bachillerato Figari</t>
  </si>
  <si>
    <t>Bachillerato Profesional</t>
  </si>
  <si>
    <t>Educación Media Profesional</t>
  </si>
  <si>
    <t>Educación Media Prof. De Especialización</t>
  </si>
  <si>
    <t>Educación Media Tecnológica</t>
  </si>
  <si>
    <t>Educación Media Superior</t>
  </si>
  <si>
    <t>Curso Técnico</t>
  </si>
  <si>
    <t>Educación Media Tecnológica Fin.</t>
  </si>
  <si>
    <r>
      <rPr>
        <b/>
        <sz val="10"/>
        <rFont val="Verdana"/>
        <family val="2"/>
      </rPr>
      <t>GRUPOS DE EDUCACI</t>
    </r>
    <r>
      <rPr>
        <b/>
        <sz val="10"/>
        <rFont val="DejaVu Sans"/>
        <family val="2"/>
      </rPr>
      <t>Ó</t>
    </r>
    <r>
      <rPr>
        <b/>
        <sz val="10"/>
        <rFont val="Verdana"/>
        <family val="2"/>
      </rPr>
      <t>N MEDIA SUPERIOR GENERAL COMPARADOS CON EL TOTAL DE AMBOS CICLOS SEG</t>
    </r>
    <r>
      <rPr>
        <b/>
        <sz val="10"/>
        <rFont val="DejaVu Sans"/>
        <family val="2"/>
      </rPr>
      <t>Ú</t>
    </r>
    <r>
      <rPr>
        <b/>
        <sz val="10"/>
        <rFont val="Verdana"/>
        <family val="2"/>
      </rPr>
      <t xml:space="preserve">N GRANDES </t>
    </r>
    <r>
      <rPr>
        <b/>
        <sz val="10"/>
        <rFont val="DejaVu Sans"/>
        <family val="2"/>
      </rPr>
      <t>Á</t>
    </r>
    <r>
      <rPr>
        <b/>
        <sz val="10"/>
        <rFont val="Verdana"/>
        <family val="2"/>
      </rPr>
      <t>REAS Y FORMA DE ADMINISTRACI</t>
    </r>
    <r>
      <rPr>
        <b/>
        <sz val="10"/>
        <rFont val="DejaVu Sans"/>
        <family val="2"/>
      </rPr>
      <t>Ó</t>
    </r>
    <r>
      <rPr>
        <b/>
        <sz val="10"/>
        <rFont val="Verdana"/>
        <family val="2"/>
      </rPr>
      <t>N (Todo el pa</t>
    </r>
    <r>
      <rPr>
        <b/>
        <sz val="10"/>
        <rFont val="DejaVu Sans"/>
        <family val="2"/>
      </rPr>
      <t>í</t>
    </r>
    <r>
      <rPr>
        <b/>
        <sz val="10"/>
        <rFont val="Verdana"/>
        <family val="2"/>
      </rPr>
      <t>s, 2020)</t>
    </r>
  </si>
  <si>
    <t>Grupos en Educación Media Superior General</t>
  </si>
  <si>
    <t>Total de Grupos en Educación Media General</t>
  </si>
  <si>
    <t>Promedio de alumnos por grupo de Media Superior</t>
  </si>
  <si>
    <t>EDUCACIÓN MEDIA SUPERIOR PÚBLICA</t>
  </si>
  <si>
    <t>EDUCACIÓN MEDIA SUPERIOR PRIVADA</t>
  </si>
  <si>
    <t>Nota: El “Total de ambos Ciclos” presenta de manera agregada la cantidad  total de grupos con que cuente Educación Secundaria y es el resultado de adicionar al total de Grupos del presente cuadro (Ciclo Superior de Educación Secundaria), el total de los grupos presentados en el Cuadro II-3.4.1 (Ciclo Básico de Educación Secundaria)</t>
  </si>
  <si>
    <t>Cuadro II-5.1.1</t>
  </si>
  <si>
    <t>Cuadro II-5.2.1</t>
  </si>
  <si>
    <t xml:space="preserve">Cuadro II-5.2.2 </t>
  </si>
  <si>
    <t>Cuadro II-5.3.1</t>
  </si>
  <si>
    <t>Cuadro II-5.3.2</t>
  </si>
  <si>
    <t>OFERTAS TERCIARIAS NO UNIVERSITARIAS</t>
  </si>
  <si>
    <t xml:space="preserve">MATRICULADOS Y PERSONAL </t>
  </si>
  <si>
    <t>Cuadro Nº II-5.1.1</t>
  </si>
  <si>
    <r>
      <rPr>
        <b/>
        <sz val="10"/>
        <rFont val="Verdana"/>
        <family val="2"/>
      </rPr>
      <t>MATR</t>
    </r>
    <r>
      <rPr>
        <b/>
        <sz val="10"/>
        <rFont val="DejaVu Sans"/>
        <family val="2"/>
      </rPr>
      <t>Í</t>
    </r>
    <r>
      <rPr>
        <b/>
        <sz val="10"/>
        <rFont val="Verdana"/>
        <family val="2"/>
      </rPr>
      <t>CULA Y PERSONAL DOCENTE POR SEXO SEG</t>
    </r>
    <r>
      <rPr>
        <b/>
        <sz val="10"/>
        <rFont val="DejaVu Sans"/>
        <family val="2"/>
      </rPr>
      <t>Ú</t>
    </r>
    <r>
      <rPr>
        <b/>
        <sz val="10"/>
        <rFont val="Verdana"/>
        <family val="2"/>
      </rPr>
      <t xml:space="preserve">N GRANDES </t>
    </r>
    <r>
      <rPr>
        <b/>
        <sz val="10"/>
        <rFont val="DejaVu Sans"/>
        <family val="2"/>
      </rPr>
      <t>Á</t>
    </r>
    <r>
      <rPr>
        <b/>
        <sz val="10"/>
        <rFont val="Verdana"/>
        <family val="2"/>
      </rPr>
      <t>REAS, DEPARTAMENTOS E INSTITUCIONES (Todo el pa</t>
    </r>
    <r>
      <rPr>
        <b/>
        <sz val="10"/>
        <rFont val="DejaVu Sans"/>
        <family val="2"/>
      </rPr>
      <t>í</t>
    </r>
    <r>
      <rPr>
        <b/>
        <sz val="10"/>
        <rFont val="Verdana"/>
        <family val="2"/>
      </rPr>
      <t>s, 2020)</t>
    </r>
  </si>
  <si>
    <t>GRANDES ÁREAS / DEPARTAMENTO / INSTITUCIÓN</t>
  </si>
  <si>
    <r>
      <t>TOTAL MATR</t>
    </r>
    <r>
      <rPr>
        <b/>
        <sz val="10"/>
        <color rgb="FFFFFFFF"/>
        <rFont val="DejaVu Sans"/>
        <family val="2"/>
      </rPr>
      <t>Í</t>
    </r>
    <r>
      <rPr>
        <b/>
        <sz val="10"/>
        <color rgb="FFFFFFFF"/>
        <rFont val="Verdana"/>
        <family val="2"/>
      </rPr>
      <t>CULA</t>
    </r>
  </si>
  <si>
    <t>MATRICULA</t>
  </si>
  <si>
    <t xml:space="preserve">TOTAL DOCENTES </t>
  </si>
  <si>
    <t>ESCUELA NAVAL</t>
  </si>
  <si>
    <t>ESCUELA NACIONAL DE POLICÍA</t>
  </si>
  <si>
    <t>ESCUELA MILITAR</t>
  </si>
  <si>
    <t>ESCUELA MILITAR DE AERONÁUTICA</t>
  </si>
  <si>
    <t>IMES</t>
  </si>
  <si>
    <t>EMAD</t>
  </si>
  <si>
    <t>INSTITUCIÓN DE LA COMUNIDAD SORDA DEL URUGUAY</t>
  </si>
  <si>
    <t>CENTRO DE NAVEGACIÓN</t>
  </si>
  <si>
    <t>ESCUELA DE FORMACIÓN PROFESIONAL EN COMERCIO EXTERIOR Y ADUANA</t>
  </si>
  <si>
    <t xml:space="preserve">Fuente: </t>
  </si>
  <si>
    <t xml:space="preserve">Escuela Nacional de Policía </t>
  </si>
  <si>
    <t>Dirección de Formación. Ministerio de Defensa Nacional</t>
  </si>
  <si>
    <t>OFERTAS TERCIARIAS NO UNIVERSITARIAS DEL ÁREA SEGURIDAD Y DEFENSA</t>
  </si>
  <si>
    <t>ALUMNOS MATRICULADOS</t>
  </si>
  <si>
    <t>Cuadro Nº II-5.2.1</t>
  </si>
  <si>
    <t>INSTITUCION / CARRERA</t>
  </si>
  <si>
    <t>INGRESADOS</t>
  </si>
  <si>
    <t>EGRESADOS</t>
  </si>
  <si>
    <t>Curso de Cadetes (1º,2º y 3er.año)</t>
  </si>
  <si>
    <t>Aspirantes (Ingresos)</t>
  </si>
  <si>
    <t>Cadetes de Primer Año</t>
  </si>
  <si>
    <t>Cadetes de Segundo Año</t>
  </si>
  <si>
    <t>Cadetes de Tercer Año</t>
  </si>
  <si>
    <t xml:space="preserve">ESCUELA MILITAR DE AERONÁUTICA </t>
  </si>
  <si>
    <t>LIC. en DEF. MILITAR AEROESPACIAL</t>
  </si>
  <si>
    <t xml:space="preserve">Fuentes: Escuela Nacional de Policía </t>
  </si>
  <si>
    <t>OTRAS OFERTAS TERCIARIAS NO UNIVERSITARIAS</t>
  </si>
  <si>
    <t>Cuadro Nº II-5.2.2</t>
  </si>
  <si>
    <r>
      <rPr>
        <b/>
        <sz val="10"/>
        <rFont val="Verdana"/>
        <family val="2"/>
      </rPr>
      <t>ESTUDIANTES INGRESADOS, MATRICULADOS Y EGRESADOS EN OTRAS OFERTAS DE NIVEL TERCIARIO NO UNIVERSITARIO POR SEXO SEG</t>
    </r>
    <r>
      <rPr>
        <b/>
        <sz val="10"/>
        <rFont val="DejaVu Sans"/>
        <family val="2"/>
      </rPr>
      <t>Ú</t>
    </r>
    <r>
      <rPr>
        <b/>
        <sz val="10"/>
        <rFont val="Verdana"/>
        <family val="2"/>
      </rPr>
      <t>N INSTITUCI</t>
    </r>
    <r>
      <rPr>
        <b/>
        <sz val="10"/>
        <rFont val="DejaVu Sans"/>
        <family val="2"/>
      </rPr>
      <t>Ó</t>
    </r>
    <r>
      <rPr>
        <b/>
        <sz val="10"/>
        <rFont val="Verdana"/>
        <family val="2"/>
      </rPr>
      <t>N Y CARRERA (Todo el pa</t>
    </r>
    <r>
      <rPr>
        <b/>
        <sz val="10"/>
        <rFont val="DejaVu Sans"/>
        <family val="2"/>
      </rPr>
      <t>í</t>
    </r>
    <r>
      <rPr>
        <b/>
        <sz val="10"/>
        <rFont val="Verdana"/>
        <family val="2"/>
      </rPr>
      <t>s, 2020)</t>
    </r>
  </si>
  <si>
    <t>Carrera de Intérprete de Lengua de Señas Uruguaya</t>
  </si>
  <si>
    <t>Perito en Comercio Exterior y Aduana</t>
  </si>
  <si>
    <t>Técnico en Comercio y Transporte Internacional</t>
  </si>
  <si>
    <t>Carrera de actuación</t>
  </si>
  <si>
    <t>Carrera de diseño teatral</t>
  </si>
  <si>
    <t>-</t>
  </si>
  <si>
    <t>AUDIOVISUALES</t>
  </si>
  <si>
    <t>COM. SOCIAL OP. PRENSA</t>
  </si>
  <si>
    <t>COM. SOCIAL OP. RR.PP.</t>
  </si>
  <si>
    <t>COM.SOCIAL OP. PUBLICIDAD</t>
  </si>
  <si>
    <t>CONSTRUCCIÓN</t>
  </si>
  <si>
    <t>CONTROL AMBIENTAL</t>
  </si>
  <si>
    <t>CORREDOR DE SEGUROS</t>
  </si>
  <si>
    <t>D. I. T. CULTURALES S.</t>
  </si>
  <si>
    <t>ELECTROTECNIA</t>
  </si>
  <si>
    <t>FORESTAL</t>
  </si>
  <si>
    <t>INSTALACIONES SANITARIAS</t>
  </si>
  <si>
    <t>MAQUINISTA NAVAL</t>
  </si>
  <si>
    <t>MARKETING</t>
  </si>
  <si>
    <t>OPERADOR INMOBILIARIO</t>
  </si>
  <si>
    <t>PREVENCIONISTA</t>
  </si>
  <si>
    <t>PREVENCIONISTA  SEMIPRESENCIAL</t>
  </si>
  <si>
    <t>REDES Y SOFTWARE</t>
  </si>
  <si>
    <t>REMATADOR</t>
  </si>
  <si>
    <t>TELECOMUNICACIONES</t>
  </si>
  <si>
    <t>VITIVINICULTURA</t>
  </si>
  <si>
    <t>Fuentes:</t>
  </si>
  <si>
    <t>PERSONAL ACDÉMICO</t>
  </si>
  <si>
    <t>Cuadro Nº II-5.3.1</t>
  </si>
  <si>
    <t>INSTITUCIONES / FORMACIÓN</t>
  </si>
  <si>
    <t>HORAS SEMANALES</t>
  </si>
  <si>
    <t>20 horas o menos</t>
  </si>
  <si>
    <t>Entre 21 y 30 horas</t>
  </si>
  <si>
    <t>31 horas y más</t>
  </si>
  <si>
    <t xml:space="preserve">  Sin formación de grado completa</t>
  </si>
  <si>
    <t xml:space="preserve">  Con formación de grado</t>
  </si>
  <si>
    <t xml:space="preserve">  Con postgrado de especialización o maestría</t>
  </si>
  <si>
    <t xml:space="preserve">  Con doctorado</t>
  </si>
  <si>
    <t xml:space="preserve">  No clasificable por Formación</t>
  </si>
  <si>
    <t xml:space="preserve">OTRAS OFERTAS TERCIARIAS NO UNIVERSITARIAS </t>
  </si>
  <si>
    <t>PERSONAL ACADÉMICO</t>
  </si>
  <si>
    <t>Cuadro Nº II-5.3.2</t>
  </si>
  <si>
    <t xml:space="preserve">EMAD </t>
  </si>
  <si>
    <t>Oficinas productoras de cada una de las instituciones</t>
  </si>
  <si>
    <t>Cuadro II-6.1.1</t>
  </si>
  <si>
    <t>Cuadro II-6.2.1</t>
  </si>
  <si>
    <t xml:space="preserve">Cuadro II-6.2.2 </t>
  </si>
  <si>
    <t>Cuadro II-6.3.1</t>
  </si>
  <si>
    <t>Cuadro II-6.3.2</t>
  </si>
  <si>
    <t>Cuadro II-6.3.3</t>
  </si>
  <si>
    <t>ANEP - CONSEJO DE FORMACIÓN EN EDUCACIÓN</t>
  </si>
  <si>
    <t xml:space="preserve">MATRÍCULA Y PERSONAL DOCENTE </t>
  </si>
  <si>
    <t>Cuadro Nº II-6.1.1</t>
  </si>
  <si>
    <r>
      <rPr>
        <b/>
        <sz val="10"/>
        <rFont val="Verdana"/>
        <family val="2"/>
      </rPr>
      <t>MATR</t>
    </r>
    <r>
      <rPr>
        <b/>
        <sz val="10"/>
        <rFont val="DejaVu Sans"/>
        <family val="2"/>
      </rPr>
      <t>Í</t>
    </r>
    <r>
      <rPr>
        <b/>
        <sz val="10"/>
        <rFont val="Verdana"/>
        <family val="2"/>
      </rPr>
      <t>CULA Y PERSONAL DOCENTE SEG</t>
    </r>
    <r>
      <rPr>
        <b/>
        <sz val="10"/>
        <rFont val="DejaVu Sans"/>
        <family val="2"/>
      </rPr>
      <t>Ú</t>
    </r>
    <r>
      <rPr>
        <b/>
        <sz val="10"/>
        <rFont val="Verdana"/>
        <family val="2"/>
      </rPr>
      <t xml:space="preserve">N GRANDES </t>
    </r>
    <r>
      <rPr>
        <b/>
        <sz val="10"/>
        <rFont val="DejaVu Sans"/>
        <family val="2"/>
      </rPr>
      <t>Á</t>
    </r>
    <r>
      <rPr>
        <b/>
        <sz val="10"/>
        <rFont val="Verdana"/>
        <family val="2"/>
      </rPr>
      <t>REAS, DEPARTAMENTOS E INSTITUCIONES (Todo el pa</t>
    </r>
    <r>
      <rPr>
        <b/>
        <sz val="10"/>
        <rFont val="DejaVu Sans"/>
        <family val="2"/>
      </rPr>
      <t>í</t>
    </r>
    <r>
      <rPr>
        <b/>
        <sz val="10"/>
        <rFont val="Verdana"/>
        <family val="2"/>
      </rPr>
      <t>s, 2020)</t>
    </r>
  </si>
  <si>
    <t>IINN</t>
  </si>
  <si>
    <t>INET</t>
  </si>
  <si>
    <t>IFES</t>
  </si>
  <si>
    <t xml:space="preserve">Maldonado </t>
  </si>
  <si>
    <t>Fuente: División de Información y Estadística del CFE</t>
  </si>
  <si>
    <t>Notas: 1) Matrícula considerada como el número de personas inscriptas  para cursar al menos una materia de las carreras que se ofrecen en el CFE.                                                            2) A partir del año 2016, los estudiantes de Educador Social del IPA, pasan al nuevo Instutito de Formación en Educación Social (IFES)</t>
  </si>
  <si>
    <t>3) Como docente se contabilizó a aquellos con horas de clase asignadas</t>
  </si>
  <si>
    <t>Cuadro Nº II-6.2.1</t>
  </si>
  <si>
    <r>
      <rPr>
        <b/>
        <sz val="10"/>
        <rFont val="Verdana"/>
        <family val="2"/>
      </rPr>
      <t>ESTUDIANTES INGRESADOS, MATRICULADOS Y EGRESADOS EN FORMACI</t>
    </r>
    <r>
      <rPr>
        <b/>
        <sz val="10"/>
        <rFont val="DejaVu Sans"/>
        <family val="2"/>
      </rPr>
      <t>Ó</t>
    </r>
    <r>
      <rPr>
        <b/>
        <sz val="10"/>
        <rFont val="Verdana"/>
        <family val="2"/>
      </rPr>
      <t>N EN EDUCACI</t>
    </r>
    <r>
      <rPr>
        <b/>
        <sz val="10"/>
        <rFont val="DejaVu Sans"/>
        <family val="2"/>
      </rPr>
      <t>Ó</t>
    </r>
    <r>
      <rPr>
        <b/>
        <sz val="10"/>
        <rFont val="Verdana"/>
        <family val="2"/>
      </rPr>
      <t>N POR CARRERA SEG</t>
    </r>
    <r>
      <rPr>
        <b/>
        <sz val="10"/>
        <rFont val="DejaVu Sans"/>
        <family val="2"/>
      </rPr>
      <t>Ú</t>
    </r>
    <r>
      <rPr>
        <b/>
        <sz val="10"/>
        <rFont val="Verdana"/>
        <family val="2"/>
      </rPr>
      <t>N DEPARTAMENTO Y ESTABLECIMIENTO (Todo el pa</t>
    </r>
    <r>
      <rPr>
        <b/>
        <sz val="10"/>
        <rFont val="DejaVu Sans"/>
        <family val="2"/>
      </rPr>
      <t>í</t>
    </r>
    <r>
      <rPr>
        <b/>
        <sz val="10"/>
        <rFont val="Verdana"/>
        <family val="2"/>
      </rPr>
      <t>s, 2020)</t>
    </r>
  </si>
  <si>
    <t>DEPARTAMENTO / ESTABLECIMIENTO</t>
  </si>
  <si>
    <t>CARRERA</t>
  </si>
  <si>
    <t>Magisterio</t>
  </si>
  <si>
    <t>Profesorado</t>
  </si>
  <si>
    <t>Educador Social</t>
  </si>
  <si>
    <t>Ingr.</t>
  </si>
  <si>
    <t>Matr.</t>
  </si>
  <si>
    <t>Egr.</t>
  </si>
  <si>
    <t xml:space="preserve">                  IINN</t>
  </si>
  <si>
    <t xml:space="preserve">                  IPA </t>
  </si>
  <si>
    <t xml:space="preserve">                  INET </t>
  </si>
  <si>
    <t xml:space="preserve">   IFES</t>
  </si>
  <si>
    <t>Artigas         Artigas</t>
  </si>
  <si>
    <t xml:space="preserve">                  Canelones </t>
  </si>
  <si>
    <t xml:space="preserve">                  De la Costa </t>
  </si>
  <si>
    <t xml:space="preserve">                  Pando</t>
  </si>
  <si>
    <t xml:space="preserve">                  San Ramón </t>
  </si>
  <si>
    <t xml:space="preserve">                  María Auxiliadora</t>
  </si>
  <si>
    <t xml:space="preserve">      Cerp Sur- Atlántida</t>
  </si>
  <si>
    <t>Cerro Largo     Melo</t>
  </si>
  <si>
    <t xml:space="preserve">                Colonia</t>
  </si>
  <si>
    <t xml:space="preserve">                Carmelo</t>
  </si>
  <si>
    <t xml:space="preserve">                Rosario</t>
  </si>
  <si>
    <t xml:space="preserve">Durazno   Durazno </t>
  </si>
  <si>
    <t>Flores       Trinidad</t>
  </si>
  <si>
    <t xml:space="preserve">Florida         </t>
  </si>
  <si>
    <t xml:space="preserve">                Florida</t>
  </si>
  <si>
    <t xml:space="preserve">                Cerp Centro - Florida</t>
  </si>
  <si>
    <t>Lavalleja       Minas</t>
  </si>
  <si>
    <t xml:space="preserve">Maldonado   </t>
  </si>
  <si>
    <t xml:space="preserve">                 Maldonado</t>
  </si>
  <si>
    <t xml:space="preserve">                 Cerp Este</t>
  </si>
  <si>
    <t>Paysandú     Paysandú</t>
  </si>
  <si>
    <t>Río Negro     Fray Bentos</t>
  </si>
  <si>
    <t xml:space="preserve">                  Rivera</t>
  </si>
  <si>
    <t xml:space="preserve">                  Cerp Norte</t>
  </si>
  <si>
    <t>Rocha          Rocha</t>
  </si>
  <si>
    <t xml:space="preserve">                  Salto </t>
  </si>
  <si>
    <t xml:space="preserve">                  Cerp Salto</t>
  </si>
  <si>
    <t>San José      San José</t>
  </si>
  <si>
    <t xml:space="preserve">Soriano        Mercedes </t>
  </si>
  <si>
    <t xml:space="preserve">Tacuarembó      Tacuarembó </t>
  </si>
  <si>
    <t>Treinta y Tres    Treinta y Tres</t>
  </si>
  <si>
    <t>Matrícula considerada como el número de inscripciones  para cursar al menos una materia de las carreras que se ofrecen en el CFE.</t>
  </si>
  <si>
    <t>Los matriculados en Profesorado del INET corresponden tanto al profesorado de Informática como a Maestros Técnicos.</t>
  </si>
  <si>
    <t>El I.F.E.S. es el Instituto de Formación en Educación Social</t>
  </si>
  <si>
    <t>OTRAS TERCIARIAS NO UNIVERSITARIAS</t>
  </si>
  <si>
    <t>Cuadro Nº II-6.2.2</t>
  </si>
  <si>
    <t>INAU – CENFORES</t>
  </si>
  <si>
    <t>Fuente:</t>
  </si>
  <si>
    <t xml:space="preserve">         CEN.FOR.ES - I.N.A.U. </t>
  </si>
  <si>
    <t xml:space="preserve">PERSONAL DOCENTE </t>
  </si>
  <si>
    <t>Cuadro Nº II-6.3.1</t>
  </si>
  <si>
    <t>Cantidad de  Docentes</t>
  </si>
  <si>
    <t>Cantidad de  Horas</t>
  </si>
  <si>
    <t xml:space="preserve">                IINN</t>
  </si>
  <si>
    <t xml:space="preserve">                IPA </t>
  </si>
  <si>
    <t xml:space="preserve">                INET</t>
  </si>
  <si>
    <t xml:space="preserve">                IFES</t>
  </si>
  <si>
    <t xml:space="preserve">                IFD Canelones </t>
  </si>
  <si>
    <t xml:space="preserve">                IFD de la Costa </t>
  </si>
  <si>
    <t xml:space="preserve">                IFD Pando</t>
  </si>
  <si>
    <t xml:space="preserve">                IFD San Ramón </t>
  </si>
  <si>
    <t xml:space="preserve">                CERP del Sur</t>
  </si>
  <si>
    <t xml:space="preserve">                IFD Carmelo</t>
  </si>
  <si>
    <t xml:space="preserve">                IFD Rosario </t>
  </si>
  <si>
    <t xml:space="preserve">                CERP del Suroeste</t>
  </si>
  <si>
    <t xml:space="preserve">Durazno </t>
  </si>
  <si>
    <t xml:space="preserve">                IFD Florida</t>
  </si>
  <si>
    <t xml:space="preserve">                CERP del Centro</t>
  </si>
  <si>
    <t xml:space="preserve">                IFD Maldonado</t>
  </si>
  <si>
    <t xml:space="preserve">                IFD Rivera</t>
  </si>
  <si>
    <t xml:space="preserve">                CERP del Norte</t>
  </si>
  <si>
    <t xml:space="preserve">                IFD Salto</t>
  </si>
  <si>
    <t xml:space="preserve">                CERP del Litoral</t>
  </si>
  <si>
    <t xml:space="preserve">Soriano </t>
  </si>
  <si>
    <t xml:space="preserve">Tacuarembó </t>
  </si>
  <si>
    <t>Cuadro Nº II-6.3.2</t>
  </si>
  <si>
    <t>F</t>
  </si>
  <si>
    <t xml:space="preserve">CENFORES -INAU </t>
  </si>
  <si>
    <t>Sin formación de grado completa</t>
  </si>
  <si>
    <t>Con formación de grado (incluye formación docente)</t>
  </si>
  <si>
    <t>Con posgrado de especialización o maestría</t>
  </si>
  <si>
    <t>Con doctorado</t>
  </si>
  <si>
    <t>No clasificable por Formación</t>
  </si>
  <si>
    <t>Fuente:  CENFORES - INAU</t>
  </si>
  <si>
    <t>Cuadro Nº II-6.3.3</t>
  </si>
  <si>
    <r>
      <rPr>
        <b/>
        <sz val="10"/>
        <rFont val="Verdana"/>
        <family val="2"/>
      </rPr>
      <t>ESTUDIANTES INGRESADOS Y MATRICULADOS EN FORMACI</t>
    </r>
    <r>
      <rPr>
        <b/>
        <sz val="10"/>
        <rFont val="DejaVu Sans"/>
        <family val="2"/>
      </rPr>
      <t>Ó</t>
    </r>
    <r>
      <rPr>
        <b/>
        <sz val="10"/>
        <rFont val="Verdana"/>
        <family val="2"/>
      </rPr>
      <t>N EN EDUCACI</t>
    </r>
    <r>
      <rPr>
        <b/>
        <sz val="10"/>
        <rFont val="DejaVu Sans"/>
        <family val="2"/>
      </rPr>
      <t>Ó</t>
    </r>
    <r>
      <rPr>
        <b/>
        <sz val="10"/>
        <rFont val="Verdana"/>
        <family val="2"/>
      </rPr>
      <t>N SEG</t>
    </r>
    <r>
      <rPr>
        <b/>
        <sz val="10"/>
        <rFont val="DejaVu Sans"/>
        <family val="2"/>
      </rPr>
      <t>Ú</t>
    </r>
    <r>
      <rPr>
        <b/>
        <sz val="10"/>
        <rFont val="Verdana"/>
        <family val="2"/>
      </rPr>
      <t>N ORIGEN GEOGR</t>
    </r>
    <r>
      <rPr>
        <b/>
        <sz val="10"/>
        <rFont val="DejaVu Sans"/>
        <family val="2"/>
      </rPr>
      <t>Á</t>
    </r>
    <r>
      <rPr>
        <b/>
        <sz val="10"/>
        <rFont val="Verdana"/>
        <family val="2"/>
      </rPr>
      <t>FICO (Todo el pa</t>
    </r>
    <r>
      <rPr>
        <b/>
        <sz val="10"/>
        <rFont val="DejaVu Sans"/>
        <family val="2"/>
      </rPr>
      <t>í</t>
    </r>
    <r>
      <rPr>
        <b/>
        <sz val="10"/>
        <rFont val="Verdana"/>
        <family val="2"/>
      </rPr>
      <t>s, 2020)</t>
    </r>
  </si>
  <si>
    <t>DEPARTAMENTO DONDE CURSÓ EL ÚLTIMO AÑO LICEAL</t>
  </si>
  <si>
    <t>ESTUDIANTES INGRESADOS</t>
  </si>
  <si>
    <t>Cuadro II-7.1.1</t>
  </si>
  <si>
    <t>Cuadro II-7.1.2</t>
  </si>
  <si>
    <t>Cuadro II-7.2.1</t>
  </si>
  <si>
    <t>Cuadro II-7.2.2</t>
  </si>
  <si>
    <t>Cuadro II-7.2.3</t>
  </si>
  <si>
    <t>Cuadro II-7.2.4</t>
  </si>
  <si>
    <t>Cuadro II-7.2.5</t>
  </si>
  <si>
    <t>Cuadro II-7.2.6</t>
  </si>
  <si>
    <t>Cuadro II-7.2.7</t>
  </si>
  <si>
    <t>Cuadro II-7.2.8</t>
  </si>
  <si>
    <t>Cuadro II-7.3.1</t>
  </si>
  <si>
    <t>OFERTA UNIVERSITARIA DE GRADO</t>
  </si>
  <si>
    <t>INSTITUCIONES</t>
  </si>
  <si>
    <t>Cuadro Nº II-7.1.1</t>
  </si>
  <si>
    <t>INGRESO</t>
  </si>
  <si>
    <t xml:space="preserve">MATRÍCULA </t>
  </si>
  <si>
    <t xml:space="preserve">EGRESADOS </t>
  </si>
  <si>
    <t>TOTAL PAÍS</t>
  </si>
  <si>
    <t>PÚBLICO</t>
  </si>
  <si>
    <t>PRIVADO</t>
  </si>
  <si>
    <t xml:space="preserve">UdelaR </t>
  </si>
  <si>
    <t>UCU</t>
  </si>
  <si>
    <t>Universidad ORT Uruguay</t>
  </si>
  <si>
    <t>Universidad de Montevideo</t>
  </si>
  <si>
    <t>Universidad de la Empresa</t>
  </si>
  <si>
    <t>Universidad CLAEH</t>
  </si>
  <si>
    <t xml:space="preserve">Inst Metodista Univ Crandon </t>
  </si>
  <si>
    <t xml:space="preserve">Inst Univ Monseñor Mariano Soler </t>
  </si>
  <si>
    <t>Inst Univ CEDIIAP</t>
  </si>
  <si>
    <t>Inst Univ Asociación Cristiana de Jóvenes</t>
  </si>
  <si>
    <t>Inst Univ Elbio Fernández</t>
  </si>
  <si>
    <t>UTEC</t>
  </si>
  <si>
    <t>Fundación Politécnico de Punta del Este</t>
  </si>
  <si>
    <t xml:space="preserve">Inst Univ Francisco de Asís </t>
  </si>
  <si>
    <t>UdelaR *</t>
  </si>
  <si>
    <t>Tacuarembó*</t>
  </si>
  <si>
    <t xml:space="preserve">Fuente: Oficinas Productoras de cada una de las Instituciones. </t>
  </si>
  <si>
    <t xml:space="preserve">Nota: </t>
  </si>
  <si>
    <t>Para UdelaR:</t>
  </si>
  <si>
    <t>OFERTA UNIVERSITARIA DE POSTGRADO</t>
  </si>
  <si>
    <t>Cuadro Nº II-7.1.2</t>
  </si>
  <si>
    <t>INSTITUCIÓN</t>
  </si>
  <si>
    <t xml:space="preserve">Universidad CLAEH </t>
  </si>
  <si>
    <t>Inst Univ de Postgrado en Psicoanálisis</t>
  </si>
  <si>
    <t>Instituto Universitario  Centro de Estudio y Diagnóstico de las Disgnancias del Uruguay (IUCEDDU)</t>
  </si>
  <si>
    <t>Centro de Altos Estudios Nacionales (CALEN)</t>
  </si>
  <si>
    <t>Escuela de Guerra Naval (ESGUE)</t>
  </si>
  <si>
    <t>IPES</t>
  </si>
  <si>
    <t>AUDEEP</t>
  </si>
  <si>
    <t>Resto del país</t>
  </si>
  <si>
    <t>UdelaR</t>
  </si>
  <si>
    <t>CLAEH</t>
  </si>
  <si>
    <t>Fuente: Bedelías de los Servicios Universitarios y Sistema de Gestión de Bedelías-SeCIU</t>
  </si>
  <si>
    <t>UdelaR:</t>
  </si>
  <si>
    <t xml:space="preserve">* La matrícula de UdelaR corresponde al I Censo de Estudiantes de Posgrado 2012.  </t>
  </si>
  <si>
    <t>UNIVERSIDADES PÚBLICAS: OFERTA DE GRADO</t>
  </si>
  <si>
    <t>ESTUDIANTES</t>
  </si>
  <si>
    <t>Cuadro Nº II-7.2.1</t>
  </si>
  <si>
    <t xml:space="preserve">INGRESADOS </t>
  </si>
  <si>
    <t>SERVICIO UNIVERSITARIO / CARRERA</t>
  </si>
  <si>
    <t>TOTAL UNIVERSIDADES PÚBLICAS</t>
  </si>
  <si>
    <t xml:space="preserve">UNIVERSIDAD TECNOLÓGICA -UTEC </t>
  </si>
  <si>
    <t>Licenciatura en Ciencia y Tecnología de Lácteos</t>
  </si>
  <si>
    <t>Tecnólogo en Manejo de Sistemas de Producción Lechera</t>
  </si>
  <si>
    <t>Ingeniería Agroambiental</t>
  </si>
  <si>
    <t>Tecnólogo en Informática</t>
  </si>
  <si>
    <t>Tecnólogo en Química</t>
  </si>
  <si>
    <t>Ingeniería Biomédica</t>
  </si>
  <si>
    <t>Tecnólogo en Análisis y Desarrollo de Sistemas</t>
  </si>
  <si>
    <t>Tecnólogo en Jazz y Música Creativa</t>
  </si>
  <si>
    <t>TOTAL UDELAR</t>
  </si>
  <si>
    <t>FACULTAD DE HUMANIDADES Y CIENCIAS DE LA EDUCACIÓN</t>
  </si>
  <si>
    <t xml:space="preserve">Licenciado en Ciencias Antropológicas </t>
  </si>
  <si>
    <t xml:space="preserve">Licenciado en Ciencias Históricas </t>
  </si>
  <si>
    <t xml:space="preserve">Licenciado en Educación </t>
  </si>
  <si>
    <t xml:space="preserve">Licenciado en Filosofía </t>
  </si>
  <si>
    <t xml:space="preserve">Licenciado en Historia </t>
  </si>
  <si>
    <t xml:space="preserve">Licenciado en Letras </t>
  </si>
  <si>
    <t xml:space="preserve">Licenciado en Lingüística </t>
  </si>
  <si>
    <t>Técnico Universitario en Corrección de Estilo (Lengua Española)</t>
  </si>
  <si>
    <t xml:space="preserve">Licenciado en Turismo </t>
  </si>
  <si>
    <t>FACULTAD DE AGRONOMÍA</t>
  </si>
  <si>
    <t>Ingeniero Agrónomo</t>
  </si>
  <si>
    <t xml:space="preserve">Ingeniero Agrónomo </t>
  </si>
  <si>
    <t>FACULTAD DE ARQUITECTURA, DISEÑO Y URBANISMO</t>
  </si>
  <si>
    <t>Arquitecto</t>
  </si>
  <si>
    <t>Licenciado en Diseño Industrial</t>
  </si>
  <si>
    <t xml:space="preserve">Licenciado en Diseño Integrado </t>
  </si>
  <si>
    <t>FACULTAD DE CIENCIAS ECONÓMICAS Y DE ADMINISTRACIÓN</t>
  </si>
  <si>
    <t xml:space="preserve">Contador Público </t>
  </si>
  <si>
    <t xml:space="preserve">Licenciado en Administración </t>
  </si>
  <si>
    <t xml:space="preserve">Licenciado en Economía </t>
  </si>
  <si>
    <t>Técnico en Administración</t>
  </si>
  <si>
    <t>Tecnólogo en Gestión Universitaria</t>
  </si>
  <si>
    <t>Tecnólogo en Administración y Contabilidad</t>
  </si>
  <si>
    <t>FACULTAD DE DERECHO</t>
  </si>
  <si>
    <t xml:space="preserve">Abogacía </t>
  </si>
  <si>
    <t>Notariado</t>
  </si>
  <si>
    <t>Doctor en Derecho y Ciencias Sociales</t>
  </si>
  <si>
    <t>Escribano Público</t>
  </si>
  <si>
    <t>Licenciado en Relaciones Internacionales</t>
  </si>
  <si>
    <t>Licenciado en Relaciones Laborales</t>
  </si>
  <si>
    <t>Traductor Público</t>
  </si>
  <si>
    <t>FACULTAD DE INGENIERÍA</t>
  </si>
  <si>
    <t>Ingeniero Agrimensor</t>
  </si>
  <si>
    <t>Ingeniero Civil</t>
  </si>
  <si>
    <t xml:space="preserve">Ingeniero de Producción </t>
  </si>
  <si>
    <t>Ingeniero Eléctrico</t>
  </si>
  <si>
    <t>Ingeniero en Computación</t>
  </si>
  <si>
    <t>Ingeniero en Sistemas de Comunicación</t>
  </si>
  <si>
    <t>Ingeniero Industrial Mecánico</t>
  </si>
  <si>
    <t>Ingeniero Naval</t>
  </si>
  <si>
    <t>Licenciado en Computación</t>
  </si>
  <si>
    <t>Licenciado en Ingeniería Biológica</t>
  </si>
  <si>
    <t xml:space="preserve">Tecnólogo en Telecomunicaciones </t>
  </si>
  <si>
    <t>Tecnólogo en Informática (CETP - UTU-UTEC)</t>
  </si>
  <si>
    <t>FACULTAD DE MEDICINA</t>
  </si>
  <si>
    <t>Doctor en Medicina</t>
  </si>
  <si>
    <t xml:space="preserve">FACULTAD DE ODONTOLOGÍA </t>
  </si>
  <si>
    <t>Doctor en Odontología</t>
  </si>
  <si>
    <t>Asistente en Odontología</t>
  </si>
  <si>
    <t>Higienista en Odontología</t>
  </si>
  <si>
    <t>Laboratorista en Odontología</t>
  </si>
  <si>
    <t>FACULTAD DE QUÍMICA</t>
  </si>
  <si>
    <t>Bioquímico Clínico</t>
  </si>
  <si>
    <t>Licenciado en Química</t>
  </si>
  <si>
    <t>Químico</t>
  </si>
  <si>
    <t xml:space="preserve">Químico Farmacéutico </t>
  </si>
  <si>
    <t>Bachiller en Ciencias Químicas</t>
  </si>
  <si>
    <t>Técnico Bachiller en Ciencias Químicas</t>
  </si>
  <si>
    <t xml:space="preserve">Tecnólogo Químico (CETP - UTU-UTEC) </t>
  </si>
  <si>
    <t xml:space="preserve">FACULTAD DE VETERINARIA </t>
  </si>
  <si>
    <t>Doctor en Ciencias Veterinarias</t>
  </si>
  <si>
    <t>Doctor en Medicina y Tecnología Veterinaria</t>
  </si>
  <si>
    <t xml:space="preserve">FACULTAD DE INFORMACIÓN Y COMUNICACIÓN (F.I.C.) </t>
  </si>
  <si>
    <t xml:space="preserve">Licenciado en Archivología </t>
  </si>
  <si>
    <t>Licenciado en Bibliotecología</t>
  </si>
  <si>
    <t>Licenciado en Comunicación</t>
  </si>
  <si>
    <t>Licenciado en Ciencias de la Comunicación</t>
  </si>
  <si>
    <t xml:space="preserve">INSTITUTO ESCUELA NACIONAL DE BELLAS ARTES </t>
  </si>
  <si>
    <t>Creador Plástico</t>
  </si>
  <si>
    <t>Licenciado en Artes - Ciclo Básico</t>
  </si>
  <si>
    <t>Licenciado en Artes - Cerámica</t>
  </si>
  <si>
    <t>Licenciado en Artes - Dibujo y Pintura</t>
  </si>
  <si>
    <t>Licenciado en Artes - Fotografía</t>
  </si>
  <si>
    <t>Licenciado en Arte Digital y Electrónico</t>
  </si>
  <si>
    <t>Licenciado en Danza Contemporánea</t>
  </si>
  <si>
    <t xml:space="preserve">Técnico en Tecnologías de la Imagen Fotográfica </t>
  </si>
  <si>
    <t xml:space="preserve">Técnico en Artes: Artes Plásticas y Visuales </t>
  </si>
  <si>
    <t xml:space="preserve">FACULTAD DE ENFERMERÍA </t>
  </si>
  <si>
    <t xml:space="preserve">Licenciado en Enfermería </t>
  </si>
  <si>
    <t>Escalonada de Enfermería</t>
  </si>
  <si>
    <t xml:space="preserve">ESCUELA DE NUTRICIÓN </t>
  </si>
  <si>
    <t xml:space="preserve">Licenciado en Nutrición </t>
  </si>
  <si>
    <t xml:space="preserve">Técnico Operador de Alimentos </t>
  </si>
  <si>
    <t>ESCUELA UNIVERSITARIA DE MÚSICA</t>
  </si>
  <si>
    <t>Licenciado en Interpretación Musical</t>
  </si>
  <si>
    <t>Licenciado en Música</t>
  </si>
  <si>
    <t>Licenciatura en Composición</t>
  </si>
  <si>
    <t>Licenciatura en Dirección Coral</t>
  </si>
  <si>
    <t>Licenciatura en Musicología</t>
  </si>
  <si>
    <t>Obstetra - Partera</t>
  </si>
  <si>
    <t>FACULTAD DE PSICOLOGÍA</t>
  </si>
  <si>
    <t>Licenciado en Psicología</t>
  </si>
  <si>
    <t xml:space="preserve">Licenciado en Psicología </t>
  </si>
  <si>
    <t>ESCUELA UNIVERSITARIA DE TECNOLOGÍA MEDICA</t>
  </si>
  <si>
    <t>Licenciado en Fisioterapia</t>
  </si>
  <si>
    <t>Licenciado en Fonoaudiología</t>
  </si>
  <si>
    <t>Licenciado en Imagenología</t>
  </si>
  <si>
    <t>Licenciado en Instrumentación Quirúrgica</t>
  </si>
  <si>
    <t>Licenciado en Laboratorio Clínico</t>
  </si>
  <si>
    <t>Licenciado en Neumocardiología</t>
  </si>
  <si>
    <t>Licenciado en Neurofisiología Clínica</t>
  </si>
  <si>
    <t xml:space="preserve">Licenciado en Oftalmología </t>
  </si>
  <si>
    <t>Licenciado en Psicomotricidad</t>
  </si>
  <si>
    <t>Licenciado en Registros Médicos</t>
  </si>
  <si>
    <t>Licenciado en Terapia Ocupacional</t>
  </si>
  <si>
    <t>Técnico en Anatomía Patológica</t>
  </si>
  <si>
    <t>Técnico en Hemoterapia</t>
  </si>
  <si>
    <t>Técnico en Podología</t>
  </si>
  <si>
    <t>Técnico en Radioisótopos</t>
  </si>
  <si>
    <t>Tecnólogo en Cosmetología Médica</t>
  </si>
  <si>
    <t>Tecnólogo en Radioterapia</t>
  </si>
  <si>
    <t>Tecnólogo en Salud Ocupacional</t>
  </si>
  <si>
    <t>FACULTAD DE CIENCIAS</t>
  </si>
  <si>
    <t>Licenciado en Astronomía</t>
  </si>
  <si>
    <t>Licenciado en Bioquímica</t>
  </si>
  <si>
    <t>Licenciado en Ciencias Biológicas</t>
  </si>
  <si>
    <t>Licenciado en Física</t>
  </si>
  <si>
    <t>Licenciado en Geografía</t>
  </si>
  <si>
    <t xml:space="preserve">Licenciado en Geología </t>
  </si>
  <si>
    <t>Licenciado en Matemática</t>
  </si>
  <si>
    <t xml:space="preserve">Licenciado en Gestión Ambiental </t>
  </si>
  <si>
    <t xml:space="preserve">Licenciado en Recursos Naturales </t>
  </si>
  <si>
    <t>FACULTAD DE CIENCIAS SOCIALES</t>
  </si>
  <si>
    <t>Ciclo Inicial en Ciencias Sociales</t>
  </si>
  <si>
    <t xml:space="preserve">Técnico en Desarrollo Regional Sustentable </t>
  </si>
  <si>
    <t>INSTITUTO SUPERIOR DE EDUCACIÓN FÍSICA</t>
  </si>
  <si>
    <t>Licenciado en Educación Física</t>
  </si>
  <si>
    <t>Técnico Deportivo Superior</t>
  </si>
  <si>
    <t>Ciclo Inicial Optativo - Área Salud</t>
  </si>
  <si>
    <t>Ciclo Inicial Optativo - Área Salud (Paysandú)</t>
  </si>
  <si>
    <t>Ciclo Inicial Optativo - Área Social</t>
  </si>
  <si>
    <t>Ciclo Inicial Optativo - Área Social (Maldonado)</t>
  </si>
  <si>
    <t>Ciclo Inicial Optativo - Área Social (Salto)</t>
  </si>
  <si>
    <t>Ciclo Inicial Optativo - Área Social (Treinta y Tres)</t>
  </si>
  <si>
    <t>Ciclo Inicial Optativo - Área Social (Cerro Largo)</t>
  </si>
  <si>
    <t>Ciclo Inicial Optativo - Área Social (Rivera)</t>
  </si>
  <si>
    <t>Ciclo Inicial Optativo - Área Social (Rocha)</t>
  </si>
  <si>
    <t>Ciclo Inicial Optativo - Área Social (Tacuarembó)</t>
  </si>
  <si>
    <t>Ciclo en Biología - Bioquímica</t>
  </si>
  <si>
    <t>Ciclo en Biología - Bioquímica (Salto)</t>
  </si>
  <si>
    <t>Licenciado en Biología Humana</t>
  </si>
  <si>
    <t xml:space="preserve">Ingeniero Químico </t>
  </si>
  <si>
    <t>Técnico en Gestión Universitaria</t>
  </si>
  <si>
    <t>Sistema de Gestión de Administración de la Enseñanza (SGAE) y Bedelías de los Servicios Universitarios</t>
  </si>
  <si>
    <t>Programa de Evaluación y Estadística, UTEC</t>
  </si>
  <si>
    <t xml:space="preserve">Notas UDELAR: </t>
  </si>
  <si>
    <t>UNIVERSIDADES PRIVADAS: OFERTA DE GRADO</t>
  </si>
  <si>
    <t>Cuadro Nº II-7.2.2</t>
  </si>
  <si>
    <t>UNIVERSIDAD / CARRERA</t>
  </si>
  <si>
    <t>Licenciatura En Artes Visuales</t>
  </si>
  <si>
    <t>Licenciatura En Ciencia Política</t>
  </si>
  <si>
    <t>Licenciatura En Ciencias Sociales</t>
  </si>
  <si>
    <t>Licenciatura En Comunicación</t>
  </si>
  <si>
    <t>Licenciatura En Educación - Opción Tiempo Libre Y Recreación</t>
  </si>
  <si>
    <t>Licenciatura En Educación Inicial</t>
  </si>
  <si>
    <t>Licenciatura En Recreación Educativa</t>
  </si>
  <si>
    <t>Licenciatura En Sociología</t>
  </si>
  <si>
    <t>Licenciatura En Trabajo Social</t>
  </si>
  <si>
    <t>FACULTAD DE CIENCIAS EMPRESARIALES</t>
  </si>
  <si>
    <t>Contador Público</t>
  </si>
  <si>
    <t>Licenciatura En Dirección De Empresas</t>
  </si>
  <si>
    <t>Licenciatura En Dirección De Empresas Turísticas</t>
  </si>
  <si>
    <t>Licenciatura En Economía</t>
  </si>
  <si>
    <t>Licenciatura En Gestión Agrícola Ganadera</t>
  </si>
  <si>
    <t>Licenciatura En Gestión Humana Y Relaciones Laborales</t>
  </si>
  <si>
    <t>Licenciatura En Gestión Logística</t>
  </si>
  <si>
    <t>Licenciatura En Negocios Internacionales E Integración</t>
  </si>
  <si>
    <t>Licenciatura En Recursos Humanos Y Relaciones Laborales</t>
  </si>
  <si>
    <t>FACULTAD DE INGENIERÍA Y TECNOLOGÍAS</t>
  </si>
  <si>
    <t>Ingeniería De Alimentos</t>
  </si>
  <si>
    <t>Ingeniería En Electrónica</t>
  </si>
  <si>
    <t>Ingeniería En Informática</t>
  </si>
  <si>
    <t>Ingeniería En Sistemas Eléctricos De Potencia</t>
  </si>
  <si>
    <t>Ingeniería En Telecomunicación</t>
  </si>
  <si>
    <t>Ingeniería Industrial</t>
  </si>
  <si>
    <t>Licenciatura En Informática</t>
  </si>
  <si>
    <t>Licenciatura En Ingeniería Audiovisual</t>
  </si>
  <si>
    <t>Abogacía</t>
  </si>
  <si>
    <t>FACULTAD DE CIENCIAS DE LA SALUD</t>
  </si>
  <si>
    <t>Licenciatura En Enfermería</t>
  </si>
  <si>
    <t>Licenciatura En Enfermería - Profesionalización De Auxiliares</t>
  </si>
  <si>
    <t>Licenciatura En Fisioterapia</t>
  </si>
  <si>
    <t>Licenciatura En Fonoaudiología</t>
  </si>
  <si>
    <t>Licenciatura En Nutrición</t>
  </si>
  <si>
    <t>Licenciatura En Psicología</t>
  </si>
  <si>
    <t>Licenciatura En Psicomotricidad</t>
  </si>
  <si>
    <t>Licenciatura En Psicopedagogía</t>
  </si>
  <si>
    <t>Licenciatura En Seguridad Y Salud Ocupacional</t>
  </si>
  <si>
    <t>Odontología</t>
  </si>
  <si>
    <t>Asistente Dental</t>
  </si>
  <si>
    <t>UNIVERSIDAD ORT URUGUAY</t>
  </si>
  <si>
    <t>FACULTAD DE ADMINISTRACIÓN Y CIENCIAS SOCIALES</t>
  </si>
  <si>
    <t>Licenciatura en Gerencia y Administración</t>
  </si>
  <si>
    <t>Licenciatura en Estudios Internacionales</t>
  </si>
  <si>
    <t>Licenciatura en Economía</t>
  </si>
  <si>
    <t>FACULTAD DE ARQUITECTURA</t>
  </si>
  <si>
    <t>Arquitectura</t>
  </si>
  <si>
    <t>Licenciatura en Diseño de Interiores</t>
  </si>
  <si>
    <t>FACULTAD DE COMUNICACIÓN Y DISEÑO</t>
  </si>
  <si>
    <t>Licenciatura en Comunicación</t>
  </si>
  <si>
    <t>Licenciatura en Diseño Gráfico</t>
  </si>
  <si>
    <t>Licenciatura en Diseño de Modas</t>
  </si>
  <si>
    <t>Licenciatura en Diseño Industrial</t>
  </si>
  <si>
    <t>Licenciatura en Diseño Multimedia</t>
  </si>
  <si>
    <t>Licenciatura en Animación y Videojuegos</t>
  </si>
  <si>
    <t>Licenciatura en Diseño, Arte y Tecnología</t>
  </si>
  <si>
    <t>Licenciatura en Comunicación Empresarial</t>
  </si>
  <si>
    <t>Licenciatura en Sistemas</t>
  </si>
  <si>
    <t>Ingeniería en Telecomunicaciones</t>
  </si>
  <si>
    <t>Ingeniería en Sistemas</t>
  </si>
  <si>
    <t>Ingeniería en Electrónica</t>
  </si>
  <si>
    <t>Licenciatura  en Electrónica</t>
  </si>
  <si>
    <t>Licenciatura en Biotecnología</t>
  </si>
  <si>
    <t>Ingeniería en Biotecnología</t>
  </si>
  <si>
    <t>Licenciatura en Ingeniería de Software</t>
  </si>
  <si>
    <t>Ingeniería Eléctrica</t>
  </si>
  <si>
    <t>UNIVERSIDAD DE MONTEVIDEO</t>
  </si>
  <si>
    <t>FACULTAD DE CIENCIAS EMPRESARIALES Y ECONOMÍA</t>
  </si>
  <si>
    <t>Licenciatura en Dirección y Administración de Empresas</t>
  </si>
  <si>
    <t>Licenciatura en Negocios Internacionales</t>
  </si>
  <si>
    <t>FACULTAD DE CIENCIAS EMPRESARIALES Y ECONOMÍA/ INGENIERÍA</t>
  </si>
  <si>
    <t>Licenciatura en Ciencia de Datos para Negocios</t>
  </si>
  <si>
    <t>Ingeniería Civil</t>
  </si>
  <si>
    <t>Ingeniería Telemática</t>
  </si>
  <si>
    <t>Ingeniería en Informática</t>
  </si>
  <si>
    <t>Licenciatura en Informática</t>
  </si>
  <si>
    <t xml:space="preserve">FACULTAD DE HUMANIDADES </t>
  </si>
  <si>
    <t>Licenciatura en Humanidades</t>
  </si>
  <si>
    <t>Licenciatura en Traducción Inglés&lt;&gt;Español</t>
  </si>
  <si>
    <t>Profesorado de Matemática</t>
  </si>
  <si>
    <t>Profesorado de Historia</t>
  </si>
  <si>
    <t>Profesorado de Filosofía</t>
  </si>
  <si>
    <t>Profesorado de Inglés</t>
  </si>
  <si>
    <t>FACULTAD DE COMUNICACIÓN</t>
  </si>
  <si>
    <t>UNIVERSIDAD DE LA EMPRESA</t>
  </si>
  <si>
    <t>FACULTAD DE CIENCIAS JURÍDICAS</t>
  </si>
  <si>
    <t>Escribania</t>
  </si>
  <si>
    <t>FACULTAD DE DISEÑO Y COMUNICACIÓN</t>
  </si>
  <si>
    <t>Licenciatura en Diseño Aplicado</t>
  </si>
  <si>
    <t>Licenciatura en Diseño de Indumentaria</t>
  </si>
  <si>
    <t>Licenciatura en Administración de Empresas</t>
  </si>
  <si>
    <t>Licenciatura en Comercio Exterior</t>
  </si>
  <si>
    <t>Licenciatura en Marketing</t>
  </si>
  <si>
    <t>Licenciatura en Recursos Humanos</t>
  </si>
  <si>
    <t>Licenciatura en Fisioterapia</t>
  </si>
  <si>
    <t>Licenciatura en Imagenología</t>
  </si>
  <si>
    <t>Licenciatura en Logística</t>
  </si>
  <si>
    <t>FACULTAD DE EDUCACIÓN</t>
  </si>
  <si>
    <t>Licenciatura en Educación Física, Deportes y Recreación</t>
  </si>
  <si>
    <t>FACULTAD DE CIENCIAS AGRARIAS</t>
  </si>
  <si>
    <t>Licenciado en Gestión Agropecuaria</t>
  </si>
  <si>
    <t>UNIVERSIDAD CLAEH</t>
  </si>
  <si>
    <t>FACULTAD DE CULTURA</t>
  </si>
  <si>
    <t>INSTITUTOS UNIVERSITARIOS: OFERTA DE GRADO</t>
  </si>
  <si>
    <t>Cuadro Nº II-7.2.3</t>
  </si>
  <si>
    <t>INSTITUTO UNIVERSITARIO / CARRERA</t>
  </si>
  <si>
    <t>INST UNIV ASOCIACIÓN CRISTIANA DE JÓVENES</t>
  </si>
  <si>
    <t>Licenciatura en Educación Física, Recreación y Deporte</t>
  </si>
  <si>
    <t xml:space="preserve">INST METODISTA UNIV CRANDON </t>
  </si>
  <si>
    <t>Licenciatura en Gestión de Empresas</t>
  </si>
  <si>
    <t xml:space="preserve">INST UNIV MONSEÑOR MARIANO SOLER  </t>
  </si>
  <si>
    <t>Licenciatura en Ciencias Teológicas</t>
  </si>
  <si>
    <t xml:space="preserve">INST UNIV FRANCISCO DE ASÍS </t>
  </si>
  <si>
    <t>Licenciatura en Administración y Dirección de Empresas</t>
  </si>
  <si>
    <t>Licenciatura en Turismo</t>
  </si>
  <si>
    <t>Licenciatura en Psicología</t>
  </si>
  <si>
    <t>INST UNIV CEDIIAP</t>
  </si>
  <si>
    <t>Licenciatura en Psicomotricidad</t>
  </si>
  <si>
    <t>FUNDACIÓN POLITÉCNICO DE PUNTA DEL ESTE</t>
  </si>
  <si>
    <t>Licenciatura en Economía y Finanzas Aplicadas</t>
  </si>
  <si>
    <t xml:space="preserve">INSTITUTO  UNIVERSITARIO ELBIO FERNÁNDEZ </t>
  </si>
  <si>
    <t>UNIVERSIDADES  E INSTITUTOS UNIVERSITARIOS</t>
  </si>
  <si>
    <t>Cuadro Nº II-7.2.4</t>
  </si>
  <si>
    <t>INSTITUCIÓN / FORMACIÓN</t>
  </si>
  <si>
    <t>ORIGEN DE LOS ESTUDIANTES</t>
  </si>
  <si>
    <t>Total Uruguay</t>
  </si>
  <si>
    <t>Interior</t>
  </si>
  <si>
    <t>Extranjero</t>
  </si>
  <si>
    <t xml:space="preserve">UDELAR </t>
  </si>
  <si>
    <t>Ingresados Grado</t>
  </si>
  <si>
    <t>Matrícula Grado</t>
  </si>
  <si>
    <t>Ingresados Posgrado</t>
  </si>
  <si>
    <t>Matrícula Posgrado</t>
  </si>
  <si>
    <t>UNIVERSIDAD TECNOLÓGICA (UTEC)</t>
  </si>
  <si>
    <t>na.</t>
  </si>
  <si>
    <t>INST UNIV MONSEÑOR MARIANO SOLER</t>
  </si>
  <si>
    <t>INST UNIV FRANCISCO DE ASÍS</t>
  </si>
  <si>
    <t>Centro de Altos Estudios Nacionales</t>
  </si>
  <si>
    <t>Instituto Universitario Elbio Fernández</t>
  </si>
  <si>
    <t>IUCEDDU</t>
  </si>
  <si>
    <t>Cuadro Nº II-7.2.5</t>
  </si>
  <si>
    <t>SERVICIO UNIVERSITARIO / ACREDITACIÓN</t>
  </si>
  <si>
    <t>MATRÍCULA</t>
  </si>
  <si>
    <t>EGRESADOS (UDELAR datos preliminares)</t>
  </si>
  <si>
    <t>Maestría en Economía</t>
  </si>
  <si>
    <t>Maestría en Finanzas</t>
  </si>
  <si>
    <t>Maestría en Tributación</t>
  </si>
  <si>
    <t>Especialización en Economía y Gestión para la Inclusión</t>
  </si>
  <si>
    <t>Especialización en Administración</t>
  </si>
  <si>
    <t>Especialización en Auditoría</t>
  </si>
  <si>
    <t>Especialización en Contabilidad</t>
  </si>
  <si>
    <t>Especialización en Finanzas</t>
  </si>
  <si>
    <t>Especialización en Marketing</t>
  </si>
  <si>
    <t>Especialización en Tributación</t>
  </si>
  <si>
    <t>Diploma en Gestión Financiera en Instituciones Públicas</t>
  </si>
  <si>
    <t>Diploma de Especialización en Costos y Gestión Empresarial</t>
  </si>
  <si>
    <t>Diploma en Economía</t>
  </si>
  <si>
    <t>Especialización en Derecho Internacional Público</t>
  </si>
  <si>
    <t>Especialización en Derecho Procesal</t>
  </si>
  <si>
    <t>Doctorado en Informática</t>
  </si>
  <si>
    <t>Doctorado en Ingeniería Química</t>
  </si>
  <si>
    <t>Doctorado en Ingeniería Ambiental</t>
  </si>
  <si>
    <t>Doctorado en Ingeniería de la Energía</t>
  </si>
  <si>
    <t>Doctorado en Ingeniería Eléctrica</t>
  </si>
  <si>
    <t>Doctorado en Ingeniería en Mecánica de los Fluidos Aplicada</t>
  </si>
  <si>
    <t>Doctorado en Ingeniería Estructural</t>
  </si>
  <si>
    <t>Doctorado en Ingeniería Física</t>
  </si>
  <si>
    <t>Maestría en Gestión de la Innovación</t>
  </si>
  <si>
    <t>Maestría en Ingeniería de la Energía</t>
  </si>
  <si>
    <t>Maestría en Ingeniería de Software</t>
  </si>
  <si>
    <t>Maestría en Ingeniería Estructural</t>
  </si>
  <si>
    <t>Maestría en Ingeniería Matemática</t>
  </si>
  <si>
    <t xml:space="preserve">Maestría en Ingeniería Mecánica </t>
  </si>
  <si>
    <t>Maestría en Ingeniería Mecánica de los Fluidos Aplicada</t>
  </si>
  <si>
    <t>Maestría en Investigación de Operaciones</t>
  </si>
  <si>
    <t>Maestría en Seguridad Informática</t>
  </si>
  <si>
    <t>Diploma de Especialización en Ingeniería de Software</t>
  </si>
  <si>
    <t>Diploma de Especialización en Gestión de Tecnologías</t>
  </si>
  <si>
    <t>Diploma de Especialización en Ingeniería de la Energía</t>
  </si>
  <si>
    <t>Diploma de Especialización en Seguridad Informática</t>
  </si>
  <si>
    <t>Diploma de Especialización en Sistemas Eléctricos de Potencia</t>
  </si>
  <si>
    <t>Diploma de Especialización en Telecomunicaciones</t>
  </si>
  <si>
    <t>Doctorado en Sociología</t>
  </si>
  <si>
    <t>Doctorado en Ciencias Sociales - Especialización en Trabajo Social</t>
  </si>
  <si>
    <t>Doctorado en Ciencia Política</t>
  </si>
  <si>
    <t>Doctorado en Economía</t>
  </si>
  <si>
    <t>Maestría en Ciencia Política</t>
  </si>
  <si>
    <t>Maestría en Demografía y Estudios de Población</t>
  </si>
  <si>
    <t>Maestría en Economía Internacional</t>
  </si>
  <si>
    <t>Maestría en Historia Económica</t>
  </si>
  <si>
    <t>Maestría en Historia Política</t>
  </si>
  <si>
    <t>Maestría en Políticas Públicas</t>
  </si>
  <si>
    <t>Maestría en Sociología</t>
  </si>
  <si>
    <t>Maestría en Trabajo Social</t>
  </si>
  <si>
    <t>Diploma en Discapacidad en lo Social</t>
  </si>
  <si>
    <t>Diploma en Economía para no Economistas</t>
  </si>
  <si>
    <t>Diploma en Economía y Gestión Bancaria</t>
  </si>
  <si>
    <t>Diploma en Estudios Internacionales, Sistema Internacional e Integración</t>
  </si>
  <si>
    <t>Diploma en Ciencia Política</t>
  </si>
  <si>
    <t>Diploma en Estudios Urbanos e Intervenciones Territoriales</t>
  </si>
  <si>
    <t>Diploma en Historia Económica</t>
  </si>
  <si>
    <t>Diploma en Historia Política</t>
  </si>
  <si>
    <t>Diploma en Políticas de Drogas, Regulación y Control</t>
  </si>
  <si>
    <t>Diploma en Políticas Públicas</t>
  </si>
  <si>
    <t>Diploma Jóvenes, Juventud y Políticas Públicas</t>
  </si>
  <si>
    <t xml:space="preserve">FACULTAD DE MEDICINA </t>
  </si>
  <si>
    <t xml:space="preserve">Doctorado en Ciencias Médicas (PROINBIO) </t>
  </si>
  <si>
    <t xml:space="preserve">Maestría en Ciencias Médicas (PROINBIO) </t>
  </si>
  <si>
    <t>Especialización en Administración de Servicio de Salud</t>
  </si>
  <si>
    <t>Especialización en Anatomía Patológica</t>
  </si>
  <si>
    <t>Especialización en Anestesiología</t>
  </si>
  <si>
    <t>Especialización en Cardiología</t>
  </si>
  <si>
    <t>Especialización en Cirugía Cardíaca</t>
  </si>
  <si>
    <t>Especialización en Cirugía General</t>
  </si>
  <si>
    <t>Especialización en Cirugía Pediátrica</t>
  </si>
  <si>
    <t>Especialización en Cirugía Plástica, Reparadora y Estética</t>
  </si>
  <si>
    <t>Especialización en Cirugía Torácica</t>
  </si>
  <si>
    <t>Especialización en Cirugía Vascular Periférica</t>
  </si>
  <si>
    <t>Especialización en Dermatología Médico Quirúrgica</t>
  </si>
  <si>
    <t>Especialización en Emergentología Pediátrica</t>
  </si>
  <si>
    <t>Especialización en Endocrinología y Metabolismo</t>
  </si>
  <si>
    <t>Especialización en Enfermedades Infecciosas</t>
  </si>
  <si>
    <t>Especialización en Epidemiología</t>
  </si>
  <si>
    <t>Especialización en Gastroenterología</t>
  </si>
  <si>
    <t xml:space="preserve">Especialización en Geriatría </t>
  </si>
  <si>
    <t>Especialización en Gerontopsicomotricidad</t>
  </si>
  <si>
    <t>Especialización en Ginecotocología</t>
  </si>
  <si>
    <t>Especialización en Hematología</t>
  </si>
  <si>
    <t>Especialización en Hemoterapia y Medicina Transfusional</t>
  </si>
  <si>
    <t>Especialización en Imagenología</t>
  </si>
  <si>
    <t>Especialización en Laboratorio de Patología Clínica</t>
  </si>
  <si>
    <t>Especialización en Medicina del Deporte</t>
  </si>
  <si>
    <t>Especialización en Medicina Familiar y Comunitaria</t>
  </si>
  <si>
    <t>Especialización en Medicina Intensiva</t>
  </si>
  <si>
    <t xml:space="preserve">Especialización en Medicina Interna </t>
  </si>
  <si>
    <t>Especialización en Medicina Legal</t>
  </si>
  <si>
    <t>Especialización en Medicina Nuclear</t>
  </si>
  <si>
    <t>Especialización en Nefrología</t>
  </si>
  <si>
    <t>Especialización en Nefrología Pediátrica</t>
  </si>
  <si>
    <t>Especialización en Neonatología</t>
  </si>
  <si>
    <t>Especialización en Neumología</t>
  </si>
  <si>
    <t>Especialización en Neurocirugía</t>
  </si>
  <si>
    <t>Especialización en Neurología</t>
  </si>
  <si>
    <t>Especialización en Neuropediatría</t>
  </si>
  <si>
    <t>Especialización en Oftalmología</t>
  </si>
  <si>
    <t>Especialización en Oncología Médica</t>
  </si>
  <si>
    <t>Especialización en Otorrinolaringología</t>
  </si>
  <si>
    <t>Especialización en Pediatría</t>
  </si>
  <si>
    <t xml:space="preserve">Especialización en Psiquiatría </t>
  </si>
  <si>
    <t>Especialización en Psiquiatría Pediátrica</t>
  </si>
  <si>
    <t>Especialización en Rehabilitación y Medicina Física</t>
  </si>
  <si>
    <t>Especialización en Reumatología</t>
  </si>
  <si>
    <t>Especialización en Salud Ocupacional</t>
  </si>
  <si>
    <t>Especialización en Terapia Intensiva Pediátrica</t>
  </si>
  <si>
    <t>Especialización en Toxicología Clínica</t>
  </si>
  <si>
    <t>Especialización en Traumatología y Ortopedia</t>
  </si>
  <si>
    <t>Especialización en Urología</t>
  </si>
  <si>
    <t>Diploma de Estabilización y Traslado Pediátrico y Neonatal</t>
  </si>
  <si>
    <t>Diploma en Banco de Tejidos para Trasplantes</t>
  </si>
  <si>
    <t>Diploma en Coordinación de Trasplantes</t>
  </si>
  <si>
    <t xml:space="preserve">Diploma en Psicoterapia en Servicios de Salud </t>
  </si>
  <si>
    <t xml:space="preserve">Diploma en Emergentología </t>
  </si>
  <si>
    <t>Diploma en Neurodesarrollo</t>
  </si>
  <si>
    <t>Diploma en Salud Pública</t>
  </si>
  <si>
    <t>Especialización en Implantología Oral</t>
  </si>
  <si>
    <t>Doctorado en Antropología</t>
  </si>
  <si>
    <t>Doctorado en Filosofía</t>
  </si>
  <si>
    <t>Doctorado en Historia</t>
  </si>
  <si>
    <t>Doctorado en Letras</t>
  </si>
  <si>
    <t>Maestría en Ciencias Humanas - Antropología de la Cuenca del Plata</t>
  </si>
  <si>
    <t>Maestría en Ciencias Humanas - Filosofía Contemporánea</t>
  </si>
  <si>
    <t>Maestría en Ciencias Humanas - Historia Rioplatense</t>
  </si>
  <si>
    <t>Maestría en Ciencias Humanas - Literatura Latinoamericana</t>
  </si>
  <si>
    <t>Maestría en Ciencias Humanas - Teoría e Historia del Teatro</t>
  </si>
  <si>
    <t>Maestría en Ciencias Humanas - Estudios Latinoamericanos</t>
  </si>
  <si>
    <t>Maestría en Ciencias Humanas - Lenguaje, Cultura y Sociedad</t>
  </si>
  <si>
    <t>Maestría en Desarrollo Rural Sustentable</t>
  </si>
  <si>
    <t>Diploma en Agronomía</t>
  </si>
  <si>
    <t>Diploma en Desarrollo Rural Sustentable</t>
  </si>
  <si>
    <t>Maestría en Arquitectura</t>
  </si>
  <si>
    <t>Diploma de Especialización en Construcción de Obras de Arquitectura</t>
  </si>
  <si>
    <t>Diploma de Especialización en Intervención en el Patrimonio Arquitectónico</t>
  </si>
  <si>
    <t>Diploma de Especialización en Investigación Proyectual</t>
  </si>
  <si>
    <t>Maestría en Construcción de Obras de Arquitectura</t>
  </si>
  <si>
    <t>Doctorado en Química</t>
  </si>
  <si>
    <t>Maestría en Química</t>
  </si>
  <si>
    <t>Maestría en Química orientación Educación en Química</t>
  </si>
  <si>
    <t>Diploma de Especialización en Farmacia Hospitalaria</t>
  </si>
  <si>
    <t>Diploma de Especialización en Farmacia Industrial</t>
  </si>
  <si>
    <t>Especialización en Radiofarmacia</t>
  </si>
  <si>
    <t>FACULTAD DE VETERINARIA</t>
  </si>
  <si>
    <t>Maestría en Educación y Extensión Rural</t>
  </si>
  <si>
    <t>Maestría en Nutrición de Rumiantes</t>
  </si>
  <si>
    <t>Maestría en Reproducción Animal</t>
  </si>
  <si>
    <t>Maestría en Salud Animal</t>
  </si>
  <si>
    <t>Especialización en Inocuidad de Alimentos de Origen Animal</t>
  </si>
  <si>
    <t>Doctorado en Biotecnología (1)</t>
  </si>
  <si>
    <t>Doctorado en Ciencias Ambientales (1)</t>
  </si>
  <si>
    <t>Doctorado en Ciencias Biológicas (PEDECIBA) (1)</t>
  </si>
  <si>
    <t>Maestría en Biotecnología (1)</t>
  </si>
  <si>
    <t>Maestría en Ciencias Biológicas (PEDECIBA) (1)</t>
  </si>
  <si>
    <t>Maestría en Física (PEDECIBA) (1)</t>
  </si>
  <si>
    <t>Maestría en Matemática (PEDECIBA) (1)</t>
  </si>
  <si>
    <t>FACULTAD DE ENFERMERÍA</t>
  </si>
  <si>
    <t>Especialización en Enfermería en Urgencia y Emergencia</t>
  </si>
  <si>
    <t xml:space="preserve">Especialización en Oncología </t>
  </si>
  <si>
    <t>Maestría en Gestión de Servicios de Salud</t>
  </si>
  <si>
    <t>Maestría en Salud Comunitaria</t>
  </si>
  <si>
    <t>Maestría en Salud Mental</t>
  </si>
  <si>
    <t>Doctorado en Psicología</t>
  </si>
  <si>
    <t>Especialización en Psicología en Servicios de Salud</t>
  </si>
  <si>
    <t>Maestría en Psicología Clínica</t>
  </si>
  <si>
    <t>Maestría en Psicología Social</t>
  </si>
  <si>
    <t>Maestría en Información y Comunicación</t>
  </si>
  <si>
    <t>Maestría en Enseñanza Universitaria</t>
  </si>
  <si>
    <t>Ciencias, Ingeniería, Química, PEDECIBA, Instituto de Investigaciones Biológicas Clemente Estable, Instituto Pasteur y ANII</t>
  </si>
  <si>
    <t>Maestría en Bioinformática (PEDECIBA) (1)</t>
  </si>
  <si>
    <t>Especialización en Derechos de Infancia y Políticas Públicas</t>
  </si>
  <si>
    <t>Diploma en Matemática</t>
  </si>
  <si>
    <t>Arquitectura, Diseño y Urbanismo, Ciencias Sociales, Ciencias, Derecho e Ingeniería</t>
  </si>
  <si>
    <t>Ciencias Económicas y de Administración, Ciencias Sociales y Psicología</t>
  </si>
  <si>
    <t>Diploma de Posgrado en Transformación Organizacional</t>
  </si>
  <si>
    <t>Maestría en Ciencias Nutricionales (1)</t>
  </si>
  <si>
    <t>Área Social - Espacio Interdisciplinario</t>
  </si>
  <si>
    <t>Especialización en Gestión Cultural</t>
  </si>
  <si>
    <t>Ciencias, Ingeniería y Psicología</t>
  </si>
  <si>
    <t>Especialización en Industria Cárnica</t>
  </si>
  <si>
    <t>Ingeniería y Química</t>
  </si>
  <si>
    <t>Diploma de Especialización en Seguridad y Salud en el Trabajo</t>
  </si>
  <si>
    <t>Instituto Escuela Nacional de Bellas Artes</t>
  </si>
  <si>
    <t>Maestría en Arte y Cultura Visual</t>
  </si>
  <si>
    <t>Nutrición</t>
  </si>
  <si>
    <t>Especialización en Nutrición en Enfermedades Crónicas no Transmisibles</t>
  </si>
  <si>
    <t xml:space="preserve"> Fuente: Sistema de Gestión de Administración de la Enseñanza (SGAE) y Bedelías de los Servicios Universitarios</t>
  </si>
  <si>
    <t>UNIVERSIDADES PRIVADAS: OFERTA DE POSTGRADO</t>
  </si>
  <si>
    <t>Cuadro Nº II-7.2.6</t>
  </si>
  <si>
    <t>UNIVERSIDAD / ACREDITACIÓN</t>
  </si>
  <si>
    <t>Maestría En Dirección De Empresas</t>
  </si>
  <si>
    <t>Maestría En Finanzas</t>
  </si>
  <si>
    <t>Maestría En Marketing</t>
  </si>
  <si>
    <t>Postgrado De Especialización En Finanzas</t>
  </si>
  <si>
    <t>Postgrado De Especialización En Marketing</t>
  </si>
  <si>
    <t>Postgrado De Especialización Tributaria</t>
  </si>
  <si>
    <t>Postgrado De Especialización En Dirección De Empresas</t>
  </si>
  <si>
    <t>Maestría En Administración Pública</t>
  </si>
  <si>
    <t>Maestría En Educación Con Énfasis En Currículum Y Evaluación</t>
  </si>
  <si>
    <t>Maestría En Educación Con Énfasis En Gestión Educativa</t>
  </si>
  <si>
    <t>Maestría En Estudios Organizacionales</t>
  </si>
  <si>
    <t>Maestría En Políticas Públicas</t>
  </si>
  <si>
    <t>Postgrado De Especialización En Comunicación Organizacional</t>
  </si>
  <si>
    <t>Postgrado De Especialización En Currículum Y Evaluación</t>
  </si>
  <si>
    <t>Postgrado De Especialización En Dificultades Del Aprendizaje</t>
  </si>
  <si>
    <t>Postgrado De Especialización en Liderazgo, Enseñanza y Aprendizaje</t>
  </si>
  <si>
    <t>Postgrado De Especialización En Orientación Educativa</t>
  </si>
  <si>
    <t>Postgrado En Cambio Organizacional</t>
  </si>
  <si>
    <t>Maestría En Comunicación. Énfasis En Recepción Y Cultura</t>
  </si>
  <si>
    <t>Maestría En Educación Con Énfasis En Orientación Educativa</t>
  </si>
  <si>
    <t>Maestría  En Educación Con Énfasis En Dificultades Del Aprendizaje Del Lenguaje Y Del Razonamiento</t>
  </si>
  <si>
    <t>Especialización En Diabetología</t>
  </si>
  <si>
    <t>Maestría En Atención Temprana</t>
  </si>
  <si>
    <t>Maestría En Intervención Psicopedagógica</t>
  </si>
  <si>
    <t>Maestría En Nutrición</t>
  </si>
  <si>
    <t>Maestría En Psicología Clínica, Opción Niños Y Adolescentes</t>
  </si>
  <si>
    <t>Maestría En Psicología Educacional</t>
  </si>
  <si>
    <t>Maestría En Psicoterapia - Orientación Psicología Analítica Junguiana</t>
  </si>
  <si>
    <t>Maestría En Psicoterapia De Adulto</t>
  </si>
  <si>
    <t>Maestría Profesional En Cuidados Paliativos</t>
  </si>
  <si>
    <t>Postgrado De Especialización En Gestión De Servicios De Salud</t>
  </si>
  <si>
    <t>Postgrado De Especialización En Psicología Del Trabajo Y Las Organizaciones</t>
  </si>
  <si>
    <t>Postgrado De Especialización En Psicología Infantil Y Del Adolescente</t>
  </si>
  <si>
    <t>Postgrado De Especialización: Integración En Salud Desde La Psiconeuroinmunoendocrinología</t>
  </si>
  <si>
    <t>Doctorado En Psicología</t>
  </si>
  <si>
    <t>Maestría En Psicología Clínica Cognitiva</t>
  </si>
  <si>
    <t>Maestría En Psicología Clínica Familiar Sistémica</t>
  </si>
  <si>
    <t>Postgrado De Especialización En Enfermería En Cuidados Intensivos Del Adulto</t>
  </si>
  <si>
    <t>Postgrado De Especialización En Enfermería Oncológica</t>
  </si>
  <si>
    <t>Postgrado De Especialización En Psicología Clínica Orientación Psicología Cognitiva</t>
  </si>
  <si>
    <t>Postgrado En Psicología Educacional</t>
  </si>
  <si>
    <t>Postgrado De Especialización En Cirugía Para Implantes Y Prótesis Implanto-Asisitidas</t>
  </si>
  <si>
    <t>Postgrado De Especialización En Ortodoncia Y Ortopedia Buco Maxilofacial</t>
  </si>
  <si>
    <t>Postgrado De Especialización En Endodoncia</t>
  </si>
  <si>
    <t>Maestría En Ciencias De La Ingeniería Eléctrica</t>
  </si>
  <si>
    <t>Maestría En Gerencia De Tecnologías De La Información</t>
  </si>
  <si>
    <t>Maestría En Gerencia De La Energía</t>
  </si>
  <si>
    <t>Postgrado De Especialización En Tecnología De Los Alimentos</t>
  </si>
  <si>
    <t>Maestría En Derecho Con Énfasis En Derecho Constitucional Y Derechos Humanos</t>
  </si>
  <si>
    <t>Maestría En Derecho Procesal Penal</t>
  </si>
  <si>
    <t>Maestría En Derecho, Énfasis En Derecho Civil Contractual</t>
  </si>
  <si>
    <t>Diploma de Especialización en Recursos Humanos</t>
  </si>
  <si>
    <t>Diploma de Especialización en Finanzas</t>
  </si>
  <si>
    <t>Master en Administración de Empresas</t>
  </si>
  <si>
    <t>Master en Dirección de Recursos Humanos</t>
  </si>
  <si>
    <t>Master en Dirección Financiera</t>
  </si>
  <si>
    <t>Diploma de Especialización en Impuestos</t>
  </si>
  <si>
    <t>Diploma de Especialización en Dirección de Marketing</t>
  </si>
  <si>
    <t>Diploma de Especialización en Contabilidad</t>
  </si>
  <si>
    <t>Master en Impuestos y Normas de Contabilidad - NIIF</t>
  </si>
  <si>
    <t>Master en Economía</t>
  </si>
  <si>
    <t>Master en Gerencia de Empresas Tecnológicas TIC</t>
  </si>
  <si>
    <t>Master en Contabilidad y Finanzas</t>
  </si>
  <si>
    <t>Diploma de Especialización en Analítica de Negocios</t>
  </si>
  <si>
    <t>Master en Ingeniería</t>
  </si>
  <si>
    <t>Diploma de Especialización en Analítica de Big Data</t>
  </si>
  <si>
    <t>Diploma de Especialización en Negocios Inmobiliarios</t>
  </si>
  <si>
    <t>Diploma de Especialización en Diseño, Cálculo y Construcción de Estructuras de Madera</t>
  </si>
  <si>
    <t>INSTITUTO DE EDUCACIÓN</t>
  </si>
  <si>
    <t>Diploma en Educación (a distancia)</t>
  </si>
  <si>
    <t>Master en Educación</t>
  </si>
  <si>
    <t>Diploma en Planificación y Gestión Educativa (a distancia)</t>
  </si>
  <si>
    <t>Master en Gestión Educativa</t>
  </si>
  <si>
    <t>Doctorado en Educación</t>
  </si>
  <si>
    <t>Master en Formación de Formadores</t>
  </si>
  <si>
    <t>Diploma en Formación de Formadores</t>
  </si>
  <si>
    <t>Diploma de Especialización en Dirección de Comunicación</t>
  </si>
  <si>
    <t>Master en Dirección de Comunicación y Marketing</t>
  </si>
  <si>
    <t>Maestría en Contabilidad y Técnica Tributaria</t>
  </si>
  <si>
    <t>Maestría en Derecho LL M</t>
  </si>
  <si>
    <t>Maestría en Derecho Administrativo Económico</t>
  </si>
  <si>
    <t>Maestría en Derecho de la Empresa</t>
  </si>
  <si>
    <t>Maestría en Integración y Comercio Internacinal</t>
  </si>
  <si>
    <t>Maestría Profesional en Dirección y Administración de Empresas</t>
  </si>
  <si>
    <t>Maestría en Dirección de Empresas de Salud</t>
  </si>
  <si>
    <t>CENTRO DE CIENCIAS BIOMÉDICAS</t>
  </si>
  <si>
    <t>Especialización en Medicina de Emergencia</t>
  </si>
  <si>
    <t>Maestría en Medicina Familiar y Comunitaria</t>
  </si>
  <si>
    <t>Especialización en Mastología</t>
  </si>
  <si>
    <t>FACULTAD DE HUMANIDADES Y EDUCACIÓN</t>
  </si>
  <si>
    <t>Maestría en Historia</t>
  </si>
  <si>
    <t>Especialización en Liderazgo, Gestión e Innovación Educativa</t>
  </si>
  <si>
    <t>Maestría en Dirección de Comunicación</t>
  </si>
  <si>
    <t>Especialización en Producción mas Limpia</t>
  </si>
  <si>
    <t>Maestría en Investigación aplicada a la Ingeniería</t>
  </si>
  <si>
    <t xml:space="preserve">FACULTAD DE CIENCIAS EMPRESARIALES </t>
  </si>
  <si>
    <t xml:space="preserve">Maestría en Dirección y Administración de Empresas </t>
  </si>
  <si>
    <t>Maestría en Marketing y Dirección Comercial</t>
  </si>
  <si>
    <t>FACULTAD DE CIENCIAS JURIDÍCAS</t>
  </si>
  <si>
    <t>Maestría en Ciencias Criminológico Forences</t>
  </si>
  <si>
    <t>FACULTAD DE CIENCIAS DE LA  EDUCACIÓN</t>
  </si>
  <si>
    <t>Maestría en Educación</t>
  </si>
  <si>
    <t>Diploma en Administración de Agronegocios</t>
  </si>
  <si>
    <t>Diploma en Gestión y Comercialización de Granos</t>
  </si>
  <si>
    <t>Diploma en Producción Animal</t>
  </si>
  <si>
    <t>Diploma En Negocio Ganadero</t>
  </si>
  <si>
    <t>ESCUELA DE DESARROLLO EMPRESARIAL</t>
  </si>
  <si>
    <t>Postgrado Ejecutivo en Dirección de Personas</t>
  </si>
  <si>
    <t>Postgrado Ejecutivo en Habilidades Gerenciales</t>
  </si>
  <si>
    <t xml:space="preserve">UNIVERSIDAD CLAEH </t>
  </si>
  <si>
    <t>Especialización en Gestion de Servicios de  Salud</t>
  </si>
  <si>
    <t>Especialización en Docencia de la Educación Media</t>
  </si>
  <si>
    <t>Especialización en Didáctica de la Educación Superior</t>
  </si>
  <si>
    <t>Especialización en Tecnología Educativa</t>
  </si>
  <si>
    <t>Especialización en Política y Gestión de la Educación</t>
  </si>
  <si>
    <t>Especialización en Enseñanza de la Matemática</t>
  </si>
  <si>
    <t>Maestría en Política y Gestión de la Salud</t>
  </si>
  <si>
    <t>Maestría en Docencia de la Educación Media</t>
  </si>
  <si>
    <t>Maestría en Didáctica de la Educación Superior</t>
  </si>
  <si>
    <t>Maestria en Tecnología Educativa</t>
  </si>
  <si>
    <t>Maestría en Política y Gestión de la Educación</t>
  </si>
  <si>
    <t>FACULTAD DE LA CULTURA</t>
  </si>
  <si>
    <t>Especialización en Historia del Arte y Patrimonio</t>
  </si>
  <si>
    <t>Especialización en Traumatología y Ortopedía</t>
  </si>
  <si>
    <t>INSTITUTOS UNIVERSITARIOS: OFERTA DE POSTGRADO</t>
  </si>
  <si>
    <t>Cuadro Nº II-7.2.7</t>
  </si>
  <si>
    <t>INSTITUTO UNIVERSITARIO / ACREDITACIÓN</t>
  </si>
  <si>
    <t xml:space="preserve">INSTITUTO UNIVERSITARIO DE POSTGRADO EN PSICOANÁLISIS (IUPP) </t>
  </si>
  <si>
    <t>Maestría en Psicoanálisis</t>
  </si>
  <si>
    <t>INSTITUTO UNIVERSITARIO CENTRO DE ESTUDIO Y DIAGNOSTICO DE LAS DISGNANCIAS DEL URUGUAY (IUCEDDU)</t>
  </si>
  <si>
    <t>Curso de Estado Mayor Naval</t>
  </si>
  <si>
    <t>Curso de Capitanes de Navio</t>
  </si>
  <si>
    <t>Curso de Capitanes de Fragata para Capitanes de Navío</t>
  </si>
  <si>
    <t>Curso de Capitanes de Corbeta para Capitanes de Fragata</t>
  </si>
  <si>
    <t>Tenientes de Navío a Capitanes de Corbeta</t>
  </si>
  <si>
    <t>Alferez de navío a Teniente de navío</t>
  </si>
  <si>
    <t>Instituto de Perfeccionamiento y Estudios Superiores -IPES</t>
  </si>
  <si>
    <t xml:space="preserve">Diploma de Posgrado en Geografía </t>
  </si>
  <si>
    <t xml:space="preserve">Diploma de Especialización en Física </t>
  </si>
  <si>
    <t>Especialización en Grámatica del Español</t>
  </si>
  <si>
    <t xml:space="preserve">Maestría en Grámatica del Español </t>
  </si>
  <si>
    <t>FRANCISCO DE ASIS</t>
  </si>
  <si>
    <t>Maestría en Educación Superior</t>
  </si>
  <si>
    <t>POLITÉCNICO DE PUNTA DEL ESTE</t>
  </si>
  <si>
    <t>AUDEPP</t>
  </si>
  <si>
    <t>Especialista en Psicoterapia Psicoanalitica</t>
  </si>
  <si>
    <t>Master en Psicoterpia Psicoanalitica</t>
  </si>
  <si>
    <t>UNIVERSITARIAS</t>
  </si>
  <si>
    <t xml:space="preserve">TOTAL  </t>
  </si>
  <si>
    <t xml:space="preserve">Total Universidades   </t>
  </si>
  <si>
    <t>Universidades Públicas</t>
  </si>
  <si>
    <t xml:space="preserve">Universidades Privadas  </t>
  </si>
  <si>
    <t xml:space="preserve">Univ ORT Uruguay  </t>
  </si>
  <si>
    <t xml:space="preserve">Univ de la Empresa </t>
  </si>
  <si>
    <t xml:space="preserve">Univ de Montevideo  </t>
  </si>
  <si>
    <t xml:space="preserve">Total Institutos Universitarios  </t>
  </si>
  <si>
    <t xml:space="preserve">IU Autónomo del Sur </t>
  </si>
  <si>
    <t xml:space="preserve">IU Asoc Cristiana de Jóvenes </t>
  </si>
  <si>
    <t xml:space="preserve">IU Monseñor Mariano Soler </t>
  </si>
  <si>
    <t>IU Asoc Psico del Uruguay</t>
  </si>
  <si>
    <t xml:space="preserve">IU Crandon </t>
  </si>
  <si>
    <t xml:space="preserve">IU San Francisco de Asis </t>
  </si>
  <si>
    <t>IU Bios</t>
  </si>
  <si>
    <t>IU Maldonado-Punta del Este</t>
  </si>
  <si>
    <t>Fundación Politécnico Punta del Este</t>
  </si>
  <si>
    <t xml:space="preserve">IU CEDIIAP </t>
  </si>
  <si>
    <t>Total Área Seguridad y Defensa</t>
  </si>
  <si>
    <t>Escuela Naval</t>
  </si>
  <si>
    <t>CALEN</t>
  </si>
  <si>
    <t>Escuela de Guerra Naval</t>
  </si>
  <si>
    <t>Fuentes: Oficinas productoras de cada una de las instituciones</t>
  </si>
  <si>
    <t>UNIVERSIDADES E INSTITUTOS UNIVERSITARIOS</t>
  </si>
  <si>
    <t>Cuadro Nº II-7.3.1</t>
  </si>
  <si>
    <t>INSTITUCIÓN / ACTIVIDAD</t>
  </si>
  <si>
    <t>Carga horaria semanal</t>
  </si>
  <si>
    <t>19 y -</t>
  </si>
  <si>
    <t>20 a 39</t>
  </si>
  <si>
    <t>40 y +</t>
  </si>
  <si>
    <t>TOTAL DOCENTE Y NO DOCENTE</t>
  </si>
  <si>
    <t>Total Personal Docente</t>
  </si>
  <si>
    <t>Total Personal NO Docente</t>
  </si>
  <si>
    <t>TOTAL INSTITUCIONES UNIVERSITARIAS PÚBLICAS DOCENTE Y NO DOCENTE</t>
  </si>
  <si>
    <t>Personal Docente de Universidades e Institutos Públicos</t>
  </si>
  <si>
    <t>Personal NO Docente de Universidades e Institutos Públicos</t>
  </si>
  <si>
    <t>TOTAL UDELAR DOCENTE Y NO DOCENTE*</t>
  </si>
  <si>
    <t>Personal Docente UDELAR</t>
  </si>
  <si>
    <t>Personal NO Docente UDELAR</t>
  </si>
  <si>
    <t>TOTAL PRIVADOS DOCENTE Y NO DOCENTE</t>
  </si>
  <si>
    <t>Personal Docente de Universidades e Institutos Privados</t>
  </si>
  <si>
    <t>Personal NO Docente de Universidades e Institutos Privados</t>
  </si>
  <si>
    <t>TOTAL SEGURIDAD Y DEFENSA DOCENTE Y NO DOCENTE</t>
  </si>
  <si>
    <t>Personal Docente Área Seguridad y Defensa</t>
  </si>
  <si>
    <t>Personal NO Docente Área Seguridad y Defensa</t>
  </si>
  <si>
    <t>Personal Docente</t>
  </si>
  <si>
    <t>Personal de Investigación y Extensión</t>
  </si>
  <si>
    <t>Docente-Investigador</t>
  </si>
  <si>
    <t>Personal de Gestión Universitaria</t>
  </si>
  <si>
    <t>No desagregable por función</t>
  </si>
  <si>
    <t>Personal no docente</t>
  </si>
  <si>
    <t xml:space="preserve">UNIVERSIDAD ORT URUGUAY </t>
  </si>
  <si>
    <t>INST UNIV DE POSTGRADO EN PSICOANÁLISIS (APU)</t>
  </si>
  <si>
    <t xml:space="preserve">INST UNIV ASOCIACIÓN CRISTIANA DE JÓVENES </t>
  </si>
  <si>
    <t xml:space="preserve">INST UNIV MONSEÑOR MARIANO SOLER </t>
  </si>
  <si>
    <t>Cuadro II-8.1.1</t>
  </si>
  <si>
    <t>Cuadro II-8.1.2</t>
  </si>
  <si>
    <t>Cuadro II-8.1.3</t>
  </si>
  <si>
    <t>Cuadro II-8.1.4</t>
  </si>
  <si>
    <t>Cuadro II-8.1.5</t>
  </si>
  <si>
    <t>Cuadro II-8.1.6</t>
  </si>
  <si>
    <t>Cuadro II-8.1.7</t>
  </si>
  <si>
    <t>Cuadro II-8.2.1</t>
  </si>
  <si>
    <t>Cuadro II-8.3.1</t>
  </si>
  <si>
    <t xml:space="preserve">Cuadro II-8.4.1 </t>
  </si>
  <si>
    <t>Cuadro II-8.4.2</t>
  </si>
  <si>
    <t>Cuadro Nº II-8.1.1</t>
  </si>
  <si>
    <r>
      <rPr>
        <b/>
        <sz val="10"/>
        <rFont val="Verdana"/>
        <family val="2"/>
      </rPr>
      <t>ESTUDIANTES MATRICULADOS EN CURSOS DE EDUCACI</t>
    </r>
    <r>
      <rPr>
        <b/>
        <sz val="10"/>
        <rFont val="DejaVu Sans"/>
        <family val="2"/>
      </rPr>
      <t>Ó</t>
    </r>
    <r>
      <rPr>
        <b/>
        <sz val="10"/>
        <rFont val="Verdana"/>
        <family val="2"/>
      </rPr>
      <t>N T</t>
    </r>
    <r>
      <rPr>
        <b/>
        <sz val="10"/>
        <rFont val="DejaVu Sans"/>
        <family val="2"/>
      </rPr>
      <t>É</t>
    </r>
    <r>
      <rPr>
        <b/>
        <sz val="10"/>
        <rFont val="Verdana"/>
        <family val="2"/>
      </rPr>
      <t>CNICA PARA J</t>
    </r>
    <r>
      <rPr>
        <b/>
        <sz val="10"/>
        <rFont val="DejaVu Sans"/>
        <family val="2"/>
      </rPr>
      <t>Ó</t>
    </r>
    <r>
      <rPr>
        <b/>
        <sz val="10"/>
        <rFont val="Verdana"/>
        <family val="2"/>
      </rPr>
      <t xml:space="preserve">VENES Y ADULTOS POR GRANDES </t>
    </r>
    <r>
      <rPr>
        <b/>
        <sz val="10"/>
        <rFont val="DejaVu Sans"/>
        <family val="2"/>
      </rPr>
      <t>Á</t>
    </r>
    <r>
      <rPr>
        <b/>
        <sz val="10"/>
        <rFont val="Verdana"/>
        <family val="2"/>
      </rPr>
      <t>REAS Y SEXO SEG</t>
    </r>
    <r>
      <rPr>
        <b/>
        <sz val="10"/>
        <rFont val="DejaVu Sans"/>
        <family val="2"/>
      </rPr>
      <t>Ú</t>
    </r>
    <r>
      <rPr>
        <b/>
        <sz val="10"/>
        <rFont val="Verdana"/>
        <family val="2"/>
      </rPr>
      <t>N TIPO DE CURSO (Todo el pa</t>
    </r>
    <r>
      <rPr>
        <b/>
        <sz val="10"/>
        <rFont val="DejaVu Sans"/>
        <family val="2"/>
      </rPr>
      <t>í</t>
    </r>
    <r>
      <rPr>
        <b/>
        <sz val="10"/>
        <rFont val="Verdana"/>
        <family val="2"/>
      </rPr>
      <t>s, 2020)</t>
    </r>
  </si>
  <si>
    <t>GRANDES ÁREAS</t>
  </si>
  <si>
    <t xml:space="preserve">MONTEVIDEO </t>
  </si>
  <si>
    <t xml:space="preserve">Total </t>
  </si>
  <si>
    <t xml:space="preserve">Nivel Formación profesional </t>
  </si>
  <si>
    <t>CAP. PROF. PROFESIONAL</t>
  </si>
  <si>
    <t>CAPACITACIÓN PROFESIONAL</t>
  </si>
  <si>
    <t>CAPACITACIÓN PROFESIONAL INICIAL</t>
  </si>
  <si>
    <r>
      <rPr>
        <sz val="10"/>
        <rFont val="Verdana"/>
        <family val="2"/>
      </rPr>
      <t>CAPACITACI</t>
    </r>
    <r>
      <rPr>
        <sz val="10"/>
        <rFont val="DejaVu Sans"/>
        <family val="2"/>
      </rPr>
      <t>Ó</t>
    </r>
    <r>
      <rPr>
        <sz val="10"/>
        <rFont val="Verdana"/>
        <family val="2"/>
      </rPr>
      <t>N T</t>
    </r>
    <r>
      <rPr>
        <sz val="10"/>
        <rFont val="DejaVu Sans"/>
        <family val="2"/>
      </rPr>
      <t>É</t>
    </r>
    <r>
      <rPr>
        <sz val="10"/>
        <rFont val="Verdana"/>
        <family val="2"/>
      </rPr>
      <t>CNICA</t>
    </r>
  </si>
  <si>
    <t>CURSO BÁSICO</t>
  </si>
  <si>
    <t>CURSO BÁSICO ESPECIALIZACIÓN</t>
  </si>
  <si>
    <t>FORM. PROFES. EN ARTES Y ARTESANÍAS</t>
  </si>
  <si>
    <t>FORMACIÓN PROFESIONAL BÁSICA</t>
  </si>
  <si>
    <t>FORMACIÓN PROFESIONAL ESPECIALIZADA</t>
  </si>
  <si>
    <t>Cuadro Nº II-8.1.2</t>
  </si>
  <si>
    <r>
      <rPr>
        <b/>
        <sz val="10"/>
        <rFont val="Verdana"/>
        <family val="2"/>
      </rPr>
      <t>ESTUDIANTES MATRICULADOS EN CURSOS DE EDUCACI</t>
    </r>
    <r>
      <rPr>
        <b/>
        <sz val="10"/>
        <rFont val="DejaVu Sans"/>
        <family val="2"/>
      </rPr>
      <t>Ó</t>
    </r>
    <r>
      <rPr>
        <b/>
        <sz val="10"/>
        <rFont val="Verdana"/>
        <family val="2"/>
      </rPr>
      <t>N T</t>
    </r>
    <r>
      <rPr>
        <b/>
        <sz val="10"/>
        <rFont val="DejaVu Sans"/>
        <family val="2"/>
      </rPr>
      <t>É</t>
    </r>
    <r>
      <rPr>
        <b/>
        <sz val="10"/>
        <rFont val="Verdana"/>
        <family val="2"/>
      </rPr>
      <t>CNICA PARA J</t>
    </r>
    <r>
      <rPr>
        <b/>
        <sz val="10"/>
        <rFont val="DejaVu Sans"/>
        <family val="2"/>
      </rPr>
      <t>Ó</t>
    </r>
    <r>
      <rPr>
        <b/>
        <sz val="10"/>
        <rFont val="Verdana"/>
        <family val="2"/>
      </rPr>
      <t>VENES Y ADULTOS POR EDAD SEG</t>
    </r>
    <r>
      <rPr>
        <b/>
        <sz val="10"/>
        <rFont val="DejaVu Sans"/>
        <family val="2"/>
      </rPr>
      <t>Ú</t>
    </r>
    <r>
      <rPr>
        <b/>
        <sz val="10"/>
        <rFont val="Verdana"/>
        <family val="2"/>
      </rPr>
      <t>N TIPO DE CURSO (Todo el pa</t>
    </r>
    <r>
      <rPr>
        <b/>
        <sz val="10"/>
        <rFont val="DejaVu Sans"/>
        <family val="2"/>
      </rPr>
      <t>í</t>
    </r>
    <r>
      <rPr>
        <b/>
        <sz val="10"/>
        <rFont val="Verdana"/>
        <family val="2"/>
      </rPr>
      <t>s, 2020)</t>
    </r>
  </si>
  <si>
    <t>Cuadro Nº II-8.1.3</t>
  </si>
  <si>
    <r>
      <rPr>
        <b/>
        <sz val="10"/>
        <rFont val="Verdana"/>
        <family val="2"/>
      </rPr>
      <t>ESTUDIANTES MATRICULADOS EN EDUCACI</t>
    </r>
    <r>
      <rPr>
        <b/>
        <sz val="10"/>
        <rFont val="DejaVu Sans"/>
        <family val="2"/>
      </rPr>
      <t>Ó</t>
    </r>
    <r>
      <rPr>
        <b/>
        <sz val="10"/>
        <rFont val="Verdana"/>
        <family val="2"/>
      </rPr>
      <t>N T</t>
    </r>
    <r>
      <rPr>
        <b/>
        <sz val="10"/>
        <rFont val="DejaVu Sans"/>
        <family val="2"/>
      </rPr>
      <t>É</t>
    </r>
    <r>
      <rPr>
        <b/>
        <sz val="10"/>
        <rFont val="Verdana"/>
        <family val="2"/>
      </rPr>
      <t>CNICA EN NIVEL DE FORMACI</t>
    </r>
    <r>
      <rPr>
        <b/>
        <sz val="10"/>
        <rFont val="DejaVu Sans"/>
        <family val="2"/>
      </rPr>
      <t>Ó</t>
    </r>
    <r>
      <rPr>
        <b/>
        <sz val="10"/>
        <rFont val="Verdana"/>
        <family val="2"/>
      </rPr>
      <t>N PROFESIONAL (Todo el pa</t>
    </r>
    <r>
      <rPr>
        <b/>
        <sz val="10"/>
        <rFont val="DejaVu Sans"/>
        <family val="2"/>
      </rPr>
      <t>í</t>
    </r>
    <r>
      <rPr>
        <b/>
        <sz val="10"/>
        <rFont val="Verdana"/>
        <family val="2"/>
      </rPr>
      <t>s, 2020)</t>
    </r>
  </si>
  <si>
    <t xml:space="preserve">DEPARTAMENTO </t>
  </si>
  <si>
    <t>Cuadro Nº II-8.1.4</t>
  </si>
  <si>
    <t>ÁREAS Y SECTOR DE ESTUDIO</t>
  </si>
  <si>
    <t>AGRICULTURA Y PESCA</t>
  </si>
  <si>
    <t>Hortifruticultura y jardinería</t>
  </si>
  <si>
    <t>Náutica y Pesca</t>
  </si>
  <si>
    <t>INDUSTRIA</t>
  </si>
  <si>
    <t>Caucho, Plástico y Fibra de Vidrio</t>
  </si>
  <si>
    <t xml:space="preserve">Mantenimiento y Rep.a la producción </t>
  </si>
  <si>
    <t>Metal - Mecánica</t>
  </si>
  <si>
    <t>PERIODISMO Y COMUNICACIÓN</t>
  </si>
  <si>
    <t>COMERCIO,ADMINIST,INFORM Y COMUNICACIÓN</t>
  </si>
  <si>
    <t>Comercio y administración</t>
  </si>
  <si>
    <t>SERVICIOS</t>
  </si>
  <si>
    <t>Deportes , híipica y afines</t>
  </si>
  <si>
    <t>ARTES Y HUMANIDADES</t>
  </si>
  <si>
    <t>Artes y artesanías</t>
  </si>
  <si>
    <t xml:space="preserve">Nota: El presente cuadro no incluye las Áreas y Sectores de Estudios contenidos en Educación </t>
  </si>
  <si>
    <t xml:space="preserve">      Media Básica y Superior, en tanto solo aplican para dichos niveles </t>
  </si>
  <si>
    <t>MEC - DIRECCIÓN DE EDUCACIÓN</t>
  </si>
  <si>
    <t>ÁREA DE EDUCACIÓN NO FORMAL</t>
  </si>
  <si>
    <t>Cuadro Nº II-8.1.5</t>
  </si>
  <si>
    <t>DEPARTAMENTO Y EDAD</t>
  </si>
  <si>
    <t xml:space="preserve">    14 a 17 años</t>
  </si>
  <si>
    <t xml:space="preserve">    18 años y más</t>
  </si>
  <si>
    <t>Montevideo Oeste</t>
  </si>
  <si>
    <t xml:space="preserve">   Barros Blancos</t>
  </si>
  <si>
    <t xml:space="preserve">   La Paz</t>
  </si>
  <si>
    <t xml:space="preserve">   Las Piedras</t>
  </si>
  <si>
    <t xml:space="preserve">   Paso Carrasco</t>
  </si>
  <si>
    <t xml:space="preserve">  Toledo</t>
  </si>
  <si>
    <t xml:space="preserve">Colonia </t>
  </si>
  <si>
    <t>Lavalleja (Minas)</t>
  </si>
  <si>
    <t xml:space="preserve">Maldonado  </t>
  </si>
  <si>
    <t xml:space="preserve">Río Negro </t>
  </si>
  <si>
    <t>Fray Bentos</t>
  </si>
  <si>
    <t>Young</t>
  </si>
  <si>
    <t>Soriano (Dolores)</t>
  </si>
  <si>
    <t>Fuente:  Área de Educación No Formal, Dirección de Educación, MEC.</t>
  </si>
  <si>
    <t>Cuadro Nº II-8.1.6</t>
  </si>
  <si>
    <t>EGRESO ANTICIPADO</t>
  </si>
  <si>
    <t>DESVINCULADOS</t>
  </si>
  <si>
    <t xml:space="preserve">  Barros Blancos</t>
  </si>
  <si>
    <t xml:space="preserve">  La Paz</t>
  </si>
  <si>
    <t>Las Piedras</t>
  </si>
  <si>
    <t>Paso Carrasco</t>
  </si>
  <si>
    <t>Toledo</t>
  </si>
  <si>
    <t>INSTITUCIONES UNIVERSITARIAS: OFERTAS EDUCATIVAS NO TERCIARIAS</t>
  </si>
  <si>
    <t>Analista en Comercio Exterior</t>
  </si>
  <si>
    <t>Analista en Comunicación Corporativa y Relaciones Públicas</t>
  </si>
  <si>
    <t>Analista en Marketing</t>
  </si>
  <si>
    <t>Analista en Publicidad y Comunicación Digital</t>
  </si>
  <si>
    <t>Analista en Redes Sociales y Community Management</t>
  </si>
  <si>
    <t>Analista en Tecnologías de la Información</t>
  </si>
  <si>
    <t>Analista Programador</t>
  </si>
  <si>
    <t>Analista Programador de Aplicaciones Web</t>
  </si>
  <si>
    <t>Diseñador Gráfico</t>
  </si>
  <si>
    <t>Programador  Web</t>
  </si>
  <si>
    <t>Técnico en Diseño de Sonido</t>
  </si>
  <si>
    <t>Técnico en Diseño Web</t>
  </si>
  <si>
    <t>Técnico en Electro Electrónica</t>
  </si>
  <si>
    <t>Técnico en Electrónica Informática</t>
  </si>
  <si>
    <t>Técnico en Gerencia</t>
  </si>
  <si>
    <t>Técnico en Gerencia Comercial</t>
  </si>
  <si>
    <t>Técnico en Gerencia Turística</t>
  </si>
  <si>
    <t>Técnico en Realización Audiovisual</t>
  </si>
  <si>
    <t>Técnico en Relaciones Públicas y Organización de Eventos</t>
  </si>
  <si>
    <t>Técnico en Sistemas Eléctricos y Electrónicos</t>
  </si>
  <si>
    <t>Técnico en Sistemas Operativos y Redes</t>
  </si>
  <si>
    <t>Técnico en Soporte Informático</t>
  </si>
  <si>
    <t>Técnico en Diseño de Interiores</t>
  </si>
  <si>
    <t>Diseñador Digital</t>
  </si>
  <si>
    <t>Analista en Infraestructura Informática</t>
  </si>
  <si>
    <t>Administrador de Servidores y Aplicaciones</t>
  </si>
  <si>
    <t>Técnico Agropecuario</t>
  </si>
  <si>
    <t>Técnico en Ciencias Veterinarias</t>
  </si>
  <si>
    <t>Técnico en Gestión de Equinos</t>
  </si>
  <si>
    <t>Técnico Forestal</t>
  </si>
  <si>
    <t>Técnico en Diseño Gráfico</t>
  </si>
  <si>
    <t>Community Management</t>
  </si>
  <si>
    <t>Programa de Formación Integral para Mandos medios</t>
  </si>
  <si>
    <t>Experto en Habilidades Gerenciales</t>
  </si>
  <si>
    <t>Analista Marketing Digital y Social Media Avanzado</t>
  </si>
  <si>
    <t>Experto en Dirección de Personas</t>
  </si>
  <si>
    <t>Técnico en Informática</t>
  </si>
  <si>
    <t>Programa de Organización de Eventos Sociales y Empresariales</t>
  </si>
  <si>
    <t>Dpp En Currículum Y Evaluación</t>
  </si>
  <si>
    <t>Dpp En Orientación Educativa</t>
  </si>
  <si>
    <t>Dpp Dificultades Aprendizaje</t>
  </si>
  <si>
    <t>Dpp En Gestión Educativa</t>
  </si>
  <si>
    <t>UNIVERSIDAD DE LA REPÚBLICA</t>
  </si>
  <si>
    <t xml:space="preserve">Guardavidas </t>
  </si>
  <si>
    <t>Auxiliar de Farmacia Hospitalaria</t>
  </si>
  <si>
    <t>Cooperación y Cooperativismo</t>
  </si>
  <si>
    <t>Instituto Metodista Universitario Crandon</t>
  </si>
  <si>
    <t>Instituto Universitario Asociación Cristiana de Jóvenes</t>
  </si>
  <si>
    <t>CENTRO DE ALTOS ESTUDIOS NACIONALES (CALEN)</t>
  </si>
  <si>
    <t>Política Exterior de los Estados Nacionales</t>
  </si>
  <si>
    <t>Taller de Defensa para Jóvenes</t>
  </si>
  <si>
    <t>Cuadro Nº II-8.2.1</t>
  </si>
  <si>
    <t>DEDICACIÓN</t>
  </si>
  <si>
    <t>Hasta 19 hs semanales</t>
  </si>
  <si>
    <t>De 20 hs a 39 hs semanales</t>
  </si>
  <si>
    <t>De 40 hs y más semanales</t>
  </si>
  <si>
    <t xml:space="preserve">  Las Piedras</t>
  </si>
  <si>
    <t>Río Negro (Fray Bentos)</t>
  </si>
  <si>
    <t>Río Negro (Young)</t>
  </si>
  <si>
    <t>Fuente: Procesamiento propio en base a datos proporcionados por el  Área de Educación No Formal, Dirección de Educación, MEC.</t>
  </si>
  <si>
    <t>CONSEJO DE CAPACITACIÓN PROFESIONAL (COCAP)</t>
  </si>
  <si>
    <t>CURSOS, ESTUDIANTES Y PERSONAL</t>
  </si>
  <si>
    <t>Cuadro Nº II-8.3.1</t>
  </si>
  <si>
    <t>TIPO DE CURSO Y ÁREA DE FORMACIÓN</t>
  </si>
  <si>
    <t>CURSOS</t>
  </si>
  <si>
    <t>RECURSOS HUMANOS</t>
  </si>
  <si>
    <t>CANTIDAD</t>
  </si>
  <si>
    <t>HORAS</t>
  </si>
  <si>
    <t>FUNCIONARIOS</t>
  </si>
  <si>
    <t xml:space="preserve">   Cursos Abiertos</t>
  </si>
  <si>
    <t xml:space="preserve">    Industrial</t>
  </si>
  <si>
    <t xml:space="preserve">    Hotelería / Gastronomía</t>
  </si>
  <si>
    <t xml:space="preserve">    Administración y Servicios</t>
  </si>
  <si>
    <t xml:space="preserve">    Agropecuario</t>
  </si>
  <si>
    <t xml:space="preserve">   Cursos Cerrados</t>
  </si>
  <si>
    <t>Fuente: COCAP</t>
  </si>
  <si>
    <t>MEC</t>
  </si>
  <si>
    <t>División de Investigación y Estadística</t>
  </si>
  <si>
    <t>MATRÍCULA Y PERSONAL DOCENTE</t>
  </si>
  <si>
    <t>Cuadro  II- 8.4.1</t>
  </si>
  <si>
    <t>TIPO DE INSTITUCIÓN /  INSTITUCIONES</t>
  </si>
  <si>
    <t>SD</t>
  </si>
  <si>
    <t>TOTAL PÚBLICO Y PRIVADA</t>
  </si>
  <si>
    <t>PÚBLICO TOTAL</t>
  </si>
  <si>
    <t>C.I.B.M.A.C. (MDN)</t>
  </si>
  <si>
    <t>Centro de Instrucción de Infantería (MDN)</t>
  </si>
  <si>
    <t>Comando de Apoyo Logístico del Ejército (MDN)</t>
  </si>
  <si>
    <t>Escuela de Comunicaciones del Ejército (MDN)</t>
  </si>
  <si>
    <t>INSTITUTO ANTÁRTICO URUGUAYO (MDN)</t>
  </si>
  <si>
    <t>Instituto Geográfico Militar (MDN)</t>
  </si>
  <si>
    <t>Servicio Sanitario del Ejército (MDN)</t>
  </si>
  <si>
    <t>PRIVADO TOTAL</t>
  </si>
  <si>
    <t>Academia de Música Nissi</t>
  </si>
  <si>
    <t>Academia Del Molino</t>
  </si>
  <si>
    <t>Academia Giovannini</t>
  </si>
  <si>
    <t>Access Institute</t>
  </si>
  <si>
    <t>Acción Promocional 18 de Julio</t>
  </si>
  <si>
    <t>ADISTAM</t>
  </si>
  <si>
    <t>Aliança Brasileira</t>
  </si>
  <si>
    <t>Alianza Artigas</t>
  </si>
  <si>
    <t>Alianza Atlántida</t>
  </si>
  <si>
    <t>Alianza Colonia</t>
  </si>
  <si>
    <t>Alianza Juan Lacaze</t>
  </si>
  <si>
    <t>Alianza Minas</t>
  </si>
  <si>
    <t>Alianza Pando</t>
  </si>
  <si>
    <t>Alianza Pocitos-Punta Carretas</t>
  </si>
  <si>
    <t>Alianza Prado</t>
  </si>
  <si>
    <t>Alianza Rocha</t>
  </si>
  <si>
    <t>Alianza Santa Rosa</t>
  </si>
  <si>
    <t>Alianza Tala</t>
  </si>
  <si>
    <t>APADISTA</t>
  </si>
  <si>
    <t>APRI</t>
  </si>
  <si>
    <t>AS.IM.SA</t>
  </si>
  <si>
    <t>Asociacion Civil El Abrojo</t>
  </si>
  <si>
    <t>Asociación Civil Paso Ancho</t>
  </si>
  <si>
    <t>Asociación Empretec Uruguay</t>
  </si>
  <si>
    <t>Britannia Centre</t>
  </si>
  <si>
    <t>CADIS COLONIA SUIZA</t>
  </si>
  <si>
    <t>CADY</t>
  </si>
  <si>
    <t>CAMPANITAS</t>
  </si>
  <si>
    <t>CANCADI</t>
  </si>
  <si>
    <t>Carlos Bernues</t>
  </si>
  <si>
    <t>CEMEPSI</t>
  </si>
  <si>
    <t>CENTRO ANGLO MINAS</t>
  </si>
  <si>
    <t>Centro Cooperativista Uruguayo</t>
  </si>
  <si>
    <t>Centro de Navegación</t>
  </si>
  <si>
    <t>Centro Delfines</t>
  </si>
  <si>
    <t>Centro Educativo Rowan</t>
  </si>
  <si>
    <t>Centro Interdisciplinario Curva de Maroñas</t>
  </si>
  <si>
    <t>Centro Libra</t>
  </si>
  <si>
    <t>Centro Psicopedagógico de Pando- Área Ocupacional</t>
  </si>
  <si>
    <t>CEPRODIH</t>
  </si>
  <si>
    <t>CIAN SRL</t>
  </si>
  <si>
    <t>DESPERTARES Educación Integral</t>
  </si>
  <si>
    <t>EC English Courses</t>
  </si>
  <si>
    <t>ELTEC</t>
  </si>
  <si>
    <t>Emily Dickinson Educational Center</t>
  </si>
  <si>
    <t>EPT Institute</t>
  </si>
  <si>
    <t>Equilibrio Espacio Interdisciplinario</t>
  </si>
  <si>
    <t>EQUITY INSTITUTE</t>
  </si>
  <si>
    <t>Escuela de Enfermería Asistencial Médica Departamental de Maldonado</t>
  </si>
  <si>
    <t>Escuela de Enfermería IDECAS</t>
  </si>
  <si>
    <t xml:space="preserve">Escuela Integral Región Este </t>
  </si>
  <si>
    <t>Escuela La Escena</t>
  </si>
  <si>
    <t>Espacio Click</t>
  </si>
  <si>
    <t>Espacio Indalo</t>
  </si>
  <si>
    <t>Estudio MU-DANZA</t>
  </si>
  <si>
    <t>ESTUDIO PILATES BEATRIZ SAGARRA</t>
  </si>
  <si>
    <t>ETTI</t>
  </si>
  <si>
    <t>ETUM</t>
  </si>
  <si>
    <t>Euro-American English Institute</t>
  </si>
  <si>
    <t>Excel Institute</t>
  </si>
  <si>
    <t>GADURAL S.A.</t>
  </si>
  <si>
    <t>IDE Institute</t>
  </si>
  <si>
    <t>IDEI</t>
  </si>
  <si>
    <t>INADI - Instituto Nacional de Informática</t>
  </si>
  <si>
    <t>Instituto CATEL</t>
  </si>
  <si>
    <t>Instituto CPE</t>
  </si>
  <si>
    <t>INSTITUTO CULTURAL GABOTO</t>
  </si>
  <si>
    <t>Instituto de Ingles Dickens</t>
  </si>
  <si>
    <t>Instituto de Yoga Carrasco</t>
  </si>
  <si>
    <t>Instituto Gustavo Perdomo</t>
  </si>
  <si>
    <t>Instituto Marlowe</t>
  </si>
  <si>
    <t>INSTITUTO PROA</t>
  </si>
  <si>
    <t>INSTITUTO STRASSER</t>
  </si>
  <si>
    <t>Instituto Uruguayo de Auditoria Interna</t>
  </si>
  <si>
    <t>IPSSO</t>
  </si>
  <si>
    <t>IUDEI  Rocha</t>
  </si>
  <si>
    <t>Jiàn Dào Escuela de Disciplinas Orientales</t>
  </si>
  <si>
    <t>Kingston Language Centre</t>
  </si>
  <si>
    <t>La Casona del Sur - ELT</t>
  </si>
  <si>
    <t>Langland Language Institute</t>
  </si>
  <si>
    <t>Mundo Informático</t>
  </si>
  <si>
    <t>Musiescuela</t>
  </si>
  <si>
    <t>ONIPLUS SA</t>
  </si>
  <si>
    <t>PATRONATO DA CULTURA GALEGA</t>
  </si>
  <si>
    <t>Perez y Pons</t>
  </si>
  <si>
    <t>Red Qualitas Treinta y Tres</t>
  </si>
  <si>
    <t>TAPAC</t>
  </si>
  <si>
    <t>THIRDI</t>
  </si>
  <si>
    <t>Unidos por los Niños</t>
  </si>
  <si>
    <t>Fuente: Elaboración propia en base a la información del Relevamiento de Instituciones de oferta de formación en Educación No Formal. Realizado por la División de Investigación y Estadística.</t>
  </si>
  <si>
    <t>Cuadro II 8.4.2</t>
  </si>
  <si>
    <t>REGIÓN/ÁREAS DE CONOCIMENTO</t>
  </si>
  <si>
    <t>REGIÓN SUR</t>
  </si>
  <si>
    <t>REGIÓN ESTE</t>
  </si>
  <si>
    <t>REGIÓN CENTRAL</t>
  </si>
  <si>
    <t>REGIÓN LITORAL</t>
  </si>
  <si>
    <t>REGIÓN NORTE</t>
  </si>
  <si>
    <t>Fuente: Elaboración propia en base a la información del Relevamiento de Instituciones de oferta de formación en Educación No Formal.  Realizado por la División de Investigación y Estadística.</t>
  </si>
  <si>
    <t>Nota 1: Región Sur: Canelones, Colonia, Maldonado y San José</t>
  </si>
  <si>
    <t>Región Este: Lavalleja, Rocha y Treinta y Tres</t>
  </si>
  <si>
    <t>Región Central: Durazno, Florida y Tacuarembó</t>
  </si>
  <si>
    <t>Región Litoral: Flores, Paysandú, Río Negro, Salto y Soriano</t>
  </si>
  <si>
    <t>Región Norte: Artigas, Cerro Largo y Rivera</t>
  </si>
  <si>
    <t>PRIMER CUADRO</t>
  </si>
  <si>
    <t>SEGUNDO CUADRO</t>
  </si>
  <si>
    <t>II-1.2.1</t>
  </si>
  <si>
    <t>II-1.2.2</t>
  </si>
  <si>
    <t>II-1.2.3</t>
  </si>
  <si>
    <t>II-1.2.5</t>
  </si>
  <si>
    <t>II-1.2.6</t>
  </si>
  <si>
    <t>II-1.2.4</t>
  </si>
  <si>
    <t>II-1.2.7</t>
  </si>
  <si>
    <t>PERSONAL</t>
  </si>
  <si>
    <t>II-1.3.3</t>
  </si>
  <si>
    <t>II-1.3.4</t>
  </si>
  <si>
    <t>DENTRO DE PRIMARIA</t>
  </si>
  <si>
    <t>EN SINOPSIS</t>
  </si>
  <si>
    <t>TERCER CUADRO</t>
  </si>
  <si>
    <t xml:space="preserve">Aclaración. </t>
  </si>
  <si>
    <t>ESTABLEC.</t>
  </si>
  <si>
    <t>II-2.1.1</t>
  </si>
  <si>
    <t xml:space="preserve"> II-2.1.2 </t>
  </si>
  <si>
    <t>II-2.1.4</t>
  </si>
  <si>
    <t>II-2.2.1</t>
  </si>
  <si>
    <t>II-2.2.2</t>
  </si>
  <si>
    <t>II-2.2.3</t>
  </si>
  <si>
    <t>II-2.2.8</t>
  </si>
  <si>
    <t>II-2.2.6</t>
  </si>
  <si>
    <t>II-2.2.9</t>
  </si>
  <si>
    <t>II-2.2.10</t>
  </si>
  <si>
    <t>II-2.2.11</t>
  </si>
  <si>
    <t>II-2.2.12</t>
  </si>
  <si>
    <t>II-2.2.13</t>
  </si>
  <si>
    <t>II-2.2.14</t>
  </si>
  <si>
    <t>II-2.2.15</t>
  </si>
  <si>
    <t>II-2.2.16</t>
  </si>
  <si>
    <t>II-2.2.17</t>
  </si>
  <si>
    <t>II-2.2.18</t>
  </si>
  <si>
    <t>II-3.2.1</t>
  </si>
  <si>
    <t>II-3.2.4</t>
  </si>
  <si>
    <t>II-3.2.2</t>
  </si>
  <si>
    <t>II-3.2.5</t>
  </si>
  <si>
    <t>II-3.2.6</t>
  </si>
  <si>
    <t>II-4.2.1</t>
  </si>
  <si>
    <t>II-4.2.5</t>
  </si>
  <si>
    <t>II-4.2.3</t>
  </si>
  <si>
    <t>II-4.2.4</t>
  </si>
  <si>
    <t>II-4.2.6</t>
  </si>
  <si>
    <t>II-4.2.9</t>
  </si>
  <si>
    <t>II-4.2.7</t>
  </si>
  <si>
    <t>II-4.2.8</t>
  </si>
  <si>
    <t>II-4.2.10</t>
  </si>
  <si>
    <t>II-4.2.11</t>
  </si>
  <si>
    <r>
      <rPr>
        <b/>
        <sz val="10"/>
        <rFont val="Verdana"/>
        <family val="2"/>
      </rPr>
      <t>Programa Jóvenes y Adultos ANEP</t>
    </r>
    <r>
      <rPr>
        <b/>
        <sz val="8"/>
        <rFont val="Verdana"/>
        <family val="2"/>
      </rPr>
      <t>8</t>
    </r>
  </si>
  <si>
    <r>
      <rPr>
        <sz val="10"/>
        <rFont val="Verdana"/>
        <family val="2"/>
      </rPr>
      <t>Privada</t>
    </r>
    <r>
      <rPr>
        <b/>
        <vertAlign val="superscript"/>
        <sz val="10"/>
        <rFont val="Verdana"/>
        <family val="2"/>
      </rPr>
      <t>3</t>
    </r>
  </si>
  <si>
    <r>
      <rPr>
        <sz val="10"/>
        <rFont val="Verdana"/>
        <family val="2"/>
      </rPr>
      <t>Privada</t>
    </r>
    <r>
      <rPr>
        <b/>
        <vertAlign val="superscript"/>
        <sz val="11"/>
        <rFont val="Verdana"/>
        <family val="2"/>
      </rPr>
      <t>3</t>
    </r>
  </si>
  <si>
    <r>
      <rPr>
        <sz val="10"/>
        <rFont val="Verdana"/>
        <family val="2"/>
      </rPr>
      <t>Otras terciaria pública</t>
    </r>
    <r>
      <rPr>
        <b/>
        <vertAlign val="superscript"/>
        <sz val="10"/>
        <rFont val="Verdana"/>
        <family val="2"/>
      </rPr>
      <t>4</t>
    </r>
  </si>
  <si>
    <r>
      <rPr>
        <b/>
        <sz val="10"/>
        <rFont val="Verdana"/>
        <family val="2"/>
      </rPr>
      <t>Terciaria No Universitaria Privada</t>
    </r>
    <r>
      <rPr>
        <b/>
        <vertAlign val="superscript"/>
        <sz val="10"/>
        <rFont val="Verdana"/>
        <family val="2"/>
      </rPr>
      <t>7</t>
    </r>
  </si>
  <si>
    <r>
      <rPr>
        <b/>
        <sz val="10"/>
        <rFont val="Verdana"/>
        <family val="2"/>
      </rPr>
      <t>Total Educación Universitaria</t>
    </r>
    <r>
      <rPr>
        <b/>
        <vertAlign val="superscript"/>
        <sz val="10"/>
        <rFont val="Verdana"/>
        <family val="2"/>
      </rPr>
      <t>6</t>
    </r>
  </si>
  <si>
    <r>
      <rPr>
        <b/>
        <sz val="10"/>
        <rFont val="Verdana"/>
        <family val="2"/>
      </rPr>
      <t>Universitaria Pública (UdelaR)</t>
    </r>
    <r>
      <rPr>
        <b/>
        <vertAlign val="superscript"/>
        <sz val="10"/>
        <rFont val="Verdana"/>
        <family val="2"/>
      </rPr>
      <t>7</t>
    </r>
  </si>
  <si>
    <t>PERSONAL DOCENTE DE EDUCACIÓN EN LA PRIMERA INFANCIA E INICIAL PRIVADA SEGÚN DEPARTAMENTO (Todo el país, 2020)</t>
  </si>
  <si>
    <t>PERSONAL DOCENTE DE EDUCACIÓN PRIMARIA PRIVADA POR TIPO DE ESTABLECIMIENTO Y TIPO DE DESEMPEÑO DOCENTE SEGÚN DEPARTAMENTO (Todo el país, 2020)</t>
  </si>
  <si>
    <t>INAU: CAIF, CAPI, NUESTROS NIÑOS</t>
  </si>
  <si>
    <t>ESTUDIANTES MATRICULADOS EN EDUCACIÓN EN LA PRIMERA INFANCIA E INICIAL  POR FORMA DE ADMINISTRACIÓN Y SEXO SEGÚN DEPARTAMENTO (Todo el país, 2020)</t>
  </si>
  <si>
    <t>FORESTAL - BINACIONAL</t>
  </si>
  <si>
    <t>S. P. ARROZ PASTURAS - BINACIONAL</t>
  </si>
  <si>
    <t>T. E.ELECTRÓNICO NAVAL OMI III/6</t>
  </si>
  <si>
    <t>Nota: Se carece de datos desagregados por edad y sexo para la totalidad de la matrícula. Por lo tanto, se realizó un prorrateo a partir de la información disponible</t>
  </si>
  <si>
    <t>ESTUDIANTES MATRICULADOS EN EDUCACIÓN PRIMARIA COMÚN PRIVADA POR GRADO Y SEXO SEGÚN EDAD (Todo el país, 2020)</t>
  </si>
  <si>
    <t>Primaria Privada:   Se carece de datos desagregados por edad y sexo para la totalidad de la matrícula. Por lo tanto, se realizó un prorrateo a partir de la información disponible</t>
  </si>
  <si>
    <t>ESTUDIANTES MATRICULADOS EN EDUCACIÓN PRIMARIA COMÚN POR GRADO Y FORMA DE ADMINISTRACIÓN SEGÚN EDAD(Todo el país, 2020)</t>
  </si>
  <si>
    <t>PERSONAL DOCENTE EN EDUCACIÓN EN LA PRIMERA INFANCIA PRIVADA SUPERVISADA POR EL MEC SEGÚN FUNCIÓN Y DEPARTAMENTO (Todo el país, 2020)</t>
  </si>
  <si>
    <t>IPA</t>
  </si>
  <si>
    <t>4) En el total de docentes se contabiliza 8 docentes del IPES, 29 del CFE y 155 semipresenciales.</t>
  </si>
  <si>
    <t>Cuadro Nº II-1.1.2</t>
  </si>
  <si>
    <t>Centro de Primera Infancia        (Supervisados por MEC)</t>
  </si>
  <si>
    <t>PROYECTOS CAIF, CAPI, NUESTROS NIÑOS     (Supervisados por INAU)</t>
  </si>
  <si>
    <t>CANTIDAD DE ESTABLECIMIENTOS DE PRIMERA INFANCIA E INICIAL POR FORMA DE ADMINISTRACIÓN SEGÚN DEPARTAMENTO (Todo el país, 2020)</t>
  </si>
  <si>
    <t>ESTUDIANTES MATRICULADOS EN EDUCACIÓN EN LA PRIMERA INFANCIA E INICIAL  EN CENTROS PRIVADOS HABILITADOS POR EL MEC, POR EDAD SEGÚN DEPARTAMENTO (Todo el país, 2020)</t>
  </si>
  <si>
    <t>Cuadro Nº II-1.1.2  </t>
  </si>
  <si>
    <t>Fuente: Elaboración propia con base en datos 2020 del Sistema de Información para la Infancia del INAU y relevamiento de los Centros de Primera Infancia del MEC, Dirección de Educación, División de Investigación y Estadística.</t>
  </si>
  <si>
    <t>Fuente: Elaboración propia en base al relevamiento realizado por la División Investigación y Estadística, sobre los Centros de Primera Infancia e Inicial Privados supervisados por el MEC y procesamiento de SIPI - INAU.</t>
  </si>
  <si>
    <t>El relevamiento de datos de 2020 de los Centros de Primera Infancia del MEC se realizó en el año 2021, por la División de Investigación y Estadística de la Dirección de Educación- MEC. El listado de centros a relevar fue proporcionado por la oficina de Primera Infancia de la DE-MEC.</t>
  </si>
  <si>
    <t>Del reporte de los Centros Privados del MEC hay 354 niños/ niñas para quienes no se identifió sexo, ni edad.</t>
  </si>
  <si>
    <t>Más de 6 años</t>
  </si>
  <si>
    <t>Mayor de 6 años</t>
  </si>
  <si>
    <t>PERSONAL DE DOCENCIA DIRECTA EN EDUCACIÓN EN LA PRIMERA INFANCIA PRIVADA SUPERVISADA POR EL MEC SEGÚN NIVEL EDUCATIVO ALCANZADO Y FUNCIÓN (Todo el país, 2020)</t>
  </si>
  <si>
    <t>PERSONAL DOCENTE DE LOS INSTITUTOS DE FORMACIÓN EN EDUCACIÓN Y CANTIDAD DE HORAS POR INSTITUCIÓN Y DEPARTAMENTO (Todo el país, 2020)</t>
  </si>
  <si>
    <t>Nota: En el total de docentes se contabiliza 8 docentes del IPES, 29 del CFE y 155 semipresenciales.</t>
  </si>
  <si>
    <t>ESTUDIANTES MATRICULADOS EN EDUCACIÓN ESPECIAL PRIVADA POR EDADES SIMPLES Y SEXO SEGÚN DEPARTAMENTO (Todo el país, 2020)</t>
  </si>
  <si>
    <t>DIRECCIÓN GENERAL DE EDUCACIÓN INICIAL Y PRIMARIA</t>
  </si>
  <si>
    <t>Fuente: Procesamiento propio en base a datos proporcionados por el D.E.E. — DGEIP</t>
  </si>
  <si>
    <t>Fuente: Procesamiento propio en base a datos proporcionados por el D.E.E. y el D.T.I. — DGEIP</t>
  </si>
  <si>
    <t>Fuente: Procesamiento propio en base a datos proporcionados por el D.T.I. — DGEIP</t>
  </si>
  <si>
    <t>Registro Nacional de Centros de Educación Infantil Privados. MEC; SIPI de INAU; D.E.E. y D.T.I. de DGEIP</t>
  </si>
  <si>
    <t>Fuente: D.E.E. — DGEIP</t>
  </si>
  <si>
    <t>Técnico en Jardines Maternales ***-DGEIP</t>
  </si>
  <si>
    <t>Fuente: Procesamiento propio en base a datos proporcionados por el D.E.E y el D.T.I. — DGEIP</t>
  </si>
  <si>
    <t>Fuente: Procesamiento propio en base a datos proporcionados por el DEE — DGEIP</t>
  </si>
  <si>
    <t>Fuente: D.E.E. — DGEIP Planillas enviadas por las Inspecciones Departamentales a abril de 2019.</t>
  </si>
  <si>
    <t>DGES</t>
  </si>
  <si>
    <t>DGEIP</t>
  </si>
  <si>
    <t xml:space="preserve">DIRECCIÓN GENERAL DE EDUCACIÓN INICIAL Y PRIMARIA (DGEIP), </t>
  </si>
  <si>
    <t>DIRECCIÓN GENERAL DE EDUCACIÓN SECUNDARIA</t>
  </si>
  <si>
    <t>Fuente: D.E. — DGES</t>
  </si>
  <si>
    <t>DIRECCIÓN DE EDUCACIÓN INICIAL Y PRIMARIA</t>
  </si>
  <si>
    <t>Fuente: DE — DGES</t>
  </si>
  <si>
    <t>Fuente: Departamento de Estadística — DGES</t>
  </si>
  <si>
    <t>PERSONAL DOCENTE DE EDUCACIÓN PRIMARIA PÚBLICA POR TIPO DE EDUCACIÓN SEGÚN DEPARTAMENTO (Todo el país, 2020)</t>
  </si>
  <si>
    <t>Fuente: Procesamiento propio en base a datos proporcionados por la Dirección Sectorial de Tecnologías de la Información y Comunicación  — CODICEN</t>
  </si>
  <si>
    <t>Fuente: Procesamiento propio en base a datos proporcionados por la Dirección Sectorial de Tecnologías de la Información y Comunicación  — DGEIP</t>
  </si>
  <si>
    <t>Nota: Se carece de datos desagregados por sexo y edad.  El total por departamento corresponde a datos adminstrativos 2020, pero la desagregación por sexo y edad fue prorateada a partir de los últimos datos administrativos proporcionados por el CEIP en 2016.</t>
  </si>
  <si>
    <t>DIRECCION GENERAL DE EDUCACIÓN SECUNDARIA</t>
  </si>
  <si>
    <r>
      <t>GRUPOS DEL DGES EN EDUCACI</t>
    </r>
    <r>
      <rPr>
        <b/>
        <sz val="10"/>
        <rFont val="DejaVu Sans"/>
        <family val="2"/>
      </rPr>
      <t>Ó</t>
    </r>
    <r>
      <rPr>
        <b/>
        <sz val="10"/>
        <rFont val="Verdana"/>
        <family val="2"/>
      </rPr>
      <t>N MEDIA B</t>
    </r>
    <r>
      <rPr>
        <b/>
        <sz val="10"/>
        <rFont val="DejaVu Sans"/>
        <family val="2"/>
      </rPr>
      <t>Á</t>
    </r>
    <r>
      <rPr>
        <b/>
        <sz val="10"/>
        <rFont val="Verdana"/>
        <family val="2"/>
      </rPr>
      <t>SICA GENERAL  COMPARADOS CON EL TOTAL DE GRUPOS EN EDUCACI</t>
    </r>
    <r>
      <rPr>
        <b/>
        <sz val="10"/>
        <rFont val="DejaVu Sans"/>
        <family val="2"/>
      </rPr>
      <t>Ó</t>
    </r>
    <r>
      <rPr>
        <b/>
        <sz val="10"/>
        <rFont val="Verdana"/>
        <family val="2"/>
      </rPr>
      <t>N MEDIA GENERAL SEG</t>
    </r>
    <r>
      <rPr>
        <b/>
        <sz val="10"/>
        <rFont val="DejaVu Sans"/>
        <family val="2"/>
      </rPr>
      <t>Ú</t>
    </r>
    <r>
      <rPr>
        <b/>
        <sz val="10"/>
        <rFont val="Verdana"/>
        <family val="2"/>
      </rPr>
      <t xml:space="preserve">N GRANDES </t>
    </r>
    <r>
      <rPr>
        <b/>
        <sz val="10"/>
        <rFont val="DejaVu Sans"/>
        <family val="2"/>
      </rPr>
      <t>Á</t>
    </r>
    <r>
      <rPr>
        <b/>
        <sz val="10"/>
        <rFont val="Verdana"/>
        <family val="2"/>
      </rPr>
      <t>REAS Y FORMA DE ADMINISTRACI</t>
    </r>
    <r>
      <rPr>
        <b/>
        <sz val="10"/>
        <rFont val="DejaVu Sans"/>
        <family val="2"/>
      </rPr>
      <t>Ó</t>
    </r>
    <r>
      <rPr>
        <b/>
        <sz val="10"/>
        <rFont val="Verdana"/>
        <family val="2"/>
      </rPr>
      <t>N (Todo el pa</t>
    </r>
    <r>
      <rPr>
        <b/>
        <sz val="10"/>
        <rFont val="DejaVu Sans"/>
        <family val="2"/>
      </rPr>
      <t>í</t>
    </r>
    <r>
      <rPr>
        <b/>
        <sz val="10"/>
        <rFont val="Verdana"/>
        <family val="2"/>
      </rPr>
      <t>s, 2020)</t>
    </r>
  </si>
  <si>
    <r>
      <t>ESTUDIANTES MATRICULADOS  DE LA DGES  EN EDUCACI</t>
    </r>
    <r>
      <rPr>
        <b/>
        <sz val="10"/>
        <rFont val="DejaVu Sans"/>
        <family val="2"/>
      </rPr>
      <t>Ó</t>
    </r>
    <r>
      <rPr>
        <b/>
        <sz val="10"/>
        <rFont val="Verdana"/>
        <family val="2"/>
      </rPr>
      <t>N MEDIA SUPERIOR  GENERAL POR GRADO SEG</t>
    </r>
    <r>
      <rPr>
        <b/>
        <sz val="10"/>
        <rFont val="DejaVu Sans"/>
        <family val="2"/>
      </rPr>
      <t>Ú</t>
    </r>
    <r>
      <rPr>
        <b/>
        <sz val="10"/>
        <rFont val="Verdana"/>
        <family val="2"/>
      </rPr>
      <t xml:space="preserve">N GRANDES </t>
    </r>
    <r>
      <rPr>
        <b/>
        <sz val="10"/>
        <rFont val="DejaVu Sans"/>
        <family val="2"/>
      </rPr>
      <t>Á</t>
    </r>
    <r>
      <rPr>
        <b/>
        <sz val="10"/>
        <rFont val="Verdana"/>
        <family val="2"/>
      </rPr>
      <t>REAS Y FORMA DE ADMINISTRACI</t>
    </r>
    <r>
      <rPr>
        <b/>
        <sz val="10"/>
        <rFont val="DejaVu Sans"/>
        <family val="2"/>
      </rPr>
      <t>Ó</t>
    </r>
    <r>
      <rPr>
        <b/>
        <sz val="10"/>
        <rFont val="Verdana"/>
        <family val="2"/>
      </rPr>
      <t>N (Todo el pa</t>
    </r>
    <r>
      <rPr>
        <b/>
        <sz val="10"/>
        <rFont val="DejaVu Sans"/>
        <family val="2"/>
      </rPr>
      <t>í</t>
    </r>
    <r>
      <rPr>
        <b/>
        <sz val="10"/>
        <rFont val="Verdana"/>
        <family val="2"/>
      </rPr>
      <t>s, 2020)</t>
    </r>
  </si>
  <si>
    <t>PERSONAL DOCENTE Y HORAS DOCENTES DE LA DGES EN EDUCACIÓN MEDIA BÁSICA GENERAL POR TITULACIÓN SEGÚN ASIGNATURAS (Todo el país, 2020)</t>
  </si>
  <si>
    <t>PERSONAL DE DOCENCIA DIRECTA EN EDUCACIÓN EN LA PRIMERA INFANCIA PRIVADA SUPERVISADA POR EL MEC SEGÚN FUNCIÓN Y FORMACIÓN (Todo el país, 2020)</t>
  </si>
  <si>
    <t>PERSONAL DOCENTE DE EDUCACIÓN EN LA PRIMERA INFANCIA E INICIAL  PÚBLICA DE LA DGEIP SEGÚN DEPARTAMENTO (Todo el país, 2020)</t>
  </si>
  <si>
    <t>ESTUDIANTES MATRICULADOS EN EDUCACIÓN EN LA PRIMERA INFANCIA E INICIAL PÚBLICA DE LA DGEIP POR ÁREA DEMOGRÁFICA SEGÚN DEPARTAMENTO (Todo el país, 2020)</t>
  </si>
  <si>
    <t>DGEIP- PÚBLICOS</t>
  </si>
  <si>
    <t xml:space="preserve">DGEIP-PRIVADOS (Habilitados y Autorizados) </t>
  </si>
  <si>
    <t>ESTUDIANTES MATRICULADOS EN EDUCACIÓN PÚBLICA EN LA PRIMERA INFANCIA E INICIAL DE LA DGEIP POR  MODALIDAD Y EDAD SEGÚN DEPARTAMENTO (Todo el país, 2020)</t>
  </si>
  <si>
    <r>
      <t>CANTIDAD DE ESTABLECIMIENTOS DE EDUCACI</t>
    </r>
    <r>
      <rPr>
        <b/>
        <sz val="10"/>
        <rFont val="DejaVu Sans"/>
        <family val="2"/>
      </rPr>
      <t>Ó</t>
    </r>
    <r>
      <rPr>
        <b/>
        <sz val="10"/>
        <rFont val="Verdana"/>
        <family val="2"/>
      </rPr>
      <t>N EN LA PRIMERA INFANCIA E INICIAL DE LA DGEIP POR FORMA DE ADMINISTRACI</t>
    </r>
    <r>
      <rPr>
        <b/>
        <sz val="10"/>
        <rFont val="DejaVu Sans"/>
        <family val="2"/>
      </rPr>
      <t>Ó</t>
    </r>
    <r>
      <rPr>
        <b/>
        <sz val="10"/>
        <rFont val="Verdana"/>
        <family val="2"/>
      </rPr>
      <t>N Y MODALIDAD SEG</t>
    </r>
    <r>
      <rPr>
        <b/>
        <sz val="10"/>
        <rFont val="DejaVu Sans"/>
        <family val="2"/>
      </rPr>
      <t>Ú</t>
    </r>
    <r>
      <rPr>
        <b/>
        <sz val="10"/>
        <rFont val="Verdana"/>
        <family val="2"/>
      </rPr>
      <t>N DEPARTAMENTO (Todo el pa</t>
    </r>
    <r>
      <rPr>
        <b/>
        <sz val="10"/>
        <rFont val="DejaVu Sans"/>
        <family val="2"/>
      </rPr>
      <t>í</t>
    </r>
    <r>
      <rPr>
        <b/>
        <sz val="10"/>
        <rFont val="Verdana"/>
        <family val="2"/>
      </rPr>
      <t>s, 2020)</t>
    </r>
  </si>
  <si>
    <r>
      <t>ESTUDIANTES MATRICULADOS EN LA DGES EN EDUCACI</t>
    </r>
    <r>
      <rPr>
        <b/>
        <sz val="10"/>
        <rFont val="DejaVu Sans"/>
        <family val="2"/>
      </rPr>
      <t>Ó</t>
    </r>
    <r>
      <rPr>
        <b/>
        <sz val="10"/>
        <rFont val="Verdana"/>
        <family val="2"/>
      </rPr>
      <t>N MEDIA SUPERIOR GENERAL POR GRADO Y FORMA DE ADMINISTRACI</t>
    </r>
    <r>
      <rPr>
        <b/>
        <sz val="10"/>
        <rFont val="DejaVu Sans"/>
        <family val="2"/>
      </rPr>
      <t>Ó</t>
    </r>
    <r>
      <rPr>
        <b/>
        <sz val="10"/>
        <rFont val="Verdana"/>
        <family val="2"/>
      </rPr>
      <t>N SEG</t>
    </r>
    <r>
      <rPr>
        <b/>
        <sz val="10"/>
        <rFont val="DejaVu Sans"/>
        <family val="2"/>
      </rPr>
      <t>Ú</t>
    </r>
    <r>
      <rPr>
        <b/>
        <sz val="10"/>
        <rFont val="Verdana"/>
        <family val="2"/>
      </rPr>
      <t>N DEPARTAMENTO (Todo el pa</t>
    </r>
    <r>
      <rPr>
        <b/>
        <sz val="10"/>
        <rFont val="DejaVu Sans"/>
        <family val="2"/>
      </rPr>
      <t>í</t>
    </r>
    <r>
      <rPr>
        <b/>
        <sz val="10"/>
        <rFont val="Verdana"/>
        <family val="2"/>
      </rPr>
      <t>s, 2020)</t>
    </r>
  </si>
  <si>
    <r>
      <t>ESTUDIANTES MATRICULADOS EN LA DGES EN QUINTO GRADO DE EDUCACI</t>
    </r>
    <r>
      <rPr>
        <b/>
        <sz val="10"/>
        <rFont val="DejaVu Sans"/>
        <family val="2"/>
      </rPr>
      <t>Ó</t>
    </r>
    <r>
      <rPr>
        <b/>
        <sz val="10"/>
        <rFont val="Verdana"/>
        <family val="2"/>
      </rPr>
      <t>N MEDIA SUPERIOR DE EDUCACI</t>
    </r>
    <r>
      <rPr>
        <b/>
        <sz val="10"/>
        <rFont val="DejaVu Sans"/>
        <family val="2"/>
      </rPr>
      <t>Ó</t>
    </r>
    <r>
      <rPr>
        <b/>
        <sz val="10"/>
        <rFont val="Verdana"/>
        <family val="2"/>
      </rPr>
      <t>N SECUNDARIA PRIVADA POR ORIENTACI</t>
    </r>
    <r>
      <rPr>
        <b/>
        <sz val="10"/>
        <rFont val="DejaVu Sans"/>
        <family val="2"/>
      </rPr>
      <t>Ó</t>
    </r>
    <r>
      <rPr>
        <b/>
        <sz val="10"/>
        <rFont val="Verdana"/>
        <family val="2"/>
      </rPr>
      <t>N SEG</t>
    </r>
    <r>
      <rPr>
        <b/>
        <sz val="10"/>
        <rFont val="DejaVu Sans"/>
        <family val="2"/>
      </rPr>
      <t>Ú</t>
    </r>
    <r>
      <rPr>
        <b/>
        <sz val="10"/>
        <rFont val="Verdana"/>
        <family val="2"/>
      </rPr>
      <t>N DEPARTAMENTO (Todo el pa</t>
    </r>
    <r>
      <rPr>
        <b/>
        <sz val="10"/>
        <rFont val="DejaVu Sans"/>
        <family val="2"/>
      </rPr>
      <t>í</t>
    </r>
    <r>
      <rPr>
        <b/>
        <sz val="10"/>
        <rFont val="Verdana"/>
        <family val="2"/>
      </rPr>
      <t>s, 2020)</t>
    </r>
  </si>
  <si>
    <r>
      <t>ESTUDIANTES MATRICULADOS EN LA DGES EN SEXTO GRADO DE EDUCACI</t>
    </r>
    <r>
      <rPr>
        <b/>
        <sz val="10"/>
        <rFont val="DejaVu Sans"/>
        <family val="2"/>
      </rPr>
      <t>Ó</t>
    </r>
    <r>
      <rPr>
        <b/>
        <sz val="10"/>
        <rFont val="Verdana"/>
        <family val="2"/>
      </rPr>
      <t>N MEDIA GENERAL P</t>
    </r>
    <r>
      <rPr>
        <b/>
        <sz val="10"/>
        <rFont val="DejaVu Sans"/>
        <family val="2"/>
      </rPr>
      <t>Ú</t>
    </r>
    <r>
      <rPr>
        <b/>
        <sz val="10"/>
        <rFont val="Verdana"/>
        <family val="2"/>
      </rPr>
      <t>BLICA POR PLAN Y OPCI</t>
    </r>
    <r>
      <rPr>
        <b/>
        <sz val="10"/>
        <rFont val="DejaVu Sans"/>
        <family val="2"/>
      </rPr>
      <t>Ó</t>
    </r>
    <r>
      <rPr>
        <b/>
        <sz val="10"/>
        <rFont val="Verdana"/>
        <family val="2"/>
      </rPr>
      <t>N SEG</t>
    </r>
    <r>
      <rPr>
        <b/>
        <sz val="10"/>
        <rFont val="DejaVu Sans"/>
        <family val="2"/>
      </rPr>
      <t>Ú</t>
    </r>
    <r>
      <rPr>
        <b/>
        <sz val="10"/>
        <rFont val="Verdana"/>
        <family val="2"/>
      </rPr>
      <t>N DEPARTAMENTO (Todo el pa</t>
    </r>
    <r>
      <rPr>
        <b/>
        <sz val="10"/>
        <rFont val="DejaVu Sans"/>
        <family val="2"/>
      </rPr>
      <t>í</t>
    </r>
    <r>
      <rPr>
        <b/>
        <sz val="10"/>
        <rFont val="Verdana"/>
        <family val="2"/>
      </rPr>
      <t>s, 2020)</t>
    </r>
  </si>
  <si>
    <r>
      <t>ESTUDIANTES MATRICULADOS EN LA DGES EN SEXTO GRADO DE EDUCACI</t>
    </r>
    <r>
      <rPr>
        <b/>
        <sz val="11"/>
        <rFont val="DejaVu Sans"/>
        <family val="2"/>
      </rPr>
      <t>Ó</t>
    </r>
    <r>
      <rPr>
        <b/>
        <sz val="11"/>
        <rFont val="Verdana"/>
        <family val="2"/>
      </rPr>
      <t>N MEDIA GENERAL PRIVADA POR OPCI</t>
    </r>
    <r>
      <rPr>
        <b/>
        <sz val="11"/>
        <rFont val="DejaVu Sans"/>
        <family val="2"/>
      </rPr>
      <t>Ó</t>
    </r>
    <r>
      <rPr>
        <b/>
        <sz val="11"/>
        <rFont val="Verdana"/>
        <family val="2"/>
      </rPr>
      <t>N SEG</t>
    </r>
    <r>
      <rPr>
        <b/>
        <sz val="11"/>
        <rFont val="DejaVu Sans"/>
        <family val="2"/>
      </rPr>
      <t>Ú</t>
    </r>
    <r>
      <rPr>
        <b/>
        <sz val="11"/>
        <rFont val="Verdana"/>
        <family val="2"/>
      </rPr>
      <t>N DEPARTAMENTO (Todo el pa</t>
    </r>
    <r>
      <rPr>
        <b/>
        <sz val="11"/>
        <rFont val="DejaVu Sans"/>
        <family val="2"/>
      </rPr>
      <t>í</t>
    </r>
    <r>
      <rPr>
        <b/>
        <sz val="11"/>
        <rFont val="Verdana"/>
        <family val="2"/>
      </rPr>
      <t>s, 2020)</t>
    </r>
  </si>
  <si>
    <t>Fuente D.E - DGES</t>
  </si>
  <si>
    <t>PERSONAL DOCENTE Y HORAS DOCENTES DE LA DGES EN EDUCACIÓN MEDIA SUPERIOR GENERAL PÚBLICA POR CONDICIÓN DE TITULACIÓN (Todo el país, 2020)</t>
  </si>
  <si>
    <t xml:space="preserve">ESTABLECIMIENTOS DE EDUCACIÓN MEDIA SUPERIOR POR MODALIDAD Y FORMA DE ADMINISTRACIÓN SEGÚN DEPARTAMENTO.  (Todo el país, 2020). </t>
  </si>
  <si>
    <t>ESTUDIANTES MATRICULADOS DE EDUCACIÓN MEDIA SUPERIOR PRIVADA  POR GRADO Y SEXO SEGÚN DEPARTAMENTO.  (Todo el país, 2020).</t>
  </si>
  <si>
    <t>ESTUDIANTES MATRICULADOS DE EDUCACIÓN MEDIA SUPERIOR PÚBLICA POR GRADO Y SEXO SEGÚN DEPARTAMENTO.  (Todo el país, 2020).</t>
  </si>
  <si>
    <t xml:space="preserve">ESTUDIANTES MATRICULADOS  DE LA DGES  EN EDUCACIÓN MEDIA SUPERIOR  GENERAL POR GRADO SEGÚN GRANDES ÁREAS Y FORMA DE ADMINISTRACIÓN.  (Todo el país, 2020). </t>
  </si>
  <si>
    <t xml:space="preserve">ESTUDIANTES MATRICULADOS EN LA DGES EN EDUCACIÓN MEDIA SUPERIOR GENERAL POR GRADO Y FORMA DE ADMINISTRACIÓN SEGÚN DEPARTAMENTO.  (Todo el país, 2020). </t>
  </si>
  <si>
    <t xml:space="preserve">ESTUDIANTES MATRICULADOS EN LA DGES EN QUINTO GRADO DE EDUCACIÓN MEDIA GENERAL PÚBLICA POR PLAN Y ORIENTACIÓN SEGÚN DEPARTAMENTO.  (Todo el país, 2020). </t>
  </si>
  <si>
    <t xml:space="preserve">ESTUDIANTES MATRICULADOS EN LA DGES EN QUINTO GRADO DE EDUCACIÓN MEDIA SUPERIOR DE EDUCACIÓN SECUNDARIA PRIVADA POR ORIENTACIÓN SEGÚN DEPARTAMENTO.  (Todo el país, 2020). </t>
  </si>
  <si>
    <t xml:space="preserve">ESTUDIANTES MATRICULADOS EN LA DGES EN SEXTO GRADO DE EDUCACIÓN MEDIA GENERAL PÚBLICA POR PLAN Y OPCIÓN SEGÚN DEPARTAMENTO.  (Todo el país, 2020). </t>
  </si>
  <si>
    <t>ESTUDIANTES MATRICULADOS EN LA DGES EN SEXTO GRADO DE EDUCACIÓN MEDIA GENERAL PRIVADA POR OPCIÓN SEGÚN DEPARTAMENTO.  (Todo el país, 2020).</t>
  </si>
  <si>
    <t>PERSONAL DOCENTE Y HORAS DOCENTES DE LA DGES EN EDUCACIÓN MEDIA SUPERIOR GENERAL PÚBLICA POR CONDICIÓN DE TITULACIÓN.  (Todo el país, 2020).</t>
  </si>
  <si>
    <t>GRUPOS DE EDUCACIÓN MEDIA SUPERIOR GENERAL COMPARADOS CON EL TOTAL DE AMBOS CICLOS SEGÚN GRANDES ÁREAS Y FORMA DE ADMINISTRACIÓN.  (Todo el país, 2020).</t>
  </si>
  <si>
    <t>ESTABLECIMIENTOS DE EDUCACIÓN MEDIA BÁSICA POR MODALIDAD Y FORMA DE ADMINISTRACIÓN SEGÚN DEPARTAMENTO. (Todo el país, 2020).</t>
  </si>
  <si>
    <t>ESTABLECIMIENTOS FÍSICOS DE EDUCACIÓN MEDIA POR FORMA DE ADMINISTRACIÓN SEGÚN DEPARTAMENTO.  (Todo el país, 2020).</t>
  </si>
  <si>
    <t xml:space="preserve">ESTUDIANTES MATRICULADOS EN EDUCACION MEDIA BÁSICA GENERAL POR GRADO SEGÚN GRANDES ÁREAS Y FORMA DE ADMINISTRACIÓN. (Todo el país, 2020). </t>
  </si>
  <si>
    <t xml:space="preserve">ESTUDIANTES MATRICULADOS EN SÉPTIMO, OCTAVO Y NOVENO GRADO DE CICLO BÁSICO RURAL POR SEXO SEGÚN DEPARTAMENTO.  (Todo el país, 2020). </t>
  </si>
  <si>
    <t>ESTUDIANTES MATRICULADOS DE EDUCACIÓN MEDIA BÁSICA GENERAL  POR GRADO Y FORMA DE ADMINISTRACIÓN SEGÚN DEPARTAMENTO.  (Todo el país, 2020).</t>
  </si>
  <si>
    <t>ESTUDIANTES MATRICULADOS DE EDUCACIÓN MEDIA BÁSICA PRIVADA  POR GRADO Y SEXO SEGÚN DEPARTAMENTO.  (Todo el país, 2020).</t>
  </si>
  <si>
    <t>ESTUDIANTES MATRICULADOS DE EDUCACIÓN MEDIA BÁSICA PÚBLICA  POR GRADO Y SEXO SEGÚN DEPARTAMENTO.  (Todo el país, 2020).</t>
  </si>
  <si>
    <t>ESTUDIANTES MATRICULADOS EN EDUCACIÓN TÉCNICA MEDIA BÁSICA POR TIPO DE CURSO SEGÚN EDAD.  (Todo el país, 2020).</t>
  </si>
  <si>
    <t xml:space="preserve">PERSONAL DOCENTE Y HORAS DOCENTES DE LA DGES EN EDUCACIÓN MEDIA BÁSICA GENERAL POR TITULACIÓN SEGÚN ASIGNATURAS.  (Todo el país, 2020). </t>
  </si>
  <si>
    <t xml:space="preserve">GRUPOS DE LA DGES EN EDUCACIÓN MEDIA BÁSICA GENERAL  COMPARADOS CON EL TOTAL DE GRUPOS EN EDUCACIÓN MEDIA GENERAL SEGÚN GRANDES ÁREAS Y FORMA DE ADMINISTRACIÓN.  (Todo el país, 2020). </t>
  </si>
  <si>
    <t xml:space="preserve"> ESTABLECIMIENTOS DE EDUCACIÓN PRIMARIA POR FORMA DE ADMINISTRACIÓN Y TIPO DE EDUCACIÓN SEGÚN DEPARTAMENTO. (Todo el país, 2020). </t>
  </si>
  <si>
    <t xml:space="preserve">ESTABLECIMIENTOS DE EDUCACIÓN PRIMARIA PÚBLICA COMÚN POR ÁREA DEMOGRÁFICA Y CATEGORÍA SEGÚN DEPARTAMENTO.  (Todo el país, 2020). </t>
  </si>
  <si>
    <t>ESTABLECIMIENTOS DE EDUCACIÓN PRIMARIA PÚBLICA ESPECIAL POR TIPO DE DISCAPACIDAD SEGÚN DEPARTAMENTO.  (Todo el país, 2020).</t>
  </si>
  <si>
    <t>ESTABLECIMIENTOS DE EDUCACIÓN PRIMARIA PRIVADA POR TIPO DE EDUCACIÓN SEGÚN DEPARTAMENTO. (Todo el país, 2020).</t>
  </si>
  <si>
    <t xml:space="preserve">ESTUDIANTES MATRICULADOS EN EDUCACIÓN PRIMARIA COMÚN POR FORMA DE ADMINISTRACIÓN Y SEXO SEGÚN DEPARTAMENTO.  (Todo el país, 2020). </t>
  </si>
  <si>
    <t xml:space="preserve">ESTUDIANTES MATRICULADOS EN EDUCACIÓN PRIMARIA PÚBLICA POR TIPO DE EDUCACIÓN Y SEXO SEGÚN DEPARTAMENTO. (Todo el país, 2020). </t>
  </si>
  <si>
    <t xml:space="preserve"> ESTUDIANTES MATRICULADOS EN EDUCACIÓN PRIMARIA PÚBLICA COMÚN POR ÁREA DEMOGRÁFICA Y CATEGORÍA SEGÚN DEPARTAMENTO.  (Todo el país, 2020). </t>
  </si>
  <si>
    <t xml:space="preserve"> ESTUDIANTES MATRICULADOS EN EDUCACIÓN PRIMARIA PÚBLICA ESPECIAL POR TIPO DE DISCAPACIDAD SEGÚN DEPARTAMENTO.  (Todo el país, 2020). </t>
  </si>
  <si>
    <t xml:space="preserve"> ESTUDIANTES MATRICULADOS EN EDUCACIÓN ESPECIAL PÚBLICA POR EDADES SIMPLES Y SEXO SEGÚN DEPARTAMENTO.  (Todo el país, 2020). </t>
  </si>
  <si>
    <t xml:space="preserve"> ESTUDIANTES MATRICULADOS EN EDUCACIÓN PRIMARIA PRIVADA POR TIPO DE EDUCACIÓN SEGÚN DEPARTAMENTO. (Todo el país, 2020). </t>
  </si>
  <si>
    <t xml:space="preserve"> ESTUDIANTES MATRICULADOS EN EDUCACIÓN ESPECIAL PRIVADA POR EDADES SIMPLES Y SEXO SEGÚN DEPARTAMENTO.  (Todo el país, 2020). </t>
  </si>
  <si>
    <t xml:space="preserve"> ESTUDIANTES MATRICULADOS EN EDUCACIÓN PRIMARIA COMÚN POR GRADO Y FORMA DE ADMINISTRACIÓN SEGÚN EDAD.  (Todo el país, 2020). </t>
  </si>
  <si>
    <t xml:space="preserve">ESTUDIANTES MATRICULADOS EN EDUCACIÓN PRIMARIA COMÚN PÚBLICA POR GRADO Y SEXO SEGÚN EDAD.  (Todo el país, 2020). </t>
  </si>
  <si>
    <t xml:space="preserve">ESTUDIANTES MATRICULADOS EN EDUCACIÓN PRIMARIA COMÚN PRIVADA POR GRADO Y SEXO SEGÚN EDAD.  (Todo el país, 2020) </t>
  </si>
  <si>
    <t xml:space="preserve"> ESTUDIANTES MATRICULADOS EN EDUCACIÓN PRIMARIA COMÚN POR GRADO Y FORMA DE ADMINISTRACIÓN SEGÚN DEPARTAMENTO.  (Todo el país, 2020). </t>
  </si>
  <si>
    <t xml:space="preserve">RENDIMIENTO ESCOLAR EN EDUCACIÓN PRIMARIA COMÚN PÚBLICA POR ÁREA DEMOGRÁFICA SEGÚN GRADO.  (Todo el país, 2020). </t>
  </si>
  <si>
    <t xml:space="preserve">RENDIMIENTO ESCOLAR EN EDUCACIÓN PRIMARIA COMÚN PÚBLICA POR  ÁREA DEMOGRÁFICA SEGÚN DEPARTAMENTO.  (Todo el país, 2020). </t>
  </si>
  <si>
    <t>RENDIMIENTO ESCOLAR  EN EDUCACIÓN PRIMARIA COMÚN PÚBLICA POR SEXO SEGÚN DEPARTAMENTO.  (Todo el país, 2020).</t>
  </si>
  <si>
    <t xml:space="preserve">RENDIMIENTO ESCOLAR EN EDUCACIÓN PRIMARIA COMÚN PRIVADA POR SEXO SEGÚN DEPARTAMENTO. (Todo el país, 2020). </t>
  </si>
  <si>
    <t>ESTUDIANTES MATRICULADOS EGRESADOS DE EDUCACIÓN PRIMARIA COMÚN PÚBLICA POR ÁREA DEMOGRÁFICA SEGÚN DEPARTAMENTO (Todo el país, 2020)</t>
  </si>
  <si>
    <t>ESTUDIANTES MATRICULADOS EGRESADOS DE EDUCACIÓN PRIMARIA COMÚN POR FORMA DE ADMINISTRACIÓN SEGÚN DEPARTAMENTO (Todo el país, 2020)</t>
  </si>
  <si>
    <t xml:space="preserve">ASISTENCIA INSUFICIENTE Y ABANDONO INTERMITENTE DE 1º GRADO Y 1º A 6º GRADO EN EDUCACIÓN COMÚN PÚBLICA SEGÚN DEPARTAMENTO.  (Todo el país, 2020). </t>
  </si>
  <si>
    <t xml:space="preserve">PERSONAL DOCENTE DE EDUCACIÓN PRIMARIA PÚBLICA POR TIPO DE EDUCACIÓN SEGÚN DEPARTAMENTO.  (Todo el país, 2020). </t>
  </si>
  <si>
    <t xml:space="preserve">PERSONAL DOCENTE DE EDUCACIÓN PRIMARIA PRIVADA POR TIPO DE ESTABLECIMIENTO Y TIPO DE DESEMPEÑO DOCENTE SEGÚN DEPARTAMENTO.  (Todo el país, 2020). </t>
  </si>
  <si>
    <t>CANTIDAD DE ESTABLECIMIENTOS DE EDUCACIÓN EN LA PRIMERA INFANCIA E INICIAL DE LA DGEIP POR FORMA DE ADMINISTRACIÓN Y MODALIDAD SEGÚN DEPARTAMENTO. (Todo el país, 2020)</t>
  </si>
  <si>
    <t>CANTIDAD DE ESTABLECIMIENTOS DE EDUCACIÓN EN LA PRIMERA INFANCIA E INICIAL POR FORMA DE ADMINISTRACIÓN SEGÚN DEPARTAMENTO. (Todo el país, 2020)</t>
  </si>
  <si>
    <t>ESTUDIANTES MATRICULADOS EN EDUCACIÓN EN LA PRIMERA INFANCIA E INICIAL POR FORMA DE ADMINISTRACIÓN, MODALIDAD Y SEXO SEGÚN DEPARTAMENTO. (Todo el país, 2020)</t>
  </si>
  <si>
    <t>ESTUDIANTES MATRICULADOS EN EDUCACIÓN PÚBLICA EN LA PRIMERA INFANCIA E INICIAL DE LA DGEIP POR  MODALIDAD Y EDAD SEGÚN DEPARTAMENTO. (Todo el país, 2020)</t>
  </si>
  <si>
    <t xml:space="preserve"> ESTUDIANTES MATRICULADOS EN EDUCACIÓN EN LA PRIMERA INFANCIA E INICIAL PRIVADA POR MODALIDAD Y NIVEL SEGÚN DEPARTAMENTO.  (Todo el país, 2020).</t>
  </si>
  <si>
    <t>ESTUDIANTES MATRICULADOS EN EDUCACIÓN EN LA PRIMERA INFANCIA E INICIAL  POR FORMA DE ADMINISTRACIÓN Y SEXO SEGÚN DEPARTAMENTO.  (Todo el país, 2020).</t>
  </si>
  <si>
    <t xml:space="preserve"> ESTUDIANTES MATRICULADOS EN EDUCACIÓN EN LA PRIMERA INFANCIA E INICIAL  POR FORMA DE ADMINISTRACIÓN SEGÚN EDAD.  (Todo el país, 2020).</t>
  </si>
  <si>
    <t> ESTUDIANTES MATRICULADOS EN EDUCACIÓN EN LA PRIMERA INFANCIA E INICIAL PÚBLICA DE LA DGEIP POR ÁREA DEMOGRÁFICA SEGÚN DEPARTAMENTO.  (Todo el país, 2020).</t>
  </si>
  <si>
    <t xml:space="preserve"> ESTUDIANTES MATRICULADOS EN EDUCACIÓN EN LA PRIMERA INFANCIA E INICIAL  EN CENTROS PRIVADOS HABILITADOS POR EL MEC POR EDAD SEGÚN DEPARTAMENTO. (Todo el país, 2020).</t>
  </si>
  <si>
    <t>ESTUDIANTES INGRESADOS, MATRICULADOS Y EGRESADOS EN FORMACIÓN EN EDUCACIÓN POR SEXO SEGÚN INSTITUCIÓN Y CARRERA (Todo el país, 2020)</t>
  </si>
  <si>
    <t>Carrera Educador Primera Infancia</t>
  </si>
  <si>
    <t>PERSONAL DOCENTE DE FORMACIÓN EN EDUCACIÓN POR CARGA HORARIA SEMANAL, SEXO, SEGÚN INSTITUCIÓN Y FORMACIÓN                           (Todo el país, 2020)</t>
  </si>
  <si>
    <t>La categoría Maestro incluye maestro de educación primaria, maestro de primera infancia, magisterio opción inicial.</t>
  </si>
  <si>
    <t>La categoría profesorado incluye a los maestros, profesores técnicos, asistente de laboratorios en tecnologías digitales y certificación de lenguas extranjeras.</t>
  </si>
  <si>
    <t>UNIVERSIDADES PÚBLICAS: ESTUDIANTES INGRESADOS A CARRERAS 2020 Y EGRESADOS PRELIMINARES 2020 EN PROGRAMAS DE GRADO POR SEXO,  SEGÚN SERVICIO UNIVERSITARIO Y CARRERA.  (Todo el país, 2020)</t>
  </si>
  <si>
    <t xml:space="preserve">EGRESADOS (UdelaR datos preliminares) </t>
  </si>
  <si>
    <t>Ingeniería en Energías Renovables*</t>
  </si>
  <si>
    <t>Ingeniería en Sitemas de Riesgo, Drenaje y Manejo de Efluentes</t>
  </si>
  <si>
    <t>Licenciatura en Tecnologías de la Información (ITR CS)*</t>
  </si>
  <si>
    <t>Licenciatura Análisis Alimentario*</t>
  </si>
  <si>
    <t xml:space="preserve">Tecnólogo en informática </t>
  </si>
  <si>
    <t xml:space="preserve">Tecnólogo Industrial Mecánico </t>
  </si>
  <si>
    <t>Ingeniería en Mecatrónica*</t>
  </si>
  <si>
    <t xml:space="preserve">Ingeniería en Logística </t>
  </si>
  <si>
    <t>Licenciatura en Tecnologías de la Información *</t>
  </si>
  <si>
    <t>Ingeniería en Logística *</t>
  </si>
  <si>
    <t>Tecnólogo Mectrónica Industrial</t>
  </si>
  <si>
    <t>Tecnólogo en Interpretación y Traducción LSU, Lengua de Señas Uruguaya - Español</t>
  </si>
  <si>
    <t>Tecnicatura Universitaria en Museología</t>
  </si>
  <si>
    <t>Tecnicatura en Dramaturgia</t>
  </si>
  <si>
    <t>Técnico Universitario en Bienes Culturales</t>
  </si>
  <si>
    <t>Licenciado en Turismo</t>
  </si>
  <si>
    <t>Tecnicatura Binacional de Turismo</t>
  </si>
  <si>
    <t>Diseño Industrial - opción Industrial</t>
  </si>
  <si>
    <t>Diseño Industrial - opción Textil y Moda</t>
  </si>
  <si>
    <t>Licenciado en Diseño Industrial - perfil Producto</t>
  </si>
  <si>
    <t>Licenciado en Diseño Industrial - perfil Textil - Indumentaria</t>
  </si>
  <si>
    <t>Liccenciado en Estadística</t>
  </si>
  <si>
    <t>Técnico en Administración de Empresas</t>
  </si>
  <si>
    <t>Técnico Universitario en Administración</t>
  </si>
  <si>
    <t>Tecnicatura en Relaciones Laborales</t>
  </si>
  <si>
    <t>Doctor en Diplomacia</t>
  </si>
  <si>
    <t>Tecnólogo Mecánico  (CETP - UTU-UTEC)</t>
  </si>
  <si>
    <t>Ingeniería - Ciclo único</t>
  </si>
  <si>
    <t>Ingeniero en Sistemas de Computación</t>
  </si>
  <si>
    <t xml:space="preserve">Licenciado en Recursos Hídricos y Riego </t>
  </si>
  <si>
    <t>Archivólogo</t>
  </si>
  <si>
    <t xml:space="preserve">Licenciado en Artes </t>
  </si>
  <si>
    <t>Licenciado en Artes - Artes Plásticas y Visuales</t>
  </si>
  <si>
    <t>Licenciado en Artes - Diseño Gráfico</t>
  </si>
  <si>
    <t>Licenciado en Lenguajes y Medios Audiovisuales</t>
  </si>
  <si>
    <t xml:space="preserve">Tecnicatura en Interpretación </t>
  </si>
  <si>
    <t>Tecnicatura en Dirección de Coros</t>
  </si>
  <si>
    <t>ESCUELA DE PARTERAS *</t>
  </si>
  <si>
    <t>Licenciada en Obstetricia (Paysandú - Entre Ríos)</t>
  </si>
  <si>
    <t>Tecnicatura en Gestión de Recursos Naturales y Desarrollo Sustentable</t>
  </si>
  <si>
    <t>Ciclo Inicial de Ciencias Sociales</t>
  </si>
  <si>
    <t>Licenciatura en Desarrollo</t>
  </si>
  <si>
    <t>Licenciatura en Ciencias Sociales</t>
  </si>
  <si>
    <t>Licenciatura en Ciencia Política</t>
  </si>
  <si>
    <t>Licenciatura en Sociología</t>
  </si>
  <si>
    <t>Licenciatura en Trabajo Social</t>
  </si>
  <si>
    <t>Técnico Deportivo Superior - Opción Atletismo</t>
  </si>
  <si>
    <t>Técnico Deportivo Superior - Opción Fútbol</t>
  </si>
  <si>
    <t>Técnico Deportivo Superior - Opción Actividades Acuáticas</t>
  </si>
  <si>
    <t>Técnico Deportivo Superior-Opción Básquetbol</t>
  </si>
  <si>
    <t>Técnico Deportivo Superior Actividades Básquebol</t>
  </si>
  <si>
    <t>Licenciado en Educación Física orientación a las Prácticas Educativas (ANEP)</t>
  </si>
  <si>
    <t>Ciclo Inicial Optativo - Área Ciencias y Tecnología</t>
  </si>
  <si>
    <t>Ciclo Inicial Optativo - Área Ciencias y Tecnología (Maldonado)</t>
  </si>
  <si>
    <t>Ciclo Inicial Optativo - Área Ciencias y Tecnología (Paysandú)</t>
  </si>
  <si>
    <t>Ciclo Inicial Optativo - Área Ciencias y Tecnología (Rocha)</t>
  </si>
  <si>
    <t>Ciclo Inicial Optativo - Área Ciencias y Tecnología (Salto)</t>
  </si>
  <si>
    <t>Ciclo Inicial Optativo - Área Ciencias y Tecnología (Treinta y Tres)</t>
  </si>
  <si>
    <t>Ciclo Inicial en Matemática</t>
  </si>
  <si>
    <t>Ciclo Inicial en Matemática (Salto)</t>
  </si>
  <si>
    <t>Agronomía y Arquitectura, Diseño y Urbanismo</t>
  </si>
  <si>
    <t xml:space="preserve">Licenciado en Diseño del Paisaje (Maldonado) </t>
  </si>
  <si>
    <t>Agronomía, Ciencias e Ingeniería</t>
  </si>
  <si>
    <t>Tecnólogo Minero (Treinta y Tres)</t>
  </si>
  <si>
    <t>Agronomía, Ingeniería y CETP-UTU</t>
  </si>
  <si>
    <t>Tecnólogo en Madera (Rivera)</t>
  </si>
  <si>
    <t>Agronomía, Ingeniería y Química</t>
  </si>
  <si>
    <t>Ingeniero Forestal (Tacuarembó)</t>
  </si>
  <si>
    <t>Agronomía, Ingeniería, Química y Veterinaria</t>
  </si>
  <si>
    <t>Ingeniero Alimentario (Montevideo)</t>
  </si>
  <si>
    <t>Ingeniero Alimentario (Salto)</t>
  </si>
  <si>
    <t>Agronomía, Ingeniería, Química, Veterinaria y CETP-UTU *</t>
  </si>
  <si>
    <t>Tecnólogo Cárnico (Tacuarembó)</t>
  </si>
  <si>
    <t>Arquitectura, Diseño y Urbanismo e Instituto Escuela Nacional de Bellas Artes - IENBA</t>
  </si>
  <si>
    <t>Licenciado en Diseño de Comunicación Visual (Montevideo)</t>
  </si>
  <si>
    <t>Ciencias e Ingeniería</t>
  </si>
  <si>
    <t xml:space="preserve">Licenciado en Ciencias de la Atmósfera (Montevideo) </t>
  </si>
  <si>
    <t>Tecnólogo en Cartografía (Montevideo)</t>
  </si>
  <si>
    <t>Ciencias Económicas y de Administración, Ingeniería y Ciencias</t>
  </si>
  <si>
    <t>Licenciado en Estadística (Montevideo)</t>
  </si>
  <si>
    <t>Ciencias y Medicina</t>
  </si>
  <si>
    <t>Licenciado en Física Médica (Montevideo)</t>
  </si>
  <si>
    <t>Ciencias, Humanidades y Ciencias de la Educación, Medicina y Odontología</t>
  </si>
  <si>
    <t>CCEEA, Derecho, Cs. Sociales, Humanidades y Psicología</t>
  </si>
  <si>
    <t>Notas UTEC:</t>
  </si>
  <si>
    <t xml:space="preserve">
Para Egresos: Las carreras identificadas con un asterisco (*) tienen egresados en 2020 en sus titulaciones intermedias. Dado que se solicitó tener la información desagregada se incluyen estas titulaciones al final (también se identifica la carrera a la que corresponde dicha titulación intermedia).</t>
  </si>
  <si>
    <r>
      <rPr>
        <b/>
        <sz val="10"/>
        <rFont val="Verdana"/>
        <family val="2"/>
      </rPr>
      <t>Ingresos:</t>
    </r>
    <r>
      <rPr>
        <sz val="10"/>
        <rFont val="Verdana"/>
        <family val="2"/>
      </rPr>
      <t xml:space="preserve"> Según Res. N°15 del CDC de fecha 23/10/12, se entiende por  Generación de Ingreso a Carrera  a todos los estudiantes que ingresan por primera vez a una carrera terciaria y/o de grado, en un año dado. No se consideran los estudiantes que ingresan a la carrera a través de un CIO o de un ciclo básico común en años anteriores. No se incluyen los estudiantes provisorios por previas, ni los de intercambio. Se incluyen los estudiantes de cortesía diplomática.</t>
    </r>
  </si>
  <si>
    <r>
      <rPr>
        <b/>
        <sz val="10"/>
        <rFont val="Verdana"/>
        <family val="2"/>
      </rPr>
      <t>Matrícula:</t>
    </r>
    <r>
      <rPr>
        <sz val="10"/>
        <rFont val="Verdana"/>
        <family val="2"/>
      </rPr>
      <t xml:space="preserve"> Según Res. N°15 del CDC de fecha 23/10/12, se entiende por Estudiante Activo por Carrera a los estudiantes que registran alguna actividad de rendición de curso o examen en los últimos dos años calendario consecutivos anteriores, en cualquier unidad curricular básica de la carrera, más la generación de ingreso a la carrera en el año dado. (Se incluyen en esta categoría los niveles de formación y certificaciones contemplados en la ordenanza de grado.)</t>
    </r>
  </si>
  <si>
    <t>1 Carrera dictada con CETP - UTU -UTEC a partir de 2019.</t>
  </si>
  <si>
    <t>El dato de Egresos 2020 es PRELIMINAR</t>
  </si>
  <si>
    <t>* En la carrera de Licenciado en Obstetricia (Paysandú) no se dispone de la matrícula desagregada por sexo para 208 estudiantes.</t>
  </si>
  <si>
    <t>* En la carrera de Tecnólogo Cárnico (Tacuarembó) no se dispone de la matrícula desagregada por sexo para 101 estudiantes .</t>
  </si>
  <si>
    <t>ESTUDIANTES INGRESADOS, MATRICULADOS Y EGRESADOS EN PROGRAMAS DE GRADO EN UNIVERSIDADES PRIVADAS POR SEXO SEGÚN UNIVERSIDAD Y CARRERA (Todo el país, 2020)</t>
  </si>
  <si>
    <t>FACULTAD DE DERECHO Y CIENCIAS HUMANAS</t>
  </si>
  <si>
    <t>Técnico en Recreación</t>
  </si>
  <si>
    <t>Medicina</t>
  </si>
  <si>
    <t>Acompañamiento Terapéutico</t>
  </si>
  <si>
    <t>Licenciatura en Telecomunicaciones</t>
  </si>
  <si>
    <t>CENTRO DE FORMACIÓN TERCIARIA EN SERVICIOS E INNOVACIÓN</t>
  </si>
  <si>
    <t>Tecnicatura en Gestión de Moda y Tendencias</t>
  </si>
  <si>
    <t>Tecnicatura en Gestión de Negocios Gastronómicos</t>
  </si>
  <si>
    <t>Tecnicatura en Gestión de Organización de Eventos y Hospitalidad</t>
  </si>
  <si>
    <t>Licenicatura en Emfermería</t>
  </si>
  <si>
    <t>Licenciatura en Gestión Cultural (Montevideo)</t>
  </si>
  <si>
    <t>Medicina (Maldonado)</t>
  </si>
  <si>
    <t>UNIVERSIDADES PÚBLICAS: OFERTA DE POSGRADO</t>
  </si>
  <si>
    <t>UNIVERSIDADES PÚBLICAS: ESTUDIANTES INGRESADOS 2020 Y EGRESADOS PRELIMINARES 2020 EN PROGRAMAS DE POSGRADO DE LA UNIVERSIDAD DE LA REPÚBLICA Y UTEC POR SEXO SEGÚN SERVICIO UNIVERSITARIO Y ACREDITACIÓN  (Todo el país, 2020)</t>
  </si>
  <si>
    <t>Especialización en Robótica e Inteligencia Artificial (Rivera)</t>
  </si>
  <si>
    <t xml:space="preserve">Maestría en Gerencia y Administración (MBA - Master in Business Administration) </t>
  </si>
  <si>
    <t>Maestría en Marketing</t>
  </si>
  <si>
    <t xml:space="preserve">Maestría en Tributación </t>
  </si>
  <si>
    <t xml:space="preserve">Especialización en Sistemas de Información de las Organizaciones y Gestión de Empresas de Tecnologías </t>
  </si>
  <si>
    <t>Maestría en Contabilidad y Auditoría</t>
  </si>
  <si>
    <t>Maestría en Tributación - Fiscalidad Internacional</t>
  </si>
  <si>
    <t>Maestría en Tributación - Planificación y Gestión Tributaria</t>
  </si>
  <si>
    <t>Especialización en Tributación - Fiscalidad Internacional</t>
  </si>
  <si>
    <t>Especialización en Tributación - Planificación y Gestión Tributaria</t>
  </si>
  <si>
    <t>Maestría en Derecho de Daños</t>
  </si>
  <si>
    <t>Especialización en Derecho Comercial</t>
  </si>
  <si>
    <t>Maestría en Derecho Comercial</t>
  </si>
  <si>
    <t>Maestría en Relaciones Internacionales, Economía, Política y Derecho de la Integración Regional</t>
  </si>
  <si>
    <t>Especialista en Derecho de Daños</t>
  </si>
  <si>
    <t>Especialista en Derecho del Trabajo y de la Seguridad Social</t>
  </si>
  <si>
    <t>Especialización en Derecho Financiero con Énfasis en Derecho Tributario</t>
  </si>
  <si>
    <t>Maestría en Informática</t>
  </si>
  <si>
    <t>Maestría en Ingeniería Ambiental (1)</t>
  </si>
  <si>
    <t>Maestría en Ingeniería Eléctrica (1)</t>
  </si>
  <si>
    <t>Maestría en Ingeniería Física</t>
  </si>
  <si>
    <t>Maestría en Ingeniería Química (1)</t>
  </si>
  <si>
    <t xml:space="preserve">Diploma de Especialización en Tránsito </t>
  </si>
  <si>
    <t xml:space="preserve">Diploma de Especialización en Sistemas de Información y Tecnologías de Gestión de Datos </t>
  </si>
  <si>
    <t>Doctorado en Ciencias Sociales</t>
  </si>
  <si>
    <t xml:space="preserve">Diploma en Penalidad Juvenil </t>
  </si>
  <si>
    <t>Diploma en Políticas Sociales</t>
  </si>
  <si>
    <t>Doctorado en Ciencias Sociales - Especialización en Estudios de Población</t>
  </si>
  <si>
    <t>Maestría en Estudios Contemporáneos de América Latina</t>
  </si>
  <si>
    <t>Diploma en Género y Políticas Públicas</t>
  </si>
  <si>
    <t>Diploma en Políticas Públicas en Crimen e Inseguridad</t>
  </si>
  <si>
    <t>Especialización en Cardiología Pediátrica</t>
  </si>
  <si>
    <t>Especialización en Microbiología</t>
  </si>
  <si>
    <t>Especialización en Neumología Pediátrica</t>
  </si>
  <si>
    <t>Especialización en Oncología Radioterápica</t>
  </si>
  <si>
    <t>Diploma de Bases Inmunogenéticas de los Trasplantes</t>
  </si>
  <si>
    <t>Diploma en Ecografía Gineco-Obstétrica</t>
  </si>
  <si>
    <t>Diploma en Endoscopía Digestiva</t>
  </si>
  <si>
    <t>Diploma en Genética Médica Opción Pediatría</t>
  </si>
  <si>
    <t>Diploma en Infectología Pediátrica</t>
  </si>
  <si>
    <t>Diploma en Medicina Sexual</t>
  </si>
  <si>
    <t>Diploma en Trasplante de Progenitores Hematopoyéticos</t>
  </si>
  <si>
    <t>Diploma en Profundización en Cuidados Paliativos del Adulto</t>
  </si>
  <si>
    <t>Diploma en Urología Pediátrica</t>
  </si>
  <si>
    <t>Especialización en Cirugía Buco Maxilo Facial</t>
  </si>
  <si>
    <t>Maestría en Ciencias Odontológicas - Biología Oral</t>
  </si>
  <si>
    <t>Especialización en Periodoncia</t>
  </si>
  <si>
    <t>Especialización en Ortodoncia y Ortopedia</t>
  </si>
  <si>
    <t>Maestría en Ciencias Humanas (1)</t>
  </si>
  <si>
    <t>Maestría en Ciencias Humanas - Teoría y Prácticas Educativas</t>
  </si>
  <si>
    <t>Diploma de Especialización en Enseñanza de Lenguas, mención Español Lengua Extranjera</t>
  </si>
  <si>
    <t>Doctorado en Ciencias Agrarias (1)</t>
  </si>
  <si>
    <t>Maestría en Ciencias Agrarias (1)</t>
  </si>
  <si>
    <t>Doctorado en Arquitectura</t>
  </si>
  <si>
    <t>Magister en Ordenamiento Territorial y Desarrollo Urbano</t>
  </si>
  <si>
    <t>Doctorado en Producción Animal (1)</t>
  </si>
  <si>
    <t>Doctorado en Salud Animal (1)</t>
  </si>
  <si>
    <t>Maestría en Producción Animal (1)</t>
  </si>
  <si>
    <t>Doctorado en Física (PEDECIBA) (1)</t>
  </si>
  <si>
    <t>Doctorado en Geociencias (1)</t>
  </si>
  <si>
    <t xml:space="preserve">Doctorado en Matemática (PEDECIBA) </t>
  </si>
  <si>
    <t>Maestría en Ciencias Ambientales  (1)</t>
  </si>
  <si>
    <t>Maestría en Geociencias ((PEDECIBA) (1)</t>
  </si>
  <si>
    <t>Diploma en Geografía (IPES-ANEP)</t>
  </si>
  <si>
    <t>Diploma de Especialización en Ciencias Ambientales</t>
  </si>
  <si>
    <t>Maestría en Cs Biológicas (PEDECIBA) - Biofísica</t>
  </si>
  <si>
    <t>Maestría en Cs Biológicas (PEDECIBA) - Biología Celular y Molecular</t>
  </si>
  <si>
    <t>Maestría en Cs Biológicas (PEDECIBA) - Bioquímica</t>
  </si>
  <si>
    <t>Maestría en Cs Biológicas (PEDECIBA) - Ecología y Evolución</t>
  </si>
  <si>
    <t>Maestría en Cs Biológicas (PEDECIBA) - Microbiología</t>
  </si>
  <si>
    <t>Maestría en Cs Biológicas (PEDECIBA) - Zoología</t>
  </si>
  <si>
    <t>Diploma de Especialización en Educación Ambiental (IPES-ANEP)</t>
  </si>
  <si>
    <t>Especialización en Cuidados Intensivos</t>
  </si>
  <si>
    <t>Especialización en Enfermería en Neonatología</t>
  </si>
  <si>
    <t>Especialización en Enfermería Cuidados Intensivos de Infancia y Adolescencia</t>
  </si>
  <si>
    <t>Especialización en Salud Familiar y Comunitaria</t>
  </si>
  <si>
    <t>Magister en Psicología y Educación</t>
  </si>
  <si>
    <t>Especialización en Inclusión Social y Educativa (ANEP)</t>
  </si>
  <si>
    <t>Área Social - Comisión Sectorial de la Enseñanza</t>
  </si>
  <si>
    <t>Especialización en Manejo Costero Integrado (Maldonado)</t>
  </si>
  <si>
    <t>Agronomía y Ciencias</t>
  </si>
  <si>
    <t>Maestría en Ciencias Cognitivas  (1)</t>
  </si>
  <si>
    <t>Agronomía y Veterinaria</t>
  </si>
  <si>
    <t>Maestría en Ciencia y Tecnología de los Alimentos</t>
  </si>
  <si>
    <t>Medicina y Ciencias Económicas y de Administración</t>
  </si>
  <si>
    <t>Diploma de Posgrado en Gestión de Servicios de Salud</t>
  </si>
  <si>
    <t>Ciencias Sociales, Derecho, Medicina y Psicología</t>
  </si>
  <si>
    <t>Maestría en Derechos de Infancia y Políticas Públicas</t>
  </si>
  <si>
    <t>Ciencias, Ingeniería, IPES-ANEP</t>
  </si>
  <si>
    <t>Diploma en Matemática (IPES-ANEP)</t>
  </si>
  <si>
    <t>Diploma de Especialización en Física (IPES-ANEP)</t>
  </si>
  <si>
    <t>Notas UdelaR:</t>
  </si>
  <si>
    <t xml:space="preserve">Notas:(*) no se incluye Competencia Notoria ni Actuación Documentada.                                                                                                                                                   (1) Incluye inscripción provisoria sujeta a aprobación del Consejo de Facultad.                                                                                                                                                                                                                                                                    A partir del año 2020 los ingresos y egresos del Convenio IPES ( ANEP) - Udelar se dejan de registrar como carreras compartidas y se incluyen en los servicios respectivos y los ingresos a Maestría en Ciencias Humanas de Humanidades no se detallan por opción.  </t>
  </si>
  <si>
    <t xml:space="preserve">PEDECIBA - Programa de Desarrollo de las Ciencias Básicas. </t>
  </si>
  <si>
    <t>El dato de Egresos de Posgrado  2020 es PRELIMINAR</t>
  </si>
  <si>
    <t>ESTUDIANTES INGRESADOS, MATRICULADOS Y EGRESADOS EN PROGRAMAS DE POSTGRADO DE UNIVERSIDADES PRIVADAS POR SEXO SEGÚN UNIVERSIDAD Y ACREDITACIÓN (Todo el país, 2020)</t>
  </si>
  <si>
    <t xml:space="preserve">UCU </t>
  </si>
  <si>
    <t>ESCUELA DE POSGRADOS</t>
  </si>
  <si>
    <t>Especialización En Fundamentos Derecho Procesal Penal</t>
  </si>
  <si>
    <t>Maestría En Ed ucacuón Énfasis Liderazgi Pedagogico</t>
  </si>
  <si>
    <t>Maestría En Fisioterapia</t>
  </si>
  <si>
    <t>Postgrado De Especialización En Gestión De Centros Educativos</t>
  </si>
  <si>
    <t xml:space="preserve">Posgrado De Especialización En Ac. Psicología Análitica </t>
  </si>
  <si>
    <t>Maestría En Comunicación Política</t>
  </si>
  <si>
    <t>UCU BUSSINESS SCHOOL</t>
  </si>
  <si>
    <t>VICERRECTORÍA DE INVESTIGACIÓN E INNOVACIÓN</t>
  </si>
  <si>
    <t>Doctorado En Ingeniería</t>
  </si>
  <si>
    <t>Master en Administración de Empresas (semipresencial)</t>
  </si>
  <si>
    <t>Master en Big Data</t>
  </si>
  <si>
    <t>Diploma de Especialización en Inteligencia Artificial</t>
  </si>
  <si>
    <t>INSTITUTO DE ESTUDIOS EMPRESARIALES DE MONTEVIDEO</t>
  </si>
  <si>
    <t>Maestría en Gestión Humana</t>
  </si>
  <si>
    <t>Maestría en Farmacología Clinica</t>
  </si>
  <si>
    <t>Maestría en Derecho de las Relaciones Internacionales</t>
  </si>
  <si>
    <t>Diploma en Nuevas Tecnologías para el Agro</t>
  </si>
  <si>
    <t>Maestría eb Didáctica de la Educación Básica</t>
  </si>
  <si>
    <t>Maeestría en Políticas Sociales</t>
  </si>
  <si>
    <t>CANTIDAD DE CURSOS, DE HORAS Y DE ESTUDIANTES MATRICULADOS SEGÚN TIPO DE CURSO Y ÁREA DE FORMACIÓN COCAP (Todo el país, 2020)</t>
  </si>
  <si>
    <t>PERSONAL ACADÉMICO DE NIVEL TERCIARIO NO UNIVERSITARIO DEL ÁREA SEGURIDAD Y DEFENSA POR CARGA HORARIA, SEXO, SEGÚN INSTITUCIÓN Y FORMACIÓN (Todo el país, 2020)</t>
  </si>
  <si>
    <t>ESTUDIANTES INGRESADOS, MATRICULADOS Y EGRESADOS EN NIVEL TERCIARIO NO UNIVERSITARIO DEL ÁREA SEGURIDAD Y DEFENSA POR SEXO SEGÚN INSTITUCIÓN Y CARRERA (Todo el país, 2020)</t>
  </si>
  <si>
    <t>Licenciatura en Ciencias Policiales</t>
  </si>
  <si>
    <t>Alférez de Cuerpo de Comando</t>
  </si>
  <si>
    <t>Alférez de Apoyo de Servicios y Combate</t>
  </si>
  <si>
    <t>Investigación Aplicada a las Ciencias Militares</t>
  </si>
  <si>
    <t xml:space="preserve"> No clasificable por Formación</t>
  </si>
  <si>
    <t>PERSONAL ACADÉMICO DE NIVEL TERCIARIO NO UNIVERSITARIO POR CARGA HORARIA SEMANAL, SEXO, SEGÚN INSTITUCIÓN Y FORMACIÓN (Todo el país, 2020)</t>
  </si>
  <si>
    <t>ESTUDIANTES INGRESADOS, MATRICULADOS Y EGRESADOS EN PROGRAMAS DE GRADO POR SEXO SEGÚN GRANDES ÁREAS, DEPARTAMENTO E INSTITUCIÓN (Todo el país, 2020)</t>
  </si>
  <si>
    <r>
      <rPr>
        <b/>
        <sz val="10"/>
        <rFont val="Verdana"/>
        <family val="2"/>
      </rPr>
      <t>Matrícula</t>
    </r>
    <r>
      <rPr>
        <sz val="10"/>
        <rFont val="Verdana"/>
        <family val="2"/>
      </rPr>
      <t>: Según Res. N°15 del CDC de fecha 23/10/12, se entiende por Estudiante Activo por Carrera a los estudiantes que registran alguna actividad de rendición de curso o examen en los últimos dos años calendario consecutivos anteriores, en cualquier unidad curricular básica de la carrera, más la generación de ingreso a la carrera en el año dado. (Se incluyen en esta categoría los niveles de formación y certificaciones contemplados en la ordenanza de grado.)</t>
    </r>
  </si>
  <si>
    <t>El dato de egreso 2020 de UdelaR es PRELIMINAR</t>
  </si>
  <si>
    <t>ESTUDIANTES INGRESADOS, MATRICULADOS Y EGRESADOS EN PROGRAMAS DE POSTGRADO POR SEXO SEGÚN INSTITUCIÓN (Todo el país, 2020)</t>
  </si>
  <si>
    <t>UTEC (Montevideo-Virtual)</t>
  </si>
  <si>
    <t>ESTUDIANTES INGRESADOS, MATRICULADOS Y EGRESADOS EN PROGRAMAS DE GRADO DE INSTITUTOS UNIVERSITARIOS Y OFERTAS UNIVERSITARIAS DEL ÁREA SEGURIDAD Y DEFENSA POR SEXO SEGÚN INSTITUCIÓN Y CARRERA (Todo el país, 2020)</t>
  </si>
  <si>
    <t>Licenciatura en Educación Física, Recreación y Deporte Plan 2012</t>
  </si>
  <si>
    <t>Licenciatura en Psicopedagogia</t>
  </si>
  <si>
    <t>Licencitura en Musicoterapia</t>
  </si>
  <si>
    <t>Maestro Educación Primaria</t>
  </si>
  <si>
    <t>Maestro de Primera Infancia</t>
  </si>
  <si>
    <t>ESTUDIANTES INGRESADOS Y MATRICULADOS DE GRADO Y POSGRADO EN UNIVERSIDADES E INSTITUTOS UNIVERSITARIOS, SEGÚN INSTITUCIÓN Y LUGAR DE ORIGEN (Todo el país, 2020)</t>
  </si>
  <si>
    <t>ESTUDIANTES INGRESADOS, MATRICULADOS Y EGRESADOS EN PROGRAMAS DE POSTGRADO DE INSTITUTOS UNIVERSITARIOS POR SEXO SEGÚN INSTITUTO UNIVERSITARIO Y ACREDITACIÓN (Todo el país, 2020)</t>
  </si>
  <si>
    <t>Especialización en Ortopedia y Ortodoncia maxilo facial</t>
  </si>
  <si>
    <t xml:space="preserve">Especialización en Educación Ambiental </t>
  </si>
  <si>
    <t xml:space="preserve">Maestría en Educación Ambiental  </t>
  </si>
  <si>
    <t xml:space="preserve">Univ Católica del Uruguay  </t>
  </si>
  <si>
    <t>PERSONAL DOCENTE Y NO DOCENTE DE INSTITUCIONES UNIVERSITARIAS PÚBLICAS Y PRIVADAS EXPRESADAS EN POSICIONES FUNCIONALES POR CARGA HORARIA SEMANAL SEGÚN INSTITUCIÓN, ACTIVIDAD Y SEXO (Todo el país, 2020)</t>
  </si>
  <si>
    <t xml:space="preserve">Nota:* SIAP - Padrón Setiembre 2020. No se dispone de la información discriminada por sexo. </t>
  </si>
  <si>
    <t>ESTUDIANTES INGRESADOS, MATRICULADOS Y EGRESADOS EN OFERTAS EDUCATIVAS NO TERCIARIAS DE UNIVERSIDADES PRIVADAS POR SEXO (Todo el país, 2020)</t>
  </si>
  <si>
    <t>Productor Musical</t>
  </si>
  <si>
    <t>Técnico en Producción de Sonido</t>
  </si>
  <si>
    <t>Dpp. En Psiconeuroinmunoendocrinología</t>
  </si>
  <si>
    <t>Ciclo de introducción a la música - Opción Canto</t>
  </si>
  <si>
    <t>Ciclo de introducción a la música - Opción Clarinete</t>
  </si>
  <si>
    <t>Ciclo de introducción a la música - Opción Contrabajo</t>
  </si>
  <si>
    <t>Ciclo de introducción a la música - Opción Fagot</t>
  </si>
  <si>
    <t>Ciclo de introducción a la música - Opción Flauta</t>
  </si>
  <si>
    <t>Ciclo de introducción a la música - Opción Guitarra</t>
  </si>
  <si>
    <t>Ciclo de introducción a la música - Opción Órgano</t>
  </si>
  <si>
    <t>Ciclo de introducción a la música - Opción Percusión</t>
  </si>
  <si>
    <t>Ciclo de introducción a la música - Opción Piano</t>
  </si>
  <si>
    <t>Ciclo de introducción a la música - Opción Saxofón</t>
  </si>
  <si>
    <t>Ciclo de introducción a la música - Opción Viola</t>
  </si>
  <si>
    <t>Ciclo de introducción a la música - Opción Violín</t>
  </si>
  <si>
    <t>Ciclo de introducción a la música - Opción Violoncello</t>
  </si>
  <si>
    <t>Ciclo de introducción a la música - Opción Trompeta</t>
  </si>
  <si>
    <t>Aux. de Enfermería</t>
  </si>
  <si>
    <t>Acercamiento desde y sobre pensamiento afrodescendiente</t>
  </si>
  <si>
    <t>Aprendizaje basado en proyectos y proyectos de evaluación formativa auténtica 2da cohorte</t>
  </si>
  <si>
    <t>Aprendizaje basado en proyectos y proyectos de evaluación formativa auténtica 3ra cohorte</t>
  </si>
  <si>
    <t>Aprendizaje basado en proyectos y proyectos de evaluación formativa auténtica 4ta cohorte</t>
  </si>
  <si>
    <t>Cinefilia docente. La cultura audiovisual en la formación de educadores.</t>
  </si>
  <si>
    <t>Curso de desarrollo profesional tutoría y comunicación en entornos virtuales de aprendizaje</t>
  </si>
  <si>
    <t xml:space="preserve">Curso Perfeccionamiento de Educación Inicial para maestros de Educación común 5ta cohorte </t>
  </si>
  <si>
    <t>Del aula al espacio digital</t>
  </si>
  <si>
    <t>Derechos, violencias e inclusión en tiempos de educación no presencial</t>
  </si>
  <si>
    <t xml:space="preserve">Docencia en entornos virtuales </t>
  </si>
  <si>
    <t>Educar desde la perspectiva de género y DDHH</t>
  </si>
  <si>
    <t>El lugar de las habilidades socioemocionales en la transición de Nivel Inicial a Primer año, a partir de los reportes del INDI (Inventario de Desarrollo Infantil) - 1ra cohorte</t>
  </si>
  <si>
    <t>El lugar de las habilidades socioemocionales en la transición de Nivel Inicial a Primer año, a partir de los reportes del INDI (Inventario de Desarrollo Infantil) - 2da cohorte</t>
  </si>
  <si>
    <t>El valor de la experiencia. La enseñanza de las ciencias naturales en la pandemia y para la post pandemia.</t>
  </si>
  <si>
    <t>El valor de la enseñanza por indagación</t>
  </si>
  <si>
    <t>Enseñar y aprender desde la virtualidad 8va cohorte</t>
  </si>
  <si>
    <t>Escritura para docentes: el artículo científico</t>
  </si>
  <si>
    <t xml:space="preserve">Formación  en acompañamiento a las trayectorias educativas </t>
  </si>
  <si>
    <t>Formación de mentores  para el acompañamiento de noveles educadores en educación media.</t>
  </si>
  <si>
    <t>Formación de tutores para el acompañamiento de noveles educadores en educación media.</t>
  </si>
  <si>
    <t>Formación en Acompañamiento a trayectorias educativas para equipos de referentes de trayectorias de educación media</t>
  </si>
  <si>
    <t>Fortalecimiento de los roles del DOE y RMSP</t>
  </si>
  <si>
    <t>Introducción a la Epistemología de la química</t>
  </si>
  <si>
    <t xml:space="preserve">Introducción a la Mecánica de los Fluidos e Hidráulica </t>
  </si>
  <si>
    <t>La Historía de la Química como facilitadora en enfoques históricos en el aula</t>
  </si>
  <si>
    <t>La perspectiva de género en la reciente legislación penal y procesal penal</t>
  </si>
  <si>
    <t>Red Global: Actividad de Aprendizaje Profundo: Trascendiendo la planificación-2020(1er semestre)</t>
  </si>
  <si>
    <t>Red Global: Apoyo a la producción de artículos académicos: Pensar fuera de la caja-2020(1er semestre)</t>
  </si>
  <si>
    <t>Red Global: Liderazgo educativo: Una perspectiva pedagógica-2020(1er semestre)</t>
  </si>
  <si>
    <t>Red Global: Medir lo que valoras: Desafíos de la evaluación por competencias mediante rúbricas-2020(1er semestre)</t>
  </si>
  <si>
    <t>Red Global: Moderación de actividades de aprendizaje profundo: construcción de una cultura colaborativa-2020(1er semestre)</t>
  </si>
  <si>
    <t>Red Global: Nuevas Pedagogías: Una metodología para la acción-2020(1er semestre)</t>
  </si>
  <si>
    <t>Seminario-Taller Formar para investigar, investigar para formar en didáctica de las ciencias</t>
  </si>
  <si>
    <t>Sistematización de experiencias educativas. Taller de escritura académica y profesional.</t>
  </si>
  <si>
    <t>Taller de investigación cualitativa</t>
  </si>
  <si>
    <t>Curso de formación para la dirección de centros educativos de la Anep</t>
  </si>
  <si>
    <t>Secretariado Ejecutivo</t>
  </si>
  <si>
    <t>Asistente Ejecutivo</t>
  </si>
  <si>
    <t>Asistente Empresarial</t>
  </si>
  <si>
    <t>Instructorado en Fitness con orientacion en Modalidades de Gimnasia y/o Entrenamiento Personalizado (Montevideo)</t>
  </si>
  <si>
    <t>Instructorado en Fitness con orientacion en Modalidades de Gimnasia y/o Entrenamiento Personalizado (Maldonado)</t>
  </si>
  <si>
    <t xml:space="preserve">Ciberdefensa y Ciberseguridad </t>
  </si>
  <si>
    <t>Virtual Básico de Género</t>
  </si>
  <si>
    <t>Gespolítica y Geostrategia del Uruguay y la Región</t>
  </si>
  <si>
    <t>Nuevas Amenazas a la Seguridad de los Estados</t>
  </si>
  <si>
    <t>Prospectiva Orientada a la Estrategia Nacional</t>
  </si>
  <si>
    <t>Geopolítica del terrorismo fundamentalisa Islámico</t>
  </si>
  <si>
    <t>EPRAC</t>
  </si>
  <si>
    <t>ESTUDIANTES MATRICULADOS EN EDUCACIÓN TÉCNICA POR TIPO DE CURSO SEGÚN ÁREAS Y SECTORES DE ESTUDIO (TODO EL PAÍS, 2020)</t>
  </si>
  <si>
    <t xml:space="preserve">MATRÍCULA Y PERSONAL DOCENTE POR SEXO SEGÚN GRANDES ÁREAS, DEPARTAMENTOS E INSTITUCIONES.  (Todo el país, 2020). </t>
  </si>
  <si>
    <t xml:space="preserve">ESTUDIANTES INGRESADOS, MATRICULADOS Y EGRESADOS EN NIVEL TERCIARIO NO UNIVERSITARIO DEL ÁREA SEGURIDAD Y DEFENSA POR SEXO SEGÚN INSTITUCIÓN Y CARRERA.  (Todo el país, 2020). </t>
  </si>
  <si>
    <t xml:space="preserve">ESTUDIANTES INGRESADOS, MATRICULADOS Y EGRESADOS EN OTRAS OFERTAS DE NIVEL TERCIARIO NO UNIVERSITARIO POR SEXO SEGÚN INSTITUCIÓN Y CARRERA.  (Todo el país, 2020). </t>
  </si>
  <si>
    <t xml:space="preserve">PERSONAL ACADÉMICO DE NIVEL TERCIARIO NO UNIVERSITARIO DEL ÁREA SEGURIDAD Y DEFENSA POR CARGA HORARIA, SEXO, SEGÚN INSTITUCIÓN Y FORMACIÓN.  (Todo el país, 2020). </t>
  </si>
  <si>
    <t xml:space="preserve">PERSONAL ACADÉMICO DE NIVEL TERCIARIO NO UNIVERSITARIO POR CARGA HORARIA SEMANAL, SEXO, SEGÚN INSTITUCIÓN Y FORMACIÓN . (Todo el país, 2020). </t>
  </si>
  <si>
    <t xml:space="preserve"> MATRÍCULA Y PERSONAL DOCENTE SEGÚN GRANDES ÁREAS, DEPARTAMENTOS E INSTITUCIONES.  (Todo el país, 2020). </t>
  </si>
  <si>
    <t xml:space="preserve">ESTUDIANTES INGRESADOS, MATRICULADOS Y EGRESADOS EN FORMACIÓN EN EDUCACIÓN POR CARRERA SEGÚN DEPARTAMENTO Y ESTABLECIMIENTO.  (Todo el país, 2020). </t>
  </si>
  <si>
    <t>ESTUDIANTES INGRESADOS, MATRICULADOS Y EGRESADOS EN FORMACIÓN EN EDUCACIÓN POR SEXO SEGÚN INSTITUCIÓN Y CARRERA TERCIARIA NO UNIVERSITARIA.  (Todo el país, 2020).</t>
  </si>
  <si>
    <t>PERSONAL DOCENTE DE LOS INSTITUTOS DE FORMACIÓN EN EDUCACIÓN Y CANTIDAD DE HORAS POR INSTITUCIÓN Y DEPARTAMENTO.  (Todo el país, 2020).</t>
  </si>
  <si>
    <t>PERSONAL DOCENTE DE FORMACIÓN EN EDUCACIÓN POR CARGA HORARIA SEMANAL, SEXO, SEGÚN INSTITUCIÓN Y FORMACIÓN TERCIARIA NO UNIVERSITARIA.  (Todo el país, 2020).</t>
  </si>
  <si>
    <t>ESTUDIANTES INGRESADOS Y MATRICULADOS EN FORMACIÓN EN EDUCACIÓN SEGÚN ORIGEN GEOGRÁFICO.  (Todo el país, 2020).</t>
  </si>
  <si>
    <t xml:space="preserve">ESTUDIANTES INGRESADOS, MATRICULADOS Y EGRESADOS EN PROGRAMAS DE GRADO POR SEXO SEGÚN GRANDES ÁREAS, DEPARTAMENTO E INSTITUCIÓN.  (Todo el país, 2020). </t>
  </si>
  <si>
    <t>ESTUDIANTES INGRESADOS, MATRICULADOS Y EGRESADOS EN PROGRAMAS DE POSTGRADO POR SEXO SEGÚN INSTITUCIÓN (Todo el país, 2020).</t>
  </si>
  <si>
    <t>UNIVERSIDADES PÚBLICAS: ESTUDIANTES INGRESADOS A CARRERAS 2019 Y EGRESADOS PRELIMINARES 2019 EN PROGRAMAS DE GRADO POR SEXO,  SEGÚN SERVICIO UNIVERSITARIO Y CARRERA.  (Todo el país, 2020).</t>
  </si>
  <si>
    <t>ESTUDIANTES INGRESADOS, MATRICULADOS Y EGRESADOS EN PROGRAMAS DE GRADO EN UNIVERSIDADES PRIVADAS POR SEXO SEGÚN UNIVERSIDAD Y CARRERA (Todo el país, 2020).</t>
  </si>
  <si>
    <t>ESTUDIANTES INGRESADOS, MATRICULADOS Y EGRESADOS EN PROGRAMAS DE GRADO DE INSTITUTOS UNIVERSITARIOS  POR SEXO SEGÚN INSTITUCIÓN Y CARRERA (Todo el país, 2020).</t>
  </si>
  <si>
    <t>ESTUDIANTES INGRESADOS Y MATRICULADOS DE GRADO Y POSGRADO EN UNIVERSIDADES E INSTITUTOS UNIVERSITARIOS, SEGÚN INSTITUCIÓN Y LUGAR DE ORIGEN (Todo el país, 2020).</t>
  </si>
  <si>
    <t>UNIVERSIDADES PÚBLICAS: ESTUDIANTES INGRESADOS 2019 Y EGRESADOS PRELIMINARES 2019 EN PROGRAMAS DE POSTGRADO DE LA UNIVERSIDAD DE LA REPÚBLICA Y UTEC POR SEXO SEGÚN SERVICIO UNIVERSITARIO Y ACREDITACIÓN  (Todo el país, 2020)</t>
  </si>
  <si>
    <t>ESTUDIANTES INGRESADOS, MATRICULADOS Y EGRESADOS EN PROGRAMAS DE POSTGRADO DE UNIVERSIDADES PRIVADAS POR SEXO SEGÚN UNIVERSIDAD Y ACREDITACIÓN (Todo el país, 2020).</t>
  </si>
  <si>
    <t>ESTUDIANTES INGRESADOS, MATRICULADOS Y EGRESADOS EN PROGRAMAS DE POSTGRADO DE INSTITUTOS UNIVERSITARIOS POR SEXO SEGÚN INSTITUTO UNIVERSITARIO Y ACREDITACIÓN (Todo el país, 2020).</t>
  </si>
  <si>
    <t>EVOLUCIÓN DE LA MATRÍCULA DE LAS INSTITUCIONES UNIVERSITARIAS (Todo el país, 2000 – 2020).</t>
  </si>
  <si>
    <t>PERSONAL DOCENTE Y NO DOCENTE DE INSTITUCIONES UNIVERSITARIAS PÚBLICAS Y PRIVADAS EXPRESADAS EN POSICIONES FUNCIONALES POR CARGA HORARIA SEMANAL SEGÚN INSTITUCIÓN, ACTIVIDAD Y SEXO (Todo el país, 2020).</t>
  </si>
  <si>
    <t>ESTUDIANTES MATRICULADOS EN CURSOS DE EDUCACIÓN TÉCNICA PARA JÓVENES Y ADULTOS POR GRANDES ÁREAS Y SEXO SEGÚN TIPO DE CURSO (Todo el país, 2020)</t>
  </si>
  <si>
    <t>ESTUDIANTES MATRICULADOS EN CURSOS DE EDUCACIÓN TÉCNICA PARA JÓVENES Y ADULTOS POR EDAD SEGÚN TIPO DE CURSO (Todo el país, 2020)</t>
  </si>
  <si>
    <t>ESTUDIANTES MATRICULADOS EN EDUCACIÓN TÉCNICA EN NIVEL DE FORMACIÓN PROFESIONAL (Todo el país, 2020)</t>
  </si>
  <si>
    <t>ESTUDIANTES INGRESADOS, MATRICULADOS Y EGRESADOS EN CECAP POR SEXO, SEGÚN DEPARTAMENTO Y EDAD (Todo el país, 2020)</t>
  </si>
  <si>
    <t>ESTUDIANTES CON EGRESO ANTICIPADO Y DESVINCULADOS DE CECAP POR SEXO, SEGÚN DEPARTAMENTO Y EDAD (Todo el país, 2020)</t>
  </si>
  <si>
    <t xml:space="preserve">PERSONAL DOCENTE  DE CECAP, TITULADO Y NO TITULADO, POR SEXO, REGIÓN Y DEPARTAMENTO SEGÚN CARGA HORARIA SEMANAL.  (Todo el país, 2020). </t>
  </si>
  <si>
    <t>CANTIDAD DE CURSOS, DE HORAS Y DE ESTUDIANTES MATRICULADOS SEGÚN TIPO DE CURSO Y ÁREA DE FORMACIÓN COCAP.  (Todo el país, 2020).</t>
  </si>
  <si>
    <t>MATRÍCULA Y PERSONAL DOCENTE DEL RELEVAMIENTO DE INSTITUCIONES DE OFERTA DE FORMACIÓN EN EDUCACIÓN NO FORMAL POR SEXO SEGÚN TIPO DE INSTITUCIÓN E INSTITUCIONES. (Todo el país, 2020)</t>
  </si>
  <si>
    <t>ESTUDIANTES INGRESADOS, MATRÍCULA  Y EGRESADOS DEL RELEVAMIENTO DE INSTITUCIONES DE OFERTA DE FORMACIÓN EN EDUCACIÓN NO FORMAL SEGÚN REGIÓN Y ÁREAS DE CONOCIMIENTO. (Todo el país, 2020)</t>
  </si>
  <si>
    <t>Master en Data Sience (Montevideo-Virtual)</t>
  </si>
  <si>
    <t>Diploma en Diseño de Ambientes de Aprendizaje (Montevideo-Virtual)</t>
  </si>
  <si>
    <t>Diploma en Evaluación para el Cambio (Montevideo-Virtual)</t>
  </si>
  <si>
    <t>ADMINISTRACIÓN</t>
  </si>
  <si>
    <t>AERONÁUTICA</t>
  </si>
  <si>
    <t>AGRONICA ÉNFASIS AGRÍCOLA</t>
  </si>
  <si>
    <t>AGRÓNICA ÉNFASIS FORESTAL</t>
  </si>
  <si>
    <t>AGRÓNICA ÉNFASIS GANADERO</t>
  </si>
  <si>
    <t>ARTICULACIÓN TECNÓLOGO QUÍMICO</t>
  </si>
  <si>
    <t>AUDIOVISUAL PROD, DIR. ART.  Y GUION</t>
  </si>
  <si>
    <t>AUTOMATIZACIÓN</t>
  </si>
  <si>
    <t>AUTOTRÓNICA LAB. S. DE CONTROL</t>
  </si>
  <si>
    <t>BIOTECNOLOGÍA INDUSTRIAL</t>
  </si>
  <si>
    <t>COM. SOCIAL OP. RADIODIFUSIÓN</t>
  </si>
  <si>
    <t>COM. SOCIAL OP.TELEVISIÓN</t>
  </si>
  <si>
    <t>CONSERV. GESTION AREAS NATURALES</t>
  </si>
  <si>
    <t>CONSTRUCCIÓN CICLO COMÚN</t>
  </si>
  <si>
    <t>CONSTRUCCIÓN ÉNFASIS ARQUITECTURA</t>
  </si>
  <si>
    <t>CONSTRUCCIÓN ÉNFASIS OBRA SECA</t>
  </si>
  <si>
    <t>CONSTRUCCIÓN OBRA CIVIL BINACIONAL</t>
  </si>
  <si>
    <t>D. ITINERARIO TURÍSTICO SOSTENIBLE</t>
  </si>
  <si>
    <t>DEPORTES NÁUTICOS</t>
  </si>
  <si>
    <t>DISEÑO GRÁFICO EN COM. VISUAL</t>
  </si>
  <si>
    <t>EFICIENCIA ENERGÉTICA</t>
  </si>
  <si>
    <t>ELECTRÓNICA</t>
  </si>
  <si>
    <t>GASTRONOMÍA</t>
  </si>
  <si>
    <t>GASTRONOMÍA - BINACIONAL</t>
  </si>
  <si>
    <t>GESTIÓN DE ALOJAMIENTO</t>
  </si>
  <si>
    <t>GESTIÓN EMPRESAS TURÍSTICAS</t>
  </si>
  <si>
    <t>GESTIÓN EN DEPORTE Y RECREACIÓN</t>
  </si>
  <si>
    <t>GESTIÓN HUMANA</t>
  </si>
  <si>
    <t>INDUSTRIAS LÁCTEAS</t>
  </si>
  <si>
    <t>INFOGRAFÍA Y TECN. LA CONSTRUCCIÓN</t>
  </si>
  <si>
    <t>INSTALACIONES ELÉCTRICAS</t>
  </si>
  <si>
    <t>INSTRUMENTACIÓN Y CONTROL</t>
  </si>
  <si>
    <t>LOGÍSTICA</t>
  </si>
  <si>
    <t>LOGÍSTICA - BINACIONAL</t>
  </si>
  <si>
    <t>LOGÍSTICA TRANSP. CARRETERO FERROV.</t>
  </si>
  <si>
    <t>MANEJO SISTEMAS PRODUCCIÓN LECHERA</t>
  </si>
  <si>
    <t>MANT. ELECTROMECÁNICO INDUSTRIAL</t>
  </si>
  <si>
    <t>MOTORES DE COMBUSTIÓN INTERNA</t>
  </si>
  <si>
    <t>NÁUTICA Y PESCA</t>
  </si>
  <si>
    <t>ÓPTICO</t>
  </si>
  <si>
    <t>ORGANIZACIÓN DE EVENTOS</t>
  </si>
  <si>
    <t>PRODUCCIÓN AGRÍCOLA GANADERA</t>
  </si>
  <si>
    <t>PRODUCCIÓN AGROPECUARIA FAMILIAR</t>
  </si>
  <si>
    <t>RECREACIÓN</t>
  </si>
  <si>
    <t>REDES Y COMUNICACIONES ÓPTICAS</t>
  </si>
  <si>
    <t>SECRETARIADO BILINGÜE - INGLÉS</t>
  </si>
  <si>
    <t>SECRETARIADO BILINGÜE - PORTUGUÉS</t>
  </si>
  <si>
    <t>SISTEMAS ENERGÍAS RENOVABLES</t>
  </si>
  <si>
    <t>TÉCNICO EN COMUNICACIÓN SOCIAL</t>
  </si>
  <si>
    <t>TECNÓLOGO CÁRNICO</t>
  </si>
  <si>
    <t>TECNÓLOGO EN INFORMÁTICA</t>
  </si>
  <si>
    <t>TECNÓLOGO MADERA</t>
  </si>
  <si>
    <t>TECNÓLOGO MECÁNICO</t>
  </si>
  <si>
    <t>TECNÓLOGO QUÍMICO</t>
  </si>
  <si>
    <t>DIRECCIÓN GENERAL DE EDUCACIÓN SECUNDARIA (DGES) Y DIRECCIÓN GENERAL DE EDUCACIÓN TÉCNICO PROFESIONAL (DGETP)</t>
  </si>
  <si>
    <t>DGETP</t>
  </si>
  <si>
    <t>Notas:
1- Los establecimientos considerados en el Tipo de Educación Escuelas con Ciclo Básico Rural ya fueron considerados en los totales de establecimientos de Educación Primaria por lo cual, si bien se presentan en la columna  correspondiente, no participan en el “Total” del presente cuadro.
2- En un mismo establecimiento de DGETP coexisten  ofertas educativas de diferentes niveles. Los establecimientos que se consideraron en este cuadro son aquellos en los que se dictan cursos clasificados como de EDUCACIÓN MEDIA BÁSICA.</t>
  </si>
  <si>
    <t>Fuente:DGES - DGETP- DGEIP</t>
  </si>
  <si>
    <t xml:space="preserve">Nota: 1- A diferencia del cuadro anterior II-3.1.1, el presente consolida la cantidad de establecimientos físicos con independencia del nivel educativo al cual son dirigidos los programas de estudios impartidos. En el caso de la DGETP debe considerarse que además de Educación Media se dictan programas dirigidos a Educación Terciaria No Universitaria y Educación de Jóvenes y Adultos. </t>
  </si>
  <si>
    <r>
      <t>2- Dentro de la cantidad de establecimientos declarados por la DGETP en este apartado se encuentran 109 reparticiones (Montevideo=23; Resto del Pa</t>
    </r>
    <r>
      <rPr>
        <sz val="10"/>
        <rFont val="DejaVu Sans"/>
        <family val="2"/>
      </rPr>
      <t>í</t>
    </r>
    <r>
      <rPr>
        <sz val="10"/>
        <rFont val="Verdana"/>
        <family val="2"/>
      </rPr>
      <t>s=86). Son localizaciones en las cuales se imparten cursos administrados por la DGETP. Estos locales no forman parte de los activos de ANEP.</t>
    </r>
    <r>
      <rPr>
        <sz val="10"/>
        <color rgb="FFFF0000"/>
        <rFont val="Verdana"/>
        <family val="2"/>
      </rPr>
      <t xml:space="preserve"> </t>
    </r>
  </si>
  <si>
    <t>DIRECCIÓN GENERAL DE EDUCACIÓN TÉCNICO PROFESIONAL (DGETP)</t>
  </si>
  <si>
    <r>
      <t>ESTUDIANTES MATRICULADOS EN LA DGETP EN EDUCACI</t>
    </r>
    <r>
      <rPr>
        <b/>
        <sz val="10"/>
        <rFont val="DejaVu Sans"/>
        <family val="2"/>
      </rPr>
      <t>Ó</t>
    </r>
    <r>
      <rPr>
        <b/>
        <sz val="10"/>
        <rFont val="Verdana"/>
        <family val="2"/>
      </rPr>
      <t>N MEDIA B</t>
    </r>
    <r>
      <rPr>
        <b/>
        <sz val="10"/>
        <rFont val="DejaVu Sans"/>
        <family val="2"/>
      </rPr>
      <t>Á</t>
    </r>
    <r>
      <rPr>
        <b/>
        <sz val="10"/>
        <rFont val="Verdana"/>
        <family val="2"/>
      </rPr>
      <t>SICA TECNOL</t>
    </r>
    <r>
      <rPr>
        <b/>
        <sz val="10"/>
        <rFont val="DejaVu Sans"/>
        <family val="2"/>
      </rPr>
      <t>Ó</t>
    </r>
    <r>
      <rPr>
        <b/>
        <sz val="10"/>
        <rFont val="Verdana"/>
        <family val="2"/>
      </rPr>
      <t>GICA POR TIPO DE CURSO SEG</t>
    </r>
    <r>
      <rPr>
        <b/>
        <sz val="10"/>
        <rFont val="DejaVu Sans"/>
        <family val="2"/>
      </rPr>
      <t>Ú</t>
    </r>
    <r>
      <rPr>
        <b/>
        <sz val="10"/>
        <rFont val="Verdana"/>
        <family val="2"/>
      </rPr>
      <t xml:space="preserve">N  GRANDES </t>
    </r>
    <r>
      <rPr>
        <b/>
        <sz val="10"/>
        <rFont val="DejaVu Sans"/>
        <family val="2"/>
      </rPr>
      <t>Á</t>
    </r>
    <r>
      <rPr>
        <b/>
        <sz val="10"/>
        <rFont val="Verdana"/>
        <family val="2"/>
      </rPr>
      <t>REAS, DEPARTAMENTO Y SEXO (Todo el pa</t>
    </r>
    <r>
      <rPr>
        <b/>
        <sz val="10"/>
        <rFont val="DejaVu Sans"/>
        <family val="2"/>
      </rPr>
      <t>í</t>
    </r>
    <r>
      <rPr>
        <b/>
        <sz val="10"/>
        <rFont val="Verdana"/>
        <family val="2"/>
      </rPr>
      <t>s, 2020)</t>
    </r>
  </si>
  <si>
    <t xml:space="preserve">Fuente: Procesamiento propio en base a datos proporcionados por el D.E. - DGETP </t>
  </si>
  <si>
    <t xml:space="preserve">Fuente : Procesamiento propio en base a datos proporcionados por el D.E.- DGETP </t>
  </si>
  <si>
    <r>
      <t>ESTUDIANTES MATRICULADOS EN LA DGETP EN EDUCACI</t>
    </r>
    <r>
      <rPr>
        <b/>
        <sz val="10"/>
        <rFont val="DejaVu Sans"/>
        <family val="2"/>
      </rPr>
      <t>Ó</t>
    </r>
    <r>
      <rPr>
        <b/>
        <sz val="10"/>
        <rFont val="Verdana"/>
        <family val="2"/>
      </rPr>
      <t>N MEDIA B</t>
    </r>
    <r>
      <rPr>
        <b/>
        <sz val="10"/>
        <rFont val="DejaVu Sans"/>
        <family val="2"/>
      </rPr>
      <t>Á</t>
    </r>
    <r>
      <rPr>
        <b/>
        <sz val="10"/>
        <rFont val="Verdana"/>
        <family val="2"/>
      </rPr>
      <t>SICA POR TIPO DE CURSO SEG</t>
    </r>
    <r>
      <rPr>
        <b/>
        <sz val="10"/>
        <rFont val="DejaVu Sans"/>
        <family val="2"/>
      </rPr>
      <t>Ú</t>
    </r>
    <r>
      <rPr>
        <b/>
        <sz val="10"/>
        <rFont val="Verdana"/>
        <family val="2"/>
      </rPr>
      <t>N SECTORES DE ESTUDIO                        (Todo el pa</t>
    </r>
    <r>
      <rPr>
        <b/>
        <sz val="10"/>
        <rFont val="DejaVu Sans"/>
        <family val="2"/>
      </rPr>
      <t>í</t>
    </r>
    <r>
      <rPr>
        <b/>
        <sz val="10"/>
        <rFont val="Verdana"/>
        <family val="2"/>
      </rPr>
      <t>s, 2020)</t>
    </r>
  </si>
  <si>
    <t>Fuente : Procesamiento propio en base a datos proporcionados por el D.E.-DGETP</t>
  </si>
  <si>
    <r>
      <t>PERSONAL DOCENTE DE LA DGETP EN EDUCACI</t>
    </r>
    <r>
      <rPr>
        <b/>
        <sz val="10"/>
        <color rgb="FF000000"/>
        <rFont val="DejaVu Sans"/>
        <family val="2"/>
      </rPr>
      <t>Ó</t>
    </r>
    <r>
      <rPr>
        <b/>
        <sz val="10"/>
        <color rgb="FF000000"/>
        <rFont val="Verdana"/>
        <family val="2"/>
      </rPr>
      <t>N MEDIA B</t>
    </r>
    <r>
      <rPr>
        <b/>
        <sz val="10"/>
        <color rgb="FF000000"/>
        <rFont val="DejaVu Sans"/>
        <family val="2"/>
      </rPr>
      <t>Á</t>
    </r>
    <r>
      <rPr>
        <b/>
        <sz val="10"/>
        <color rgb="FF000000"/>
        <rFont val="Verdana"/>
        <family val="2"/>
      </rPr>
      <t>SICA TECNOL</t>
    </r>
    <r>
      <rPr>
        <b/>
        <sz val="10"/>
        <color rgb="FF000000"/>
        <rFont val="DejaVu Sans"/>
        <family val="2"/>
      </rPr>
      <t>Ó</t>
    </r>
    <r>
      <rPr>
        <b/>
        <sz val="10"/>
        <color rgb="FF000000"/>
        <rFont val="Verdana"/>
        <family val="2"/>
      </rPr>
      <t>GICA POR TIPO DE CURSO (Todo el pa</t>
    </r>
    <r>
      <rPr>
        <b/>
        <sz val="10"/>
        <color rgb="FF000000"/>
        <rFont val="DejaVu Sans"/>
        <family val="2"/>
      </rPr>
      <t>í</t>
    </r>
    <r>
      <rPr>
        <b/>
        <sz val="10"/>
        <color rgb="FF000000"/>
        <rFont val="Verdana"/>
        <family val="2"/>
      </rPr>
      <t>s, 2020)</t>
    </r>
  </si>
  <si>
    <t>Fuente: Procesamiento propio en base a datos proporcionados por el D.E. - DGETP.</t>
  </si>
  <si>
    <t xml:space="preserve">ESTUDIANTES MATRICULADOS EN LA DGETP EN EDUCACIÓN MEDIA BÁSICA TECNOLÓGICA POR TIPO DE CURSO SEGÚN  GRANDES ÁREAS, DEPARTAMENTO Y SEXO.  (Todo el país, 2020). </t>
  </si>
  <si>
    <t xml:space="preserve"> ESTUDIANTES MATRICULADOS EN LA DGETP EN EDUCACIÓN MEDIA BÁSICA POR TIPO DE CURSO SEGÚN SECTORES DE ESTUDIO.  (Todo el país, 2020).</t>
  </si>
  <si>
    <t xml:space="preserve">PERSONAL DOCENTE DE LA DGETP EN EDUCACIÓN MEDIA BÁSICA TECNOLÓGICA POR TIPO DE CURSO.  (Todo el país, 2020). </t>
  </si>
  <si>
    <t xml:space="preserve">2- En un mismo establecimiento de la DGETP coexisten cursos de distintos nivel edcuativo. En este cuadro se exponen las escuelas que dictan cursos de EDUCACIÓN MEDIA SUPERIOR. Se incluyeron reparticiones (localizaciones) que no son establecimientos de activos de ANEP. </t>
  </si>
  <si>
    <r>
      <t>ESTUDIANTES MATRICULADOS EN LA DGETP EN EDUCACI</t>
    </r>
    <r>
      <rPr>
        <b/>
        <sz val="10"/>
        <rFont val="DejaVu Sans"/>
        <family val="2"/>
      </rPr>
      <t>Ó</t>
    </r>
    <r>
      <rPr>
        <b/>
        <sz val="10"/>
        <rFont val="Verdana"/>
        <family val="2"/>
      </rPr>
      <t>N MEDIA SUPERIOR TECNOL</t>
    </r>
    <r>
      <rPr>
        <b/>
        <sz val="10"/>
        <rFont val="DejaVu Sans"/>
        <family val="2"/>
      </rPr>
      <t>Ó</t>
    </r>
    <r>
      <rPr>
        <b/>
        <sz val="10"/>
        <rFont val="Verdana"/>
        <family val="2"/>
      </rPr>
      <t>GICA POR TIPO DE CURSO SEG</t>
    </r>
    <r>
      <rPr>
        <b/>
        <sz val="10"/>
        <rFont val="DejaVu Sans"/>
        <family val="2"/>
      </rPr>
      <t>Ú</t>
    </r>
    <r>
      <rPr>
        <b/>
        <sz val="10"/>
        <rFont val="Verdana"/>
        <family val="2"/>
      </rPr>
      <t xml:space="preserve">N GRANDES </t>
    </r>
    <r>
      <rPr>
        <b/>
        <sz val="10"/>
        <rFont val="DejaVu Sans"/>
        <family val="2"/>
      </rPr>
      <t>Á</t>
    </r>
    <r>
      <rPr>
        <b/>
        <sz val="10"/>
        <rFont val="Verdana"/>
        <family val="2"/>
      </rPr>
      <t>REAS, DEPARTAMENTO Y SEXO (Todo el pa</t>
    </r>
    <r>
      <rPr>
        <b/>
        <sz val="10"/>
        <rFont val="DejaVu Sans"/>
        <family val="2"/>
      </rPr>
      <t>í</t>
    </r>
    <r>
      <rPr>
        <b/>
        <sz val="10"/>
        <rFont val="Verdana"/>
        <family val="2"/>
      </rPr>
      <t>s, 2020)</t>
    </r>
  </si>
  <si>
    <t xml:space="preserve">Fuente : Procesamiento propio en base a datos proporcionados por el D.E. _ DGETP.  </t>
  </si>
  <si>
    <r>
      <t>ESTUDIANTES MATRICULADOS EN LA DGETP EN EDUCACIÓN MEDIA SUPERIOR POR TIPO DE CURSO SEG</t>
    </r>
    <r>
      <rPr>
        <b/>
        <sz val="10"/>
        <rFont val="DejaVu Sans"/>
        <family val="2"/>
      </rPr>
      <t>Ú</t>
    </r>
    <r>
      <rPr>
        <b/>
        <sz val="10"/>
        <rFont val="Verdana"/>
        <family val="2"/>
      </rPr>
      <t>N EDAD (Todo el pa</t>
    </r>
    <r>
      <rPr>
        <b/>
        <sz val="10"/>
        <rFont val="DejaVu Sans"/>
        <family val="2"/>
      </rPr>
      <t>í</t>
    </r>
    <r>
      <rPr>
        <b/>
        <sz val="10"/>
        <rFont val="Verdana"/>
        <family val="2"/>
      </rPr>
      <t>s, 2020)</t>
    </r>
  </si>
  <si>
    <r>
      <t>ESTUDIANTES MATRICULADOS EN LA DGETP EN EDUCACI</t>
    </r>
    <r>
      <rPr>
        <b/>
        <sz val="10"/>
        <rFont val="DejaVu Sans"/>
        <family val="2"/>
      </rPr>
      <t>Ó</t>
    </r>
    <r>
      <rPr>
        <b/>
        <sz val="10"/>
        <rFont val="Verdana"/>
        <family val="2"/>
      </rPr>
      <t>N MEDIA SUPERIOR TECNOL</t>
    </r>
    <r>
      <rPr>
        <b/>
        <sz val="10"/>
        <rFont val="DejaVu Sans"/>
        <family val="2"/>
      </rPr>
      <t>Ó</t>
    </r>
    <r>
      <rPr>
        <b/>
        <sz val="10"/>
        <rFont val="Verdana"/>
        <family val="2"/>
      </rPr>
      <t>GICA POR TIPO DE CURSO SEG</t>
    </r>
    <r>
      <rPr>
        <b/>
        <sz val="10"/>
        <rFont val="DejaVu Sans"/>
        <family val="2"/>
      </rPr>
      <t>Ú</t>
    </r>
    <r>
      <rPr>
        <b/>
        <sz val="10"/>
        <rFont val="Verdana"/>
        <family val="2"/>
      </rPr>
      <t>N SECTORES DE ESTUDIO (Todo el pa</t>
    </r>
    <r>
      <rPr>
        <b/>
        <sz val="10"/>
        <rFont val="DejaVu Sans"/>
        <family val="2"/>
      </rPr>
      <t>í</t>
    </r>
    <r>
      <rPr>
        <b/>
        <sz val="10"/>
        <rFont val="Verdana"/>
        <family val="2"/>
      </rPr>
      <t>s, 2020)</t>
    </r>
  </si>
  <si>
    <t>Fuente: Procesamiento propio en base a datos proporcionados por el D.E. - DGETP</t>
  </si>
  <si>
    <t>DIRECCIÓN GENERAL DE EDUCACIÓN TÉCNICO PROFESIONAL</t>
  </si>
  <si>
    <r>
      <t>PERSONAL DOCENTE DE LA DGETP EN EDUCACI</t>
    </r>
    <r>
      <rPr>
        <b/>
        <sz val="10"/>
        <color rgb="FF000000"/>
        <rFont val="DejaVu Sans"/>
        <family val="2"/>
      </rPr>
      <t>Ó</t>
    </r>
    <r>
      <rPr>
        <b/>
        <sz val="10"/>
        <color rgb="FF000000"/>
        <rFont val="Verdana"/>
        <family val="2"/>
      </rPr>
      <t>N MEDIA SUPERIOR TECNOL</t>
    </r>
    <r>
      <rPr>
        <b/>
        <sz val="10"/>
        <color rgb="FF000000"/>
        <rFont val="DejaVu Sans"/>
        <family val="2"/>
      </rPr>
      <t>Ó</t>
    </r>
    <r>
      <rPr>
        <b/>
        <sz val="10"/>
        <color rgb="FF000000"/>
        <rFont val="Verdana"/>
        <family val="2"/>
      </rPr>
      <t>GICA POR TIPO DE CURSO (Todo el pa</t>
    </r>
    <r>
      <rPr>
        <b/>
        <sz val="10"/>
        <color rgb="FF000000"/>
        <rFont val="DejaVu Sans"/>
        <family val="2"/>
      </rPr>
      <t>í</t>
    </r>
    <r>
      <rPr>
        <b/>
        <sz val="10"/>
        <color rgb="FF000000"/>
        <rFont val="Verdana"/>
        <family val="2"/>
      </rPr>
      <t>s, 2020)</t>
    </r>
  </si>
  <si>
    <t xml:space="preserve">ESTUDIANTES MATRICULADOS EN LA DGETP EN EDUCACIÓN MEDIA SUPERIOR TECNOLÓGICA POR TIPO DE CURSO SEGÚN GRANDES ÁREAS, DEPARTAMENTO Y SEXO.  (Todo el país, 2020). </t>
  </si>
  <si>
    <t xml:space="preserve">ESTUDIANTES MATRICULADOS EN LA DGETP EN EDUCACIÓN MEDIA SUPERIOR POR TIPO DE CURSO SEGÚN EDAD.  (Todo el país, 2020). </t>
  </si>
  <si>
    <t xml:space="preserve">ESTUDIANTES MATRICULADOS EN LA DGETP EN EDUCACIÓN MEDIA SUPERIOR TECNOLÓGICA POR TIPO DE CURSO SEGÚN SECTORES DE ESTUDIO.  (Todo el país, 2020). </t>
  </si>
  <si>
    <t>PERSONAL DOCENTE DE LA DGETP EN EDUCACIÓN MEDIA SUPERIOR TECNOLÓGICA POR TIPO DE CURSO.  (Todo el país, 2020).</t>
  </si>
  <si>
    <t xml:space="preserve">           D.E - DGETP</t>
  </si>
  <si>
    <t xml:space="preserve">           Oficinas productoras de cada una de las instituciones.</t>
  </si>
  <si>
    <t xml:space="preserve">DGETP </t>
  </si>
  <si>
    <t>Fuentes: Departamentos de Estadística (u oficinas productoras de información) del DGEIP, DGES y DGETP y de la Universidad de la República, Dirección de Formación y Perfeccionamiento Docente, e instituciones privadas de educación terciaria.
Notas: 
1- Se corrigieron las series de Pre-primaria para el período 2006-2011 y 2016 (corrección realizada en 2017).  
2-El dato de Educación Primaria Común Pública para 2011 incluyen 1.041 acreditados por el Programa Nacional de Jóvenes y Adultos de ANEP(Acreditación de Primaria). 
3-Los datos de secundaria privada corresponden a la educación secundaria habilitada, que se componen en su gran mayoría por liceos privados a los que se suma el Liceo Militar y el bachillerato de la Escuela Naval. 
4-La baja significativa de matriculados en la categoría “Otras terciaria pública” en 2005, responde a que el ISEF no reportó información para dicho año sí lo había hecho en 2004 (1181 matriculados). En 2006 y 2007 reportó en UdelaR, institución de la que pasó a formar parte. 
5-Algunas instituciones de educación terciaria no universitaria privada fueron reportadas en distintos niveles a lo largo de la serie o bien no reportaron en algunos de los años, lo que explica la irregularidad de la evolución de la matrícula en este nivel. 
6-Los datos de enseñanza terciaria universitaria pública y privada corresponden a carreras cortas y de grado (excluyen carreras de postgrado). 
7-Los datos de UdelaR del 2000 a 2006 corresponden a una proyección realizada del Censo 1999 de carreras de grado. El dato de 2007 corresponde al Censo 2007 y los datos 2008 a 2011 responden a la proyección del Censo 2007. El dato de 2012 corresponde al VII Censo de Estudiantes Universitarios de Grado 2012 (no incluyen carreras de postgrado).
8- Los datos 2013 son los últimos disponibles.
* En la Escuela Nacional de Policía la Licenciatura en Seguridad Pública no fue dictada en el año 2017.</t>
  </si>
  <si>
    <t xml:space="preserve">Universitaria Privada (9)  </t>
  </si>
  <si>
    <t>9-El Instituto Politecnico de Punta del Este no reportó el dato 2020 por lo que se le sumó el dato del año 2019 como último dato disponible</t>
  </si>
  <si>
    <t xml:space="preserve">Cuadro Nº II-1.3.4  </t>
  </si>
  <si>
    <t xml:space="preserve">Cuadro Nº II-1.3.5  </t>
  </si>
  <si>
    <t>Fuente: D.E.- DGES - DGEIP - DGETP</t>
  </si>
  <si>
    <t>ALEMÁN</t>
  </si>
  <si>
    <t>Educador/a Inicial-DGEIP</t>
  </si>
  <si>
    <t>Otros cursos no reconocidos por el MEC</t>
  </si>
  <si>
    <t>Oficinas productoras de cada una de las instituciones.</t>
  </si>
  <si>
    <t xml:space="preserve">Curso de formación de oficiales para  la Marina Militar- Licenciatura en sistemas navales </t>
  </si>
  <si>
    <t xml:space="preserve">Curso de formación de oficiales para la Marina Mercante - Licenciatura en sistemas náuticos </t>
  </si>
  <si>
    <t>INSTITUCIÓN / CARRERA</t>
  </si>
  <si>
    <t>ESCUELA DE FORMACIÓN PROFESIONAL Y ADUANA</t>
  </si>
  <si>
    <t>Fuente: DGETP</t>
  </si>
  <si>
    <t>Fuente: DE - DGETP</t>
  </si>
  <si>
    <t>Cuadro Nº II- 8.1.7</t>
  </si>
  <si>
    <t>Analista en Tecnología Informática</t>
  </si>
  <si>
    <t xml:space="preserve"> Técnico en Diseño de Interiores</t>
  </si>
  <si>
    <t>Analista en Marketing Digital</t>
  </si>
  <si>
    <t>Analista en Recursos Humanos</t>
  </si>
  <si>
    <t xml:space="preserve">Como gestionar las Emociones </t>
  </si>
  <si>
    <t>¿Cómo manejar una crisis?</t>
  </si>
  <si>
    <t>Comunicación Efectiva</t>
  </si>
  <si>
    <t>Diseño Ágil de Páginas WEB</t>
  </si>
  <si>
    <t>E-commerce</t>
  </si>
  <si>
    <t>Estrategias para Emprender</t>
  </si>
  <si>
    <t>Embudo de Ventas para tu Negocio Digital</t>
  </si>
  <si>
    <t>Excel Avanzado</t>
  </si>
  <si>
    <t>Excel Básico</t>
  </si>
  <si>
    <t>Excelencia en el Servicio al Cliente</t>
  </si>
  <si>
    <t>Fundamentos DEVOPS</t>
  </si>
  <si>
    <t>Gestión Estratégica del Talento</t>
  </si>
  <si>
    <t>Habilidades Blandas</t>
  </si>
  <si>
    <t>Herramientas de Coaching</t>
  </si>
  <si>
    <t>Liderazgo para el Mando Medio</t>
  </si>
  <si>
    <t>Marca Personal</t>
  </si>
  <si>
    <t>Negociación Efectiva</t>
  </si>
  <si>
    <t>Oratoria y Presentaciones Eectivas</t>
  </si>
  <si>
    <t>Plan de Marketing Paso a Paso</t>
  </si>
  <si>
    <t>PNL y Lenguaje Corporal</t>
  </si>
  <si>
    <t>Técnicas de Venta Profesional</t>
  </si>
  <si>
    <t>Instructor de Equitación Terapéutica</t>
  </si>
  <si>
    <t>Técnico Asistente Veterinario</t>
  </si>
  <si>
    <t>ESTUDIANTES MATRICULADOS EN LA DGES EN QUINTO GRADO DE EDUCACIÓN MEDIA GENERAL PÚBLICA POR PLAN Y ORIENTACIÓN SEGÚN DEPARTAMENTO (Todo el país, 2020)</t>
  </si>
  <si>
    <t>MATRÍCULA Y PERSONAL DOCENTE DEL RELEVAMIENTO DE INSTITUCIONES DE OFERTA DE FORMACIÓN EN EDUCACIÓN NO FORMAL POR SEXO SEGÚN TIPO DE INSTITUCIÓN E INSTITUCIONES (Todo el país, 2020)</t>
  </si>
  <si>
    <t>Batallón de Infantería Paracaidísta N° 14 - Centro de Instrucción y Operaciones Especiales del Ejército (MDN)</t>
  </si>
  <si>
    <t xml:space="preserve">BRIGADA AEREA II Escuadron De Vuelo Avanzado (MDN) </t>
  </si>
  <si>
    <t>C.I.P.T.M.E. (Centro de Instrucción de Perros de Trabajo Militar del Ejército) - Brigada de Infanteria N°1 (Cuartel las Piedras) (MDN)</t>
  </si>
  <si>
    <t>Centro de Formación Penitenciaria (Ministerio del Interior)</t>
  </si>
  <si>
    <t>Centro de Instrucción de Artilleria de Campaña y Antiaerea Coronel Antonio E. Trifoglio (MDN)</t>
  </si>
  <si>
    <t>Centro de Instrucción de la Armada (MDN)</t>
  </si>
  <si>
    <t>Dirección Nacional de Sanidad de las Fuerzas Armadas (MDN)</t>
  </si>
  <si>
    <t>E.MÚS.E - I.M.A.E (MDN)</t>
  </si>
  <si>
    <t>E.S.O.E. - INSTITUTO MILITAR DE LAS ARMAS Y ESPECIALIDADES (MDN)</t>
  </si>
  <si>
    <t>ESANA (MDN)</t>
  </si>
  <si>
    <t>Escuela de Comando y Estado Mayor Aéreo (MDN)</t>
  </si>
  <si>
    <t>ESCUELA DE EDUCACIÓN FÍSICA Y TIRO DEL EJÉRCITO - INSTITUTO MILITAR DE LAS ARMAS Y ESPECIALIDADES (MDN)</t>
  </si>
  <si>
    <t>Escuela de Equitación del Ejército "Grito de Asencio" (MDN)</t>
  </si>
  <si>
    <t>ESCUELA DE ESPECIALIDADES DE LA ARMADA (MDN)</t>
  </si>
  <si>
    <t>Escuela de Infanteria de Marina (MDN)</t>
  </si>
  <si>
    <t>Escuela de Ingenieros del Ejército (MDN)</t>
  </si>
  <si>
    <t>ESCUELA MILITAR DE AERONÁUTICA - Pando (MDN)</t>
  </si>
  <si>
    <t>Escuela Nacional de Operaciones de Paz del Uruguay (MDN)</t>
  </si>
  <si>
    <t>ESCUELA TECNICA DE AERONAUTICA - COLONIA NICOLICH (MDN)</t>
  </si>
  <si>
    <t>GRUPO DE BUCEO Y SALVAMENTO DE LA ARMADA (MDN)</t>
  </si>
  <si>
    <t>I.M.A.E./E.I.E. (MDN)</t>
  </si>
  <si>
    <t>INSTITUTO MILITAR DE LAS ARMAS Y ESPECIALIDADES - Escuela De Administración Militar (MDN)</t>
  </si>
  <si>
    <t>Instituto Militar de las Armas y Especialidades (MDN)</t>
  </si>
  <si>
    <t>Servicio de Intendencia del Ejército (MDN)</t>
  </si>
  <si>
    <t>Servicio de Material y Armamento (MDN)</t>
  </si>
  <si>
    <t>Servicio de Transporte del Ejército (MDN)</t>
  </si>
  <si>
    <t>Servicio de Veterinaria y Remonta (MDN)</t>
  </si>
  <si>
    <t>A.Pro.D.I - Asociación de Ayuda al Adulto Discapacitado</t>
  </si>
  <si>
    <t>A.SI.D.CO. Asociación Síndrome de Down de la Costa de Oro</t>
  </si>
  <si>
    <t>A+</t>
  </si>
  <si>
    <t>AbySa</t>
  </si>
  <si>
    <t>ACAD. INSTRUCTORUY - ANDIPEC</t>
  </si>
  <si>
    <t>Academia Abaco</t>
  </si>
  <si>
    <t>Academia Alfa</t>
  </si>
  <si>
    <t>ACADEMIA DANIEL GRECCO</t>
  </si>
  <si>
    <t>Academia de Choferes A &amp; M</t>
  </si>
  <si>
    <t xml:space="preserve">ACADEMIA DE CHOFERES DE LA PLAZA </t>
  </si>
  <si>
    <t>ACADEMIA DE CHOFERES LAGOMAR</t>
  </si>
  <si>
    <t>ACADEMIA DE CHOFERES LOMAS</t>
  </si>
  <si>
    <t>Academia de choferes Mario Silva y Jose Piñeiro - A.N.D.I.P.E.C.</t>
  </si>
  <si>
    <t>ACADEMIA DE CHOFERES MAURICIO</t>
  </si>
  <si>
    <t>Academia de Choferes MOVE</t>
  </si>
  <si>
    <t>ACADEMIA DE CHOFERES PANDO RC</t>
  </si>
  <si>
    <t>ACADEMIA DE CHOFERES PORTONES</t>
  </si>
  <si>
    <t>Academia de choferes Victoria</t>
  </si>
  <si>
    <t>ACADEMIA DE CONDUCIR LA UNICA - FRAY BENTOS</t>
  </si>
  <si>
    <t>Academia de Conducir Santa Lucía</t>
  </si>
  <si>
    <t>Academia de danza Ethel Goldman</t>
  </si>
  <si>
    <t>ACADEMIA DE FITNESS SRL - UPFITNESS</t>
  </si>
  <si>
    <t>ACADEMIA DUNA - ALEJANDRO MENENDEZ</t>
  </si>
  <si>
    <t>ACADEMIA GONZALO CASTRO</t>
  </si>
  <si>
    <t>Academia Juan</t>
  </si>
  <si>
    <t>Academia Lider</t>
  </si>
  <si>
    <t>Academia Mario Rodriguez</t>
  </si>
  <si>
    <t>ACADEMIA MONTEVDEO</t>
  </si>
  <si>
    <t>Academia Nelson - Carlos Roberto García Greco</t>
  </si>
  <si>
    <t>Academia Real Florida</t>
  </si>
  <si>
    <t>Academia Sol</t>
  </si>
  <si>
    <t>Academia Urbana</t>
  </si>
  <si>
    <t>Adriana Fernández</t>
  </si>
  <si>
    <t>Aeromas Training Center</t>
  </si>
  <si>
    <t>Aerosur - Escuela de Vuelo</t>
  </si>
  <si>
    <t>Agencia de Desarrollo Productivo Paysandu</t>
  </si>
  <si>
    <t>AILOMA - MAGDALENA CAZARRE</t>
  </si>
  <si>
    <t>AKASHA LA PUERTA DEL SOL</t>
  </si>
  <si>
    <t>AL Capacitación</t>
  </si>
  <si>
    <t xml:space="preserve">Alianza  Uruguay Estados Unidos - Mercedes </t>
  </si>
  <si>
    <t>Alianza Bella Union</t>
  </si>
  <si>
    <t>ALIANZA CANELÓN CHICO</t>
  </si>
  <si>
    <t>ALIANZA CANELONES</t>
  </si>
  <si>
    <t>Alianza Cultural de Inglés-Castillos</t>
  </si>
  <si>
    <t>Alianza Cultural Uruguay EEUU</t>
  </si>
  <si>
    <t>ALIANZA DURAZNO</t>
  </si>
  <si>
    <t>Alianza Fray Bentos - Guelman Guigou Sara Zulema</t>
  </si>
  <si>
    <t>ALIANZA Fray Marcos</t>
  </si>
  <si>
    <t>ALIANZA MALDONADO</t>
  </si>
  <si>
    <t>ALIANZA MIGUES</t>
  </si>
  <si>
    <t>Alianza Rivera - Ramos Fontes Ana Alicia y Segura Aldabe Natalia</t>
  </si>
  <si>
    <t>Alianza San Ramòn</t>
  </si>
  <si>
    <t>Alianza Uruguay EEUU - Dolores</t>
  </si>
  <si>
    <t>ALPHA SPORTS CENTER</t>
  </si>
  <si>
    <t>Alto Voltaje</t>
  </si>
  <si>
    <t>ALYA - Mónica Sasha Goggia Sosa</t>
  </si>
  <si>
    <t>América Solidaria Uruguay - Fundación Uruguay por una cultura solidaria</t>
  </si>
  <si>
    <t>American Language Institute Tarariras</t>
  </si>
  <si>
    <t>AMG Academia de MANEJO</t>
  </si>
  <si>
    <t>AMIGOS, Centro de Educacion Integral</t>
  </si>
  <si>
    <t>Andamiantes - La Estación</t>
  </si>
  <si>
    <t>ANET.UY</t>
  </si>
  <si>
    <t>ANGLO ALBO</t>
  </si>
  <si>
    <t>ANGLO Carmelo</t>
  </si>
  <si>
    <t>Anglo Costa de Oro</t>
  </si>
  <si>
    <t>ANGLO DE LA COSTA - SONIA MARTÍNEZ TUBINO  Y MARIELA VEGA PÉREZ</t>
  </si>
  <si>
    <t>Anglo Midland  - Instituto Cultural Anglo-Uruguayo de Salto</t>
  </si>
  <si>
    <t>ANGLO NUEVA HELVECIA</t>
  </si>
  <si>
    <t>ANGLO PANDO</t>
  </si>
  <si>
    <t>ANGLO PUNTAS DE VALDEZ</t>
  </si>
  <si>
    <t>Anglo Salinas</t>
  </si>
  <si>
    <t>Anglo San Carlos</t>
  </si>
  <si>
    <t>Anglo Town - Instituto Cultural Anglo-Uruguayo de Salto</t>
  </si>
  <si>
    <t>ANGLO UNION</t>
  </si>
  <si>
    <t>AP ACADEMIA DE CONDUCTORES LA PAZ</t>
  </si>
  <si>
    <t>ARAMÍ</t>
  </si>
  <si>
    <t>ARCHI - MARIELA NANCY SUAREZ REYES</t>
  </si>
  <si>
    <t>ARQUITEMAS</t>
  </si>
  <si>
    <t>Arte &amp; Ciencia</t>
  </si>
  <si>
    <t>Asociacion Anglo Bella Union</t>
  </si>
  <si>
    <t>ASOCIACION CENTRO ESPERANZA OMBUES DE LAVALLE</t>
  </si>
  <si>
    <t>ASOCIACIÓN CIVIL JÓVENES FUERTES</t>
  </si>
  <si>
    <t>Asociacion Civil para Discapacitados Intelectuales "Suyay"</t>
  </si>
  <si>
    <t>Asociación Civil Sur - Cipres</t>
  </si>
  <si>
    <t>Asociacion Creciendo Juntos</t>
  </si>
  <si>
    <t>Asociación Cultural y Técnica La Cantera</t>
  </si>
  <si>
    <t xml:space="preserve">Asociación de Diabéticos del Uruguay </t>
  </si>
  <si>
    <t>Asociaciòn de Dirigentes de Marketing</t>
  </si>
  <si>
    <t xml:space="preserve">ASOCIACION DE QUIMICA Y FARMACIA DEL URUGUAY </t>
  </si>
  <si>
    <t>Asociación Down Las Piedras</t>
  </si>
  <si>
    <t>Asociación Educativa Iara - Flama Club</t>
  </si>
  <si>
    <t>Asociacion Hastinapura</t>
  </si>
  <si>
    <t>Asociación Uruguaya de Músicos</t>
  </si>
  <si>
    <t>ASPEN TREE</t>
  </si>
  <si>
    <t>Atanor</t>
  </si>
  <si>
    <t>ATSUY SRL</t>
  </si>
  <si>
    <t>Aula Uruguay Capacitación - Centro  Capacitación Integral Ltda</t>
  </si>
  <si>
    <t>AyC Digital SRL - IBEC</t>
  </si>
  <si>
    <t>B live - Maria Parga</t>
  </si>
  <si>
    <t>Berlitz Uruguay S.A</t>
  </si>
  <si>
    <t>BIKE Escuela de inglés</t>
  </si>
  <si>
    <t>Biston Uruguay</t>
  </si>
  <si>
    <t>Blackbird School of English</t>
  </si>
  <si>
    <t>BRIGHTON INSTITUTE  - Héctor Elías Gil Savino</t>
  </si>
  <si>
    <t>British Institute</t>
  </si>
  <si>
    <t>British Intitute Tarariras</t>
  </si>
  <si>
    <t>BROTHER MONTEVIDEO</t>
  </si>
  <si>
    <t xml:space="preserve">C.A.D.A. INTEGRA </t>
  </si>
  <si>
    <t>C.C.A.U CANELONES - ANGLO CANELONES</t>
  </si>
  <si>
    <t>CADI Instituto de Asistencia e Inclusión a Personas con Discapacidad</t>
  </si>
  <si>
    <t>CAILP SRL - Centro de Atención Interdisciplinario Las Piedras SRL</t>
  </si>
  <si>
    <t>CAINA</t>
  </si>
  <si>
    <t>Carrasco Flight School</t>
  </si>
  <si>
    <t>Casa Arbus</t>
  </si>
  <si>
    <t>CE.CA.S - CENTRO DE CAPACITACION PARA LA SALUD</t>
  </si>
  <si>
    <t>Cedrés Bonilla, Iliana Florentina</t>
  </si>
  <si>
    <t>CEDU CORPORACIÒN EDUCATIVA DEL URUGUAY</t>
  </si>
  <si>
    <t xml:space="preserve">CEFOR  Programa Los Gauchitos </t>
  </si>
  <si>
    <t>CEIDI - NUESTRO TIEMPO</t>
  </si>
  <si>
    <t>CENAFO SALUD</t>
  </si>
  <si>
    <t>CENTRO ANGLO LA TEJA</t>
  </si>
  <si>
    <t>CENTRO CAMINOS (Centro Interdisciplinario y Rehabilitación y Reeducación Psicopedagógica)</t>
  </si>
  <si>
    <t>CENTRO CULTURAL ANGLO URUGUAYO ARTIGAS</t>
  </si>
  <si>
    <t>Centro Cultural Kavlin</t>
  </si>
  <si>
    <t>Centro de Arte Flamenco La Plazuela</t>
  </si>
  <si>
    <t>Centro de Atención Neuropsicologica San José</t>
  </si>
  <si>
    <t>Centro de Capacitación Jacksonville</t>
  </si>
  <si>
    <t>CENTRO DE CAPACITACION SERRANO</t>
  </si>
  <si>
    <t>Centro de Comunicaciòn Virginia Woolf - Cotidiano Mujer</t>
  </si>
  <si>
    <t>Centro de Estimulacion Temprana y Rehabilitación Integral  (CETRI)</t>
  </si>
  <si>
    <t>CENTRO DE FORMACION TECNICA - Marisa Seoane</t>
  </si>
  <si>
    <t>Centro de Industriales Panaderos del Uruguay</t>
  </si>
  <si>
    <t>CENTRO DE INGLES PAN DE AZUCAR</t>
  </si>
  <si>
    <t>Centro de integración Cultural Uruguay-China - CICUCH</t>
  </si>
  <si>
    <t>CENTRO DE INTERVENCION EDUCATIVA TEMPRANA - C.I.TEMP</t>
  </si>
  <si>
    <t>CENTRO DE REHABILITACION - CARER</t>
  </si>
  <si>
    <t>Centro de Rehabilitación Motriz Asociación Martin Etchegoyen del Pino</t>
  </si>
  <si>
    <t>Centro DIES Prado</t>
  </si>
  <si>
    <t>Centro Educativo en Area de la Salud "CEAS"</t>
  </si>
  <si>
    <t>Centro Educativo Esperanza</t>
  </si>
  <si>
    <t>CENTRO EDUCATIVO PARA PERSONAS CON DISCAPACIDAD - COLEGIO PIRIGUAZÚ</t>
  </si>
  <si>
    <t>Centro Educativo Paso de la Arena</t>
  </si>
  <si>
    <t>Centro Educativo Psicopedagógico Lagomar (CEPLA)</t>
  </si>
  <si>
    <t>Centro Educativo Recreativo y Social - CERS</t>
  </si>
  <si>
    <t>CENTRO ESTUDIOS DE INGLES</t>
  </si>
  <si>
    <t>Centro Interdisciplinario del Parque</t>
  </si>
  <si>
    <t>Centro Interdisciplinario del Sur</t>
  </si>
  <si>
    <t>Centro Interdisciplinario Lumiére</t>
  </si>
  <si>
    <t xml:space="preserve">Centro Interdisciplinario Vera </t>
  </si>
  <si>
    <t>Centro Juvenil Mercado Victoria - El Tejano</t>
  </si>
  <si>
    <t>Centro Matices</t>
  </si>
  <si>
    <t>Centro Nuevos Horizontes</t>
  </si>
  <si>
    <t>Centro Oeste Nuevo Paris</t>
  </si>
  <si>
    <t>Centro Suzuki Montevideo</t>
  </si>
  <si>
    <t>Centro Timbó - Centro Psicopedagógico Lagomar</t>
  </si>
  <si>
    <t>Centro Vida</t>
  </si>
  <si>
    <t xml:space="preserve">CER </t>
  </si>
  <si>
    <t>CERI</t>
  </si>
  <si>
    <t>CERO ES 3</t>
  </si>
  <si>
    <t>Cetp Mdeo</t>
  </si>
  <si>
    <t>CETP SRL</t>
  </si>
  <si>
    <t>CIAM</t>
  </si>
  <si>
    <t>CIEF (Centro de Investigación y estudios familiares)</t>
  </si>
  <si>
    <t>CIEP UY</t>
  </si>
  <si>
    <t>CITE</t>
  </si>
  <si>
    <t>CLEP S.A. Parque Batlle</t>
  </si>
  <si>
    <t xml:space="preserve">Clinica Escuela Esperanza </t>
  </si>
  <si>
    <t>Clinica Integral de desarrollo humano - CIDH</t>
  </si>
  <si>
    <t>Clinica Integral de desarrollo humano - Ecilda Paullier</t>
  </si>
  <si>
    <t xml:space="preserve">Colegio de Contadores, Economistas y Administradores del Uruguay </t>
  </si>
  <si>
    <t>Colegio de Enfermeras del Uruguay</t>
  </si>
  <si>
    <t>Colonia Aero Club</t>
  </si>
  <si>
    <t>Comisión Escuela Especial - Nueva Palmira</t>
  </si>
  <si>
    <t>Comité Olimpico Uruguayo</t>
  </si>
  <si>
    <t>Compañía Circomedia Uruguay</t>
  </si>
  <si>
    <t>Comunidad Israelita del Uruguay</t>
  </si>
  <si>
    <t>CONSERVATORIO SUR</t>
  </si>
  <si>
    <t>CONSULTORA DOSA - Adrian Rovelli, Waldemar Sosa y Otros</t>
  </si>
  <si>
    <t>Cooperativa Construyendo Puentes Dignos - CPUED</t>
  </si>
  <si>
    <t>Cooperativa Cultural Capurro - Pabellón del Parque Capurro</t>
  </si>
  <si>
    <t xml:space="preserve">COOPERATIVA NUEVO HORIZONTE </t>
  </si>
  <si>
    <t>COPAHDIM</t>
  </si>
  <si>
    <t>Cottolengo Femenino Don Orione</t>
  </si>
  <si>
    <t>CROWN INSTITUTE</t>
  </si>
  <si>
    <t>Cruz Roja Uruguaya</t>
  </si>
  <si>
    <t>CTL</t>
  </si>
  <si>
    <t>CTU - BAEZ ARIAS YANNINA GISELL</t>
  </si>
  <si>
    <t>CUDEG</t>
  </si>
  <si>
    <t>Curso de Implantes Dr. Javier Trinidad</t>
  </si>
  <si>
    <t xml:space="preserve">DESARROLLO EDUCATIVO </t>
  </si>
  <si>
    <t>DeTrés Escuela de Música</t>
  </si>
  <si>
    <t>DR. EDUARDO BLANCO ACEVEDO - ESCUELA DE ENFERMERIA</t>
  </si>
  <si>
    <t>Dreams English Institute</t>
  </si>
  <si>
    <t>EDUCARTE</t>
  </si>
  <si>
    <t>EGEDA URUGUAY</t>
  </si>
  <si>
    <t>EGI -  English Garden Institute</t>
  </si>
  <si>
    <t>EL ABROJO - Cede de Paso Carrasco</t>
  </si>
  <si>
    <t>EL CHAJA CENTRO DE FORMACIÓN Y CULTURA RURAL</t>
  </si>
  <si>
    <t>El Paso</t>
  </si>
  <si>
    <t>El Tejano</t>
  </si>
  <si>
    <t>ELEA - Prevenir Entidad de Capacitación</t>
  </si>
  <si>
    <t>Elena Waded Nakle Benas</t>
  </si>
  <si>
    <t>EMICAR</t>
  </si>
  <si>
    <t>EMPIRE ENGLISH CENTER</t>
  </si>
  <si>
    <t>England Institute - Stefany Elaine Pérez Bueno</t>
  </si>
  <si>
    <t>English Plus</t>
  </si>
  <si>
    <t>English Teaching Centre</t>
  </si>
  <si>
    <t>English Training House</t>
  </si>
  <si>
    <t>ENGLISHLAND - KM. 24</t>
  </si>
  <si>
    <t>ENGLISHLAND - KM. 27</t>
  </si>
  <si>
    <t>Englishtime</t>
  </si>
  <si>
    <t>Enjoy English</t>
  </si>
  <si>
    <t>ESCUELA CENTROSUR</t>
  </si>
  <si>
    <t>Escuela de Acción Artística Luis Trochon</t>
  </si>
  <si>
    <t>Escuela de Actuación de Vicky Rodríguez y Gustavo Antúnez</t>
  </si>
  <si>
    <t>Escuela de baile español Triana</t>
  </si>
  <si>
    <t>Escuela de ballet GYM-DANCE Studio</t>
  </si>
  <si>
    <t>Escuela de Barberos del Uruguay - Lucky Academy</t>
  </si>
  <si>
    <t>Escuela de Choferes "EyC"</t>
  </si>
  <si>
    <t>Escuela de Conductores Biarritz</t>
  </si>
  <si>
    <t>Escuela de Conductores EduCar</t>
  </si>
  <si>
    <t>ESCUELA DE ENFERMERIA ANTARES</t>
  </si>
  <si>
    <t>Escuela de Enfermeria Humanizar</t>
  </si>
  <si>
    <t>ESCUELA DE ENFERMERÍA RIVERA</t>
  </si>
  <si>
    <t>Escuela de enfermería Rosario</t>
  </si>
  <si>
    <t>Escuela de Golf ChiMont - Club de Golf del Cerro</t>
  </si>
  <si>
    <t>ESCUELA DE HERRADORES PG</t>
  </si>
  <si>
    <t>Escuela de Musica Bea D´Atri</t>
  </si>
  <si>
    <t>Escuela de Psicología Social Uruguay - EPSU CANELONES</t>
  </si>
  <si>
    <t>Escuela de Psicología Social Uruguay - EPSU MALDONADO</t>
  </si>
  <si>
    <t>Escuela del Actor</t>
  </si>
  <si>
    <t>Escuela Del Aire</t>
  </si>
  <si>
    <t>Escuela del Aire Uruguay</t>
  </si>
  <si>
    <t>Escuela Enfermería Sarandi</t>
  </si>
  <si>
    <t>Escuela Freudiana de Montevideo</t>
  </si>
  <si>
    <t>Escuela Gestalt Viva Claudio Naranjo Uruguay</t>
  </si>
  <si>
    <t>ESCUELA LAURA LLANES</t>
  </si>
  <si>
    <t>Escuela Ma-pa - Montevideo</t>
  </si>
  <si>
    <t>Escuela Ma-pa - Paysandú</t>
  </si>
  <si>
    <t>ESCUELA NACIONAL DE ENFERMERÍA - ENE</t>
  </si>
  <si>
    <t xml:space="preserve">Escuela Nacional de Enfermeria de Treinta y Tres </t>
  </si>
  <si>
    <t>Escuela Nacional de Enfermería Rio Negro</t>
  </si>
  <si>
    <t>ESCUELA TITANIUM</t>
  </si>
  <si>
    <t>ESCUELA URUGUAYA DE ENFERMERIA</t>
  </si>
  <si>
    <t>Escuela Uruguaya de Fotografía y Video - BRANDZEN</t>
  </si>
  <si>
    <t>Escuela Uruguaya de Fotografía y Video - EUF ANEXO</t>
  </si>
  <si>
    <t>Escuela uruguaya de Técnica Alexander</t>
  </si>
  <si>
    <t>Escuela Verónica Correa Transformación Consciente</t>
  </si>
  <si>
    <t>Espacio Cultural Ignacio Espino</t>
  </si>
  <si>
    <t xml:space="preserve">Espacio Mandalas </t>
  </si>
  <si>
    <t>ESSENTIAL ENGLISH INSTITUTE</t>
  </si>
  <si>
    <t>Ethel Gonnet Rivoir -REVIART Centro de Educación y Rehabilitación</t>
  </si>
  <si>
    <t xml:space="preserve">ETO </t>
  </si>
  <si>
    <t>EVERTIL SA</t>
  </si>
  <si>
    <t>FISE - 18 de julio</t>
  </si>
  <si>
    <t>FISE - LAH</t>
  </si>
  <si>
    <t>FLORIDA BALLET ESTUDIO</t>
  </si>
  <si>
    <t>Fund. Para el Apoyo a la Facultad de Ciencias Económicas y de Administración</t>
  </si>
  <si>
    <t>FUNDACION ALVAREZ CALDEYRO BARCIA</t>
  </si>
  <si>
    <t>Fundacion ASTUR</t>
  </si>
  <si>
    <t>Fundación Bensadoun Laurent</t>
  </si>
  <si>
    <t>Fundación Iberomaricana - FUNIBER</t>
  </si>
  <si>
    <t>Fundación Instituto del Hombre - IDH</t>
  </si>
  <si>
    <t>FUNDACION ISHA EDUCANDO PARA LA PAZ</t>
  </si>
  <si>
    <t>Fundación La Muralla</t>
  </si>
  <si>
    <t xml:space="preserve">Fundacion Los Pinos </t>
  </si>
  <si>
    <t>Fundación Manantiales - Sede CT (Centro Terapéutico)</t>
  </si>
  <si>
    <t>Fundación María Tsakos</t>
  </si>
  <si>
    <t>Fundación Mentalis - Gonzalo Ramírez</t>
  </si>
  <si>
    <t>Fundación Mentalis - Santiago de Chile</t>
  </si>
  <si>
    <t>FUNDACION PLEMUU</t>
  </si>
  <si>
    <t>FUNDACION PROINTEGRA</t>
  </si>
  <si>
    <t>Fundación Telefónica - Conecta Empleo</t>
  </si>
  <si>
    <t>Fundación Telefónica - Formación Docente</t>
  </si>
  <si>
    <t>Fundación Telefónica - Gestión de clase</t>
  </si>
  <si>
    <t>Fundación Trompo Azul</t>
  </si>
  <si>
    <t>FUNDACIÓN YBYRAY</t>
  </si>
  <si>
    <t>Fundacion/Fondation Forge</t>
  </si>
  <si>
    <t>FUNDASOL</t>
  </si>
  <si>
    <t>GAMARA</t>
  </si>
  <si>
    <t>Garcia Barreto Matias Emanuel</t>
  </si>
  <si>
    <t>GIAZZU SA - Bios Lagomar</t>
  </si>
  <si>
    <t>GIAZZU SA - BIOS PRADO</t>
  </si>
  <si>
    <t>GIAZZU SA - Bios Tres Cruces</t>
  </si>
  <si>
    <t>GIAZZU SA - Escuela de Economía y Finanzas</t>
  </si>
  <si>
    <t>Gimnasio Feeling</t>
  </si>
  <si>
    <t>GLOW MAKEUP STUDIO</t>
  </si>
  <si>
    <t>GRANJA LA ESPERANZA SABALERA - jovenes y adultos con discapacidad</t>
  </si>
  <si>
    <t>Graña Chaparro Griselda Dayci - La Barra</t>
  </si>
  <si>
    <t>Graña Chaparro Griselda Dayci - Maldonado</t>
  </si>
  <si>
    <t>GRUPO AYUDAR - RIVERA</t>
  </si>
  <si>
    <t>GRUPO AYUDAR - TRANQUERAS</t>
  </si>
  <si>
    <t>HEADWAY INSTITUTE</t>
  </si>
  <si>
    <t>hera</t>
  </si>
  <si>
    <t xml:space="preserve">High Flyers Institute  - María Eugenia Acosta Almeida </t>
  </si>
  <si>
    <t>HIGHLANDS SCHOOL COLONIA</t>
  </si>
  <si>
    <t>HIGHLANDS SCHOOL MERCEDES</t>
  </si>
  <si>
    <t>Highlands School MONTEVIDEO</t>
  </si>
  <si>
    <t>HIT ESCUELA DE MÚSICA</t>
  </si>
  <si>
    <t xml:space="preserve">Hogar de la Empleada </t>
  </si>
  <si>
    <t>HOY MANEJO</t>
  </si>
  <si>
    <t>Iac Capacitación</t>
  </si>
  <si>
    <t>ICAU (Anglo) BUCEO</t>
  </si>
  <si>
    <t>ICLAP LAS PIEDRAS</t>
  </si>
  <si>
    <t>ICS - Instituto de coaching en salud, nutrición y deporte.</t>
  </si>
  <si>
    <t>IEFIS - PROSALUD</t>
  </si>
  <si>
    <t>IMEF - GIMNASIOS</t>
  </si>
  <si>
    <t>INC English Services</t>
  </si>
  <si>
    <t>Infoce Uruguay</t>
  </si>
  <si>
    <t>Institución Kolping SA</t>
  </si>
  <si>
    <t>Institut Pasteur de Montevideo</t>
  </si>
  <si>
    <t>Instituto Accent English Language Courses</t>
  </si>
  <si>
    <t>INSTITUTO ALDEY</t>
  </si>
  <si>
    <t>INSTITUTO ANGLO LA BLANQUEADA</t>
  </si>
  <si>
    <t>INSTITUTO ANGLO MALVÍN</t>
  </si>
  <si>
    <t>Instituto Anglo Uruguayo de Melo</t>
  </si>
  <si>
    <t>INSTITUTO ATHENEA</t>
  </si>
  <si>
    <t xml:space="preserve">INSTITUTO BEC LTDA. </t>
  </si>
  <si>
    <t>INSTITUTO CAMINO ABIERTO del URUGUAY - GRANJA LOS TULIPANES</t>
  </si>
  <si>
    <t>INSTITUTO CAMINO ABIERTO del URUGUAY - MONTEVIDEO</t>
  </si>
  <si>
    <t xml:space="preserve">INSTITUTO CAPACITA - Centro Comercial de Melo </t>
  </si>
  <si>
    <t>INSTITUTO CAPACITA - Salon Comunal Colonia Palma</t>
  </si>
  <si>
    <t>INSTITUTO CAPACITA - Salon de Teatro usufructuado por Sindicato Trabajadoras Domésticas de Bella Unión</t>
  </si>
  <si>
    <t>Instituto CTC - Educadora del Litoral</t>
  </si>
  <si>
    <t>INSTITUTO CULTURAL ANGLO URUGUAYO - ANGLO PAYSANDU</t>
  </si>
  <si>
    <t>INSTITUTO CULTURAL ANGLO URUGUAYO DE MERCEDES</t>
  </si>
  <si>
    <t>Instituto Cultural Anglo Uruguayo de Rivera</t>
  </si>
  <si>
    <t>INSTITUTO CULTURAL ANGLO-URUGUAYO</t>
  </si>
  <si>
    <t>INSTITUTO CULTURAL URUGUAYO BRASILERO - ICUB</t>
  </si>
  <si>
    <t>Instituto de Aprendizaje y Psicopedagogía - INS.A.P</t>
  </si>
  <si>
    <t>Instituto de Buena Voluntad - Asociacion Iglesia Metodista del Uruguay</t>
  </si>
  <si>
    <t>Instituto de Capacitación Laboral</t>
  </si>
  <si>
    <t>Instituto de Capacitación y Extensión en Cosmetología y Cosmiatría</t>
  </si>
  <si>
    <t>INSTITUTO DE COMERCIO INTERNACIONAL DE MONTEVIDEO</t>
  </si>
  <si>
    <t>Instituto de Cultura Inglesa - Colegio Jesús María</t>
  </si>
  <si>
    <t>Instituto de Danzas "Verónica Samurio"</t>
  </si>
  <si>
    <t>Instituto de Danzas Karen Pintos</t>
  </si>
  <si>
    <t xml:space="preserve">Instituto de Desarrollo Profesional y Empresarial </t>
  </si>
  <si>
    <t>Instituto de Formación  Técnica MG</t>
  </si>
  <si>
    <t>Instituto de Informática Viñales</t>
  </si>
  <si>
    <t>INSTITUTO DE INGLES - Prof.Carmen Cabo</t>
  </si>
  <si>
    <t>Instituto de Ingles Cedi</t>
  </si>
  <si>
    <t>INSTITUTO DE INGLÉS MELO</t>
  </si>
  <si>
    <t>INSTITUTO DE REHABILITACIÓN PSICOSOCIAL DE COLONIA</t>
  </si>
  <si>
    <t>Instituto de Restauración Gutiérrez Odizzio - Restauración y Conservación de Bienes Culturales</t>
  </si>
  <si>
    <t>INSTITUTO DICKENS SRL</t>
  </si>
  <si>
    <t>Instituto Ganem</t>
  </si>
  <si>
    <t>Instituto Gastronomico Internacional</t>
  </si>
  <si>
    <t>INSTITUTO GATO DUMAS</t>
  </si>
  <si>
    <t>Instituto Hastings</t>
  </si>
  <si>
    <t>Instituto I.E.CO.</t>
  </si>
  <si>
    <t>INSTITUTO IADE</t>
  </si>
  <si>
    <t>INSTITUTO IECI - AGOSTINO ASCIONE SILVIA CATALINA</t>
  </si>
  <si>
    <t>Instituto Libre</t>
  </si>
  <si>
    <t>Instituto Loto</t>
  </si>
  <si>
    <t>INSTITUTO LUCA PACIOLI</t>
  </si>
  <si>
    <t>INSTITUTO MUNDO NUEVO</t>
  </si>
  <si>
    <t>Instituto Nacional de Jardineria y Paisajismo</t>
  </si>
  <si>
    <t>INSTITUTO PIERRE DE COUBERTIN</t>
  </si>
  <si>
    <t>Instituto Prado</t>
  </si>
  <si>
    <t>Instituto QF</t>
  </si>
  <si>
    <t xml:space="preserve">INSTITUTO ROSEDAL - ROSEDAL DEL HUM </t>
  </si>
  <si>
    <t>Instituto Sherpa</t>
  </si>
  <si>
    <t>INSTITUTO TECNICO HOTELERO GASTRONOMICO DEL URUGUAY</t>
  </si>
  <si>
    <t>INSTITUTO TECNOLÓGICO CTC LTDA</t>
  </si>
  <si>
    <t>INSTITUTO TECNOLOGICO DEL URUGUAY ltda. - ITU COLONIA</t>
  </si>
  <si>
    <t>Instituto Tecnológico Ecilda Paullier (ITEP)</t>
  </si>
  <si>
    <t>Instituto Universo</t>
  </si>
  <si>
    <t>INSTITUTO URUBRIT</t>
  </si>
  <si>
    <t>INSTITUTO URUGUAYO DE NORMAS TÉCNICAS - UNIT</t>
  </si>
  <si>
    <t xml:space="preserve">INSTITUTO URUGUAYO DE SOLDADURA Y HERERÍA </t>
  </si>
  <si>
    <t>INSTITUTO VINICIUS DE MORAES</t>
  </si>
  <si>
    <t>Instiuto Cultural Anglo Uruguayo de Las Piedras</t>
  </si>
  <si>
    <t>IPEP</t>
  </si>
  <si>
    <t>IPRU (Instituto de Promoción Económico Social del Uruguay) - Sede Central</t>
  </si>
  <si>
    <t>IPRU (Instituto de Promoción Económico Social del Uruguay) - Sede Regional</t>
  </si>
  <si>
    <t>JAVIER VIDAL PROFESOR DE INGLES</t>
  </si>
  <si>
    <t>JULANA (Jugando en la Naturaleza)</t>
  </si>
  <si>
    <t>Juventud para Cristo - Barrido B</t>
  </si>
  <si>
    <t>Juventud para Cristo - Barrido Municipio F</t>
  </si>
  <si>
    <t>Juventud para Cristo - Salí Jugando</t>
  </si>
  <si>
    <t>KENT INSTITUTE</t>
  </si>
  <si>
    <t>LA CASA DE LAS LETRAS - ESPACIO CULTURAL Y EDUCATIVO</t>
  </si>
  <si>
    <t>LANE - Instituto Superior de Informática</t>
  </si>
  <si>
    <t>Learning English</t>
  </si>
  <si>
    <t>LIFE ENGLISH INSTITUTE</t>
  </si>
  <si>
    <t>LIFERCEN SA - "Escuela de Enfermería Santa Maria"</t>
  </si>
  <si>
    <t>LONDINIUM English Language Teaching &amp; Learning</t>
  </si>
  <si>
    <t xml:space="preserve">LONDON BRIDGE INSTITUTE </t>
  </si>
  <si>
    <t>LONDON MILENIUM S.A.</t>
  </si>
  <si>
    <t>LURAMA SRL - ALEGORIAS</t>
  </si>
  <si>
    <t>Macrosoft (Fernando Rey)</t>
  </si>
  <si>
    <t>MARIELA GONZALEZ</t>
  </si>
  <si>
    <t>MARLOWE</t>
  </si>
  <si>
    <t>Mary Queen English Institute</t>
  </si>
  <si>
    <t>MESA INTERCOOPERATIVA DE SALTO</t>
  </si>
  <si>
    <t>MISION VIDA PARA LAS NACIONES - BORRO</t>
  </si>
  <si>
    <t>MISION VIDA PARA LAS NACIONES - CENTRAL</t>
  </si>
  <si>
    <t>MISION VIDA PARA LAS NACIONES - CERRO</t>
  </si>
  <si>
    <t>MISION VIDA PARA LAS NACIONES - COSTA</t>
  </si>
  <si>
    <t>MISION VIDA PARA LAS NACIONES - DELTA DEL TIGRE</t>
  </si>
  <si>
    <t>MISION VIDA PARA LAS NACIONES - DURAZNO</t>
  </si>
  <si>
    <t>MISION VIDA PARA LAS NACIONES - FLORIDA</t>
  </si>
  <si>
    <t>MISION VIDA PARA LAS NACIONES - LAS PIEDRAS</t>
  </si>
  <si>
    <t>MISION VIDA PARA LAS NACIONES - MALDONADO</t>
  </si>
  <si>
    <t>MISION VIDA PARA LAS NACIONES - PANDO</t>
  </si>
  <si>
    <t>MISION VIDA PARA LAS NACIONES - PUNTA DE RIELES</t>
  </si>
  <si>
    <t>MISION VIDA PARA LAS NACIONES - RIVERA</t>
  </si>
  <si>
    <t>MISION VIDA PARA LAS NACIONES - SALTO</t>
  </si>
  <si>
    <t>MISION VIDA PARA LAS NACIONES - SAN JOSÉ</t>
  </si>
  <si>
    <t>MISION VIDA PARA LAS NACIONES - SANTA LUCÍA</t>
  </si>
  <si>
    <t>MISION VIDA PARA LAS NACIONES - TACUAREMBÓ</t>
  </si>
  <si>
    <t>MONAMI</t>
  </si>
  <si>
    <t>Movimiento Alternativo de Transformación hacia la Equidad social (MATE)</t>
  </si>
  <si>
    <t xml:space="preserve">Movimiento de la Juventud Agraria - Cede Central MJA </t>
  </si>
  <si>
    <t>MSH CAPACITACION</t>
  </si>
  <si>
    <t>MyHcapacitación</t>
  </si>
  <si>
    <t>Netwide - ICEDU</t>
  </si>
  <si>
    <t>NG ENGLISH</t>
  </si>
  <si>
    <t>Nueva Congregación Israelita de Montevideo</t>
  </si>
  <si>
    <t xml:space="preserve">Objetivo Centro de Estudios </t>
  </si>
  <si>
    <t>Obra Ecuménica Barrio Borro / Fundación Pablo de Tarso</t>
  </si>
  <si>
    <t>OBRA SOCIAL DON BOSCO - SOCIEDAD SAN FRANCISCO DE SALES</t>
  </si>
  <si>
    <t>On Capacitaciones</t>
  </si>
  <si>
    <t>Oneness Uruguay Asociación Civil</t>
  </si>
  <si>
    <t>ONG CRECER CON FUTURO</t>
  </si>
  <si>
    <t>ONG Pos los Niños Uruguayos - El Vagon</t>
  </si>
  <si>
    <t>PAPANTLACA - ESCUELA DE VUELO HANGAR 13</t>
  </si>
  <si>
    <t>PEALC - Escuela de cine del Oeste</t>
  </si>
  <si>
    <t>PEALC - Escuela de cine Juan Bautista Crosa</t>
  </si>
  <si>
    <t>Personalize English</t>
  </si>
  <si>
    <t xml:space="preserve">Picapiedras Obra Social Salesiana </t>
  </si>
  <si>
    <t>PMI Capitulo Montevideo</t>
  </si>
  <si>
    <t>Prince William Institute</t>
  </si>
  <si>
    <t>Programa Cardijn Maldonado</t>
  </si>
  <si>
    <t>Proyecto Social Caqueiro - Sociedad San Francisco de Sales</t>
  </si>
  <si>
    <t>PSICOAPRENDIZAJES</t>
  </si>
  <si>
    <t>QUALITAS CSL FRAY BENTOS (ESTELA ROSMARI BENITEZ ORTIZ)</t>
  </si>
  <si>
    <t>Queen Anne English Institute</t>
  </si>
  <si>
    <t xml:space="preserve">Quelavi </t>
  </si>
  <si>
    <t>RAYITO DE LUZ</t>
  </si>
  <si>
    <t>RBC NUESTRO SUEÑO</t>
  </si>
  <si>
    <t>RED QUALITAS - MIGUEL MORELLO CENTANARO</t>
  </si>
  <si>
    <t>REDELSUR</t>
  </si>
  <si>
    <t>REDQUALITAS TARARIRAS</t>
  </si>
  <si>
    <t>Residencia de estudio y trabajo Del Plata - Asociación Cultural y Técnica</t>
  </si>
  <si>
    <t>RESIDENCIA UNIVERSITARIA DEL MAR - Asociación Cultural y Técnica</t>
  </si>
  <si>
    <t>ROMERO LEMONIER CONSULTORES</t>
  </si>
  <si>
    <t xml:space="preserve">SBS TEAM </t>
  </si>
  <si>
    <t>SEASIDE ENGLISH CENTER</t>
  </si>
  <si>
    <t>SECRETARIADO URUGUAYO DE LA LANA</t>
  </si>
  <si>
    <t>Senpai Academy</t>
  </si>
  <si>
    <t>Ser Libre</t>
  </si>
  <si>
    <t>Sociedad de Arquitectos del Uruguay</t>
  </si>
  <si>
    <t>SOCIEDAD DE GIMNASIA L'AVENIR</t>
  </si>
  <si>
    <t>Sociedad Uruguaya de Análisis y Modificación de la Conducta</t>
  </si>
  <si>
    <t>SOMERSET HOUSE ENGLISH</t>
  </si>
  <si>
    <t>SUCCESS - Dickens Malvin</t>
  </si>
  <si>
    <t>T.A.I.T.A.</t>
  </si>
  <si>
    <t>TALLER DE DISEÑO DIGITAL GERMÁN PARULA FERRANDO</t>
  </si>
  <si>
    <t>TALLER DE INFORMÁTICA SRL</t>
  </si>
  <si>
    <t>TALLER DE INTEGRACIÓN RENACER</t>
  </si>
  <si>
    <t>Taller Educativo Integral</t>
  </si>
  <si>
    <t>Taller Sisto Pascale</t>
  </si>
  <si>
    <t>TAO GYM - Maldonado</t>
  </si>
  <si>
    <t>TAOGYM - Punta del Este</t>
  </si>
  <si>
    <t>The American- English Language Center</t>
  </si>
  <si>
    <t>TIBIMAR SA</t>
  </si>
  <si>
    <t>Timbò</t>
  </si>
  <si>
    <t>UNITED KINGDOM INSTITUTE - ANEXO 25 DE MAYO</t>
  </si>
  <si>
    <t>UNITED KINGDOM INSTITUTE - ANEXO RINCÓN</t>
  </si>
  <si>
    <t>Universidad Católica del Uruguay</t>
  </si>
  <si>
    <t>Uruframe Capacitación</t>
  </si>
  <si>
    <t>Vía Escuela de Conducción</t>
  </si>
  <si>
    <t>Vida Estética Centro de Capacitación Profesional S.R.L</t>
  </si>
  <si>
    <t>Virginia Vitale - Thai Massage School.</t>
  </si>
  <si>
    <t>Visconti Dutra María José</t>
  </si>
  <si>
    <t>VISSI D ARTE - CONTI DESIRÉE Y MUSITELLI GABRIEL</t>
  </si>
  <si>
    <t>Wales Institute</t>
  </si>
  <si>
    <t>Windsor School of English</t>
  </si>
  <si>
    <t>XINESIS</t>
  </si>
  <si>
    <t>XtremGYM - Cuello Sanabia Nicolas Andres</t>
  </si>
  <si>
    <t>YACUMENZA</t>
  </si>
  <si>
    <t>Zonafit Gimnasio</t>
  </si>
  <si>
    <t>MATRÍCULA DEL RELEVAMIENTO DE INSTITUCIONES DE OFERTA DE FORMACIÓN EN EDUCACIÓN NO FORMAL SEGÚN REGIÓN Y ÁREAS DE CONOCIMIENTO. (Todo el país, 2020)</t>
  </si>
  <si>
    <t>Agricultura</t>
  </si>
  <si>
    <t>Alfabetización y Aritmética</t>
  </si>
  <si>
    <t>Arquitectura y Construcción</t>
  </si>
  <si>
    <t>Artes</t>
  </si>
  <si>
    <t>Bienestar</t>
  </si>
  <si>
    <t>Ciencias biológicas y afines</t>
  </si>
  <si>
    <t>Ciencias Sociales y del Comportamiento</t>
  </si>
  <si>
    <t>Competencias Personales y Desarrollo</t>
  </si>
  <si>
    <t>Derecho</t>
  </si>
  <si>
    <t>Educación</t>
  </si>
  <si>
    <t>Educación Comercial y Administración</t>
  </si>
  <si>
    <t>Humanidades</t>
  </si>
  <si>
    <t>Idiomas</t>
  </si>
  <si>
    <t>Industria y Producción</t>
  </si>
  <si>
    <t>Ingeniería y Profesiones Afines</t>
  </si>
  <si>
    <t>Matemática y Estadística</t>
  </si>
  <si>
    <t>Medio Ambiente</t>
  </si>
  <si>
    <t>Periodismo e Información</t>
  </si>
  <si>
    <t>Programas y Certificaciones Básicos</t>
  </si>
  <si>
    <t>Salud</t>
  </si>
  <si>
    <t>Servicios de Higiene y Salud Ocupacional</t>
  </si>
  <si>
    <t>Servicios de Seguridad</t>
  </si>
  <si>
    <t>Servicios de Transporte</t>
  </si>
  <si>
    <t>Servicios Personales</t>
  </si>
  <si>
    <t>Silvicultura</t>
  </si>
  <si>
    <t>Tecnologías de la Información y la Comunicación</t>
  </si>
  <si>
    <t>Veterinaria</t>
  </si>
  <si>
    <t>NC</t>
  </si>
  <si>
    <t xml:space="preserve"> La categoría "s/d" es "Sin dato", refiere a los  alumnos de los cuales no se cuenta con información de origen. </t>
  </si>
  <si>
    <t xml:space="preserve"> La categoría  "na." es "No aplica", refiere en este caso a instituciones que no imparten cursos de grado o posgrado.</t>
  </si>
  <si>
    <t>Maestría en Estrategia Nacional</t>
  </si>
  <si>
    <t>EVOLUCIÓN DE LA MATRÍCULA DE LAS INSTITUCIONES UNIVERSITARIAS DE GRADO Y POSTGRADO POR AÑO LECTIVO, SEGÚN INSTITUCIÓN. (Todo el país, 2000 – 2020)</t>
  </si>
  <si>
    <t>CLAEH: El instituto CLAEH  pasó a ser Universidad a partir del año 2018.</t>
  </si>
  <si>
    <t>Univ CLAEH</t>
  </si>
  <si>
    <t xml:space="preserve">IU CLAEH </t>
  </si>
  <si>
    <t>UdelaR: A partir del año 2018, la Udelar reporta su matrícula, según Res. N°15 del CDC de fecha 23/10/12, se entiende por Estudiante Activo por Carrera a los estudiantes que registran alguna actividad de rendición de curso o examen en los últimos dos años calendario consecutivos anteriores, en cualquier unidad curricular básica de la carrera, más la generación de ingreso a la carrera en el año dado. (Se incluyen en esta categoría los niveles de formación y certificaciones contemplados en la ordenanza de grado.)  (División Estadística, Dir. Gral. de Planeamiento)</t>
  </si>
  <si>
    <t>UdelaR: Hasta el 2017 el dato corresponde Proyección de Matrícula de Estudiantes de Grado de la UdelaR (División Estadística, Dir. Gral. de Planeamiento). (Incluye carreras técnicas, tecnológicas y de grado).</t>
  </si>
  <si>
    <t>UdelaR: No se cuenta con el dato de matrícula de postgrado.</t>
  </si>
  <si>
    <t>PERSONAL DOCENTE DE CECAP, POR SEXO, REGIÓN Y DEPARTAMENTO SEGÚN CARGA HORARIA SEMANAL (Todo el país, 2020)</t>
  </si>
  <si>
    <t>Cerro Largo (Melo)</t>
  </si>
  <si>
    <t xml:space="preserve">Nota: Debido a cambios en el sistema de relevamiento de CECAP para el 2020 no se cuenta con la desagregación de docentes titulados y no titulados ni personal no docente. </t>
  </si>
  <si>
    <r>
      <rPr>
        <b/>
        <sz val="10"/>
        <rFont val="Verdana"/>
        <family val="2"/>
      </rPr>
      <t xml:space="preserve">Ingresos: </t>
    </r>
    <r>
      <rPr>
        <sz val="10"/>
        <rFont val="Verdana"/>
        <family val="2"/>
      </rPr>
      <t>Todos los individuos que comenzaron a cursar la propuesta educativa en el primer o segundo semestre del año 2020.(1er. SEMESTRE MARZO 2020 /1 er. SEMESTRE JULIO 2020)</t>
    </r>
  </si>
  <si>
    <t xml:space="preserve">    13 años</t>
  </si>
  <si>
    <t xml:space="preserve">    Sin Dato</t>
  </si>
  <si>
    <t xml:space="preserve">    Fray Bentos</t>
  </si>
  <si>
    <t xml:space="preserve">    Young</t>
  </si>
  <si>
    <r>
      <rPr>
        <b/>
        <sz val="10"/>
        <rFont val="Verdana"/>
        <family val="2"/>
      </rPr>
      <t>Matriculados</t>
    </r>
    <r>
      <rPr>
        <sz val="10"/>
        <rFont val="Verdana"/>
        <family val="2"/>
      </rPr>
      <t>: Todos los individuos que durante el año 2020 cursaron la propuesta educativa. (1er. 2do. 3er. 4to. Y 5to. semestre)</t>
    </r>
  </si>
  <si>
    <r>
      <rPr>
        <b/>
        <sz val="10"/>
        <rFont val="Verdana"/>
        <family val="2"/>
      </rPr>
      <t>Egresos:</t>
    </r>
    <r>
      <rPr>
        <sz val="10"/>
        <rFont val="Verdana"/>
        <family val="2"/>
      </rPr>
      <t xml:space="preserve"> Todos los individuos que culminaron durante el 2020 los cuatro semestres que prevee la propuesta educativa (Estudiantes con Estado Egresado que culminaron 4to y 5to semestre durante el 2020)</t>
    </r>
  </si>
  <si>
    <r>
      <rPr>
        <b/>
        <sz val="10"/>
        <rFont val="Verdana"/>
        <family val="2"/>
      </rPr>
      <t>Egreso Anticipado</t>
    </r>
    <r>
      <rPr>
        <sz val="10"/>
        <rFont val="Verdana"/>
        <family val="2"/>
      </rPr>
      <t>: Todos los individuos que durante el 2020 egresaron de CECAP para incorporarse a otra propuesta educativa o al mundo del trabajo, habiendo cursado un período menor a cuatro semestres.</t>
    </r>
  </si>
  <si>
    <r>
      <rPr>
        <b/>
        <sz val="10"/>
        <rFont val="Verdana"/>
        <family val="2"/>
      </rPr>
      <t>Desvinculados:</t>
    </r>
    <r>
      <rPr>
        <sz val="10"/>
        <rFont val="Verdana"/>
        <family val="2"/>
      </rPr>
      <t xml:space="preserve"> Todos los individuos que durante el 2020 dejaron de asistir a la propuesta.</t>
    </r>
  </si>
  <si>
    <t>Pg De Esp En Com Y Cultura</t>
  </si>
  <si>
    <t>Pg Esp Odont Rest Y Prost Fija</t>
  </si>
  <si>
    <t>Maestría Dir Empresas Énf Rrhh</t>
  </si>
  <si>
    <t xml:space="preserve"> PERSONAL DOCENTE DE EDUCACIÓN EN LA PRIMERA INFANCIA E INICIAL  PÚBLICA DE LA DGEIP SEGÚN DEPARTAMENTO.  (Todo el país, 2020).</t>
  </si>
  <si>
    <t>PERSONAL DOCENTE DE EDUCACIÓN EN LA PRIMERA INFANCIA E INICIAL PRIVADA SEGÚN DEPARTAMENTO. (Todo el país,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</si>
</sst>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64" formatCode="0&quot; &quot;%"/>
    <numFmt numFmtId="165" formatCode="####"/>
    <numFmt numFmtId="166" formatCode="#,##0.0"/>
    <numFmt numFmtId="167" formatCode="#,##0.0_);\(#,##0.0\)"/>
    <numFmt numFmtId="168" formatCode="_-* #,##0.00_-;\-* #,##0.00_-;_-* \-??_-;_-@_-"/>
    <numFmt numFmtId="169" formatCode="###0"/>
    <numFmt numFmtId="170" formatCode="&quot;$&quot;#,#00"/>
    <numFmt numFmtId="171" formatCode="_-* #,##0.00\ _P_t_s_-;\-* #,##0.00\ _P_t_s_-;_-* \-??\ _P_t_s_-;_-@_-"/>
    <numFmt numFmtId="172" formatCode="#.##0."/>
    <numFmt numFmtId="173" formatCode="#,##0_ ;\-#,##0\ "/>
    <numFmt numFmtId="174" formatCode="#,##0&quot;   &quot;;\-#,##0&quot;   &quot;"/>
    <numFmt numFmtId="175" formatCode="_(* #,##0_);_(* \(#,##0\);_(* \-_);_(@_)"/>
    <numFmt numFmtId="176" formatCode="_-* #,##0.00\ _€_-;\-* #,##0.00\ _€_-;_-* \-??\ _€_-;_-@_-"/>
    <numFmt numFmtId="177" formatCode="_-* #,##0.00&quot; Pts&quot;_-;\-* #,##0.00&quot; Pts&quot;_-;_-* \-??&quot; Pts&quot;_-;_-@_-"/>
    <numFmt numFmtId="178" formatCode="#.##000"/>
    <numFmt numFmtId="179" formatCode="_(&quot;$&quot;* #,##0_);_(&quot;$&quot;* \(#,##0\);_(&quot;$&quot;* \-_);_(@_)"/>
    <numFmt numFmtId="180" formatCode="#,#00"/>
    <numFmt numFmtId="181" formatCode="_-* #,##0.00\ &quot;Pts&quot;_-;\-* #,##0.00\ &quot;Pts&quot;_-;_-* &quot;-&quot;??\ &quot;Pts&quot;_-;_-@_-"/>
  </numFmts>
  <fonts count="117" x14ac:knownFonts="1">
    <font>
      <sz val="16"/>
      <name val="Courier New"/>
      <charset val="1"/>
    </font>
    <font>
      <sz val="11"/>
      <color theme="1"/>
      <name val="Calibri"/>
      <family val="2"/>
      <scheme val="minor"/>
    </font>
    <font>
      <b/>
      <sz val="16"/>
      <name val="Calibri"/>
      <family val="2"/>
    </font>
    <font>
      <b/>
      <sz val="16"/>
      <color rgb="FF000000"/>
      <name val="Calibri"/>
      <family val="2"/>
    </font>
    <font>
      <sz val="16"/>
      <name val="Calibri"/>
      <family val="2"/>
    </font>
    <font>
      <b/>
      <sz val="16"/>
      <color rgb="FFFFFFFF"/>
      <name val="Calibri"/>
      <family val="2"/>
    </font>
    <font>
      <sz val="10"/>
      <name val="Verdana"/>
      <family val="2"/>
    </font>
    <font>
      <b/>
      <sz val="11"/>
      <color rgb="FFFFFFFF"/>
      <name val="Verdana"/>
      <family val="2"/>
    </font>
    <font>
      <sz val="10"/>
      <color rgb="FFFF0000"/>
      <name val="Verdana"/>
      <family val="2"/>
    </font>
    <font>
      <b/>
      <sz val="10"/>
      <name val="Verdana"/>
      <family val="2"/>
    </font>
    <font>
      <sz val="10"/>
      <color rgb="FFFF0000"/>
      <name val="Calibri"/>
      <family val="2"/>
    </font>
    <font>
      <b/>
      <sz val="10"/>
      <color rgb="FFFFFFFF"/>
      <name val="Verdana"/>
      <family val="2"/>
    </font>
    <font>
      <b/>
      <sz val="10"/>
      <color rgb="FFFF0000"/>
      <name val="Verdana"/>
      <family val="2"/>
    </font>
    <font>
      <sz val="10"/>
      <color rgb="FF000000"/>
      <name val="Verdana"/>
      <family val="2"/>
    </font>
    <font>
      <sz val="11"/>
      <color rgb="FF000000"/>
      <name val="Calibri"/>
      <family val="2"/>
    </font>
    <font>
      <sz val="10"/>
      <name val="Arial"/>
      <family val="2"/>
    </font>
    <font>
      <sz val="10"/>
      <name val="Calibri"/>
      <family val="2"/>
    </font>
    <font>
      <b/>
      <sz val="10"/>
      <color rgb="FF000000"/>
      <name val="Verdana"/>
      <family val="2"/>
    </font>
    <font>
      <sz val="10"/>
      <color rgb="FF3366FF"/>
      <name val="Verdana"/>
      <family val="2"/>
    </font>
    <font>
      <b/>
      <u/>
      <sz val="11"/>
      <color rgb="FF000000"/>
      <name val="Calibri"/>
      <family val="2"/>
    </font>
    <font>
      <b/>
      <sz val="11"/>
      <color rgb="FF000000"/>
      <name val="Calibri"/>
      <family val="2"/>
    </font>
    <font>
      <b/>
      <u/>
      <sz val="10"/>
      <color rgb="FF595959"/>
      <name val="Verdana"/>
      <family val="2"/>
    </font>
    <font>
      <b/>
      <sz val="10"/>
      <color rgb="FF595959"/>
      <name val="Verdana"/>
      <family val="2"/>
    </font>
    <font>
      <b/>
      <sz val="11"/>
      <color rgb="FF595959"/>
      <name val="Verdana"/>
      <family val="2"/>
    </font>
    <font>
      <sz val="10"/>
      <color rgb="FF000000"/>
      <name val="Calibri"/>
      <family val="2"/>
    </font>
    <font>
      <sz val="16"/>
      <color rgb="FFFF0000"/>
      <name val="Verdana"/>
      <family val="2"/>
    </font>
    <font>
      <b/>
      <sz val="11"/>
      <name val="Verdana"/>
      <family val="2"/>
    </font>
    <font>
      <sz val="11"/>
      <color rgb="FFFF0000"/>
      <name val="Verdana"/>
      <family val="2"/>
    </font>
    <font>
      <b/>
      <sz val="11"/>
      <color rgb="FFFF0000"/>
      <name val="Verdana"/>
      <family val="2"/>
    </font>
    <font>
      <sz val="11"/>
      <name val="Verdana"/>
      <family val="2"/>
    </font>
    <font>
      <b/>
      <sz val="14"/>
      <color rgb="FFFF0000"/>
      <name val="Verdana"/>
      <family val="2"/>
    </font>
    <font>
      <sz val="16"/>
      <color rgb="FFFF0000"/>
      <name val="Courier New"/>
      <family val="3"/>
    </font>
    <font>
      <sz val="9"/>
      <color rgb="FFFF0000"/>
      <name val="Arial"/>
      <family val="2"/>
    </font>
    <font>
      <b/>
      <u/>
      <sz val="10"/>
      <color rgb="FF404040"/>
      <name val="Verdana"/>
      <family val="2"/>
    </font>
    <font>
      <sz val="11"/>
      <name val="Calibri"/>
      <family val="2"/>
    </font>
    <font>
      <b/>
      <sz val="10"/>
      <color rgb="FF404040"/>
      <name val="Verdana"/>
      <family val="2"/>
    </font>
    <font>
      <sz val="10"/>
      <color rgb="FF404040"/>
      <name val="Verdana"/>
      <family val="2"/>
    </font>
    <font>
      <b/>
      <u/>
      <sz val="10"/>
      <color rgb="FF0000FF"/>
      <name val="Verdana"/>
      <family val="2"/>
    </font>
    <font>
      <b/>
      <u/>
      <sz val="10"/>
      <name val="Verdana"/>
      <family val="2"/>
    </font>
    <font>
      <sz val="10"/>
      <color rgb="FFFFFFFF"/>
      <name val="Verdana"/>
      <family val="2"/>
    </font>
    <font>
      <sz val="9"/>
      <color rgb="FF000000"/>
      <name val="Arial"/>
      <family val="2"/>
    </font>
    <font>
      <b/>
      <sz val="10"/>
      <color rgb="FF69676D"/>
      <name val="Verdana"/>
      <family val="2"/>
    </font>
    <font>
      <sz val="10"/>
      <color rgb="FF69676D"/>
      <name val="Verdana"/>
      <family val="2"/>
    </font>
    <font>
      <b/>
      <sz val="10"/>
      <color rgb="FFFFFFFF"/>
      <name val="Courier New"/>
      <family val="3"/>
    </font>
    <font>
      <b/>
      <sz val="10"/>
      <color rgb="FFF2F2F2"/>
      <name val="Verdana"/>
      <family val="2"/>
    </font>
    <font>
      <u/>
      <sz val="10"/>
      <name val="Verdana"/>
      <family val="2"/>
    </font>
    <font>
      <i/>
      <sz val="10"/>
      <name val="Verdana"/>
      <family val="2"/>
    </font>
    <font>
      <sz val="8"/>
      <name val="Verdana"/>
      <family val="2"/>
    </font>
    <font>
      <sz val="10"/>
      <color rgb="FF0D0D0D"/>
      <name val="Verdana"/>
      <family val="2"/>
    </font>
    <font>
      <sz val="9"/>
      <name val="Arial"/>
      <family val="2"/>
    </font>
    <font>
      <sz val="11"/>
      <color rgb="FF595959"/>
      <name val="Verdana"/>
      <family val="2"/>
    </font>
    <font>
      <b/>
      <u/>
      <sz val="10"/>
      <color rgb="FF000000"/>
      <name val="Verdana"/>
      <family val="2"/>
    </font>
    <font>
      <sz val="12"/>
      <name val="Arial Black"/>
      <family val="2"/>
    </font>
    <font>
      <sz val="12"/>
      <color rgb="FF543466"/>
      <name val="Arial Black"/>
      <family val="2"/>
    </font>
    <font>
      <sz val="9"/>
      <name val="Courier New"/>
      <family val="3"/>
    </font>
    <font>
      <sz val="9"/>
      <color rgb="FF7E4E99"/>
      <name val="Courier New"/>
      <family val="3"/>
    </font>
    <font>
      <b/>
      <sz val="9"/>
      <name val="Courier New"/>
      <family val="3"/>
    </font>
    <font>
      <sz val="11"/>
      <color theme="1"/>
      <name val="Calibri"/>
      <family val="2"/>
      <scheme val="minor"/>
    </font>
    <font>
      <sz val="11"/>
      <color theme="0"/>
      <name val="Calibri"/>
      <family val="2"/>
      <scheme val="minor"/>
    </font>
    <font>
      <b/>
      <sz val="13"/>
      <color theme="3"/>
      <name val="Calibri"/>
      <family val="2"/>
      <scheme val="minor"/>
    </font>
    <font>
      <sz val="11"/>
      <color theme="1"/>
      <name val="Calibri"/>
      <family val="2"/>
      <scheme val="minor"/>
    </font>
    <font>
      <b/>
      <sz val="18"/>
      <color theme="3"/>
      <name val="Calibri"/>
      <family val="2"/>
      <scheme val="minor"/>
    </font>
    <font>
      <sz val="11"/>
      <color rgb="FF008000"/>
      <name val="Calibri"/>
      <family val="2"/>
    </font>
    <font>
      <sz val="11"/>
      <color rgb="FF993300"/>
      <name val="Calibri"/>
      <family val="2"/>
    </font>
    <font>
      <b/>
      <sz val="11"/>
      <color rgb="FFFA7D00"/>
      <name val="Calibri"/>
      <family val="2"/>
      <scheme val="minor"/>
    </font>
    <font>
      <b/>
      <sz val="11"/>
      <color theme="3"/>
      <name val="Calibri"/>
      <family val="2"/>
      <scheme val="minor"/>
    </font>
    <font>
      <b/>
      <sz val="11"/>
      <color rgb="FF3F3F3F"/>
      <name val="Calibri"/>
      <family val="2"/>
      <scheme val="minor"/>
    </font>
    <font>
      <sz val="11"/>
      <color rgb="FF9C0006"/>
      <name val="Calibri"/>
      <family val="2"/>
      <scheme val="minor"/>
    </font>
    <font>
      <sz val="11"/>
      <color rgb="FF3F3F76"/>
      <name val="Calibri"/>
      <family val="2"/>
      <scheme val="minor"/>
    </font>
    <font>
      <sz val="11"/>
      <color rgb="FFFFFFFF"/>
      <name val="Calibri"/>
      <family val="2"/>
    </font>
    <font>
      <u/>
      <sz val="12"/>
      <color rgb="FF0000FF"/>
      <name val="Courier New"/>
      <family val="3"/>
    </font>
    <font>
      <b/>
      <sz val="1"/>
      <color rgb="FF000000"/>
      <name val="Courier New"/>
      <family val="3"/>
    </font>
    <font>
      <i/>
      <sz val="1"/>
      <color rgb="FF000000"/>
      <name val="Courier New"/>
      <family val="3"/>
    </font>
    <font>
      <sz val="11"/>
      <color rgb="FFFA7D00"/>
      <name val="Calibri"/>
      <family val="2"/>
      <scheme val="minor"/>
    </font>
    <font>
      <b/>
      <sz val="11"/>
      <color rgb="FFFFFFFF"/>
      <name val="Calibri"/>
      <family val="2"/>
      <scheme val="minor"/>
    </font>
    <font>
      <sz val="1"/>
      <color rgb="FF000000"/>
      <name val="Courier New"/>
      <family val="3"/>
    </font>
    <font>
      <sz val="11"/>
      <color rgb="FF800080"/>
      <name val="Calibri"/>
      <family val="2"/>
    </font>
    <font>
      <b/>
      <sz val="11"/>
      <color rgb="FFFF9900"/>
      <name val="Calibri"/>
      <family val="2"/>
    </font>
    <font>
      <i/>
      <sz val="11"/>
      <color rgb="FF7F7F7F"/>
      <name val="Calibri"/>
      <family val="2"/>
      <scheme val="minor"/>
    </font>
    <font>
      <b/>
      <sz val="11"/>
      <color rgb="FFFFFFFF"/>
      <name val="Calibri"/>
      <family val="2"/>
    </font>
    <font>
      <sz val="11"/>
      <color rgb="FFFF9900"/>
      <name val="Calibri"/>
      <family val="2"/>
    </font>
    <font>
      <sz val="10"/>
      <name val="Arial"/>
      <family val="2"/>
    </font>
    <font>
      <b/>
      <sz val="11"/>
      <color rgb="FF003366"/>
      <name val="Calibri"/>
      <family val="2"/>
    </font>
    <font>
      <sz val="11"/>
      <color rgb="FFFF0000"/>
      <name val="Calibri"/>
      <family val="2"/>
      <scheme val="minor"/>
    </font>
    <font>
      <sz val="11"/>
      <color rgb="FF333399"/>
      <name val="Calibri"/>
      <family val="2"/>
    </font>
    <font>
      <u/>
      <sz val="10"/>
      <color rgb="FF410082"/>
      <name val="Arial"/>
      <family val="2"/>
    </font>
    <font>
      <u/>
      <sz val="10"/>
      <color rgb="FF0000FF"/>
      <name val="Arial"/>
      <family val="2"/>
    </font>
    <font>
      <sz val="12"/>
      <name val="Courier New"/>
      <family val="3"/>
    </font>
    <font>
      <sz val="8"/>
      <name val="Arial"/>
      <family val="2"/>
    </font>
    <font>
      <u/>
      <sz val="11"/>
      <color rgb="FF410082"/>
      <name val="Calibri"/>
      <family val="2"/>
    </font>
    <font>
      <b/>
      <sz val="8"/>
      <color rgb="FFC0C0C0"/>
      <name val="Arial"/>
      <family val="2"/>
    </font>
    <font>
      <b/>
      <sz val="10"/>
      <name val="DejaVu Sans"/>
      <family val="2"/>
    </font>
    <font>
      <sz val="10"/>
      <name val="DejaVu Sans"/>
      <family val="2"/>
    </font>
    <font>
      <b/>
      <sz val="10"/>
      <color rgb="FFFFFFFF"/>
      <name val="DejaVu Sans"/>
      <family val="2"/>
    </font>
    <font>
      <b/>
      <sz val="10"/>
      <color rgb="FF000000"/>
      <name val="DejaVu Sans"/>
      <family val="2"/>
    </font>
    <font>
      <b/>
      <sz val="11"/>
      <name val="DejaVu Sans"/>
      <family val="2"/>
    </font>
    <font>
      <vertAlign val="superscript"/>
      <sz val="10"/>
      <name val="Verdana"/>
      <family val="2"/>
    </font>
    <font>
      <sz val="16"/>
      <name val="Courier New"/>
      <family val="3"/>
    </font>
    <font>
      <b/>
      <sz val="10"/>
      <color rgb="FFFFFFFF"/>
      <name val="Verdana"/>
      <family val="2"/>
    </font>
    <font>
      <b/>
      <sz val="10"/>
      <color theme="0"/>
      <name val="Verdana"/>
      <family val="2"/>
    </font>
    <font>
      <b/>
      <sz val="10"/>
      <name val="Verdana"/>
      <family val="2"/>
    </font>
    <font>
      <b/>
      <sz val="10"/>
      <color rgb="FFFF0000"/>
      <name val="Verdana"/>
      <family val="2"/>
    </font>
    <font>
      <b/>
      <sz val="10"/>
      <color theme="1"/>
      <name val="Verdana"/>
      <family val="2"/>
    </font>
    <font>
      <b/>
      <sz val="8"/>
      <name val="Verdana"/>
      <family val="2"/>
    </font>
    <font>
      <sz val="10"/>
      <name val="Verdana"/>
      <family val="2"/>
    </font>
    <font>
      <sz val="10"/>
      <color theme="1"/>
      <name val="Verdana"/>
      <family val="2"/>
    </font>
    <font>
      <b/>
      <vertAlign val="superscript"/>
      <sz val="10"/>
      <name val="Verdana"/>
      <family val="2"/>
    </font>
    <font>
      <b/>
      <vertAlign val="superscript"/>
      <sz val="11"/>
      <name val="Verdana"/>
      <family val="2"/>
    </font>
    <font>
      <sz val="12"/>
      <color rgb="FFFF0000"/>
      <name val="Courier New"/>
      <family val="3"/>
    </font>
    <font>
      <sz val="12"/>
      <name val="Courier"/>
      <family val="3"/>
    </font>
    <font>
      <b/>
      <sz val="14"/>
      <color theme="0"/>
      <name val="Verdana"/>
      <family val="2"/>
    </font>
    <font>
      <sz val="16"/>
      <name val="Courier"/>
      <family val="3"/>
    </font>
    <font>
      <sz val="10"/>
      <color theme="0"/>
      <name val="Verdana"/>
      <family val="2"/>
    </font>
    <font>
      <sz val="11"/>
      <color indexed="8"/>
      <name val="Calibri"/>
      <family val="2"/>
    </font>
    <font>
      <sz val="16"/>
      <color rgb="FFFF0000"/>
      <name val="Courier"/>
      <family val="3"/>
    </font>
    <font>
      <b/>
      <sz val="16"/>
      <color theme="0"/>
      <name val="Verdana"/>
      <family val="2"/>
    </font>
    <font>
      <b/>
      <sz val="11"/>
      <color theme="0"/>
      <name val="Verdana"/>
      <family val="2"/>
    </font>
  </fonts>
  <fills count="74">
    <fill>
      <patternFill patternType="none"/>
    </fill>
    <fill>
      <patternFill patternType="gray125"/>
    </fill>
    <fill>
      <patternFill patternType="solid">
        <fgColor rgb="FFB2A6DF"/>
        <bgColor rgb="FFA5A3A8"/>
      </patternFill>
    </fill>
    <fill>
      <patternFill patternType="solid">
        <fgColor rgb="FFDFDAE3"/>
        <bgColor rgb="FFE5E1F4"/>
      </patternFill>
    </fill>
    <fill>
      <patternFill patternType="solid">
        <fgColor rgb="FFA5A3A8"/>
        <bgColor rgb="FF969696"/>
      </patternFill>
    </fill>
    <fill>
      <patternFill patternType="solid">
        <fgColor rgb="FF92D050"/>
        <bgColor rgb="FFA5A3A8"/>
      </patternFill>
    </fill>
    <fill>
      <patternFill patternType="solid">
        <fgColor rgb="FFF4F3F6"/>
        <bgColor rgb="FFF2F2F2"/>
      </patternFill>
    </fill>
    <fill>
      <patternFill patternType="solid">
        <fgColor rgb="FF9689A6"/>
        <bgColor rgb="FF969696"/>
      </patternFill>
    </fill>
    <fill>
      <patternFill patternType="solid">
        <fgColor rgb="FFFFFFFF"/>
        <bgColor rgb="FFF4F3F6"/>
      </patternFill>
    </fill>
    <fill>
      <patternFill patternType="solid">
        <fgColor rgb="FF295F71"/>
        <bgColor rgb="FF325EBE"/>
      </patternFill>
    </fill>
    <fill>
      <patternFill patternType="solid">
        <fgColor rgb="FF3E8EA9"/>
        <bgColor rgb="FF325EBE"/>
      </patternFill>
    </fill>
    <fill>
      <patternFill patternType="solid">
        <fgColor rgb="FFCCFFCC"/>
        <bgColor rgb="FFE3F3D1"/>
      </patternFill>
    </fill>
    <fill>
      <patternFill patternType="solid">
        <fgColor rgb="FFE6F3FF"/>
        <bgColor rgb="FFE1EFF4"/>
      </patternFill>
    </fill>
    <fill>
      <patternFill patternType="solid">
        <fgColor rgb="FFE5E1F4"/>
        <bgColor rgb="FFDFDAE3"/>
      </patternFill>
    </fill>
    <fill>
      <patternFill patternType="solid">
        <fgColor theme="0"/>
        <bgColor indexed="64"/>
      </patternFill>
    </fill>
    <fill>
      <patternFill patternType="solid">
        <fgColor theme="0"/>
        <bgColor rgb="FF325EBE"/>
      </patternFill>
    </fill>
    <fill>
      <patternFill patternType="solid">
        <fgColor rgb="FFE1EFF4"/>
        <bgColor rgb="FFE6F3FF"/>
      </patternFill>
    </fill>
    <fill>
      <patternFill patternType="solid">
        <fgColor rgb="FFFFFFCC"/>
        <bgColor indexed="64"/>
      </patternFill>
    </fill>
    <fill>
      <patternFill patternType="solid">
        <fgColor theme="4" tint="0.39994506668294322"/>
        <bgColor indexed="64"/>
      </patternFill>
    </fill>
    <fill>
      <patternFill patternType="solid">
        <fgColor theme="8" tint="0.79995117038483843"/>
        <bgColor indexed="64"/>
      </patternFill>
    </fill>
    <fill>
      <patternFill patternType="solid">
        <fgColor theme="6" tint="0.39994506668294322"/>
        <bgColor indexed="64"/>
      </patternFill>
    </fill>
    <fill>
      <patternFill patternType="solid">
        <fgColor theme="8" tint="0.59999389629810485"/>
        <bgColor indexed="64"/>
      </patternFill>
    </fill>
    <fill>
      <patternFill patternType="solid">
        <fgColor theme="7" tint="0.79995117038483843"/>
        <bgColor indexed="64"/>
      </patternFill>
    </fill>
    <fill>
      <patternFill patternType="solid">
        <fgColor rgb="FFFFFF99"/>
        <bgColor rgb="FFE3F3D1"/>
      </patternFill>
    </fill>
    <fill>
      <patternFill patternType="solid">
        <fgColor rgb="FFF2F2F2"/>
        <bgColor indexed="64"/>
      </patternFill>
    </fill>
    <fill>
      <patternFill patternType="solid">
        <fgColor theme="9" tint="0.39994506668294322"/>
        <bgColor indexed="64"/>
      </patternFill>
    </fill>
    <fill>
      <patternFill patternType="solid">
        <fgColor rgb="FF99CCFF"/>
        <bgColor rgb="FFA6D0DF"/>
      </patternFill>
    </fill>
    <fill>
      <patternFill patternType="solid">
        <fgColor rgb="FFFFC7CE"/>
        <bgColor indexed="64"/>
      </patternFill>
    </fill>
    <fill>
      <patternFill patternType="solid">
        <fgColor rgb="FFFFCC00"/>
        <bgColor rgb="FFFFFF00"/>
      </patternFill>
    </fill>
    <fill>
      <patternFill patternType="solid">
        <fgColor rgb="FFFFCC99"/>
        <bgColor indexed="64"/>
      </patternFill>
    </fill>
    <fill>
      <patternFill patternType="solid">
        <fgColor theme="4" tint="0.79995117038483843"/>
        <bgColor indexed="64"/>
      </patternFill>
    </fill>
    <fill>
      <patternFill patternType="solid">
        <fgColor rgb="FF00FF00"/>
        <bgColor rgb="FF33CCCC"/>
      </patternFill>
    </fill>
    <fill>
      <patternFill patternType="solid">
        <fgColor theme="6"/>
        <bgColor indexed="64"/>
      </patternFill>
    </fill>
    <fill>
      <patternFill patternType="solid">
        <fgColor theme="7" tint="0.39994506668294322"/>
        <bgColor indexed="64"/>
      </patternFill>
    </fill>
    <fill>
      <patternFill patternType="solid">
        <fgColor rgb="FFCC99FF"/>
        <bgColor rgb="FFB2A6DF"/>
      </patternFill>
    </fill>
    <fill>
      <patternFill patternType="solid">
        <fgColor rgb="FFFF8080"/>
        <bgColor rgb="FFFF99CC"/>
      </patternFill>
    </fill>
    <fill>
      <patternFill patternType="solid">
        <fgColor rgb="FFFF9900"/>
        <bgColor rgb="FFFFCC00"/>
      </patternFill>
    </fill>
    <fill>
      <patternFill patternType="solid">
        <fgColor rgb="FFA5A5A5"/>
        <bgColor indexed="64"/>
      </patternFill>
    </fill>
    <fill>
      <patternFill patternType="solid">
        <fgColor theme="4" tint="0.59999389629810485"/>
        <bgColor indexed="64"/>
      </patternFill>
    </fill>
    <fill>
      <patternFill patternType="solid">
        <fgColor theme="5" tint="0.79995117038483843"/>
        <bgColor indexed="64"/>
      </patternFill>
    </fill>
    <fill>
      <patternFill patternType="solid">
        <fgColor rgb="FFFF99CC"/>
        <bgColor rgb="FFFF8080"/>
      </patternFill>
    </fill>
    <fill>
      <patternFill patternType="solid">
        <fgColor theme="7" tint="0.59999389629810485"/>
        <bgColor indexed="64"/>
      </patternFill>
    </fill>
    <fill>
      <patternFill patternType="solid">
        <fgColor rgb="FFC0C0C0"/>
        <bgColor rgb="FFA6D0DF"/>
      </patternFill>
    </fill>
    <fill>
      <patternFill patternType="solid">
        <fgColor rgb="FF800080"/>
        <bgColor rgb="FF410082"/>
      </patternFill>
    </fill>
    <fill>
      <patternFill patternType="solid">
        <fgColor rgb="FF33CCCC"/>
        <bgColor rgb="FF00B0F0"/>
      </patternFill>
    </fill>
    <fill>
      <patternFill patternType="solid">
        <fgColor theme="9" tint="0.59999389629810485"/>
        <bgColor indexed="64"/>
      </patternFill>
    </fill>
    <fill>
      <patternFill patternType="solid">
        <fgColor rgb="FFCCFFFF"/>
        <bgColor rgb="FFCCFFCC"/>
      </patternFill>
    </fill>
    <fill>
      <patternFill patternType="solid">
        <fgColor rgb="FFCCCCFF"/>
        <bgColor rgb="FFC4E0E9"/>
      </patternFill>
    </fill>
    <fill>
      <patternFill patternType="solid">
        <fgColor rgb="FF0066CC"/>
        <bgColor rgb="FF325EBE"/>
      </patternFill>
    </fill>
    <fill>
      <patternFill patternType="solid">
        <fgColor theme="6" tint="0.59999389629810485"/>
        <bgColor indexed="64"/>
      </patternFill>
    </fill>
    <fill>
      <patternFill patternType="solid">
        <fgColor rgb="FF969696"/>
        <bgColor rgb="FF9689A6"/>
      </patternFill>
    </fill>
    <fill>
      <patternFill patternType="solid">
        <fgColor rgb="FFFFCC99"/>
        <bgColor rgb="FFDFDAE3"/>
      </patternFill>
    </fill>
    <fill>
      <patternFill patternType="solid">
        <fgColor theme="9" tint="0.79995117038483843"/>
        <bgColor indexed="64"/>
      </patternFill>
    </fill>
    <fill>
      <patternFill patternType="solid">
        <fgColor theme="5" tint="0.59999389629810485"/>
        <bgColor indexed="64"/>
      </patternFill>
    </fill>
    <fill>
      <patternFill patternType="solid">
        <fgColor theme="5" tint="0.39994506668294322"/>
        <bgColor indexed="64"/>
      </patternFill>
    </fill>
    <fill>
      <patternFill patternType="solid">
        <fgColor theme="8" tint="0.39994506668294322"/>
        <bgColor indexed="64"/>
      </patternFill>
    </fill>
    <fill>
      <patternFill patternType="solid">
        <fgColor theme="9"/>
        <bgColor indexed="64"/>
      </patternFill>
    </fill>
    <fill>
      <patternFill patternType="solid">
        <fgColor rgb="FFFFFF00"/>
        <bgColor rgb="FFFFCC00"/>
      </patternFill>
    </fill>
    <fill>
      <patternFill patternType="solid">
        <fgColor theme="4"/>
        <bgColor indexed="64"/>
      </patternFill>
    </fill>
    <fill>
      <patternFill patternType="solid">
        <fgColor theme="6" tint="0.79995117038483843"/>
        <bgColor indexed="64"/>
      </patternFill>
    </fill>
    <fill>
      <patternFill patternType="solid">
        <fgColor theme="7"/>
        <bgColor indexed="64"/>
      </patternFill>
    </fill>
    <fill>
      <patternFill patternType="solid">
        <fgColor theme="1" tint="0.499984740745262"/>
        <bgColor indexed="64"/>
      </patternFill>
    </fill>
    <fill>
      <patternFill patternType="solid">
        <fgColor theme="6" tint="-0.249977111117893"/>
        <bgColor indexed="64"/>
      </patternFill>
    </fill>
    <fill>
      <patternFill patternType="solid">
        <fgColor rgb="FFFFFFFF"/>
        <bgColor indexed="64"/>
      </patternFill>
    </fill>
    <fill>
      <patternFill patternType="solid">
        <fgColor theme="0"/>
        <bgColor rgb="FFF4F3F6"/>
      </patternFill>
    </fill>
    <fill>
      <patternFill patternType="solid">
        <fgColor rgb="FF3E8EA9"/>
        <bgColor indexed="64"/>
      </patternFill>
    </fill>
    <fill>
      <patternFill patternType="solid">
        <fgColor theme="6" tint="-0.499984740745262"/>
        <bgColor indexed="64"/>
      </patternFill>
    </fill>
    <fill>
      <patternFill patternType="solid">
        <fgColor indexed="42"/>
        <bgColor indexed="64"/>
      </patternFill>
    </fill>
    <fill>
      <patternFill patternType="solid">
        <fgColor indexed="9"/>
        <bgColor indexed="64"/>
      </patternFill>
    </fill>
    <fill>
      <patternFill patternType="solid">
        <fgColor theme="0"/>
        <bgColor rgb="FFDFDAE3"/>
      </patternFill>
    </fill>
    <fill>
      <patternFill patternType="solid">
        <fgColor theme="6" tint="-0.249977111117893"/>
        <bgColor indexed="23"/>
      </patternFill>
    </fill>
    <fill>
      <patternFill patternType="solid">
        <fgColor theme="0"/>
        <bgColor indexed="23"/>
      </patternFill>
    </fill>
    <fill>
      <patternFill patternType="solid">
        <fgColor theme="6" tint="-0.249977111117893"/>
        <bgColor rgb="FF325EBE"/>
      </patternFill>
    </fill>
    <fill>
      <patternFill patternType="solid">
        <fgColor theme="0"/>
        <bgColor rgb="FFE6F3FF"/>
      </patternFill>
    </fill>
  </fills>
  <borders count="48">
    <border>
      <left/>
      <right/>
      <top/>
      <bottom/>
      <diagonal/>
    </border>
    <border>
      <left/>
      <right/>
      <top style="thin">
        <color auto="1"/>
      </top>
      <bottom/>
      <diagonal/>
    </border>
    <border>
      <left/>
      <right/>
      <top/>
      <bottom style="thin">
        <color auto="1"/>
      </bottom>
      <diagonal/>
    </border>
    <border>
      <left/>
      <right/>
      <top style="thin">
        <color auto="1"/>
      </top>
      <bottom style="thin">
        <color auto="1"/>
      </bottom>
      <diagonal/>
    </border>
    <border>
      <left/>
      <right/>
      <top/>
      <bottom style="thin">
        <color rgb="FF3E8EA9"/>
      </bottom>
      <diagonal/>
    </border>
    <border>
      <left/>
      <right/>
      <top style="thin">
        <color rgb="FF3E8EA9"/>
      </top>
      <bottom/>
      <diagonal/>
    </border>
    <border>
      <left/>
      <right/>
      <top style="thin">
        <color rgb="FF295F71"/>
      </top>
      <bottom style="thin">
        <color rgb="FF295F71"/>
      </bottom>
      <diagonal/>
    </border>
    <border>
      <left/>
      <right/>
      <top/>
      <bottom style="thin">
        <color rgb="FF295F71"/>
      </bottom>
      <diagonal/>
    </border>
    <border>
      <left/>
      <right/>
      <top style="thin">
        <color rgb="FF295F71"/>
      </top>
      <bottom/>
      <diagonal/>
    </border>
    <border>
      <left/>
      <right/>
      <top style="thin">
        <color rgb="FF295F71"/>
      </top>
      <bottom style="thin">
        <color auto="1"/>
      </bottom>
      <diagonal/>
    </border>
    <border>
      <left style="thin">
        <color rgb="FF295F71"/>
      </left>
      <right/>
      <top style="thin">
        <color rgb="FF295F71"/>
      </top>
      <bottom style="thin">
        <color rgb="FF295F71"/>
      </bottom>
      <diagonal/>
    </border>
    <border>
      <left/>
      <right style="thin">
        <color rgb="FF295F71"/>
      </right>
      <top style="thin">
        <color rgb="FF295F71"/>
      </top>
      <bottom style="thin">
        <color rgb="FF295F71"/>
      </bottom>
      <diagonal/>
    </border>
    <border>
      <left style="thin">
        <color rgb="FF295F71"/>
      </left>
      <right/>
      <top/>
      <bottom/>
      <diagonal/>
    </border>
    <border>
      <left style="thin">
        <color rgb="FF295F71"/>
      </left>
      <right/>
      <top style="thin">
        <color rgb="FF295F71"/>
      </top>
      <bottom/>
      <diagonal/>
    </border>
    <border>
      <left style="thin">
        <color rgb="FF295F71"/>
      </left>
      <right style="thin">
        <color rgb="FF295F71"/>
      </right>
      <top style="thin">
        <color rgb="FF295F71"/>
      </top>
      <bottom/>
      <diagonal/>
    </border>
    <border>
      <left/>
      <right/>
      <top style="thin">
        <color rgb="FF295F71"/>
      </top>
      <bottom style="thin">
        <color rgb="FFE3F3D1"/>
      </bottom>
      <diagonal/>
    </border>
    <border>
      <left/>
      <right/>
      <top style="thin">
        <color rgb="FFE3F3D1"/>
      </top>
      <bottom/>
      <diagonal/>
    </border>
    <border>
      <left/>
      <right/>
      <top style="thin">
        <color rgb="FFE3F3D1"/>
      </top>
      <bottom style="thin">
        <color rgb="FF295F71"/>
      </bottom>
      <diagonal/>
    </border>
    <border>
      <left/>
      <right/>
      <top style="thin">
        <color auto="1"/>
      </top>
      <bottom style="thin">
        <color rgb="FF295F71"/>
      </bottom>
      <diagonal/>
    </border>
    <border>
      <left/>
      <right style="thin">
        <color rgb="FF295F71"/>
      </right>
      <top/>
      <bottom/>
      <diagonal/>
    </border>
    <border>
      <left style="thin">
        <color rgb="FF295F71"/>
      </left>
      <right/>
      <top/>
      <bottom style="thin">
        <color rgb="FF295F71"/>
      </bottom>
      <diagonal/>
    </border>
    <border>
      <left/>
      <right/>
      <top style="thin">
        <color rgb="FF3E8EA9"/>
      </top>
      <bottom style="thin">
        <color rgb="FF3E8EA9"/>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medium">
        <color theme="4" tint="0.499984740745262"/>
      </bottom>
      <diagonal/>
    </border>
    <border>
      <left/>
      <right/>
      <top/>
      <bottom style="double">
        <color rgb="FFFF9900"/>
      </bottom>
      <diagonal/>
    </border>
    <border>
      <left style="thin">
        <color rgb="FF00FFFF"/>
      </left>
      <right style="thin">
        <color rgb="FF00FFFF"/>
      </right>
      <top style="thin">
        <color rgb="FF00FFFF"/>
      </top>
      <bottom style="thin">
        <color rgb="FF00FFFF"/>
      </bottom>
      <diagonal/>
    </border>
    <border>
      <left/>
      <right/>
      <top style="thin">
        <color theme="6" tint="-0.499984740745262"/>
      </top>
      <bottom style="thin">
        <color theme="6" tint="-0.499984740745262"/>
      </bottom>
      <diagonal/>
    </border>
    <border>
      <left/>
      <right/>
      <top/>
      <bottom style="thin">
        <color theme="6" tint="-0.499984740745262"/>
      </bottom>
      <diagonal/>
    </border>
    <border>
      <left/>
      <right/>
      <top style="thin">
        <color theme="6" tint="-0.499984740745262"/>
      </top>
      <bottom/>
      <diagonal/>
    </border>
    <border>
      <left/>
      <right/>
      <top style="thin">
        <color theme="6" tint="-0.499984740745262"/>
      </top>
      <bottom style="thin">
        <color indexed="64"/>
      </bottom>
      <diagonal/>
    </border>
    <border>
      <left/>
      <right/>
      <top/>
      <bottom style="thin">
        <color theme="6" tint="-0.249977111117893"/>
      </bottom>
      <diagonal/>
    </border>
    <border>
      <left/>
      <right/>
      <top style="thin">
        <color theme="6" tint="-0.499984740745262"/>
      </top>
      <bottom style="thin">
        <color theme="6" tint="-0.249977111117893"/>
      </bottom>
      <diagonal/>
    </border>
    <border>
      <left/>
      <right/>
      <top style="thin">
        <color indexed="54"/>
      </top>
      <bottom/>
      <diagonal/>
    </border>
    <border>
      <left/>
      <right/>
      <top style="thin">
        <color indexed="54"/>
      </top>
      <bottom style="thin">
        <color indexed="54"/>
      </bottom>
      <diagonal/>
    </border>
    <border>
      <left/>
      <right/>
      <top style="thin">
        <color indexed="64"/>
      </top>
      <bottom style="thin">
        <color indexed="64"/>
      </bottom>
      <diagonal/>
    </border>
    <border>
      <left/>
      <right/>
      <top/>
      <bottom style="thin">
        <color indexed="54"/>
      </bottom>
      <diagonal/>
    </border>
    <border>
      <left/>
      <right/>
      <top/>
      <bottom style="thin">
        <color indexed="64"/>
      </bottom>
      <diagonal/>
    </border>
    <border>
      <left/>
      <right/>
      <top style="thin">
        <color indexed="64"/>
      </top>
      <bottom style="thin">
        <color rgb="FF295F71"/>
      </bottom>
      <diagonal/>
    </border>
  </borders>
  <cellStyleXfs count="38892">
    <xf numFmtId="37" fontId="0"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46" borderId="0"/>
    <xf numFmtId="0" fontId="14" fillId="0" borderId="0"/>
    <xf numFmtId="0" fontId="14" fillId="0" borderId="0"/>
    <xf numFmtId="37" fontId="97" fillId="0" borderId="0"/>
    <xf numFmtId="37" fontId="97" fillId="0" borderId="0"/>
    <xf numFmtId="0" fontId="14"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63" fillId="23"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176" fontId="97" fillId="0" borderId="0"/>
    <xf numFmtId="0" fontId="14" fillId="0" borderId="0"/>
    <xf numFmtId="37" fontId="97" fillId="0" borderId="0"/>
    <xf numFmtId="37" fontId="97" fillId="0" borderId="0"/>
    <xf numFmtId="37" fontId="80" fillId="0" borderId="34"/>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46"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82"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79" fillId="50" borderId="32"/>
    <xf numFmtId="37" fontId="97" fillId="0" borderId="0"/>
    <xf numFmtId="37" fontId="97" fillId="0" borderId="0"/>
    <xf numFmtId="0" fontId="14" fillId="0" borderId="0"/>
    <xf numFmtId="37" fontId="97" fillId="0" borderId="0"/>
    <xf numFmtId="37" fontId="97" fillId="0" borderId="0"/>
    <xf numFmtId="37" fontId="14" fillId="34"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14" fillId="34"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14" fillId="47" borderId="0"/>
    <xf numFmtId="0" fontId="14" fillId="0" borderId="0"/>
    <xf numFmtId="37" fontId="97" fillId="0" borderId="0"/>
    <xf numFmtId="0" fontId="14" fillId="0" borderId="0"/>
    <xf numFmtId="37" fontId="97" fillId="0" borderId="0"/>
    <xf numFmtId="37" fontId="97" fillId="0" borderId="0"/>
    <xf numFmtId="37" fontId="97" fillId="0" borderId="0"/>
    <xf numFmtId="172" fontId="75" fillId="0" borderId="0">
      <protection locked="0"/>
    </xf>
    <xf numFmtId="37" fontId="97" fillId="0" borderId="0"/>
    <xf numFmtId="0" fontId="14" fillId="0" borderId="0"/>
    <xf numFmtId="37" fontId="97" fillId="0" borderId="0"/>
    <xf numFmtId="0" fontId="14"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71" fillId="0" borderId="0">
      <protection locked="0"/>
    </xf>
    <xf numFmtId="37" fontId="97" fillId="0" borderId="0"/>
    <xf numFmtId="37" fontId="97" fillId="0" borderId="0"/>
    <xf numFmtId="37" fontId="97" fillId="0" borderId="0"/>
    <xf numFmtId="37" fontId="14" fillId="11" borderId="0"/>
    <xf numFmtId="37" fontId="97" fillId="0" borderId="0"/>
    <xf numFmtId="0" fontId="14"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14" fillId="11" borderId="0"/>
    <xf numFmtId="37" fontId="97" fillId="0" borderId="0"/>
    <xf numFmtId="0" fontId="14"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0" fontId="14" fillId="0" borderId="0"/>
    <xf numFmtId="0" fontId="14"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71" fillId="0" borderId="0">
      <protection locked="0"/>
    </xf>
    <xf numFmtId="0" fontId="14" fillId="0" borderId="0"/>
    <xf numFmtId="0" fontId="14" fillId="0" borderId="0"/>
    <xf numFmtId="0" fontId="14"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84" fillId="51" borderId="31"/>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172" fontId="72"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9" fillId="48"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80"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76" fillId="4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82"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40" borderId="0"/>
    <xf numFmtId="37" fontId="97" fillId="0" borderId="0"/>
    <xf numFmtId="37" fontId="97" fillId="0" borderId="0"/>
    <xf numFmtId="37" fontId="97" fillId="0" borderId="0"/>
    <xf numFmtId="0" fontId="14" fillId="0" borderId="0"/>
    <xf numFmtId="0" fontId="14" fillId="0" borderId="0"/>
    <xf numFmtId="37" fontId="69" fillId="48" borderId="0"/>
    <xf numFmtId="0" fontId="71"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0" fontId="14" fillId="0" borderId="0"/>
    <xf numFmtId="0" fontId="14"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69" fillId="31"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9" fillId="48"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69" fillId="35"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176"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2" fontId="90" fillId="28"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47"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1" fontId="97" fillId="0" borderId="0"/>
    <xf numFmtId="37" fontId="97" fillId="0" borderId="0"/>
    <xf numFmtId="37" fontId="97" fillId="0" borderId="0"/>
    <xf numFmtId="37" fontId="97" fillId="0" borderId="0"/>
    <xf numFmtId="17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69" fillId="35"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70"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176"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82"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72" fillId="0" borderId="0">
      <protection locked="0"/>
    </xf>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89" fillId="0" borderId="0"/>
    <xf numFmtId="37" fontId="97" fillId="0" borderId="0"/>
    <xf numFmtId="37" fontId="97" fillId="0" borderId="0"/>
    <xf numFmtId="37" fontId="97" fillId="0" borderId="0"/>
    <xf numFmtId="37" fontId="97" fillId="0" borderId="0"/>
    <xf numFmtId="37" fontId="84" fillId="51" borderId="31"/>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47"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1" fontId="8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175"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62" fillId="11"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69" fillId="44" borderId="0"/>
    <xf numFmtId="37" fontId="80" fillId="0" borderId="34"/>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9" fillId="35"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2" fontId="75" fillId="0" borderId="0">
      <protection locked="0"/>
    </xf>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8"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14" fillId="26"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80" fillId="0" borderId="34"/>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14" fillId="51"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14" fillId="47"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4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80" fontId="75" fillId="0" borderId="0">
      <protection locked="0"/>
    </xf>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46"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2"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68"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34"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9" fillId="44"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8"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62" fillId="11"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4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0" fontId="14"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79" fillId="50" borderId="32"/>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14" fillId="34"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63" fillId="23"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3" fillId="23"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2" fillId="11"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9" fillId="35"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171"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69" fillId="36"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75" fillId="0" borderId="0">
      <protection locked="0"/>
    </xf>
    <xf numFmtId="37" fontId="97" fillId="0" borderId="0"/>
    <xf numFmtId="37" fontId="97" fillId="0" borderId="0"/>
    <xf numFmtId="37" fontId="97" fillId="0" borderId="0"/>
    <xf numFmtId="37" fontId="97" fillId="0" borderId="0"/>
    <xf numFmtId="37" fontId="97" fillId="0" borderId="0"/>
    <xf numFmtId="37" fontId="69" fillId="43"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14" fillId="11"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84" fillId="51" borderId="31"/>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180" fontId="75" fillId="0" borderId="0">
      <protection locked="0"/>
    </xf>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172" fontId="75" fillId="0" borderId="0">
      <protection locked="0"/>
    </xf>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171"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77" fillId="42" borderId="31"/>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9" fillId="44"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86"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76" fillId="4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179"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69" fillId="48"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71"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2" fillId="11"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51"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85"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172"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178" fontId="75" fillId="0" borderId="0">
      <protection locked="0"/>
    </xf>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176"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0" fontId="14" fillId="0" borderId="0"/>
    <xf numFmtId="0" fontId="14"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172"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2"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176"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0" fontId="14"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171"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51" borderId="0"/>
    <xf numFmtId="0" fontId="14" fillId="0" borderId="0"/>
    <xf numFmtId="37" fontId="97" fillId="0" borderId="0"/>
    <xf numFmtId="37" fontId="97" fillId="0" borderId="0"/>
    <xf numFmtId="37" fontId="97" fillId="0" borderId="0"/>
    <xf numFmtId="37" fontId="97" fillId="0" borderId="0"/>
    <xf numFmtId="37" fontId="97" fillId="0" borderId="0"/>
    <xf numFmtId="37" fontId="14" fillId="51"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88" fillId="57" borderId="35"/>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9" fillId="36"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8" fontId="75" fillId="0" borderId="0">
      <protection locked="0"/>
    </xf>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171"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80" fillId="0" borderId="34"/>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77" fillId="42" borderId="31"/>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172"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80"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82"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71"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9" fillId="31"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2"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172" fontId="72"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88" fillId="34" borderId="35"/>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84" fillId="51" borderId="31"/>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75" fillId="0" borderId="0">
      <protection locked="0"/>
    </xf>
    <xf numFmtId="37" fontId="97" fillId="0" borderId="0"/>
    <xf numFmtId="37" fontId="97" fillId="0" borderId="0"/>
    <xf numFmtId="37" fontId="69" fillId="43"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0" fontId="14"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76" fillId="4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76" fillId="4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79" fillId="50" borderId="32"/>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176"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0"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0" fontId="75" fillId="0" borderId="0">
      <protection locked="0"/>
    </xf>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70"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9" fillId="31"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9" fillId="43"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172"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85" fillId="0" borderId="0"/>
    <xf numFmtId="37" fontId="97" fillId="0" borderId="0"/>
    <xf numFmtId="37" fontId="97" fillId="0" borderId="0"/>
    <xf numFmtId="37" fontId="97" fillId="0" borderId="0"/>
    <xf numFmtId="0" fontId="75" fillId="0" borderId="0">
      <protection locked="0"/>
    </xf>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2"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79" fillId="50" borderId="32"/>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2" fontId="72" fillId="0" borderId="0">
      <protection locked="0"/>
    </xf>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46"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2" fontId="72" fillId="0" borderId="0">
      <protection locked="0"/>
    </xf>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0" fillId="49"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9" fillId="36"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172" fontId="75" fillId="0" borderId="0">
      <protection locked="0"/>
    </xf>
    <xf numFmtId="37" fontId="97" fillId="0" borderId="0"/>
    <xf numFmtId="37" fontId="97" fillId="0" borderId="0"/>
    <xf numFmtId="172"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172" fontId="75" fillId="0" borderId="0">
      <protection locked="0"/>
    </xf>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26"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4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26"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26"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71"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26"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9" fillId="44"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9" fillId="36"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35"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31"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34"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28"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1"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77" fillId="42" borderId="31"/>
    <xf numFmtId="37" fontId="97" fillId="0" borderId="0"/>
    <xf numFmtId="37" fontId="97" fillId="0" borderId="0"/>
    <xf numFmtId="37" fontId="97" fillId="0" borderId="0"/>
    <xf numFmtId="37" fontId="97" fillId="0" borderId="0"/>
    <xf numFmtId="37" fontId="97" fillId="0" borderId="0"/>
    <xf numFmtId="37" fontId="97" fillId="0" borderId="0"/>
    <xf numFmtId="37" fontId="77" fillId="42" borderId="31"/>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26" borderId="0"/>
    <xf numFmtId="37" fontId="97" fillId="0" borderId="0"/>
    <xf numFmtId="37" fontId="97" fillId="0" borderId="0"/>
    <xf numFmtId="37" fontId="14" fillId="26"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35" borderId="0"/>
    <xf numFmtId="37" fontId="97" fillId="0" borderId="0"/>
    <xf numFmtId="37" fontId="97" fillId="0" borderId="0"/>
    <xf numFmtId="37" fontId="14" fillId="35"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31" borderId="0"/>
    <xf numFmtId="37" fontId="97" fillId="0" borderId="0"/>
    <xf numFmtId="37" fontId="97" fillId="0" borderId="0"/>
    <xf numFmtId="37" fontId="14" fillId="31" borderId="0"/>
    <xf numFmtId="37" fontId="97" fillId="0" borderId="0"/>
    <xf numFmtId="37" fontId="97" fillId="0" borderId="0"/>
    <xf numFmtId="37" fontId="97" fillId="0" borderId="0"/>
    <xf numFmtId="37" fontId="97" fillId="0" borderId="0"/>
    <xf numFmtId="37" fontId="97" fillId="0" borderId="0"/>
    <xf numFmtId="37" fontId="14" fillId="31"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0" fontId="75" fillId="0" borderId="0">
      <protection locked="0"/>
    </xf>
    <xf numFmtId="37" fontId="97" fillId="0" borderId="0"/>
    <xf numFmtId="37" fontId="97" fillId="0" borderId="0"/>
    <xf numFmtId="37" fontId="97" fillId="0" borderId="0"/>
    <xf numFmtId="170"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2" fontId="75"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11"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35"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74" fillId="37" borderId="30" applyNumberFormat="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73" fillId="0" borderId="29" applyNumberFormat="0" applyFill="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2" fontId="72" fillId="0" borderId="0">
      <protection locked="0"/>
    </xf>
    <xf numFmtId="37" fontId="97" fillId="0" borderId="0"/>
    <xf numFmtId="37" fontId="97" fillId="0" borderId="0"/>
    <xf numFmtId="37" fontId="97" fillId="0" borderId="0"/>
    <xf numFmtId="37" fontId="97" fillId="0" borderId="0"/>
    <xf numFmtId="0" fontId="72"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71"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71"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34" borderId="0"/>
    <xf numFmtId="37" fontId="97" fillId="0" borderId="0"/>
    <xf numFmtId="37" fontId="97" fillId="0" borderId="0"/>
    <xf numFmtId="37" fontId="97" fillId="0" borderId="0"/>
    <xf numFmtId="37" fontId="97" fillId="0" borderId="0"/>
    <xf numFmtId="37" fontId="14" fillId="34"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28"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1"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9" fillId="43"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28"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34"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58" fillId="33"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58" fillId="32" borderId="0" applyNumberFormat="0" applyBorder="0" applyAlignment="0" applyProtection="0">
      <alignment vertical="center"/>
    </xf>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70"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14" fillId="26"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9" fillId="31"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4" fillId="28"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0" fillId="39"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0" fillId="59"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6" fillId="24" borderId="28" applyNumberFormat="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58" fillId="25"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176"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5" fillId="0" borderId="0" applyNumberFormat="0" applyFill="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0" fillId="41"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58" fillId="56"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0" fillId="53"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4" fillId="24" borderId="27" applyNumberFormat="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63" fillId="23" borderId="0"/>
    <xf numFmtId="37" fontId="97" fillId="0" borderId="0"/>
    <xf numFmtId="37" fontId="97" fillId="0" borderId="0"/>
    <xf numFmtId="37" fontId="97" fillId="0" borderId="0"/>
    <xf numFmtId="37" fontId="97" fillId="0" borderId="0"/>
    <xf numFmtId="37" fontId="97" fillId="0" borderId="0"/>
    <xf numFmtId="37" fontId="97" fillId="0" borderId="0"/>
    <xf numFmtId="37" fontId="62" fillId="11"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78" fillId="0" borderId="0" applyNumberFormat="0" applyFill="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58" fillId="60"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58" fillId="55" borderId="0" applyNumberFormat="0" applyBorder="0" applyAlignment="0" applyProtection="0">
      <alignment vertical="center"/>
    </xf>
    <xf numFmtId="37" fontId="97" fillId="0" borderId="0"/>
    <xf numFmtId="37" fontId="97" fillId="0" borderId="0"/>
    <xf numFmtId="37" fontId="97" fillId="0" borderId="0"/>
    <xf numFmtId="172" fontId="72" fillId="0" borderId="0">
      <protection locked="0"/>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1" fillId="0" borderId="0" applyNumberFormat="0" applyFill="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14"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0" fillId="38"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58" fillId="54"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0" fillId="30"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0" fillId="52"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83" fillId="0" borderId="0" applyNumberFormat="0" applyFill="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0" fillId="22"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0" fillId="45"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58" fillId="20"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5" fillId="0" borderId="33" applyNumberFormat="0" applyFill="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0" fillId="19"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0" fillId="21"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59" fillId="0" borderId="26" applyNumberFormat="0" applyFill="0" applyAlignment="0" applyProtection="0">
      <alignment vertical="center"/>
    </xf>
    <xf numFmtId="37" fontId="97" fillId="0" borderId="0"/>
    <xf numFmtId="37" fontId="97" fillId="0" borderId="0"/>
    <xf numFmtId="37" fontId="97" fillId="0" borderId="0"/>
    <xf numFmtId="0" fontId="58" fillId="18"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58" fillId="58"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9" fontId="81" fillId="0" borderId="0" applyBorder="0" applyAlignment="0" applyProtection="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7" fillId="27" borderId="0" applyNumberFormat="0" applyBorder="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57" fillId="17" borderId="25" applyNumberFormat="0" applyFont="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0" fontId="68" fillId="29" borderId="27" applyNumberFormat="0" applyAlignment="0" applyProtection="0">
      <alignment vertical="center"/>
    </xf>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97" fillId="0" borderId="0"/>
    <xf numFmtId="37" fontId="109" fillId="0" borderId="0"/>
    <xf numFmtId="37" fontId="109" fillId="0" borderId="0"/>
    <xf numFmtId="37" fontId="109" fillId="0" borderId="0"/>
    <xf numFmtId="37" fontId="111" fillId="0" borderId="0"/>
    <xf numFmtId="0" fontId="113" fillId="0" borderId="0"/>
    <xf numFmtId="37" fontId="111" fillId="0" borderId="0"/>
    <xf numFmtId="0" fontId="109" fillId="0" borderId="0"/>
    <xf numFmtId="181" fontId="15" fillId="0" borderId="0" applyFont="0" applyFill="0" applyBorder="0" applyAlignment="0" applyProtection="0"/>
    <xf numFmtId="0" fontId="15" fillId="0" borderId="0"/>
    <xf numFmtId="37" fontId="111" fillId="0" borderId="0"/>
    <xf numFmtId="0" fontId="1" fillId="0" borderId="0"/>
    <xf numFmtId="0" fontId="109" fillId="0" borderId="0"/>
    <xf numFmtId="0" fontId="15" fillId="0" borderId="0"/>
    <xf numFmtId="174" fontId="87" fillId="0" borderId="0"/>
    <xf numFmtId="174" fontId="87" fillId="0" borderId="0"/>
  </cellStyleXfs>
  <cellXfs count="1599">
    <xf numFmtId="37" fontId="0" fillId="0" borderId="0" xfId="0"/>
    <xf numFmtId="37" fontId="2" fillId="2" borderId="0" xfId="19053" applyFont="1" applyFill="1"/>
    <xf numFmtId="37" fontId="3" fillId="2" borderId="0" xfId="19053" applyFont="1" applyFill="1"/>
    <xf numFmtId="37" fontId="2" fillId="3" borderId="0" xfId="19053" applyFont="1" applyFill="1"/>
    <xf numFmtId="37" fontId="4" fillId="0" borderId="0" xfId="19053" applyFont="1" applyAlignment="1">
      <alignment horizontal="center"/>
    </xf>
    <xf numFmtId="0" fontId="97" fillId="0" borderId="0" xfId="19053" applyNumberFormat="1"/>
    <xf numFmtId="37" fontId="0" fillId="0" borderId="0" xfId="19053" applyFont="1"/>
    <xf numFmtId="37" fontId="4" fillId="6" borderId="0" xfId="19053" applyFont="1" applyFill="1"/>
    <xf numFmtId="37" fontId="5" fillId="7" borderId="0" xfId="19053" applyFont="1" applyFill="1"/>
    <xf numFmtId="37" fontId="4" fillId="0" borderId="0" xfId="19053" applyFont="1"/>
    <xf numFmtId="3" fontId="6" fillId="8" borderId="0" xfId="19053" applyNumberFormat="1" applyFont="1" applyFill="1" applyAlignment="1" applyProtection="1">
      <alignment horizontal="left"/>
    </xf>
    <xf numFmtId="37" fontId="6" fillId="8" borderId="0" xfId="19053" applyFont="1" applyFill="1"/>
    <xf numFmtId="0" fontId="8" fillId="8" borderId="0" xfId="19053" applyNumberFormat="1" applyFont="1" applyFill="1"/>
    <xf numFmtId="37" fontId="9" fillId="8" borderId="0" xfId="19053" applyFont="1" applyFill="1" applyBorder="1" applyAlignment="1">
      <alignment horizontal="justify" wrapText="1"/>
    </xf>
    <xf numFmtId="3" fontId="9" fillId="8" borderId="0" xfId="19053" applyNumberFormat="1" applyFont="1" applyFill="1" applyAlignment="1">
      <alignment horizontal="left" wrapText="1"/>
    </xf>
    <xf numFmtId="0" fontId="10" fillId="8" borderId="0" xfId="19053" applyNumberFormat="1" applyFont="1" applyFill="1" applyBorder="1"/>
    <xf numFmtId="37" fontId="11" fillId="10" borderId="0" xfId="19053" applyFont="1" applyFill="1" applyBorder="1" applyAlignment="1">
      <alignment horizontal="center" wrapText="1"/>
    </xf>
    <xf numFmtId="0" fontId="12" fillId="8" borderId="0" xfId="19053" applyNumberFormat="1" applyFont="1" applyFill="1" applyBorder="1" applyAlignment="1">
      <alignment vertical="center"/>
    </xf>
    <xf numFmtId="0" fontId="9" fillId="8" borderId="0" xfId="19053" applyNumberFormat="1" applyFont="1" applyFill="1" applyBorder="1" applyAlignment="1">
      <alignment horizontal="center"/>
    </xf>
    <xf numFmtId="0" fontId="11" fillId="10" borderId="0" xfId="19053" applyNumberFormat="1" applyFont="1" applyFill="1" applyBorder="1" applyAlignment="1">
      <alignment vertical="center"/>
    </xf>
    <xf numFmtId="0" fontId="11" fillId="0" borderId="0" xfId="19053" applyNumberFormat="1" applyFont="1" applyBorder="1" applyAlignment="1">
      <alignment vertical="center"/>
    </xf>
    <xf numFmtId="37" fontId="11" fillId="0" borderId="0" xfId="19053" applyFont="1" applyBorder="1" applyAlignment="1">
      <alignment horizontal="center" wrapText="1"/>
    </xf>
    <xf numFmtId="0" fontId="9" fillId="0" borderId="0" xfId="19053" applyNumberFormat="1" applyFont="1" applyBorder="1" applyAlignment="1">
      <alignment horizontal="center"/>
    </xf>
    <xf numFmtId="37" fontId="11" fillId="10" borderId="0" xfId="19053" applyFont="1" applyFill="1" applyBorder="1" applyAlignment="1">
      <alignment wrapText="1"/>
    </xf>
    <xf numFmtId="0" fontId="13" fillId="0" borderId="0" xfId="19053" applyNumberFormat="1" applyFont="1" applyBorder="1" applyAlignment="1">
      <alignment horizontal="left" vertical="top" wrapText="1"/>
    </xf>
    <xf numFmtId="169" fontId="13" fillId="0" borderId="0" xfId="19053" applyNumberFormat="1" applyFont="1" applyBorder="1" applyAlignment="1">
      <alignment horizontal="center" vertical="top"/>
    </xf>
    <xf numFmtId="37" fontId="11" fillId="10" borderId="0" xfId="19053" applyFont="1" applyFill="1" applyBorder="1" applyAlignment="1">
      <alignment horizontal="left" wrapText="1"/>
    </xf>
    <xf numFmtId="0" fontId="14" fillId="8" borderId="0" xfId="19053" applyNumberFormat="1" applyFont="1" applyFill="1"/>
    <xf numFmtId="0" fontId="14" fillId="0" borderId="0" xfId="19053" applyNumberFormat="1" applyFont="1"/>
    <xf numFmtId="0" fontId="8" fillId="8" borderId="0" xfId="19053" applyNumberFormat="1" applyFont="1" applyFill="1" applyBorder="1"/>
    <xf numFmtId="0" fontId="8" fillId="0" borderId="0" xfId="19053" applyNumberFormat="1" applyFont="1" applyBorder="1"/>
    <xf numFmtId="0" fontId="15" fillId="8" borderId="0" xfId="19053" applyNumberFormat="1" applyFont="1" applyFill="1"/>
    <xf numFmtId="0" fontId="15" fillId="8" borderId="0" xfId="19053" applyNumberFormat="1" applyFont="1" applyFill="1" applyBorder="1"/>
    <xf numFmtId="0" fontId="15" fillId="0" borderId="0" xfId="19053" applyNumberFormat="1" applyFont="1"/>
    <xf numFmtId="0" fontId="15" fillId="0" borderId="0" xfId="19053" applyNumberFormat="1" applyFont="1" applyBorder="1"/>
    <xf numFmtId="0" fontId="6" fillId="0" borderId="0" xfId="19053" applyNumberFormat="1" applyFont="1" applyBorder="1" applyAlignment="1">
      <alignment horizontal="left" vertical="top" wrapText="1"/>
    </xf>
    <xf numFmtId="37" fontId="11" fillId="0" borderId="0" xfId="19053" applyFont="1" applyBorder="1" applyAlignment="1">
      <alignment horizontal="right" wrapText="1" indent="15"/>
    </xf>
    <xf numFmtId="3" fontId="6" fillId="0" borderId="0" xfId="19053" applyNumberFormat="1" applyFont="1" applyBorder="1" applyAlignment="1">
      <alignment horizontal="right" vertical="top" indent="15"/>
    </xf>
    <xf numFmtId="0" fontId="6" fillId="0" borderId="0" xfId="19053" applyNumberFormat="1" applyFont="1" applyBorder="1"/>
    <xf numFmtId="0" fontId="16" fillId="8" borderId="0" xfId="19053" applyNumberFormat="1" applyFont="1" applyFill="1" applyBorder="1"/>
    <xf numFmtId="0" fontId="13" fillId="0" borderId="0" xfId="19053" applyNumberFormat="1" applyFont="1"/>
    <xf numFmtId="0" fontId="10" fillId="0" borderId="0" xfId="19053" applyNumberFormat="1" applyFont="1" applyBorder="1"/>
    <xf numFmtId="0" fontId="6" fillId="8" borderId="0" xfId="19053" applyNumberFormat="1" applyFont="1" applyFill="1" applyBorder="1"/>
    <xf numFmtId="0" fontId="13" fillId="8" borderId="0" xfId="19053" applyNumberFormat="1" applyFont="1" applyFill="1"/>
    <xf numFmtId="0" fontId="17" fillId="8" borderId="0" xfId="19053" applyNumberFormat="1" applyFont="1" applyFill="1" applyBorder="1"/>
    <xf numFmtId="3" fontId="11" fillId="10" borderId="0" xfId="19053" applyNumberFormat="1" applyFont="1" applyFill="1" applyBorder="1" applyAlignment="1" applyProtection="1">
      <alignment horizontal="center" vertical="center"/>
    </xf>
    <xf numFmtId="37" fontId="11" fillId="10" borderId="0" xfId="19053" applyFont="1" applyFill="1" applyBorder="1" applyAlignment="1">
      <alignment horizontal="left" vertical="center" wrapText="1"/>
    </xf>
    <xf numFmtId="37" fontId="11" fillId="10" borderId="0" xfId="19053" applyFont="1" applyFill="1" applyBorder="1" applyAlignment="1">
      <alignment horizontal="center" vertical="center" wrapText="1"/>
    </xf>
    <xf numFmtId="0" fontId="6" fillId="8" borderId="0" xfId="19053" applyNumberFormat="1" applyFont="1" applyFill="1"/>
    <xf numFmtId="0" fontId="9" fillId="8" borderId="4" xfId="19053" applyNumberFormat="1" applyFont="1" applyFill="1" applyBorder="1" applyAlignment="1">
      <alignment vertical="center" wrapText="1"/>
    </xf>
    <xf numFmtId="0" fontId="17" fillId="8" borderId="0" xfId="19053" applyNumberFormat="1" applyFont="1" applyFill="1" applyBorder="1" applyAlignment="1">
      <alignment horizontal="center"/>
    </xf>
    <xf numFmtId="0" fontId="6" fillId="8" borderId="0" xfId="19053" applyNumberFormat="1" applyFont="1" applyFill="1" applyAlignment="1">
      <alignment horizontal="center"/>
    </xf>
    <xf numFmtId="0" fontId="13" fillId="8" borderId="0" xfId="19053" applyNumberFormat="1" applyFont="1" applyFill="1" applyBorder="1"/>
    <xf numFmtId="0" fontId="13" fillId="8" borderId="0" xfId="19053" applyNumberFormat="1" applyFont="1" applyFill="1" applyBorder="1" applyAlignment="1">
      <alignment vertical="center"/>
    </xf>
    <xf numFmtId="0" fontId="13" fillId="0" borderId="0" xfId="19053" applyNumberFormat="1" applyFont="1" applyBorder="1"/>
    <xf numFmtId="0" fontId="13" fillId="8" borderId="0" xfId="19053" applyNumberFormat="1" applyFont="1" applyFill="1" applyAlignment="1">
      <alignment vertical="center"/>
    </xf>
    <xf numFmtId="0" fontId="13" fillId="0" borderId="0" xfId="19053" applyNumberFormat="1" applyFont="1" applyAlignment="1">
      <alignment horizontal="left" wrapText="1"/>
    </xf>
    <xf numFmtId="3" fontId="9" fillId="0" borderId="0" xfId="19053" applyNumberFormat="1" applyFont="1"/>
    <xf numFmtId="3" fontId="6" fillId="0" borderId="0" xfId="19053" applyNumberFormat="1" applyFont="1" applyAlignment="1">
      <alignment horizontal="right"/>
    </xf>
    <xf numFmtId="3" fontId="6" fillId="0" borderId="6" xfId="19053" applyNumberFormat="1" applyFont="1" applyBorder="1" applyAlignment="1">
      <alignment horizontal="center" vertical="center" wrapText="1"/>
    </xf>
    <xf numFmtId="3" fontId="11" fillId="10" borderId="0" xfId="19053" applyNumberFormat="1" applyFont="1" applyFill="1" applyBorder="1" applyAlignment="1" applyProtection="1">
      <alignment horizontal="right" vertical="center"/>
    </xf>
    <xf numFmtId="3" fontId="11" fillId="10" borderId="6" xfId="19053" applyNumberFormat="1" applyFont="1" applyFill="1" applyBorder="1" applyAlignment="1" applyProtection="1">
      <alignment horizontal="left"/>
    </xf>
    <xf numFmtId="3" fontId="11" fillId="10" borderId="6" xfId="19053" applyNumberFormat="1" applyFont="1" applyFill="1" applyBorder="1" applyAlignment="1" applyProtection="1">
      <alignment horizontal="right"/>
    </xf>
    <xf numFmtId="3" fontId="11" fillId="10" borderId="0" xfId="19053" applyNumberFormat="1" applyFont="1" applyFill="1" applyBorder="1" applyAlignment="1" applyProtection="1">
      <alignment horizontal="right"/>
    </xf>
    <xf numFmtId="3" fontId="9" fillId="0" borderId="6" xfId="19053" applyNumberFormat="1" applyFont="1" applyBorder="1" applyAlignment="1">
      <alignment horizontal="left"/>
    </xf>
    <xf numFmtId="3" fontId="9" fillId="0" borderId="6" xfId="19053" applyNumberFormat="1" applyFont="1" applyBorder="1" applyAlignment="1">
      <alignment horizontal="right"/>
    </xf>
    <xf numFmtId="3" fontId="6" fillId="0" borderId="6" xfId="19053" applyNumberFormat="1" applyFont="1" applyBorder="1" applyAlignment="1">
      <alignment horizontal="left"/>
    </xf>
    <xf numFmtId="3" fontId="6" fillId="0" borderId="6" xfId="19053" applyNumberFormat="1" applyFont="1" applyBorder="1" applyAlignment="1">
      <alignment horizontal="right"/>
    </xf>
    <xf numFmtId="3" fontId="6" fillId="0" borderId="0" xfId="19053" applyNumberFormat="1" applyFont="1"/>
    <xf numFmtId="3" fontId="6" fillId="8" borderId="0" xfId="19053" applyNumberFormat="1" applyFont="1" applyFill="1" applyBorder="1"/>
    <xf numFmtId="37" fontId="8" fillId="8" borderId="0" xfId="19053" applyFont="1" applyFill="1" applyAlignment="1">
      <alignment horizontal="right" indent="15"/>
    </xf>
    <xf numFmtId="3" fontId="9" fillId="8" borderId="0" xfId="19053" applyNumberFormat="1" applyFont="1" applyFill="1"/>
    <xf numFmtId="3" fontId="6" fillId="8" borderId="8" xfId="19053" applyNumberFormat="1" applyFont="1" applyFill="1" applyBorder="1" applyAlignment="1">
      <alignment horizontal="center" vertical="center" wrapText="1"/>
    </xf>
    <xf numFmtId="3" fontId="11" fillId="10" borderId="0" xfId="19053" applyNumberFormat="1" applyFont="1" applyFill="1" applyBorder="1" applyAlignment="1" applyProtection="1">
      <alignment horizontal="center" vertical="center" wrapText="1"/>
    </xf>
    <xf numFmtId="3" fontId="11" fillId="10" borderId="0" xfId="19053" applyNumberFormat="1" applyFont="1" applyFill="1" applyBorder="1" applyAlignment="1" applyProtection="1">
      <alignment horizontal="left"/>
    </xf>
    <xf numFmtId="3" fontId="12" fillId="8" borderId="0" xfId="19053" applyNumberFormat="1" applyFont="1" applyFill="1" applyAlignment="1">
      <alignment horizontal="right" vertical="center" indent="15"/>
    </xf>
    <xf numFmtId="3" fontId="6" fillId="8" borderId="0" xfId="19053" applyNumberFormat="1" applyFont="1" applyFill="1" applyBorder="1" applyAlignment="1">
      <alignment horizontal="center" vertical="center" wrapText="1"/>
    </xf>
    <xf numFmtId="37" fontId="8" fillId="8" borderId="0" xfId="19053" applyFont="1" applyFill="1"/>
    <xf numFmtId="37" fontId="12" fillId="8" borderId="0" xfId="19053" applyFont="1" applyFill="1"/>
    <xf numFmtId="3" fontId="6" fillId="8" borderId="0" xfId="19053" applyNumberFormat="1" applyFont="1" applyFill="1" applyBorder="1" applyAlignment="1">
      <alignment horizontal="left" vertical="center" wrapText="1"/>
    </xf>
    <xf numFmtId="3" fontId="6" fillId="0" borderId="0" xfId="19053" applyNumberFormat="1" applyFont="1" applyAlignment="1"/>
    <xf numFmtId="3" fontId="9" fillId="8" borderId="0" xfId="19053" applyNumberFormat="1" applyFont="1" applyFill="1" applyAlignment="1"/>
    <xf numFmtId="3" fontId="6" fillId="0" borderId="8" xfId="19053" applyNumberFormat="1" applyFont="1" applyBorder="1" applyAlignment="1">
      <alignment horizontal="center" vertical="center"/>
    </xf>
    <xf numFmtId="3" fontId="6" fillId="0" borderId="8" xfId="19053" applyNumberFormat="1" applyFont="1" applyBorder="1" applyAlignment="1">
      <alignment horizontal="center" vertical="center" wrapText="1"/>
    </xf>
    <xf numFmtId="3" fontId="6" fillId="0" borderId="7" xfId="19053" applyNumberFormat="1" applyFont="1" applyBorder="1" applyAlignment="1">
      <alignment horizontal="right"/>
    </xf>
    <xf numFmtId="3" fontId="8" fillId="0" borderId="6" xfId="19053" applyNumberFormat="1" applyFont="1" applyBorder="1" applyAlignment="1">
      <alignment horizontal="right"/>
    </xf>
    <xf numFmtId="3" fontId="6" fillId="0" borderId="8" xfId="19053" applyNumberFormat="1" applyFont="1" applyBorder="1" applyAlignment="1">
      <alignment horizontal="right"/>
    </xf>
    <xf numFmtId="3" fontId="13" fillId="0" borderId="6" xfId="19053" applyNumberFormat="1" applyFont="1" applyBorder="1" applyAlignment="1">
      <alignment horizontal="right"/>
    </xf>
    <xf numFmtId="3" fontId="12" fillId="0" borderId="0" xfId="19053" applyNumberFormat="1" applyFont="1"/>
    <xf numFmtId="174" fontId="8" fillId="0" borderId="0" xfId="19053" applyNumberFormat="1" applyFont="1" applyAlignment="1">
      <alignment horizontal="right" indent="15"/>
    </xf>
    <xf numFmtId="174" fontId="8" fillId="0" borderId="0" xfId="19053" applyNumberFormat="1" applyFont="1"/>
    <xf numFmtId="3" fontId="6" fillId="0" borderId="0" xfId="19053" applyNumberFormat="1" applyFont="1" applyBorder="1" applyAlignment="1">
      <alignment horizontal="left" vertical="center" wrapText="1"/>
    </xf>
    <xf numFmtId="3" fontId="8" fillId="0" borderId="0" xfId="19053" applyNumberFormat="1" applyFont="1" applyBorder="1"/>
    <xf numFmtId="3" fontId="12" fillId="0" borderId="0" xfId="19053" applyNumberFormat="1" applyFont="1" applyBorder="1"/>
    <xf numFmtId="3" fontId="8" fillId="0" borderId="0" xfId="19053" applyNumberFormat="1" applyFont="1" applyBorder="1" applyAlignment="1">
      <alignment vertical="top" wrapText="1"/>
    </xf>
    <xf numFmtId="3" fontId="8" fillId="0" borderId="0" xfId="19053" applyNumberFormat="1" applyFont="1" applyAlignment="1">
      <alignment vertical="center" wrapText="1"/>
    </xf>
    <xf numFmtId="3" fontId="6" fillId="0" borderId="0" xfId="19053" applyNumberFormat="1" applyFont="1" applyBorder="1" applyAlignment="1">
      <alignment horizontal="left"/>
    </xf>
    <xf numFmtId="3" fontId="8" fillId="0" borderId="0" xfId="19053" applyNumberFormat="1" applyFont="1" applyAlignment="1">
      <alignment horizontal="left"/>
    </xf>
    <xf numFmtId="3" fontId="6" fillId="0" borderId="0" xfId="19053" applyNumberFormat="1" applyFont="1" applyAlignment="1">
      <alignment horizontal="left"/>
    </xf>
    <xf numFmtId="3" fontId="6" fillId="0" borderId="0" xfId="19053" applyNumberFormat="1" applyFont="1" applyBorder="1" applyAlignment="1"/>
    <xf numFmtId="3" fontId="9" fillId="0" borderId="0" xfId="19053" applyNumberFormat="1" applyFont="1" applyBorder="1" applyAlignment="1">
      <alignment vertical="center"/>
    </xf>
    <xf numFmtId="3" fontId="12" fillId="0" borderId="0" xfId="19053" applyNumberFormat="1" applyFont="1" applyAlignment="1">
      <alignment vertical="center" wrapText="1"/>
    </xf>
    <xf numFmtId="3" fontId="9" fillId="0" borderId="0" xfId="19053" applyNumberFormat="1" applyFont="1" applyAlignment="1">
      <alignment vertical="center"/>
    </xf>
    <xf numFmtId="3" fontId="9" fillId="0" borderId="0" xfId="19053" applyNumberFormat="1" applyFont="1" applyAlignment="1" applyProtection="1">
      <alignment horizontal="left"/>
    </xf>
    <xf numFmtId="3" fontId="6" fillId="0" borderId="0" xfId="19053" applyNumberFormat="1" applyFont="1" applyBorder="1" applyProtection="1"/>
    <xf numFmtId="3" fontId="6" fillId="0" borderId="0" xfId="19053" applyNumberFormat="1" applyFont="1" applyBorder="1"/>
    <xf numFmtId="3" fontId="6" fillId="0" borderId="8" xfId="19053" applyNumberFormat="1" applyFont="1" applyBorder="1" applyAlignment="1" applyProtection="1">
      <alignment horizontal="center" vertical="center"/>
    </xf>
    <xf numFmtId="3" fontId="9" fillId="0" borderId="0" xfId="19053" applyNumberFormat="1" applyFont="1" applyAlignment="1" applyProtection="1">
      <alignment horizontal="center" vertical="center" wrapText="1"/>
    </xf>
    <xf numFmtId="3" fontId="6" fillId="8" borderId="0" xfId="19053" applyNumberFormat="1" applyFont="1" applyFill="1" applyAlignment="1">
      <alignment horizontal="center" vertical="center"/>
    </xf>
    <xf numFmtId="3" fontId="11" fillId="10" borderId="0" xfId="19053" applyNumberFormat="1" applyFont="1" applyFill="1" applyBorder="1" applyAlignment="1" applyProtection="1"/>
    <xf numFmtId="3" fontId="11" fillId="10" borderId="0" xfId="19053" applyNumberFormat="1" applyFont="1" applyFill="1" applyBorder="1" applyAlignment="1" applyProtection="1">
      <alignment horizontal="center"/>
    </xf>
    <xf numFmtId="3" fontId="6" fillId="8" borderId="0" xfId="19053" applyNumberFormat="1" applyFont="1" applyFill="1"/>
    <xf numFmtId="3" fontId="6" fillId="0" borderId="7" xfId="19053" applyNumberFormat="1" applyFont="1" applyBorder="1" applyAlignment="1" applyProtection="1"/>
    <xf numFmtId="3" fontId="6" fillId="0" borderId="6" xfId="19053" applyNumberFormat="1" applyFont="1" applyBorder="1" applyAlignment="1" applyProtection="1"/>
    <xf numFmtId="3" fontId="11" fillId="10" borderId="6" xfId="19053" applyNumberFormat="1" applyFont="1" applyFill="1" applyBorder="1" applyAlignment="1" applyProtection="1"/>
    <xf numFmtId="3" fontId="6" fillId="0" borderId="6" xfId="19053" applyNumberFormat="1" applyFont="1" applyBorder="1" applyAlignment="1"/>
    <xf numFmtId="3" fontId="6" fillId="0" borderId="0" xfId="19053" applyNumberFormat="1" applyFont="1" applyAlignment="1" applyProtection="1">
      <alignment horizontal="left"/>
    </xf>
    <xf numFmtId="3" fontId="18" fillId="0" borderId="0" xfId="19053" applyNumberFormat="1" applyFont="1" applyAlignment="1">
      <alignment horizontal="center" vertical="center" wrapText="1"/>
    </xf>
    <xf numFmtId="3" fontId="6" fillId="0" borderId="0" xfId="19053" applyNumberFormat="1" applyFont="1" applyAlignment="1" applyProtection="1"/>
    <xf numFmtId="3" fontId="8" fillId="0" borderId="0" xfId="19053" applyNumberFormat="1" applyFont="1" applyAlignment="1">
      <alignment vertical="top" wrapText="1"/>
    </xf>
    <xf numFmtId="3" fontId="6" fillId="0" borderId="0" xfId="19053" applyNumberFormat="1" applyFont="1" applyAlignment="1" applyProtection="1">
      <alignment horizontal="left" vertical="top" wrapText="1"/>
    </xf>
    <xf numFmtId="3" fontId="9" fillId="0" borderId="0" xfId="19053" applyNumberFormat="1" applyFont="1" applyAlignment="1">
      <alignment wrapText="1"/>
    </xf>
    <xf numFmtId="3" fontId="11" fillId="10" borderId="0" xfId="19053" applyNumberFormat="1" applyFont="1" applyFill="1" applyBorder="1" applyAlignment="1">
      <alignment horizontal="center" vertical="center" wrapText="1"/>
    </xf>
    <xf numFmtId="3" fontId="6" fillId="8" borderId="0" xfId="19053" applyNumberFormat="1" applyFont="1" applyFill="1" applyBorder="1" applyAlignment="1" applyProtection="1">
      <alignment horizontal="center"/>
    </xf>
    <xf numFmtId="3" fontId="11" fillId="10" borderId="0" xfId="19053" applyNumberFormat="1" applyFont="1" applyFill="1" applyBorder="1"/>
    <xf numFmtId="3" fontId="11" fillId="10" borderId="0" xfId="19053" applyNumberFormat="1" applyFont="1" applyFill="1" applyBorder="1" applyAlignment="1">
      <alignment horizontal="right"/>
    </xf>
    <xf numFmtId="3" fontId="9" fillId="0" borderId="7" xfId="19053" applyNumberFormat="1" applyFont="1" applyBorder="1"/>
    <xf numFmtId="3" fontId="9" fillId="0" borderId="6" xfId="19053" applyNumberFormat="1" applyFont="1" applyBorder="1"/>
    <xf numFmtId="3" fontId="6" fillId="8" borderId="6" xfId="19053" applyNumberFormat="1" applyFont="1" applyFill="1" applyBorder="1" applyAlignment="1" applyProtection="1">
      <alignment horizontal="left" vertical="center"/>
    </xf>
    <xf numFmtId="3" fontId="6" fillId="8" borderId="6" xfId="19053" applyNumberFormat="1" applyFont="1" applyFill="1" applyBorder="1" applyAlignment="1">
      <alignment horizontal="left"/>
    </xf>
    <xf numFmtId="3" fontId="6" fillId="8" borderId="0" xfId="19053" applyNumberFormat="1" applyFont="1" applyFill="1" applyBorder="1" applyAlignment="1">
      <alignment horizontal="center"/>
    </xf>
    <xf numFmtId="3" fontId="6" fillId="8" borderId="6" xfId="19053" applyNumberFormat="1" applyFont="1" applyFill="1" applyBorder="1" applyAlignment="1" applyProtection="1">
      <alignment horizontal="left"/>
    </xf>
    <xf numFmtId="3" fontId="18" fillId="0" borderId="0" xfId="19053" applyNumberFormat="1" applyFont="1" applyBorder="1" applyAlignment="1">
      <alignment horizontal="center" vertical="center" wrapText="1"/>
    </xf>
    <xf numFmtId="3" fontId="9" fillId="8" borderId="0" xfId="19053" applyNumberFormat="1" applyFont="1" applyFill="1" applyBorder="1" applyAlignment="1" applyProtection="1">
      <alignment horizontal="center"/>
    </xf>
    <xf numFmtId="3" fontId="13" fillId="0" borderId="0" xfId="19053" applyNumberFormat="1" applyFont="1" applyBorder="1" applyAlignment="1" applyProtection="1">
      <alignment horizontal="left"/>
    </xf>
    <xf numFmtId="3" fontId="6" fillId="0" borderId="0" xfId="19053" applyNumberFormat="1" applyFont="1" applyBorder="1" applyAlignment="1">
      <alignment vertical="center" wrapText="1"/>
    </xf>
    <xf numFmtId="3" fontId="8" fillId="0" borderId="0" xfId="19053" applyNumberFormat="1" applyFont="1" applyAlignment="1" applyProtection="1">
      <alignment horizontal="center"/>
    </xf>
    <xf numFmtId="3" fontId="9" fillId="8" borderId="0" xfId="19053" applyNumberFormat="1" applyFont="1" applyFill="1" applyAlignment="1" applyProtection="1">
      <alignment horizontal="left"/>
    </xf>
    <xf numFmtId="3" fontId="9" fillId="8" borderId="0" xfId="19053" applyNumberFormat="1" applyFont="1" applyFill="1" applyBorder="1" applyAlignment="1" applyProtection="1">
      <alignment horizontal="left"/>
    </xf>
    <xf numFmtId="3" fontId="6" fillId="8" borderId="6" xfId="19053" applyNumberFormat="1" applyFont="1" applyFill="1" applyBorder="1" applyAlignment="1" applyProtection="1">
      <alignment horizontal="center" vertical="center" wrapText="1"/>
    </xf>
    <xf numFmtId="3" fontId="6" fillId="8" borderId="8" xfId="19053" applyNumberFormat="1" applyFont="1" applyFill="1" applyBorder="1" applyAlignment="1" applyProtection="1">
      <alignment horizontal="center" vertical="center" wrapText="1"/>
    </xf>
    <xf numFmtId="3" fontId="11" fillId="10" borderId="0" xfId="19053" applyNumberFormat="1" applyFont="1" applyFill="1" applyBorder="1" applyAlignment="1" applyProtection="1">
      <alignment horizontal="left" vertical="center" wrapText="1"/>
    </xf>
    <xf numFmtId="3" fontId="11" fillId="10" borderId="0" xfId="19053" applyNumberFormat="1" applyFont="1" applyFill="1" applyBorder="1" applyAlignment="1" applyProtection="1">
      <alignment horizontal="right" vertical="center" wrapText="1"/>
    </xf>
    <xf numFmtId="37" fontId="11" fillId="10" borderId="0" xfId="19053" applyFont="1" applyFill="1" applyBorder="1" applyAlignment="1">
      <alignment horizontal="right"/>
    </xf>
    <xf numFmtId="3" fontId="6" fillId="8" borderId="6" xfId="19053" applyNumberFormat="1" applyFont="1" applyFill="1" applyBorder="1" applyAlignment="1">
      <alignment horizontal="right"/>
    </xf>
    <xf numFmtId="3" fontId="6" fillId="8" borderId="6" xfId="19053" applyNumberFormat="1" applyFont="1" applyFill="1" applyBorder="1" applyAlignment="1" applyProtection="1">
      <alignment horizontal="right"/>
    </xf>
    <xf numFmtId="3" fontId="6" fillId="8" borderId="0" xfId="19053" applyNumberFormat="1" applyFont="1" applyFill="1" applyBorder="1" applyAlignment="1" applyProtection="1">
      <alignment horizontal="left" indent="15"/>
    </xf>
    <xf numFmtId="3" fontId="13" fillId="8" borderId="0" xfId="19053" applyNumberFormat="1" applyFont="1" applyFill="1" applyBorder="1" applyAlignment="1" applyProtection="1">
      <alignment horizontal="left"/>
    </xf>
    <xf numFmtId="3" fontId="8" fillId="8" borderId="0" xfId="19053" applyNumberFormat="1" applyFont="1" applyFill="1" applyBorder="1"/>
    <xf numFmtId="3" fontId="11" fillId="8" borderId="0" xfId="19053" applyNumberFormat="1" applyFont="1" applyFill="1" applyBorder="1" applyAlignment="1">
      <alignment horizontal="center" vertical="center"/>
    </xf>
    <xf numFmtId="3" fontId="9" fillId="0" borderId="0" xfId="19053" applyNumberFormat="1" applyFont="1" applyBorder="1" applyAlignment="1" applyProtection="1"/>
    <xf numFmtId="3" fontId="6" fillId="8" borderId="6" xfId="19053" applyNumberFormat="1" applyFont="1" applyFill="1" applyBorder="1" applyAlignment="1" applyProtection="1">
      <alignment vertical="center" wrapText="1"/>
    </xf>
    <xf numFmtId="3" fontId="9" fillId="8" borderId="6" xfId="19053" applyNumberFormat="1" applyFont="1" applyFill="1" applyBorder="1" applyAlignment="1" applyProtection="1">
      <alignment horizontal="center" vertical="center" wrapText="1"/>
    </xf>
    <xf numFmtId="3" fontId="11" fillId="10" borderId="0" xfId="19053" applyNumberFormat="1" applyFont="1" applyFill="1" applyBorder="1" applyAlignment="1" applyProtection="1">
      <alignment vertical="center" wrapText="1"/>
    </xf>
    <xf numFmtId="3" fontId="11" fillId="10" borderId="6" xfId="19053" applyNumberFormat="1" applyFont="1" applyFill="1" applyBorder="1" applyAlignment="1" applyProtection="1">
      <alignment horizontal="center" vertical="center" wrapText="1"/>
    </xf>
    <xf numFmtId="3" fontId="11" fillId="8" borderId="0" xfId="19053" applyNumberFormat="1" applyFont="1" applyFill="1" applyBorder="1" applyAlignment="1" applyProtection="1">
      <alignment vertical="center" wrapText="1"/>
    </xf>
    <xf numFmtId="3" fontId="11" fillId="8" borderId="6" xfId="19053" applyNumberFormat="1" applyFont="1" applyFill="1" applyBorder="1" applyAlignment="1" applyProtection="1">
      <alignment horizontal="center" vertical="center" wrapText="1"/>
    </xf>
    <xf numFmtId="3" fontId="11" fillId="8" borderId="0" xfId="19053" applyNumberFormat="1" applyFont="1" applyFill="1" applyBorder="1" applyAlignment="1" applyProtection="1">
      <alignment horizontal="right" vertical="center" wrapText="1"/>
    </xf>
    <xf numFmtId="3" fontId="11" fillId="10" borderId="8" xfId="19053" applyNumberFormat="1" applyFont="1" applyFill="1" applyBorder="1" applyAlignment="1" applyProtection="1">
      <alignment horizontal="center" vertical="center" wrapText="1"/>
    </xf>
    <xf numFmtId="3" fontId="6" fillId="8" borderId="7" xfId="19053" applyNumberFormat="1" applyFont="1" applyFill="1" applyBorder="1" applyAlignment="1" applyProtection="1">
      <alignment horizontal="left"/>
    </xf>
    <xf numFmtId="3" fontId="9" fillId="8" borderId="0" xfId="19053" applyNumberFormat="1" applyFont="1" applyFill="1" applyBorder="1" applyAlignment="1" applyProtection="1">
      <alignment horizontal="center" vertical="center" wrapText="1"/>
    </xf>
    <xf numFmtId="3" fontId="6" fillId="8" borderId="0" xfId="19053" applyNumberFormat="1" applyFont="1" applyFill="1" applyBorder="1" applyAlignment="1" applyProtection="1">
      <alignment horizontal="left"/>
    </xf>
    <xf numFmtId="3" fontId="6" fillId="8" borderId="0" xfId="19053" applyNumberFormat="1" applyFont="1" applyFill="1" applyBorder="1" applyAlignment="1">
      <alignment horizontal="left"/>
    </xf>
    <xf numFmtId="3" fontId="6" fillId="8" borderId="8" xfId="19053" applyNumberFormat="1" applyFont="1" applyFill="1" applyBorder="1" applyAlignment="1" applyProtection="1">
      <alignment horizontal="center" vertical="center"/>
    </xf>
    <xf numFmtId="3" fontId="6" fillId="8" borderId="7" xfId="19053" applyNumberFormat="1" applyFont="1" applyFill="1" applyBorder="1" applyAlignment="1">
      <alignment vertical="center" wrapText="1"/>
    </xf>
    <xf numFmtId="3" fontId="6" fillId="8" borderId="7" xfId="19053" applyNumberFormat="1" applyFont="1" applyFill="1" applyBorder="1" applyAlignment="1" applyProtection="1">
      <alignment horizontal="right"/>
    </xf>
    <xf numFmtId="3" fontId="6" fillId="8" borderId="0" xfId="19053" applyNumberFormat="1" applyFont="1" applyFill="1" applyBorder="1" applyAlignment="1">
      <alignment vertical="center" wrapText="1"/>
    </xf>
    <xf numFmtId="3" fontId="6" fillId="8" borderId="0" xfId="19053" applyNumberFormat="1" applyFont="1" applyFill="1" applyBorder="1" applyAlignment="1" applyProtection="1">
      <alignment vertical="center" wrapText="1"/>
    </xf>
    <xf numFmtId="3" fontId="6" fillId="8" borderId="0" xfId="19053" applyNumberFormat="1" applyFont="1" applyFill="1" applyBorder="1" applyAlignment="1" applyProtection="1">
      <alignment horizontal="center" vertical="center" wrapText="1"/>
    </xf>
    <xf numFmtId="3" fontId="6" fillId="0" borderId="0" xfId="19053" applyNumberFormat="1" applyFont="1" applyProtection="1"/>
    <xf numFmtId="0" fontId="6" fillId="0" borderId="0" xfId="19053" applyNumberFormat="1" applyFont="1"/>
    <xf numFmtId="3" fontId="11" fillId="10" borderId="8" xfId="19053" applyNumberFormat="1" applyFont="1" applyFill="1" applyBorder="1" applyAlignment="1">
      <alignment horizontal="center" vertical="center"/>
    </xf>
    <xf numFmtId="3" fontId="11" fillId="10" borderId="8" xfId="19053" applyNumberFormat="1" applyFont="1" applyFill="1" applyBorder="1" applyAlignment="1">
      <alignment horizontal="left"/>
    </xf>
    <xf numFmtId="3" fontId="11" fillId="10" borderId="0" xfId="19053" applyNumberFormat="1" applyFont="1" applyFill="1" applyBorder="1" applyAlignment="1">
      <alignment horizontal="right" vertical="center"/>
    </xf>
    <xf numFmtId="3" fontId="11" fillId="10" borderId="0" xfId="19053" applyNumberFormat="1" applyFont="1" applyFill="1" applyBorder="1" applyAlignment="1">
      <alignment horizontal="left"/>
    </xf>
    <xf numFmtId="3" fontId="12" fillId="10" borderId="0" xfId="19053" applyNumberFormat="1" applyFont="1" applyFill="1" applyBorder="1" applyAlignment="1">
      <alignment horizontal="right" vertical="center"/>
    </xf>
    <xf numFmtId="3" fontId="11" fillId="10" borderId="6" xfId="19053" applyNumberFormat="1" applyFont="1" applyFill="1" applyBorder="1" applyAlignment="1">
      <alignment horizontal="right" vertical="center"/>
    </xf>
    <xf numFmtId="3" fontId="11" fillId="10" borderId="6" xfId="19053" applyNumberFormat="1" applyFont="1" applyFill="1" applyBorder="1" applyAlignment="1">
      <alignment horizontal="left"/>
    </xf>
    <xf numFmtId="3" fontId="8" fillId="0" borderId="6" xfId="19053" applyNumberFormat="1" applyFont="1" applyBorder="1"/>
    <xf numFmtId="3" fontId="11" fillId="10" borderId="6" xfId="19053" applyNumberFormat="1" applyFont="1" applyFill="1" applyBorder="1"/>
    <xf numFmtId="3" fontId="6" fillId="0" borderId="6" xfId="19053" applyNumberFormat="1" applyFont="1" applyBorder="1"/>
    <xf numFmtId="3" fontId="6" fillId="0" borderId="6" xfId="19053" applyNumberFormat="1" applyFont="1" applyBorder="1" applyAlignment="1" applyProtection="1">
      <alignment horizontal="right"/>
    </xf>
    <xf numFmtId="3" fontId="6" fillId="0" borderId="6" xfId="19053" applyNumberFormat="1" applyFont="1" applyBorder="1" applyAlignment="1" applyProtection="1">
      <alignment horizontal="left"/>
    </xf>
    <xf numFmtId="3" fontId="12" fillId="8" borderId="0" xfId="19053" applyNumberFormat="1" applyFont="1" applyFill="1" applyAlignment="1">
      <alignment horizontal="right"/>
    </xf>
    <xf numFmtId="3" fontId="11" fillId="10" borderId="6" xfId="19053" applyNumberFormat="1" applyFont="1" applyFill="1" applyBorder="1" applyAlignment="1">
      <alignment horizontal="right"/>
    </xf>
    <xf numFmtId="3" fontId="11" fillId="10" borderId="0" xfId="19053" applyNumberFormat="1" applyFont="1" applyFill="1" applyBorder="1" applyAlignment="1"/>
    <xf numFmtId="3" fontId="8" fillId="0" borderId="0" xfId="19053" applyNumberFormat="1" applyFont="1" applyAlignment="1">
      <alignment horizontal="right"/>
    </xf>
    <xf numFmtId="37" fontId="6" fillId="0" borderId="0" xfId="19053" applyFont="1"/>
    <xf numFmtId="3" fontId="6" fillId="8" borderId="0" xfId="19053" applyNumberFormat="1" applyFont="1" applyFill="1" applyBorder="1" applyAlignment="1">
      <alignment horizontal="right"/>
    </xf>
    <xf numFmtId="37" fontId="8" fillId="8" borderId="0" xfId="19053" applyFont="1" applyFill="1" applyBorder="1"/>
    <xf numFmtId="37" fontId="8" fillId="0" borderId="0" xfId="19053" applyFont="1"/>
    <xf numFmtId="3" fontId="9" fillId="0" borderId="0" xfId="19053" applyNumberFormat="1" applyFont="1" applyAlignment="1"/>
    <xf numFmtId="3" fontId="11" fillId="10" borderId="0" xfId="19053" applyNumberFormat="1" applyFont="1" applyFill="1" applyBorder="1" applyAlignment="1">
      <alignment horizontal="center" vertical="center"/>
    </xf>
    <xf numFmtId="3" fontId="8" fillId="0" borderId="6" xfId="19053" applyNumberFormat="1" applyFont="1" applyBorder="1" applyAlignment="1">
      <alignment horizontal="left"/>
    </xf>
    <xf numFmtId="3" fontId="12" fillId="10" borderId="0" xfId="19053" applyNumberFormat="1" applyFont="1" applyFill="1" applyBorder="1" applyAlignment="1">
      <alignment horizontal="right"/>
    </xf>
    <xf numFmtId="3" fontId="11" fillId="10" borderId="6" xfId="19053" applyNumberFormat="1" applyFont="1" applyFill="1" applyBorder="1" applyAlignment="1" applyProtection="1">
      <alignment horizontal="right" vertical="center"/>
    </xf>
    <xf numFmtId="3" fontId="8" fillId="0" borderId="0" xfId="19053" applyNumberFormat="1" applyFont="1"/>
    <xf numFmtId="3" fontId="6" fillId="0" borderId="6" xfId="19053" applyNumberFormat="1" applyFont="1" applyBorder="1" applyAlignment="1">
      <alignment horizontal="center" vertical="center"/>
    </xf>
    <xf numFmtId="37" fontId="11" fillId="10" borderId="6" xfId="19053" applyFont="1" applyFill="1" applyBorder="1" applyAlignment="1"/>
    <xf numFmtId="3" fontId="12" fillId="8" borderId="0" xfId="19053" applyNumberFormat="1" applyFont="1" applyFill="1" applyBorder="1" applyAlignment="1">
      <alignment horizontal="right"/>
    </xf>
    <xf numFmtId="3" fontId="8" fillId="8" borderId="0" xfId="19053" applyNumberFormat="1" applyFont="1" applyFill="1" applyBorder="1" applyAlignment="1">
      <alignment horizontal="right"/>
    </xf>
    <xf numFmtId="3" fontId="6" fillId="0" borderId="0" xfId="19053" applyNumberFormat="1" applyFont="1" applyBorder="1" applyAlignment="1">
      <alignment horizontal="right"/>
    </xf>
    <xf numFmtId="3" fontId="8" fillId="0" borderId="0" xfId="19053" applyNumberFormat="1" applyFont="1" applyAlignment="1"/>
    <xf numFmtId="3" fontId="6" fillId="0" borderId="6" xfId="19053" applyNumberFormat="1" applyFont="1" applyBorder="1" applyAlignment="1">
      <alignment horizontal="right" vertical="center"/>
    </xf>
    <xf numFmtId="3" fontId="8" fillId="0" borderId="6" xfId="19053" applyNumberFormat="1" applyFont="1" applyBorder="1" applyAlignment="1">
      <alignment horizontal="right" vertical="center"/>
    </xf>
    <xf numFmtId="37" fontId="6" fillId="0" borderId="6" xfId="19053" applyFont="1" applyBorder="1"/>
    <xf numFmtId="3" fontId="7" fillId="10" borderId="0" xfId="19053" applyNumberFormat="1" applyFont="1" applyFill="1" applyBorder="1" applyAlignment="1">
      <alignment horizontal="right"/>
    </xf>
    <xf numFmtId="3" fontId="7" fillId="10" borderId="6" xfId="19053" applyNumberFormat="1" applyFont="1" applyFill="1" applyBorder="1" applyAlignment="1">
      <alignment horizontal="right"/>
    </xf>
    <xf numFmtId="3" fontId="28" fillId="10" borderId="0" xfId="19053" applyNumberFormat="1" applyFont="1" applyFill="1" applyBorder="1" applyAlignment="1">
      <alignment horizontal="right"/>
    </xf>
    <xf numFmtId="3" fontId="27" fillId="0" borderId="6" xfId="19053" applyNumberFormat="1" applyFont="1" applyBorder="1" applyAlignment="1">
      <alignment horizontal="right"/>
    </xf>
    <xf numFmtId="3" fontId="29" fillId="0" borderId="6" xfId="19053" applyNumberFormat="1" applyFont="1" applyBorder="1" applyAlignment="1">
      <alignment horizontal="right"/>
    </xf>
    <xf numFmtId="3" fontId="28" fillId="10" borderId="0" xfId="19053" applyNumberFormat="1" applyFont="1" applyFill="1" applyBorder="1" applyAlignment="1">
      <alignment horizontal="right" vertical="center"/>
    </xf>
    <xf numFmtId="37" fontId="8" fillId="0" borderId="0" xfId="19053" applyFont="1" applyAlignment="1"/>
    <xf numFmtId="3" fontId="6" fillId="8" borderId="0" xfId="19053" applyNumberFormat="1" applyFont="1" applyFill="1" applyAlignment="1">
      <alignment horizontal="right"/>
    </xf>
    <xf numFmtId="3" fontId="9" fillId="8" borderId="0" xfId="19053" applyNumberFormat="1" applyFont="1" applyFill="1" applyBorder="1" applyAlignment="1">
      <alignment horizontal="center" vertical="center"/>
    </xf>
    <xf numFmtId="3" fontId="27" fillId="0" borderId="6" xfId="19053" applyNumberFormat="1" applyFont="1" applyBorder="1" applyAlignment="1">
      <alignment horizontal="right" vertical="center"/>
    </xf>
    <xf numFmtId="3" fontId="12" fillId="0" borderId="0" xfId="19053" applyNumberFormat="1" applyFont="1" applyBorder="1" applyAlignment="1">
      <alignment horizontal="right"/>
    </xf>
    <xf numFmtId="3" fontId="9" fillId="0" borderId="0" xfId="19053" applyNumberFormat="1" applyFont="1" applyBorder="1"/>
    <xf numFmtId="3" fontId="12" fillId="8" borderId="0" xfId="19053" applyNumberFormat="1" applyFont="1" applyFill="1" applyAlignment="1">
      <alignment vertical="center"/>
    </xf>
    <xf numFmtId="3" fontId="29" fillId="0" borderId="6" xfId="19053" applyNumberFormat="1" applyFont="1" applyBorder="1" applyAlignment="1">
      <alignment horizontal="center" vertical="center"/>
    </xf>
    <xf numFmtId="37" fontId="9" fillId="8" borderId="0" xfId="19053" applyFont="1" applyFill="1"/>
    <xf numFmtId="0" fontId="9" fillId="8" borderId="0" xfId="19053" applyNumberFormat="1" applyFont="1" applyFill="1" applyAlignment="1">
      <alignment horizontal="left" vertical="center"/>
    </xf>
    <xf numFmtId="37" fontId="9" fillId="8" borderId="0" xfId="19053" applyFont="1" applyFill="1" applyBorder="1" applyAlignment="1">
      <alignment vertical="center" wrapText="1"/>
    </xf>
    <xf numFmtId="37" fontId="11" fillId="10" borderId="0" xfId="19053" applyFont="1" applyFill="1" applyBorder="1" applyAlignment="1">
      <alignment horizontal="left" vertical="center"/>
    </xf>
    <xf numFmtId="37" fontId="11" fillId="10" borderId="0" xfId="19053" applyFont="1" applyFill="1" applyBorder="1" applyAlignment="1">
      <alignment vertical="center" wrapText="1"/>
    </xf>
    <xf numFmtId="37" fontId="6" fillId="8" borderId="7" xfId="19053" applyFont="1" applyFill="1" applyBorder="1" applyAlignment="1">
      <alignment horizontal="left" wrapText="1"/>
    </xf>
    <xf numFmtId="3" fontId="6" fillId="8" borderId="7" xfId="19053" applyNumberFormat="1" applyFont="1" applyFill="1" applyBorder="1" applyAlignment="1"/>
    <xf numFmtId="37" fontId="6" fillId="8" borderId="6" xfId="19053" applyFont="1" applyFill="1" applyBorder="1" applyAlignment="1">
      <alignment horizontal="left" wrapText="1"/>
    </xf>
    <xf numFmtId="3" fontId="6" fillId="8" borderId="6" xfId="19053" applyNumberFormat="1" applyFont="1" applyFill="1" applyBorder="1" applyAlignment="1"/>
    <xf numFmtId="37" fontId="6" fillId="8" borderId="10" xfId="19053" applyFont="1" applyFill="1" applyBorder="1" applyAlignment="1">
      <alignment horizontal="left" wrapText="1"/>
    </xf>
    <xf numFmtId="37" fontId="6" fillId="8" borderId="0" xfId="19053" applyFont="1" applyFill="1" applyBorder="1"/>
    <xf numFmtId="3" fontId="6" fillId="8" borderId="8" xfId="19053" applyNumberFormat="1" applyFont="1" applyFill="1" applyBorder="1"/>
    <xf numFmtId="3" fontId="11" fillId="8" borderId="0" xfId="19053" applyNumberFormat="1" applyFont="1" applyFill="1" applyAlignment="1">
      <alignment vertical="center"/>
    </xf>
    <xf numFmtId="37" fontId="11" fillId="8" borderId="0" xfId="19053" applyFont="1" applyFill="1" applyAlignment="1">
      <alignment vertical="center"/>
    </xf>
    <xf numFmtId="3" fontId="9" fillId="0" borderId="0" xfId="19053" applyNumberFormat="1" applyFont="1" applyBorder="1" applyAlignment="1" applyProtection="1">
      <alignment horizontal="left" vertical="center" wrapText="1"/>
    </xf>
    <xf numFmtId="3" fontId="6" fillId="0" borderId="6" xfId="19053" applyNumberFormat="1" applyFont="1" applyBorder="1" applyAlignment="1" applyProtection="1">
      <alignment horizontal="center" vertical="center" wrapText="1"/>
    </xf>
    <xf numFmtId="3" fontId="6" fillId="0" borderId="6" xfId="19053" applyNumberFormat="1" applyFont="1" applyBorder="1" applyAlignment="1">
      <alignment horizontal="center" wrapText="1"/>
    </xf>
    <xf numFmtId="3" fontId="11" fillId="10" borderId="0" xfId="19053" applyNumberFormat="1" applyFont="1" applyFill="1" applyBorder="1" applyAlignment="1">
      <alignment horizontal="left" vertical="center"/>
    </xf>
    <xf numFmtId="3" fontId="11" fillId="10" borderId="0" xfId="19053" applyNumberFormat="1" applyFont="1" applyFill="1" applyBorder="1" applyAlignment="1">
      <alignment horizontal="center"/>
    </xf>
    <xf numFmtId="3" fontId="6" fillId="0" borderId="7" xfId="19053" applyNumberFormat="1" applyFont="1" applyBorder="1" applyAlignment="1">
      <alignment horizontal="left"/>
    </xf>
    <xf numFmtId="3" fontId="6" fillId="0" borderId="6" xfId="19053" applyNumberFormat="1" applyFont="1" applyBorder="1" applyAlignment="1">
      <alignment horizontal="center"/>
    </xf>
    <xf numFmtId="0" fontId="8" fillId="0" borderId="0" xfId="19053" applyNumberFormat="1" applyFont="1"/>
    <xf numFmtId="37" fontId="12" fillId="0" borderId="0" xfId="19053" applyFont="1" applyAlignment="1">
      <alignment horizontal="right"/>
    </xf>
    <xf numFmtId="3" fontId="12" fillId="0" borderId="0" xfId="19053" applyNumberFormat="1" applyFont="1" applyAlignment="1">
      <alignment horizontal="right"/>
    </xf>
    <xf numFmtId="3" fontId="6" fillId="0" borderId="7" xfId="19053" applyNumberFormat="1" applyFont="1" applyBorder="1" applyAlignment="1">
      <alignment horizontal="center"/>
    </xf>
    <xf numFmtId="3" fontId="6" fillId="8" borderId="7" xfId="19053" applyNumberFormat="1" applyFont="1" applyFill="1" applyBorder="1" applyAlignment="1">
      <alignment horizontal="left"/>
    </xf>
    <xf numFmtId="3" fontId="6" fillId="8" borderId="7" xfId="19053" applyNumberFormat="1" applyFont="1" applyFill="1" applyBorder="1" applyAlignment="1">
      <alignment horizontal="right"/>
    </xf>
    <xf numFmtId="37" fontId="6" fillId="8" borderId="0" xfId="19053" applyFont="1" applyFill="1" applyAlignment="1">
      <alignment vertical="center" wrapText="1"/>
    </xf>
    <xf numFmtId="37" fontId="6" fillId="8" borderId="0" xfId="19053" applyFont="1" applyFill="1" applyAlignment="1">
      <alignment horizontal="left" vertical="center" wrapText="1"/>
    </xf>
    <xf numFmtId="3" fontId="12" fillId="8" borderId="8" xfId="19053" applyNumberFormat="1" applyFont="1" applyFill="1" applyBorder="1" applyAlignment="1">
      <alignment horizontal="right"/>
    </xf>
    <xf numFmtId="3" fontId="11" fillId="10" borderId="7" xfId="19053" applyNumberFormat="1" applyFont="1" applyFill="1" applyBorder="1" applyAlignment="1">
      <alignment horizontal="right" vertical="center"/>
    </xf>
    <xf numFmtId="3" fontId="8" fillId="0" borderId="8" xfId="19053" applyNumberFormat="1" applyFont="1" applyBorder="1" applyAlignment="1">
      <alignment horizontal="right"/>
    </xf>
    <xf numFmtId="3" fontId="17" fillId="0" borderId="0" xfId="19053" applyNumberFormat="1" applyFont="1" applyAlignment="1">
      <alignment horizontal="left" vertical="center" wrapText="1"/>
    </xf>
    <xf numFmtId="3" fontId="13" fillId="0" borderId="0" xfId="19053" applyNumberFormat="1" applyFont="1" applyAlignment="1">
      <alignment horizontal="left" vertical="center" wrapText="1"/>
    </xf>
    <xf numFmtId="3" fontId="13" fillId="0" borderId="0" xfId="19053" applyNumberFormat="1" applyFont="1"/>
    <xf numFmtId="3" fontId="6" fillId="8" borderId="6" xfId="19053" applyNumberFormat="1" applyFont="1" applyFill="1" applyBorder="1" applyAlignment="1">
      <alignment horizontal="center" vertical="center"/>
    </xf>
    <xf numFmtId="3" fontId="6" fillId="8" borderId="6" xfId="19053" applyNumberFormat="1" applyFont="1" applyFill="1" applyBorder="1"/>
    <xf numFmtId="3" fontId="13" fillId="8" borderId="0" xfId="19053" applyNumberFormat="1" applyFont="1" applyFill="1" applyAlignment="1">
      <alignment horizontal="left" vertical="center" wrapText="1"/>
    </xf>
    <xf numFmtId="3" fontId="13" fillId="8" borderId="0" xfId="19053" applyNumberFormat="1" applyFont="1" applyFill="1"/>
    <xf numFmtId="3" fontId="6" fillId="0" borderId="8" xfId="19053" applyNumberFormat="1" applyFont="1" applyBorder="1"/>
    <xf numFmtId="3" fontId="6" fillId="0" borderId="0" xfId="19053" applyNumberFormat="1" applyFont="1" applyAlignment="1" applyProtection="1">
      <alignment wrapText="1"/>
    </xf>
    <xf numFmtId="3" fontId="6" fillId="0" borderId="0" xfId="19053" applyNumberFormat="1" applyFont="1" applyAlignment="1">
      <alignment vertical="top" wrapText="1"/>
    </xf>
    <xf numFmtId="3" fontId="6" fillId="0" borderId="6" xfId="19053" applyNumberFormat="1" applyFont="1" applyBorder="1" applyAlignment="1" applyProtection="1">
      <alignment horizontal="center" vertical="center"/>
    </xf>
    <xf numFmtId="3" fontId="11" fillId="10" borderId="6" xfId="19053" applyNumberFormat="1" applyFont="1" applyFill="1" applyBorder="1" applyAlignment="1">
      <alignment horizontal="left" vertical="center"/>
    </xf>
    <xf numFmtId="3" fontId="8" fillId="0" borderId="6" xfId="19053" applyNumberFormat="1" applyFont="1" applyBorder="1" applyAlignment="1" applyProtection="1">
      <alignment horizontal="center" vertical="center"/>
    </xf>
    <xf numFmtId="3" fontId="12" fillId="10" borderId="0" xfId="19053" applyNumberFormat="1" applyFont="1" applyFill="1" applyBorder="1" applyAlignment="1">
      <alignment horizontal="center" vertical="center"/>
    </xf>
    <xf numFmtId="3" fontId="8" fillId="10" borderId="0" xfId="19053" applyNumberFormat="1" applyFont="1" applyFill="1" applyBorder="1" applyAlignment="1">
      <alignment horizontal="center" vertical="center"/>
    </xf>
    <xf numFmtId="3" fontId="8" fillId="0" borderId="6" xfId="19053" applyNumberFormat="1" applyFont="1" applyBorder="1" applyAlignment="1">
      <alignment horizontal="center" vertical="center"/>
    </xf>
    <xf numFmtId="3" fontId="6" fillId="0" borderId="0" xfId="19053" applyNumberFormat="1" applyFont="1" applyBorder="1" applyAlignment="1" applyProtection="1"/>
    <xf numFmtId="0" fontId="8" fillId="0" borderId="0" xfId="19053" applyNumberFormat="1" applyFont="1" applyAlignment="1">
      <alignment horizontal="right"/>
    </xf>
    <xf numFmtId="37" fontId="8" fillId="0" borderId="0" xfId="19053" applyFont="1" applyAlignment="1">
      <alignment horizontal="right"/>
    </xf>
    <xf numFmtId="3" fontId="29" fillId="0" borderId="6" xfId="19053" applyNumberFormat="1" applyFont="1" applyBorder="1" applyAlignment="1" applyProtection="1">
      <alignment horizontal="center" vertical="center" wrapText="1"/>
    </xf>
    <xf numFmtId="3" fontId="7" fillId="10" borderId="6" xfId="19053" applyNumberFormat="1" applyFont="1" applyFill="1" applyBorder="1" applyAlignment="1">
      <alignment horizontal="left" vertical="center"/>
    </xf>
    <xf numFmtId="3" fontId="27" fillId="0" borderId="6" xfId="19053" applyNumberFormat="1" applyFont="1" applyBorder="1" applyAlignment="1" applyProtection="1">
      <alignment horizontal="center" vertical="center" wrapText="1"/>
    </xf>
    <xf numFmtId="3" fontId="29" fillId="0" borderId="6" xfId="19053" applyNumberFormat="1" applyFont="1" applyBorder="1" applyAlignment="1" applyProtection="1">
      <alignment horizontal="left"/>
    </xf>
    <xf numFmtId="3" fontId="27" fillId="0" borderId="6" xfId="19053" applyNumberFormat="1" applyFont="1" applyBorder="1" applyAlignment="1" applyProtection="1">
      <alignment horizontal="left"/>
    </xf>
    <xf numFmtId="37" fontId="12" fillId="0" borderId="0" xfId="19053" applyFont="1"/>
    <xf numFmtId="3" fontId="6" fillId="0" borderId="8" xfId="19053" applyNumberFormat="1" applyFont="1" applyBorder="1" applyAlignment="1">
      <alignment horizontal="left"/>
    </xf>
    <xf numFmtId="3" fontId="11" fillId="10" borderId="6" xfId="19053" applyNumberFormat="1" applyFont="1" applyFill="1" applyBorder="1" applyAlignment="1">
      <alignment horizontal="center"/>
    </xf>
    <xf numFmtId="3" fontId="6" fillId="0" borderId="8" xfId="19053" applyNumberFormat="1" applyFont="1" applyBorder="1" applyAlignment="1">
      <alignment horizontal="center"/>
    </xf>
    <xf numFmtId="3" fontId="6" fillId="8" borderId="8" xfId="19053" applyNumberFormat="1" applyFont="1" applyFill="1" applyBorder="1" applyAlignment="1">
      <alignment horizontal="right"/>
    </xf>
    <xf numFmtId="3" fontId="6" fillId="8" borderId="10" xfId="19053" applyNumberFormat="1" applyFont="1" applyFill="1" applyBorder="1" applyAlignment="1">
      <alignment horizontal="right"/>
    </xf>
    <xf numFmtId="3" fontId="6" fillId="8" borderId="11" xfId="19053" applyNumberFormat="1" applyFont="1" applyFill="1" applyBorder="1" applyAlignment="1">
      <alignment horizontal="right"/>
    </xf>
    <xf numFmtId="3" fontId="8" fillId="0" borderId="7" xfId="19053" applyNumberFormat="1" applyFont="1" applyBorder="1" applyAlignment="1">
      <alignment horizontal="center" vertical="center"/>
    </xf>
    <xf numFmtId="3" fontId="8" fillId="8" borderId="6" xfId="19053" applyNumberFormat="1" applyFont="1" applyFill="1" applyBorder="1" applyAlignment="1">
      <alignment horizontal="left"/>
    </xf>
    <xf numFmtId="3" fontId="8" fillId="0" borderId="0" xfId="19053" applyNumberFormat="1" applyFont="1" applyBorder="1" applyAlignment="1">
      <alignment horizontal="left"/>
    </xf>
    <xf numFmtId="3" fontId="8" fillId="0" borderId="0" xfId="19053" applyNumberFormat="1" applyFont="1" applyAlignment="1">
      <alignment horizontal="left" wrapText="1"/>
    </xf>
    <xf numFmtId="3" fontId="8" fillId="8" borderId="0" xfId="19053" applyNumberFormat="1" applyFont="1" applyFill="1" applyAlignment="1">
      <alignment horizontal="right"/>
    </xf>
    <xf numFmtId="3" fontId="12" fillId="8" borderId="0" xfId="19053" applyNumberFormat="1" applyFont="1" applyFill="1"/>
    <xf numFmtId="3" fontId="41" fillId="10" borderId="0" xfId="19053" applyNumberFormat="1" applyFont="1" applyFill="1" applyBorder="1" applyAlignment="1">
      <alignment horizontal="right"/>
    </xf>
    <xf numFmtId="3" fontId="42" fillId="8" borderId="6" xfId="19053" applyNumberFormat="1" applyFont="1" applyFill="1" applyBorder="1" applyAlignment="1">
      <alignment horizontal="right"/>
    </xf>
    <xf numFmtId="3" fontId="8" fillId="0" borderId="8" xfId="19053" applyNumberFormat="1" applyFont="1" applyBorder="1" applyAlignment="1">
      <alignment horizontal="left"/>
    </xf>
    <xf numFmtId="3" fontId="6" fillId="0" borderId="10" xfId="19053" applyNumberFormat="1" applyFont="1" applyBorder="1" applyAlignment="1">
      <alignment horizontal="left"/>
    </xf>
    <xf numFmtId="3" fontId="6" fillId="0" borderId="12" xfId="19053" applyNumberFormat="1" applyFont="1" applyBorder="1" applyAlignment="1">
      <alignment horizontal="left"/>
    </xf>
    <xf numFmtId="3" fontId="6" fillId="0" borderId="13" xfId="19053" applyNumberFormat="1" applyFont="1" applyBorder="1" applyAlignment="1">
      <alignment horizontal="left"/>
    </xf>
    <xf numFmtId="3" fontId="6" fillId="0" borderId="0" xfId="19053" applyNumberFormat="1" applyFont="1" applyAlignment="1">
      <alignment horizontal="center"/>
    </xf>
    <xf numFmtId="3" fontId="8" fillId="8" borderId="0" xfId="19053" applyNumberFormat="1" applyFont="1" applyFill="1" applyAlignment="1" applyProtection="1">
      <alignment vertical="top" wrapText="1"/>
    </xf>
    <xf numFmtId="3" fontId="8" fillId="8" borderId="0" xfId="19053" applyNumberFormat="1" applyFont="1" applyFill="1" applyAlignment="1" applyProtection="1">
      <alignment horizontal="right" vertical="top" wrapText="1"/>
    </xf>
    <xf numFmtId="3" fontId="8" fillId="8" borderId="0" xfId="19053" applyNumberFormat="1" applyFont="1" applyFill="1" applyAlignment="1" applyProtection="1">
      <alignment horizontal="left"/>
    </xf>
    <xf numFmtId="3" fontId="8" fillId="10" borderId="0" xfId="19053" applyNumberFormat="1" applyFont="1" applyFill="1" applyBorder="1" applyAlignment="1">
      <alignment horizontal="right"/>
    </xf>
    <xf numFmtId="3" fontId="8" fillId="8" borderId="0" xfId="19053" applyNumberFormat="1" applyFont="1" applyFill="1" applyAlignment="1">
      <alignment horizontal="center" wrapText="1"/>
    </xf>
    <xf numFmtId="3" fontId="8" fillId="8" borderId="0" xfId="19053" applyNumberFormat="1" applyFont="1" applyFill="1" applyAlignment="1">
      <alignment wrapText="1"/>
    </xf>
    <xf numFmtId="3" fontId="6" fillId="0" borderId="8" xfId="19053" applyNumberFormat="1" applyFont="1" applyBorder="1" applyAlignment="1"/>
    <xf numFmtId="3" fontId="13" fillId="0" borderId="6" xfId="19053" applyNumberFormat="1" applyFont="1" applyBorder="1" applyAlignment="1" applyProtection="1">
      <alignment horizontal="center" vertical="center" wrapText="1"/>
    </xf>
    <xf numFmtId="166" fontId="11" fillId="10" borderId="6" xfId="19053" applyNumberFormat="1" applyFont="1" applyFill="1" applyBorder="1" applyAlignment="1" applyProtection="1">
      <alignment horizontal="right"/>
    </xf>
    <xf numFmtId="3" fontId="13" fillId="8" borderId="6" xfId="19053" applyNumberFormat="1" applyFont="1" applyFill="1" applyBorder="1" applyAlignment="1" applyProtection="1">
      <alignment horizontal="right"/>
    </xf>
    <xf numFmtId="3" fontId="13" fillId="0" borderId="6" xfId="19053" applyNumberFormat="1" applyFont="1" applyBorder="1" applyAlignment="1" applyProtection="1">
      <alignment horizontal="right"/>
    </xf>
    <xf numFmtId="166" fontId="13" fillId="0" borderId="8" xfId="19053" applyNumberFormat="1" applyFont="1" applyBorder="1" applyAlignment="1" applyProtection="1">
      <alignment horizontal="right"/>
    </xf>
    <xf numFmtId="3" fontId="6" fillId="0" borderId="7" xfId="19053" applyNumberFormat="1" applyFont="1" applyBorder="1"/>
    <xf numFmtId="3" fontId="6" fillId="0" borderId="9" xfId="19053" applyNumberFormat="1" applyFont="1" applyBorder="1"/>
    <xf numFmtId="166" fontId="13" fillId="0" borderId="9" xfId="19053" applyNumberFormat="1" applyFont="1" applyBorder="1" applyAlignment="1" applyProtection="1">
      <alignment horizontal="right"/>
    </xf>
    <xf numFmtId="3" fontId="13" fillId="0" borderId="0" xfId="19053" applyNumberFormat="1" applyFont="1" applyAlignment="1" applyProtection="1"/>
    <xf numFmtId="3" fontId="6" fillId="0" borderId="0" xfId="19053" applyNumberFormat="1" applyFont="1" applyBorder="1" applyAlignment="1">
      <alignment horizontal="center"/>
    </xf>
    <xf numFmtId="3" fontId="6" fillId="8" borderId="0" xfId="19053" applyNumberFormat="1" applyFont="1" applyFill="1" applyAlignment="1"/>
    <xf numFmtId="3" fontId="9" fillId="8" borderId="0" xfId="19053" applyNumberFormat="1" applyFont="1" applyFill="1" applyAlignment="1">
      <alignment vertical="center"/>
    </xf>
    <xf numFmtId="3" fontId="17" fillId="8" borderId="0" xfId="19053" applyNumberFormat="1" applyFont="1" applyFill="1" applyAlignment="1" applyProtection="1">
      <alignment horizontal="left"/>
    </xf>
    <xf numFmtId="3" fontId="11" fillId="10" borderId="0" xfId="19053" applyNumberFormat="1" applyFont="1" applyFill="1" applyAlignment="1" applyProtection="1">
      <alignment horizontal="center" vertical="center"/>
    </xf>
    <xf numFmtId="0" fontId="13" fillId="8" borderId="6" xfId="19053" applyNumberFormat="1" applyFont="1" applyFill="1" applyBorder="1" applyAlignment="1">
      <alignment horizontal="left" vertical="center"/>
    </xf>
    <xf numFmtId="3" fontId="17" fillId="8" borderId="0" xfId="19053" applyNumberFormat="1" applyFont="1" applyFill="1" applyBorder="1" applyAlignment="1" applyProtection="1">
      <alignment vertical="center" wrapText="1"/>
    </xf>
    <xf numFmtId="37" fontId="6" fillId="8" borderId="0" xfId="19053" applyFont="1" applyFill="1" applyAlignment="1"/>
    <xf numFmtId="3" fontId="6" fillId="0" borderId="0" xfId="18329" applyNumberFormat="1" applyFont="1" applyBorder="1" applyAlignment="1" applyProtection="1">
      <alignment horizontal="left"/>
    </xf>
    <xf numFmtId="3" fontId="9" fillId="0" borderId="0" xfId="19053" applyNumberFormat="1" applyFont="1" applyBorder="1" applyAlignment="1" applyProtection="1">
      <alignment horizontal="left"/>
    </xf>
    <xf numFmtId="3" fontId="6" fillId="0" borderId="6" xfId="19053" applyNumberFormat="1" applyFont="1" applyBorder="1" applyAlignment="1" applyProtection="1">
      <alignment horizontal="center"/>
    </xf>
    <xf numFmtId="37" fontId="6" fillId="0" borderId="6" xfId="19053" applyFont="1" applyBorder="1" applyAlignment="1">
      <alignment horizontal="right"/>
    </xf>
    <xf numFmtId="3" fontId="13" fillId="0" borderId="0" xfId="19053" applyNumberFormat="1" applyFont="1" applyAlignment="1" applyProtection="1">
      <alignment vertical="center"/>
    </xf>
    <xf numFmtId="3" fontId="9" fillId="0" borderId="0" xfId="19053" applyNumberFormat="1" applyFont="1" applyBorder="1" applyAlignment="1" applyProtection="1">
      <alignment wrapText="1"/>
    </xf>
    <xf numFmtId="3" fontId="9" fillId="8" borderId="0" xfId="19053" applyNumberFormat="1" applyFont="1" applyFill="1" applyBorder="1" applyAlignment="1" applyProtection="1">
      <alignment wrapText="1"/>
    </xf>
    <xf numFmtId="37" fontId="15" fillId="8" borderId="0" xfId="19053" applyFont="1" applyFill="1" applyBorder="1" applyAlignment="1">
      <alignment horizontal="left" vertical="center" wrapText="1"/>
    </xf>
    <xf numFmtId="37" fontId="15" fillId="8" borderId="0" xfId="19053" applyFont="1" applyFill="1" applyBorder="1" applyAlignment="1">
      <alignment horizontal="center" vertical="center" wrapText="1"/>
    </xf>
    <xf numFmtId="3" fontId="9" fillId="8" borderId="0" xfId="19053" applyNumberFormat="1" applyFont="1" applyFill="1" applyBorder="1" applyAlignment="1"/>
    <xf numFmtId="3" fontId="9" fillId="8" borderId="0" xfId="19053" applyNumberFormat="1" applyFont="1" applyFill="1" applyBorder="1"/>
    <xf numFmtId="3" fontId="6" fillId="8" borderId="7" xfId="19053" applyNumberFormat="1" applyFont="1" applyFill="1" applyBorder="1" applyAlignment="1" applyProtection="1"/>
    <xf numFmtId="3" fontId="6" fillId="8" borderId="6" xfId="19053" applyNumberFormat="1" applyFont="1" applyFill="1" applyBorder="1" applyAlignment="1" applyProtection="1"/>
    <xf numFmtId="3" fontId="7" fillId="10" borderId="6" xfId="19053" applyNumberFormat="1" applyFont="1" applyFill="1" applyBorder="1" applyAlignment="1" applyProtection="1">
      <alignment horizontal="left"/>
    </xf>
    <xf numFmtId="3" fontId="7" fillId="10" borderId="0" xfId="19053" applyNumberFormat="1" applyFont="1" applyFill="1" applyBorder="1" applyAlignment="1" applyProtection="1">
      <alignment horizontal="right"/>
    </xf>
    <xf numFmtId="3" fontId="7" fillId="10" borderId="6" xfId="19053" applyNumberFormat="1" applyFont="1" applyFill="1" applyBorder="1" applyAlignment="1" applyProtection="1"/>
    <xf numFmtId="3" fontId="29" fillId="0" borderId="0" xfId="19053" applyNumberFormat="1" applyFont="1"/>
    <xf numFmtId="3" fontId="29" fillId="0" borderId="6" xfId="19053" applyNumberFormat="1" applyFont="1" applyBorder="1" applyAlignment="1" applyProtection="1"/>
    <xf numFmtId="3" fontId="6" fillId="8" borderId="0" xfId="19053" applyNumberFormat="1" applyFont="1" applyFill="1" applyBorder="1" applyAlignment="1"/>
    <xf numFmtId="3" fontId="29" fillId="0" borderId="6" xfId="19053" applyNumberFormat="1" applyFont="1" applyBorder="1" applyAlignment="1" applyProtection="1">
      <alignment horizontal="center"/>
    </xf>
    <xf numFmtId="3" fontId="29" fillId="0" borderId="6" xfId="19053" applyNumberFormat="1" applyFont="1" applyBorder="1" applyAlignment="1" applyProtection="1">
      <alignment horizontal="center" wrapText="1"/>
    </xf>
    <xf numFmtId="37" fontId="43" fillId="0" borderId="0" xfId="19053" applyFont="1" applyAlignment="1">
      <alignment horizontal="center" readingOrder="2"/>
    </xf>
    <xf numFmtId="3" fontId="6" fillId="0" borderId="8" xfId="19053" applyNumberFormat="1" applyFont="1" applyBorder="1" applyProtection="1"/>
    <xf numFmtId="3" fontId="6" fillId="0" borderId="7" xfId="19053" applyNumberFormat="1" applyFont="1" applyBorder="1" applyAlignment="1" applyProtection="1">
      <alignment horizontal="left"/>
    </xf>
    <xf numFmtId="3" fontId="6" fillId="0" borderId="0" xfId="19053" applyNumberFormat="1" applyFont="1" applyBorder="1" applyAlignment="1" applyProtection="1">
      <alignment horizontal="left"/>
    </xf>
    <xf numFmtId="3" fontId="13" fillId="0" borderId="0" xfId="19053" applyNumberFormat="1" applyFont="1" applyBorder="1" applyAlignment="1" applyProtection="1">
      <alignment horizontal="right"/>
    </xf>
    <xf numFmtId="3" fontId="9" fillId="0" borderId="7" xfId="19053" applyNumberFormat="1" applyFont="1" applyBorder="1" applyAlignment="1" applyProtection="1">
      <alignment wrapText="1"/>
    </xf>
    <xf numFmtId="3" fontId="6" fillId="0" borderId="7" xfId="19053" applyNumberFormat="1" applyFont="1" applyBorder="1" applyAlignment="1" applyProtection="1">
      <alignment horizontal="center" vertical="center" wrapText="1"/>
    </xf>
    <xf numFmtId="3" fontId="6" fillId="0" borderId="7" xfId="19053" applyNumberFormat="1" applyFont="1" applyBorder="1" applyAlignment="1" applyProtection="1">
      <alignment horizontal="right"/>
    </xf>
    <xf numFmtId="3" fontId="17" fillId="0" borderId="0" xfId="19053" applyNumberFormat="1" applyFont="1" applyBorder="1" applyAlignment="1" applyProtection="1">
      <alignment horizontal="right"/>
    </xf>
    <xf numFmtId="3" fontId="6" fillId="0" borderId="0" xfId="19053" applyNumberFormat="1" applyFont="1" applyBorder="1" applyAlignment="1" applyProtection="1">
      <alignment horizontal="right"/>
    </xf>
    <xf numFmtId="3" fontId="13" fillId="0" borderId="0" xfId="19053" applyNumberFormat="1" applyFont="1" applyAlignment="1" applyProtection="1">
      <alignment horizontal="right"/>
    </xf>
    <xf numFmtId="3" fontId="6" fillId="0" borderId="0" xfId="19053" applyNumberFormat="1" applyFont="1" applyAlignment="1">
      <alignment horizontal="right" vertical="center"/>
    </xf>
    <xf numFmtId="3" fontId="6" fillId="0" borderId="0" xfId="19053" applyNumberFormat="1" applyFont="1" applyAlignment="1" applyProtection="1">
      <alignment horizontal="center"/>
    </xf>
    <xf numFmtId="3" fontId="6" fillId="8" borderId="0" xfId="19053" applyNumberFormat="1" applyFont="1" applyFill="1" applyBorder="1" applyAlignment="1">
      <alignment horizontal="center" vertical="center"/>
    </xf>
    <xf numFmtId="3" fontId="9" fillId="8" borderId="0" xfId="19053" applyNumberFormat="1" applyFont="1" applyFill="1" applyBorder="1" applyAlignment="1">
      <alignment vertical="center"/>
    </xf>
    <xf numFmtId="3" fontId="6" fillId="8" borderId="0" xfId="19053" applyNumberFormat="1" applyFont="1" applyFill="1" applyBorder="1" applyAlignment="1">
      <alignment vertical="center"/>
    </xf>
    <xf numFmtId="3" fontId="6" fillId="8" borderId="0" xfId="19053" applyNumberFormat="1" applyFont="1" applyFill="1" applyBorder="1" applyAlignment="1" applyProtection="1">
      <alignment horizontal="center" vertical="center"/>
    </xf>
    <xf numFmtId="3" fontId="9" fillId="8" borderId="0" xfId="19053" applyNumberFormat="1" applyFont="1" applyFill="1" applyBorder="1" applyAlignment="1" applyProtection="1">
      <alignment horizontal="right" vertical="center"/>
    </xf>
    <xf numFmtId="3" fontId="9" fillId="8" borderId="0" xfId="19053" applyNumberFormat="1" applyFont="1" applyFill="1" applyBorder="1" applyAlignment="1" applyProtection="1"/>
    <xf numFmtId="3" fontId="6" fillId="8" borderId="0" xfId="19053" applyNumberFormat="1" applyFont="1" applyFill="1" applyBorder="1" applyAlignment="1" applyProtection="1"/>
    <xf numFmtId="3" fontId="6" fillId="8" borderId="0" xfId="19053" applyNumberFormat="1" applyFont="1" applyFill="1" applyBorder="1" applyAlignment="1">
      <alignment horizontal="left" vertical="center" indent="15"/>
    </xf>
    <xf numFmtId="3" fontId="12" fillId="0" borderId="0" xfId="19053" applyNumberFormat="1" applyFont="1" applyAlignment="1" applyProtection="1">
      <alignment horizontal="left"/>
    </xf>
    <xf numFmtId="3" fontId="11" fillId="8" borderId="6" xfId="19053" applyNumberFormat="1" applyFont="1" applyFill="1" applyBorder="1" applyAlignment="1" applyProtection="1">
      <alignment horizontal="center" vertical="center"/>
    </xf>
    <xf numFmtId="3" fontId="6" fillId="0" borderId="0" xfId="19053" applyNumberFormat="1" applyFont="1" applyBorder="1" applyAlignment="1">
      <alignment horizontal="center" vertical="center"/>
    </xf>
    <xf numFmtId="3" fontId="39" fillId="0" borderId="0" xfId="19053" applyNumberFormat="1" applyFont="1" applyAlignment="1"/>
    <xf numFmtId="3" fontId="11" fillId="10" borderId="8" xfId="19053" applyNumberFormat="1" applyFont="1" applyFill="1" applyBorder="1" applyAlignment="1" applyProtection="1"/>
    <xf numFmtId="3" fontId="11" fillId="10" borderId="0" xfId="19053" applyNumberFormat="1" applyFont="1" applyFill="1" applyBorder="1" applyAlignment="1" applyProtection="1">
      <alignment vertical="center"/>
    </xf>
    <xf numFmtId="3" fontId="11" fillId="10" borderId="0" xfId="19053" applyNumberFormat="1" applyFont="1" applyFill="1" applyBorder="1" applyAlignment="1">
      <alignment horizontal="right" vertical="center" wrapText="1"/>
    </xf>
    <xf numFmtId="3" fontId="6" fillId="8" borderId="7" xfId="19053" applyNumberFormat="1" applyFont="1" applyFill="1" applyBorder="1" applyAlignment="1">
      <alignment horizontal="left" vertical="center"/>
    </xf>
    <xf numFmtId="3" fontId="6" fillId="8" borderId="7" xfId="19053" applyNumberFormat="1" applyFont="1" applyFill="1" applyBorder="1" applyAlignment="1">
      <alignment horizontal="right" vertical="center"/>
    </xf>
    <xf numFmtId="3" fontId="6" fillId="8" borderId="6" xfId="19053" applyNumberFormat="1" applyFont="1" applyFill="1" applyBorder="1" applyAlignment="1" applyProtection="1">
      <alignment horizontal="right" vertical="center"/>
    </xf>
    <xf numFmtId="3" fontId="6" fillId="0" borderId="0" xfId="19053" applyNumberFormat="1" applyFont="1" applyAlignment="1">
      <alignment wrapText="1"/>
    </xf>
    <xf numFmtId="3" fontId="6" fillId="8" borderId="0" xfId="19053" applyNumberFormat="1" applyFont="1" applyFill="1" applyAlignment="1">
      <alignment horizontal="left"/>
    </xf>
    <xf numFmtId="3" fontId="6" fillId="8" borderId="15" xfId="19053" applyNumberFormat="1" applyFont="1" applyFill="1" applyBorder="1" applyAlignment="1" applyProtection="1">
      <alignment horizontal="center" vertical="center" wrapText="1"/>
    </xf>
    <xf numFmtId="37" fontId="97" fillId="0" borderId="0" xfId="19053" applyAlignment="1"/>
    <xf numFmtId="3" fontId="6" fillId="0" borderId="15" xfId="19053" applyNumberFormat="1" applyFont="1" applyBorder="1" applyAlignment="1">
      <alignment horizontal="center" vertical="center" wrapText="1"/>
    </xf>
    <xf numFmtId="3" fontId="6" fillId="8" borderId="0" xfId="19053" applyNumberFormat="1" applyFont="1" applyFill="1" applyAlignment="1">
      <alignment horizontal="center"/>
    </xf>
    <xf numFmtId="3" fontId="6" fillId="8" borderId="0" xfId="19053" applyNumberFormat="1" applyFont="1" applyFill="1" applyAlignment="1">
      <alignment vertical="center"/>
    </xf>
    <xf numFmtId="3" fontId="6" fillId="8" borderId="0" xfId="19053" applyNumberFormat="1" applyFont="1" applyFill="1" applyAlignment="1">
      <alignment wrapText="1"/>
    </xf>
    <xf numFmtId="37" fontId="97" fillId="0" borderId="0" xfId="19053" applyBorder="1"/>
    <xf numFmtId="3" fontId="11" fillId="10" borderId="16" xfId="19053" applyNumberFormat="1" applyFont="1" applyFill="1" applyBorder="1" applyAlignment="1" applyProtection="1">
      <alignment vertical="center"/>
    </xf>
    <xf numFmtId="3" fontId="11" fillId="10" borderId="17" xfId="19053" applyNumberFormat="1" applyFont="1" applyFill="1" applyBorder="1" applyAlignment="1" applyProtection="1">
      <alignment horizontal="right" vertical="center"/>
    </xf>
    <xf numFmtId="3" fontId="6" fillId="8" borderId="7" xfId="19053" applyNumberFormat="1" applyFont="1" applyFill="1" applyBorder="1" applyAlignment="1" applyProtection="1">
      <alignment vertical="center"/>
    </xf>
    <xf numFmtId="3" fontId="6" fillId="8" borderId="0" xfId="19053" applyNumberFormat="1" applyFont="1" applyFill="1" applyBorder="1" applyAlignment="1" applyProtection="1">
      <alignment horizontal="right" vertical="center"/>
    </xf>
    <xf numFmtId="3" fontId="6" fillId="8" borderId="0" xfId="19053" applyNumberFormat="1" applyFont="1" applyFill="1" applyBorder="1" applyAlignment="1" applyProtection="1">
      <alignment vertical="center"/>
    </xf>
    <xf numFmtId="3" fontId="6" fillId="8" borderId="6" xfId="19053" applyNumberFormat="1" applyFont="1" applyFill="1" applyBorder="1" applyAlignment="1" applyProtection="1">
      <alignment vertical="center"/>
    </xf>
    <xf numFmtId="3" fontId="6" fillId="8" borderId="8" xfId="19053" applyNumberFormat="1" applyFont="1" applyFill="1" applyBorder="1" applyAlignment="1" applyProtection="1">
      <alignment vertical="center"/>
    </xf>
    <xf numFmtId="3" fontId="13" fillId="0" borderId="2" xfId="19053" applyNumberFormat="1" applyFont="1" applyBorder="1" applyAlignment="1" applyProtection="1">
      <alignment horizontal="left" vertical="center"/>
    </xf>
    <xf numFmtId="3" fontId="9" fillId="8" borderId="8" xfId="19053" applyNumberFormat="1" applyFont="1" applyFill="1" applyBorder="1" applyAlignment="1" applyProtection="1">
      <alignment vertical="center"/>
    </xf>
    <xf numFmtId="3" fontId="9" fillId="8" borderId="0" xfId="19053" applyNumberFormat="1" applyFont="1" applyFill="1" applyBorder="1" applyAlignment="1" applyProtection="1">
      <alignment horizontal="center" vertical="center"/>
    </xf>
    <xf numFmtId="3" fontId="9" fillId="8" borderId="0" xfId="19053" applyNumberFormat="1" applyFont="1" applyFill="1" applyBorder="1" applyAlignment="1" applyProtection="1">
      <alignment vertical="center"/>
    </xf>
    <xf numFmtId="3" fontId="6" fillId="0" borderId="0" xfId="19053" applyNumberFormat="1" applyFont="1" applyAlignment="1">
      <alignment horizontal="left" vertical="center" wrapText="1"/>
    </xf>
    <xf numFmtId="3" fontId="6" fillId="10" borderId="0" xfId="19053" applyNumberFormat="1" applyFont="1" applyFill="1" applyBorder="1" applyAlignment="1" applyProtection="1">
      <alignment horizontal="left" vertical="center" wrapText="1"/>
    </xf>
    <xf numFmtId="3" fontId="6" fillId="8" borderId="0" xfId="19053" applyNumberFormat="1" applyFont="1" applyFill="1" applyBorder="1" applyAlignment="1" applyProtection="1">
      <alignment horizontal="left" vertical="center"/>
    </xf>
    <xf numFmtId="3" fontId="6" fillId="8" borderId="18" xfId="19053" applyNumberFormat="1" applyFont="1" applyFill="1" applyBorder="1" applyAlignment="1" applyProtection="1">
      <alignment horizontal="left" vertical="center"/>
    </xf>
    <xf numFmtId="3" fontId="6" fillId="8" borderId="0" xfId="19053" applyNumberFormat="1" applyFont="1" applyFill="1" applyBorder="1" applyAlignment="1" applyProtection="1">
      <alignment horizontal="left" vertical="center" wrapText="1"/>
    </xf>
    <xf numFmtId="3" fontId="6" fillId="8" borderId="0" xfId="19053" applyNumberFormat="1" applyFont="1" applyFill="1" applyBorder="1" applyAlignment="1" applyProtection="1">
      <alignment horizontal="left" wrapText="1"/>
    </xf>
    <xf numFmtId="3" fontId="6" fillId="10" borderId="0" xfId="19053" applyNumberFormat="1" applyFont="1" applyFill="1" applyBorder="1" applyAlignment="1" applyProtection="1">
      <alignment horizontal="center"/>
    </xf>
    <xf numFmtId="3" fontId="6" fillId="8" borderId="18" xfId="19053" applyNumberFormat="1" applyFont="1" applyFill="1" applyBorder="1" applyAlignment="1" applyProtection="1">
      <alignment horizontal="right" vertical="center"/>
    </xf>
    <xf numFmtId="3" fontId="6" fillId="8" borderId="0" xfId="19053" applyNumberFormat="1" applyFont="1" applyFill="1" applyBorder="1" applyAlignment="1" applyProtection="1">
      <alignment horizontal="center" wrapText="1"/>
    </xf>
    <xf numFmtId="3" fontId="9" fillId="8" borderId="0" xfId="19053" applyNumberFormat="1" applyFont="1" applyFill="1" applyBorder="1" applyAlignment="1" applyProtection="1">
      <alignment horizontal="center" wrapText="1"/>
    </xf>
    <xf numFmtId="3" fontId="11" fillId="8" borderId="0" xfId="19053" applyNumberFormat="1" applyFont="1" applyFill="1" applyAlignment="1">
      <alignment horizontal="center" vertical="center"/>
    </xf>
    <xf numFmtId="3" fontId="9" fillId="8" borderId="0" xfId="19053" applyNumberFormat="1" applyFont="1" applyFill="1" applyAlignment="1">
      <alignment horizontal="center" vertical="center"/>
    </xf>
    <xf numFmtId="3" fontId="6" fillId="8" borderId="0" xfId="19053" applyNumberFormat="1" applyFont="1" applyFill="1" applyBorder="1" applyAlignment="1">
      <alignment wrapText="1"/>
    </xf>
    <xf numFmtId="3" fontId="6" fillId="8" borderId="0" xfId="19053" applyNumberFormat="1" applyFont="1" applyFill="1" applyBorder="1" applyAlignment="1" applyProtection="1">
      <alignment horizontal="right"/>
    </xf>
    <xf numFmtId="3" fontId="9" fillId="8" borderId="0" xfId="19053" applyNumberFormat="1" applyFont="1" applyFill="1" applyAlignment="1" applyProtection="1">
      <alignment horizontal="left" wrapText="1"/>
    </xf>
    <xf numFmtId="3" fontId="11" fillId="8" borderId="0" xfId="19053" applyNumberFormat="1" applyFont="1" applyFill="1"/>
    <xf numFmtId="3" fontId="13" fillId="8" borderId="0" xfId="19053" applyNumberFormat="1" applyFont="1" applyFill="1" applyBorder="1" applyAlignment="1" applyProtection="1"/>
    <xf numFmtId="3" fontId="6" fillId="8" borderId="0" xfId="19053" applyNumberFormat="1" applyFont="1" applyFill="1" applyBorder="1" applyAlignment="1">
      <alignment vertical="top"/>
    </xf>
    <xf numFmtId="3" fontId="6" fillId="0" borderId="0" xfId="19053" applyNumberFormat="1" applyFont="1" applyAlignment="1">
      <alignment vertical="center" wrapText="1"/>
    </xf>
    <xf numFmtId="3" fontId="9" fillId="0" borderId="0" xfId="19053" applyNumberFormat="1" applyFont="1" applyAlignment="1" applyProtection="1">
      <alignment vertical="center"/>
    </xf>
    <xf numFmtId="3" fontId="9" fillId="0" borderId="8" xfId="19053" applyNumberFormat="1" applyFont="1" applyBorder="1" applyAlignment="1" applyProtection="1">
      <alignment horizontal="left" vertical="center" wrapText="1"/>
    </xf>
    <xf numFmtId="37" fontId="11" fillId="8" borderId="6" xfId="19053" applyFont="1" applyFill="1" applyBorder="1" applyAlignment="1">
      <alignment horizontal="center" vertical="center"/>
    </xf>
    <xf numFmtId="37" fontId="6" fillId="0" borderId="0" xfId="19053" applyFont="1" applyBorder="1" applyAlignment="1">
      <alignment horizontal="center" vertical="center" wrapText="1"/>
    </xf>
    <xf numFmtId="37" fontId="11" fillId="10" borderId="0" xfId="19053" applyFont="1" applyFill="1" applyBorder="1" applyAlignment="1">
      <alignment horizontal="right" vertical="center"/>
    </xf>
    <xf numFmtId="37" fontId="6" fillId="0" borderId="7" xfId="19053" applyFont="1" applyBorder="1" applyAlignment="1">
      <alignment horizontal="left" vertical="center"/>
    </xf>
    <xf numFmtId="37" fontId="6" fillId="8" borderId="7" xfId="19053" applyFont="1" applyFill="1" applyBorder="1" applyAlignment="1">
      <alignment horizontal="right" vertical="center"/>
    </xf>
    <xf numFmtId="37" fontId="6" fillId="0" borderId="6" xfId="19053" applyFont="1" applyBorder="1" applyAlignment="1">
      <alignment horizontal="left" vertical="center"/>
    </xf>
    <xf numFmtId="37" fontId="6" fillId="0" borderId="6" xfId="19053" applyFont="1" applyBorder="1" applyAlignment="1">
      <alignment horizontal="right" vertical="center"/>
    </xf>
    <xf numFmtId="3" fontId="6" fillId="0" borderId="0" xfId="19053" applyNumberFormat="1" applyFont="1" applyAlignment="1">
      <alignment vertical="center"/>
    </xf>
    <xf numFmtId="0" fontId="13" fillId="0" borderId="0" xfId="19053" applyNumberFormat="1" applyFont="1" applyBorder="1" applyAlignment="1">
      <alignment vertical="top" wrapText="1"/>
    </xf>
    <xf numFmtId="3" fontId="6" fillId="0" borderId="0" xfId="19053" applyNumberFormat="1" applyFont="1" applyBorder="1" applyAlignment="1">
      <alignment vertical="center"/>
    </xf>
    <xf numFmtId="37" fontId="6" fillId="0" borderId="6" xfId="19053" applyFont="1" applyBorder="1" applyAlignment="1">
      <alignment horizontal="center" vertical="center" wrapText="1"/>
    </xf>
    <xf numFmtId="37" fontId="6" fillId="0" borderId="7" xfId="19053" applyFont="1" applyBorder="1" applyAlignment="1">
      <alignment horizontal="right" vertical="center"/>
    </xf>
    <xf numFmtId="37" fontId="6" fillId="0" borderId="8" xfId="19053" applyFont="1" applyBorder="1" applyAlignment="1">
      <alignment horizontal="right" vertical="center"/>
    </xf>
    <xf numFmtId="37" fontId="6" fillId="0" borderId="0" xfId="19053" applyFont="1" applyBorder="1" applyAlignment="1">
      <alignment horizontal="right" vertical="center"/>
    </xf>
    <xf numFmtId="3" fontId="6" fillId="0" borderId="7" xfId="19053" applyNumberFormat="1" applyFont="1" applyBorder="1" applyAlignment="1">
      <alignment horizontal="center" vertical="center"/>
    </xf>
    <xf numFmtId="37" fontId="44" fillId="8" borderId="13" xfId="19053" applyFont="1" applyFill="1" applyBorder="1" applyAlignment="1">
      <alignment vertical="center" wrapText="1"/>
    </xf>
    <xf numFmtId="3" fontId="6" fillId="8" borderId="8" xfId="19053" applyNumberFormat="1" applyFont="1" applyFill="1" applyBorder="1" applyAlignment="1">
      <alignment horizontal="center" vertical="center"/>
    </xf>
    <xf numFmtId="3" fontId="6" fillId="0" borderId="0" xfId="19053" applyNumberFormat="1" applyFont="1" applyAlignment="1">
      <alignment horizontal="center" vertical="center"/>
    </xf>
    <xf numFmtId="0" fontId="6" fillId="0" borderId="1" xfId="19053" applyNumberFormat="1" applyFont="1" applyBorder="1"/>
    <xf numFmtId="37" fontId="11" fillId="10" borderId="6" xfId="19053" applyFont="1" applyFill="1" applyBorder="1" applyAlignment="1">
      <alignment horizontal="left" vertical="center"/>
    </xf>
    <xf numFmtId="3" fontId="13" fillId="8" borderId="6" xfId="19053" applyNumberFormat="1" applyFont="1" applyFill="1" applyBorder="1" applyAlignment="1" applyProtection="1"/>
    <xf numFmtId="166" fontId="13" fillId="8" borderId="6" xfId="19053" applyNumberFormat="1" applyFont="1" applyFill="1" applyBorder="1" applyAlignment="1" applyProtection="1">
      <alignment horizontal="right"/>
    </xf>
    <xf numFmtId="3" fontId="13" fillId="8" borderId="0" xfId="19053" applyNumberFormat="1" applyFont="1" applyFill="1" applyBorder="1" applyAlignment="1" applyProtection="1">
      <alignment horizontal="right"/>
    </xf>
    <xf numFmtId="3" fontId="17" fillId="8" borderId="0" xfId="19053" applyNumberFormat="1" applyFont="1" applyFill="1" applyBorder="1" applyAlignment="1" applyProtection="1">
      <alignment horizontal="right"/>
    </xf>
    <xf numFmtId="3" fontId="13" fillId="8" borderId="0" xfId="19053" applyNumberFormat="1" applyFont="1" applyFill="1" applyAlignment="1" applyProtection="1">
      <alignment horizontal="left" vertical="center"/>
    </xf>
    <xf numFmtId="3" fontId="6" fillId="0" borderId="0" xfId="19053" applyNumberFormat="1" applyFont="1" applyBorder="1" applyAlignment="1" applyProtection="1">
      <alignment horizontal="center" vertical="center" wrapText="1"/>
    </xf>
    <xf numFmtId="3" fontId="6" fillId="0" borderId="0" xfId="19053" applyNumberFormat="1" applyFont="1" applyBorder="1" applyAlignment="1">
      <alignment horizontal="center" wrapText="1"/>
    </xf>
    <xf numFmtId="37" fontId="6" fillId="0" borderId="7" xfId="19053" applyFont="1" applyBorder="1"/>
    <xf numFmtId="3" fontId="6" fillId="0" borderId="1" xfId="19053" applyNumberFormat="1" applyFont="1" applyBorder="1" applyAlignment="1" applyProtection="1">
      <alignment horizontal="center" vertical="center" wrapText="1"/>
    </xf>
    <xf numFmtId="3" fontId="6" fillId="8" borderId="6" xfId="19053" applyNumberFormat="1" applyFont="1" applyFill="1" applyBorder="1" applyAlignment="1" applyProtection="1">
      <alignment horizontal="center"/>
    </xf>
    <xf numFmtId="3" fontId="6" fillId="0" borderId="0" xfId="19053" applyNumberFormat="1" applyFont="1" applyBorder="1" applyAlignment="1" applyProtection="1">
      <alignment vertical="center" wrapText="1"/>
    </xf>
    <xf numFmtId="169" fontId="40" fillId="8" borderId="0" xfId="19053" applyNumberFormat="1" applyFont="1" applyFill="1" applyBorder="1" applyAlignment="1">
      <alignment horizontal="right" vertical="top"/>
    </xf>
    <xf numFmtId="3" fontId="11" fillId="10" borderId="21" xfId="19053" applyNumberFormat="1" applyFont="1" applyFill="1" applyBorder="1" applyAlignment="1" applyProtection="1">
      <alignment horizontal="center"/>
    </xf>
    <xf numFmtId="3" fontId="6" fillId="0" borderId="0" xfId="19053" applyNumberFormat="1" applyFont="1" applyBorder="1" applyAlignment="1" applyProtection="1">
      <alignment horizontal="left" vertical="center" indent="15"/>
    </xf>
    <xf numFmtId="3" fontId="6" fillId="0" borderId="0" xfId="19053" applyNumberFormat="1" applyFont="1" applyBorder="1" applyAlignment="1">
      <alignment horizontal="left" vertical="center" indent="15"/>
    </xf>
    <xf numFmtId="3" fontId="13" fillId="8" borderId="0" xfId="19053" applyNumberFormat="1" applyFont="1" applyFill="1" applyAlignment="1" applyProtection="1"/>
    <xf numFmtId="3" fontId="14" fillId="8" borderId="0" xfId="19053" applyNumberFormat="1" applyFont="1" applyFill="1"/>
    <xf numFmtId="3" fontId="9" fillId="0" borderId="0" xfId="19053" applyNumberFormat="1" applyFont="1" applyBorder="1" applyAlignment="1"/>
    <xf numFmtId="3" fontId="6" fillId="0" borderId="8" xfId="19053" applyNumberFormat="1" applyFont="1" applyBorder="1" applyAlignment="1" applyProtection="1">
      <alignment horizontal="center" vertical="center" wrapText="1"/>
    </xf>
    <xf numFmtId="3" fontId="13" fillId="0" borderId="7" xfId="19053" applyNumberFormat="1" applyFont="1" applyBorder="1" applyAlignment="1" applyProtection="1">
      <alignment horizontal="left"/>
    </xf>
    <xf numFmtId="3" fontId="13" fillId="0" borderId="6" xfId="19053" applyNumberFormat="1" applyFont="1" applyBorder="1" applyAlignment="1" applyProtection="1">
      <alignment horizontal="left"/>
    </xf>
    <xf numFmtId="3" fontId="45" fillId="0" borderId="0" xfId="19053" applyNumberFormat="1" applyFont="1"/>
    <xf numFmtId="0" fontId="6" fillId="0" borderId="6" xfId="19053" applyNumberFormat="1" applyFont="1" applyBorder="1" applyAlignment="1">
      <alignment vertical="center"/>
    </xf>
    <xf numFmtId="0" fontId="13" fillId="0" borderId="6" xfId="19053" applyNumberFormat="1" applyFont="1" applyBorder="1" applyAlignment="1">
      <alignment horizontal="center" wrapText="1"/>
    </xf>
    <xf numFmtId="0" fontId="11" fillId="10" borderId="6" xfId="19053" applyNumberFormat="1" applyFont="1" applyFill="1" applyBorder="1" applyAlignment="1">
      <alignment horizontal="center" vertical="center"/>
    </xf>
    <xf numFmtId="0" fontId="6" fillId="0" borderId="6" xfId="19053" applyNumberFormat="1" applyFont="1" applyBorder="1" applyAlignment="1">
      <alignment horizontal="center" vertical="center"/>
    </xf>
    <xf numFmtId="0" fontId="13" fillId="0" borderId="6" xfId="19053" applyNumberFormat="1" applyFont="1" applyBorder="1" applyAlignment="1">
      <alignment horizontal="left" wrapText="1"/>
    </xf>
    <xf numFmtId="0" fontId="13" fillId="0" borderId="6" xfId="19053" applyNumberFormat="1" applyFont="1" applyBorder="1" applyAlignment="1">
      <alignment horizontal="center" vertical="top" wrapText="1"/>
    </xf>
    <xf numFmtId="0" fontId="13" fillId="0" borderId="6" xfId="19053" applyNumberFormat="1" applyFont="1" applyBorder="1" applyAlignment="1">
      <alignment horizontal="left" vertical="top" wrapText="1"/>
    </xf>
    <xf numFmtId="3" fontId="13" fillId="0" borderId="6" xfId="19053" applyNumberFormat="1" applyFont="1" applyBorder="1" applyAlignment="1" applyProtection="1"/>
    <xf numFmtId="3" fontId="6" fillId="8" borderId="0" xfId="19053" applyNumberFormat="1" applyFont="1" applyFill="1" applyAlignment="1" applyProtection="1">
      <alignment vertical="center"/>
    </xf>
    <xf numFmtId="3" fontId="9" fillId="8" borderId="0" xfId="19053" applyNumberFormat="1" applyFont="1" applyFill="1" applyAlignment="1" applyProtection="1">
      <alignment vertical="center"/>
    </xf>
    <xf numFmtId="3" fontId="9" fillId="8" borderId="6" xfId="19053" applyNumberFormat="1" applyFont="1" applyFill="1" applyBorder="1" applyAlignment="1" applyProtection="1">
      <alignment horizontal="left" vertical="center" wrapText="1"/>
    </xf>
    <xf numFmtId="37" fontId="6" fillId="8" borderId="0" xfId="19053" applyFont="1" applyFill="1" applyBorder="1" applyAlignment="1">
      <alignment vertical="center"/>
    </xf>
    <xf numFmtId="37" fontId="6" fillId="8" borderId="0" xfId="19053" applyFont="1" applyFill="1" applyBorder="1" applyAlignment="1">
      <alignment horizontal="center" vertical="center"/>
    </xf>
    <xf numFmtId="37" fontId="6" fillId="8" borderId="6" xfId="19053" applyFont="1" applyFill="1" applyBorder="1" applyAlignment="1">
      <alignment horizontal="right" vertical="center"/>
    </xf>
    <xf numFmtId="37" fontId="6" fillId="8" borderId="0" xfId="19053" applyFont="1" applyFill="1" applyBorder="1" applyAlignment="1">
      <alignment vertical="center" wrapText="1"/>
    </xf>
    <xf numFmtId="37" fontId="6" fillId="0" borderId="8" xfId="19053" applyFont="1" applyBorder="1" applyAlignment="1">
      <alignment horizontal="center" vertical="center" wrapText="1"/>
    </xf>
    <xf numFmtId="37" fontId="6" fillId="0" borderId="0" xfId="19053" applyFont="1" applyBorder="1" applyAlignment="1">
      <alignment horizontal="left" vertical="center"/>
    </xf>
    <xf numFmtId="37" fontId="6" fillId="8" borderId="0" xfId="19053" applyFont="1" applyFill="1" applyBorder="1" applyAlignment="1">
      <alignment horizontal="right" vertical="center"/>
    </xf>
    <xf numFmtId="37" fontId="6" fillId="0" borderId="8" xfId="19053" applyFont="1" applyBorder="1" applyAlignment="1">
      <alignment horizontal="left" vertical="center"/>
    </xf>
    <xf numFmtId="3" fontId="6" fillId="0" borderId="8" xfId="19053" applyNumberFormat="1" applyFont="1" applyBorder="1" applyAlignment="1">
      <alignment vertical="center"/>
    </xf>
    <xf numFmtId="3" fontId="9" fillId="0" borderId="0" xfId="19053" applyNumberFormat="1" applyFont="1" applyBorder="1" applyAlignment="1" applyProtection="1">
      <alignment vertical="center" wrapText="1"/>
    </xf>
    <xf numFmtId="3" fontId="6" fillId="0" borderId="6" xfId="19053" applyNumberFormat="1" applyFont="1" applyBorder="1" applyAlignment="1">
      <alignment vertical="center"/>
    </xf>
    <xf numFmtId="0" fontId="6" fillId="0" borderId="0" xfId="19053" applyNumberFormat="1" applyFont="1" applyBorder="1" applyAlignment="1">
      <alignment horizontal="center" vertical="center" wrapText="1"/>
    </xf>
    <xf numFmtId="0" fontId="6" fillId="0" borderId="0" xfId="19053" applyNumberFormat="1" applyFont="1" applyBorder="1" applyAlignment="1">
      <alignment horizontal="left"/>
    </xf>
    <xf numFmtId="0" fontId="46" fillId="0" borderId="0" xfId="19053" applyNumberFormat="1" applyFont="1" applyBorder="1" applyAlignment="1">
      <alignment horizontal="left"/>
    </xf>
    <xf numFmtId="0" fontId="6" fillId="0" borderId="0" xfId="19053" applyNumberFormat="1" applyFont="1" applyBorder="1" applyAlignment="1">
      <alignment horizontal="center"/>
    </xf>
    <xf numFmtId="0" fontId="39" fillId="12" borderId="0" xfId="19053" applyNumberFormat="1" applyFont="1" applyFill="1" applyBorder="1" applyAlignment="1">
      <alignment horizontal="center" vertical="center" wrapText="1"/>
    </xf>
    <xf numFmtId="0" fontId="39" fillId="0" borderId="0" xfId="19053" applyNumberFormat="1" applyFont="1" applyBorder="1" applyAlignment="1">
      <alignment horizontal="center" vertical="center" wrapText="1"/>
    </xf>
    <xf numFmtId="0" fontId="39" fillId="0" borderId="0" xfId="19053" applyNumberFormat="1" applyFont="1" applyBorder="1" applyAlignment="1">
      <alignment horizontal="left"/>
    </xf>
    <xf numFmtId="0" fontId="46" fillId="0" borderId="0" xfId="19053" applyNumberFormat="1" applyFont="1" applyBorder="1" applyAlignment="1">
      <alignment horizontal="center"/>
    </xf>
    <xf numFmtId="0" fontId="46" fillId="0" borderId="0" xfId="19053" applyNumberFormat="1" applyFont="1" applyBorder="1"/>
    <xf numFmtId="0" fontId="6" fillId="0" borderId="0" xfId="19053" applyNumberFormat="1" applyFont="1" applyBorder="1" applyAlignment="1">
      <alignment horizontal="left" vertical="center" wrapText="1"/>
    </xf>
    <xf numFmtId="0" fontId="6" fillId="0" borderId="0" xfId="19053" applyNumberFormat="1" applyFont="1" applyBorder="1" applyAlignment="1">
      <alignment horizontal="center" vertical="center" textRotation="90" wrapText="1"/>
    </xf>
    <xf numFmtId="0" fontId="39" fillId="0" borderId="0" xfId="19053" applyNumberFormat="1" applyFont="1" applyBorder="1" applyAlignment="1">
      <alignment horizontal="center"/>
    </xf>
    <xf numFmtId="3" fontId="39" fillId="0" borderId="0" xfId="19053" applyNumberFormat="1" applyFont="1"/>
    <xf numFmtId="3" fontId="9" fillId="13" borderId="0" xfId="19053" applyNumberFormat="1" applyFont="1" applyFill="1" applyAlignment="1" applyProtection="1">
      <alignment horizontal="center"/>
    </xf>
    <xf numFmtId="3" fontId="6" fillId="0" borderId="2" xfId="19053" applyNumberFormat="1" applyFont="1" applyBorder="1" applyAlignment="1" applyProtection="1">
      <alignment horizontal="fill"/>
    </xf>
    <xf numFmtId="4" fontId="6" fillId="0" borderId="0" xfId="19053" applyNumberFormat="1" applyFont="1"/>
    <xf numFmtId="3" fontId="6" fillId="0" borderId="22" xfId="19053" applyNumberFormat="1" applyFont="1" applyBorder="1"/>
    <xf numFmtId="3" fontId="6" fillId="0" borderId="23" xfId="19053" applyNumberFormat="1" applyFont="1" applyBorder="1"/>
    <xf numFmtId="3" fontId="9" fillId="0" borderId="24" xfId="19053" applyNumberFormat="1" applyFont="1" applyBorder="1"/>
    <xf numFmtId="3" fontId="9" fillId="0" borderId="6" xfId="19053" applyNumberFormat="1" applyFont="1" applyBorder="1" applyAlignment="1" applyProtection="1">
      <alignment horizontal="left" vertical="center" wrapText="1"/>
    </xf>
    <xf numFmtId="3" fontId="6" fillId="0" borderId="24" xfId="19053" applyNumberFormat="1" applyFont="1" applyBorder="1" applyAlignment="1" applyProtection="1">
      <alignment horizontal="left"/>
    </xf>
    <xf numFmtId="3" fontId="6" fillId="0" borderId="24" xfId="19053" applyNumberFormat="1" applyFont="1" applyBorder="1" applyAlignment="1">
      <alignment horizontal="left" vertical="center"/>
    </xf>
    <xf numFmtId="3" fontId="6" fillId="0" borderId="0" xfId="19053" applyNumberFormat="1" applyFont="1" applyBorder="1" applyAlignment="1">
      <alignment horizontal="left" vertical="center"/>
    </xf>
    <xf numFmtId="3" fontId="6" fillId="0" borderId="24" xfId="19053" applyNumberFormat="1" applyFont="1" applyBorder="1" applyAlignment="1">
      <alignment horizontal="left"/>
    </xf>
    <xf numFmtId="3" fontId="6" fillId="0" borderId="7" xfId="19053" applyNumberFormat="1" applyFont="1" applyBorder="1" applyAlignment="1"/>
    <xf numFmtId="3" fontId="6" fillId="13" borderId="0" xfId="19053" applyNumberFormat="1" applyFont="1" applyFill="1" applyBorder="1"/>
    <xf numFmtId="37" fontId="6" fillId="0" borderId="6" xfId="19053" applyFont="1" applyBorder="1" applyAlignment="1">
      <alignment horizontal="right" vertical="top"/>
    </xf>
    <xf numFmtId="3" fontId="6" fillId="8" borderId="0" xfId="19053" applyNumberFormat="1" applyFont="1" applyFill="1" applyAlignment="1">
      <alignment vertical="center" wrapText="1"/>
    </xf>
    <xf numFmtId="3" fontId="6" fillId="0" borderId="8" xfId="19053" applyNumberFormat="1" applyFont="1" applyBorder="1" applyAlignment="1">
      <alignment vertical="center" wrapText="1"/>
    </xf>
    <xf numFmtId="37" fontId="39" fillId="10" borderId="0" xfId="19053" applyFont="1" applyFill="1" applyBorder="1" applyAlignment="1"/>
    <xf numFmtId="165" fontId="13" fillId="0" borderId="6" xfId="19053" applyNumberFormat="1" applyFont="1" applyBorder="1" applyAlignment="1">
      <alignment horizontal="right" vertical="top"/>
    </xf>
    <xf numFmtId="37" fontId="0" fillId="8" borderId="0" xfId="19053" applyFont="1" applyFill="1"/>
    <xf numFmtId="173" fontId="11" fillId="10" borderId="0" xfId="19053" applyNumberFormat="1" applyFont="1" applyFill="1" applyBorder="1" applyAlignment="1">
      <alignment horizontal="right" vertical="center"/>
    </xf>
    <xf numFmtId="173" fontId="6" fillId="8" borderId="7" xfId="19053" applyNumberFormat="1" applyFont="1" applyFill="1" applyBorder="1" applyAlignment="1">
      <alignment horizontal="right" vertical="center"/>
    </xf>
    <xf numFmtId="173" fontId="6" fillId="8" borderId="6" xfId="19053" applyNumberFormat="1" applyFont="1" applyFill="1" applyBorder="1" applyAlignment="1">
      <alignment horizontal="right" vertical="center"/>
    </xf>
    <xf numFmtId="3" fontId="39" fillId="0" borderId="0" xfId="19053" applyNumberFormat="1" applyFont="1" applyAlignment="1" applyProtection="1">
      <alignment horizontal="left" indent="15"/>
    </xf>
    <xf numFmtId="3" fontId="39" fillId="0" borderId="0" xfId="19053" applyNumberFormat="1" applyFont="1" applyBorder="1" applyAlignment="1" applyProtection="1">
      <alignment horizontal="left" indent="15"/>
    </xf>
    <xf numFmtId="3" fontId="6" fillId="0" borderId="0" xfId="19053" applyNumberFormat="1" applyFont="1" applyBorder="1" applyAlignment="1">
      <alignment horizontal="center" vertical="center" wrapText="1"/>
    </xf>
    <xf numFmtId="173" fontId="11" fillId="10" borderId="6" xfId="19053" applyNumberFormat="1" applyFont="1" applyFill="1" applyBorder="1" applyAlignment="1">
      <alignment horizontal="right" vertical="center"/>
    </xf>
    <xf numFmtId="37" fontId="6" fillId="0" borderId="0" xfId="19053" applyFont="1" applyAlignment="1" applyProtection="1">
      <alignment horizontal="center"/>
    </xf>
    <xf numFmtId="3" fontId="9" fillId="8" borderId="0" xfId="19053" applyNumberFormat="1" applyFont="1" applyFill="1" applyAlignment="1">
      <alignment wrapText="1"/>
    </xf>
    <xf numFmtId="37" fontId="6" fillId="8" borderId="6" xfId="19053" applyFont="1" applyFill="1" applyBorder="1" applyAlignment="1">
      <alignment vertical="center"/>
    </xf>
    <xf numFmtId="3" fontId="6" fillId="0" borderId="6" xfId="19053" applyNumberFormat="1" applyFont="1" applyBorder="1" applyAlignment="1" applyProtection="1">
      <alignment vertical="center" wrapText="1"/>
    </xf>
    <xf numFmtId="3" fontId="9" fillId="0" borderId="0" xfId="19053" applyNumberFormat="1" applyFont="1" applyAlignment="1" applyProtection="1">
      <alignment horizontal="center"/>
    </xf>
    <xf numFmtId="3" fontId="9" fillId="0" borderId="0" xfId="19053" applyNumberFormat="1" applyFont="1" applyAlignment="1">
      <alignment horizontal="center"/>
    </xf>
    <xf numFmtId="3" fontId="9" fillId="0" borderId="0" xfId="19053" applyNumberFormat="1" applyFont="1" applyProtection="1"/>
    <xf numFmtId="166" fontId="6" fillId="0" borderId="0" xfId="19053" applyNumberFormat="1" applyFont="1"/>
    <xf numFmtId="37" fontId="6" fillId="8" borderId="6" xfId="19053" applyFont="1" applyFill="1" applyBorder="1" applyAlignment="1">
      <alignment horizontal="right"/>
    </xf>
    <xf numFmtId="3" fontId="6" fillId="0" borderId="7" xfId="19053" applyNumberFormat="1" applyFont="1" applyBorder="1" applyAlignment="1">
      <alignment horizontal="right" vertical="center"/>
    </xf>
    <xf numFmtId="3" fontId="9" fillId="0" borderId="6" xfId="19053" applyNumberFormat="1" applyFont="1" applyBorder="1" applyAlignment="1">
      <alignment horizontal="left" wrapText="1"/>
    </xf>
    <xf numFmtId="3" fontId="6" fillId="0" borderId="0" xfId="19053" applyNumberFormat="1" applyFont="1" applyAlignment="1" applyProtection="1">
      <alignment vertical="top"/>
    </xf>
    <xf numFmtId="0" fontId="39" fillId="8" borderId="0" xfId="19053" applyNumberFormat="1" applyFont="1" applyFill="1" applyBorder="1"/>
    <xf numFmtId="0" fontId="6" fillId="0" borderId="0" xfId="19053" applyNumberFormat="1" applyFont="1" applyBorder="1" applyAlignment="1" applyProtection="1">
      <alignment horizontal="fill"/>
    </xf>
    <xf numFmtId="0" fontId="6" fillId="0" borderId="0" xfId="19053" applyNumberFormat="1" applyFont="1" applyBorder="1" applyAlignment="1" applyProtection="1">
      <alignment horizontal="center"/>
    </xf>
    <xf numFmtId="0" fontId="6" fillId="0" borderId="0" xfId="19053" applyNumberFormat="1" applyFont="1" applyBorder="1" applyAlignment="1" applyProtection="1">
      <alignment horizontal="left"/>
    </xf>
    <xf numFmtId="0" fontId="46" fillId="0" borderId="0" xfId="19053" applyNumberFormat="1" applyFont="1" applyBorder="1" applyAlignment="1" applyProtection="1">
      <alignment horizontal="left"/>
    </xf>
    <xf numFmtId="0" fontId="46" fillId="0" borderId="0" xfId="19053" applyNumberFormat="1" applyFont="1" applyBorder="1" applyAlignment="1" applyProtection="1">
      <alignment horizontal="center"/>
    </xf>
    <xf numFmtId="0" fontId="6" fillId="8" borderId="0" xfId="19053" applyNumberFormat="1" applyFont="1" applyFill="1" applyBorder="1" applyAlignment="1">
      <alignment horizontal="right"/>
    </xf>
    <xf numFmtId="3" fontId="48" fillId="0" borderId="6" xfId="19053" applyNumberFormat="1" applyFont="1" applyBorder="1" applyAlignment="1" applyProtection="1">
      <alignment horizontal="left"/>
    </xf>
    <xf numFmtId="3" fontId="6" fillId="0" borderId="6" xfId="19053" applyNumberFormat="1" applyFont="1" applyBorder="1" applyAlignment="1">
      <alignment vertical="center" wrapText="1"/>
    </xf>
    <xf numFmtId="3" fontId="6" fillId="0" borderId="6" xfId="19053" applyNumberFormat="1" applyFont="1" applyBorder="1" applyAlignment="1" applyProtection="1">
      <alignment horizontal="right" vertical="center"/>
    </xf>
    <xf numFmtId="3" fontId="6" fillId="0" borderId="0" xfId="19053" applyNumberFormat="1" applyFont="1" applyBorder="1" applyAlignment="1" applyProtection="1">
      <alignment horizontal="right" vertical="center"/>
    </xf>
    <xf numFmtId="3" fontId="11" fillId="15" borderId="0" xfId="19053" applyNumberFormat="1" applyFont="1" applyFill="1" applyBorder="1" applyAlignment="1" applyProtection="1">
      <alignment horizontal="right" vertical="center"/>
    </xf>
    <xf numFmtId="3" fontId="6" fillId="14" borderId="7" xfId="19053" applyNumberFormat="1" applyFont="1" applyFill="1" applyBorder="1" applyAlignment="1" applyProtection="1">
      <alignment horizontal="right" vertical="center"/>
    </xf>
    <xf numFmtId="3" fontId="6" fillId="14" borderId="6" xfId="19053" applyNumberFormat="1" applyFont="1" applyFill="1" applyBorder="1" applyAlignment="1" applyProtection="1">
      <alignment horizontal="right" vertical="center"/>
    </xf>
    <xf numFmtId="37" fontId="97" fillId="8" borderId="0" xfId="19053" applyFill="1" applyBorder="1"/>
    <xf numFmtId="3" fontId="6" fillId="0" borderId="7" xfId="19053" applyNumberFormat="1" applyFont="1" applyBorder="1" applyAlignment="1">
      <alignment horizontal="left" wrapText="1"/>
    </xf>
    <xf numFmtId="37" fontId="31" fillId="8" borderId="0" xfId="19053" applyFont="1" applyFill="1"/>
    <xf numFmtId="37" fontId="97" fillId="8" borderId="0" xfId="19053" applyFill="1"/>
    <xf numFmtId="3" fontId="6" fillId="0" borderId="7" xfId="19053" applyNumberFormat="1" applyFont="1" applyBorder="1" applyProtection="1"/>
    <xf numFmtId="3" fontId="39" fillId="8" borderId="0" xfId="19053" applyNumberFormat="1" applyFont="1" applyFill="1"/>
    <xf numFmtId="3" fontId="6" fillId="0" borderId="6" xfId="19053" applyNumberFormat="1" applyFont="1" applyBorder="1" applyProtection="1"/>
    <xf numFmtId="3" fontId="39" fillId="8" borderId="0" xfId="19053" applyNumberFormat="1" applyFont="1" applyFill="1" applyBorder="1" applyAlignment="1" applyProtection="1">
      <alignment vertical="center" wrapText="1"/>
    </xf>
    <xf numFmtId="37" fontId="39" fillId="8" borderId="0" xfId="19053" applyFont="1" applyFill="1" applyAlignment="1"/>
    <xf numFmtId="3" fontId="39" fillId="0" borderId="0" xfId="19053" applyNumberFormat="1" applyFont="1" applyBorder="1" applyAlignment="1" applyProtection="1">
      <alignment horizontal="left"/>
    </xf>
    <xf numFmtId="3" fontId="39" fillId="0" borderId="0" xfId="19053" applyNumberFormat="1" applyFont="1" applyBorder="1"/>
    <xf numFmtId="37" fontId="6" fillId="8" borderId="0" xfId="19053" applyFont="1" applyFill="1" applyBorder="1" applyAlignment="1">
      <alignment vertical="top"/>
    </xf>
    <xf numFmtId="37" fontId="8" fillId="8" borderId="0" xfId="19053" applyFont="1" applyFill="1" applyBorder="1" applyAlignment="1">
      <alignment vertical="center" wrapText="1"/>
    </xf>
    <xf numFmtId="37" fontId="8" fillId="8" borderId="0" xfId="19053" applyFont="1" applyFill="1" applyBorder="1" applyAlignment="1">
      <alignment vertical="center"/>
    </xf>
    <xf numFmtId="37" fontId="8" fillId="8" borderId="0" xfId="19053" applyFont="1" applyFill="1" applyBorder="1" applyAlignment="1">
      <alignment horizontal="center" vertical="center" wrapText="1"/>
    </xf>
    <xf numFmtId="37" fontId="8" fillId="8" borderId="0" xfId="19053" applyFont="1" applyFill="1" applyBorder="1" applyAlignment="1">
      <alignment horizontal="center" vertical="center"/>
    </xf>
    <xf numFmtId="37" fontId="8" fillId="8" borderId="0" xfId="19053" applyFont="1" applyFill="1" applyBorder="1" applyAlignment="1">
      <alignment horizontal="right" vertical="center"/>
    </xf>
    <xf numFmtId="3" fontId="9" fillId="8" borderId="0" xfId="19053" applyNumberFormat="1" applyFont="1" applyFill="1" applyBorder="1" applyAlignment="1" applyProtection="1">
      <alignment vertical="center" wrapText="1"/>
    </xf>
    <xf numFmtId="3" fontId="9" fillId="8" borderId="0" xfId="19053" applyNumberFormat="1" applyFont="1" applyFill="1" applyBorder="1" applyAlignment="1">
      <alignment vertical="center" wrapText="1"/>
    </xf>
    <xf numFmtId="3" fontId="9" fillId="8" borderId="0" xfId="19053" applyNumberFormat="1" applyFont="1" applyFill="1" applyBorder="1" applyAlignment="1">
      <alignment horizontal="center" vertical="center" wrapText="1"/>
    </xf>
    <xf numFmtId="3" fontId="9" fillId="8" borderId="0" xfId="19053" applyNumberFormat="1" applyFont="1" applyFill="1" applyBorder="1" applyAlignment="1" applyProtection="1">
      <alignment horizontal="left" indent="15"/>
    </xf>
    <xf numFmtId="3" fontId="6" fillId="0" borderId="0" xfId="19053" applyNumberFormat="1" applyFont="1" applyBorder="1" applyAlignment="1" applyProtection="1">
      <alignment horizontal="left" indent="15"/>
    </xf>
    <xf numFmtId="3" fontId="39" fillId="8" borderId="0" xfId="19053" applyNumberFormat="1" applyFont="1" applyFill="1" applyBorder="1"/>
    <xf numFmtId="3" fontId="11" fillId="8" borderId="0" xfId="19053" applyNumberFormat="1" applyFont="1" applyFill="1" applyBorder="1" applyAlignment="1" applyProtection="1">
      <alignment horizontal="center" vertical="center" wrapText="1"/>
    </xf>
    <xf numFmtId="3" fontId="6" fillId="0" borderId="2" xfId="19053" applyNumberFormat="1" applyFont="1" applyBorder="1" applyAlignment="1" applyProtection="1">
      <alignment horizontal="left"/>
    </xf>
    <xf numFmtId="3" fontId="6" fillId="0" borderId="3" xfId="19053" applyNumberFormat="1" applyFont="1" applyBorder="1" applyAlignment="1" applyProtection="1">
      <alignment horizontal="left"/>
    </xf>
    <xf numFmtId="3" fontId="6" fillId="0" borderId="0" xfId="19053" applyNumberFormat="1" applyFont="1" applyAlignment="1">
      <alignment vertical="top"/>
    </xf>
    <xf numFmtId="3" fontId="11" fillId="10" borderId="7" xfId="19053" applyNumberFormat="1" applyFont="1" applyFill="1" applyBorder="1" applyAlignment="1" applyProtection="1">
      <alignment horizontal="left"/>
    </xf>
    <xf numFmtId="37" fontId="43" fillId="0" borderId="0" xfId="19053" applyFont="1" applyAlignment="1">
      <alignment horizontal="center" readingOrder="1"/>
    </xf>
    <xf numFmtId="3" fontId="6" fillId="10" borderId="0" xfId="19053" applyNumberFormat="1" applyFont="1" applyFill="1" applyBorder="1" applyAlignment="1">
      <alignment vertical="center"/>
    </xf>
    <xf numFmtId="3" fontId="8" fillId="0" borderId="0" xfId="19053" applyNumberFormat="1" applyFont="1" applyAlignment="1" applyProtection="1">
      <alignment horizontal="left"/>
    </xf>
    <xf numFmtId="3" fontId="6" fillId="14" borderId="6" xfId="19053" applyNumberFormat="1" applyFont="1" applyFill="1" applyBorder="1" applyAlignment="1" applyProtection="1">
      <alignment horizontal="right"/>
    </xf>
    <xf numFmtId="3" fontId="13" fillId="14" borderId="6" xfId="19053" applyNumberFormat="1" applyFont="1" applyFill="1" applyBorder="1" applyAlignment="1" applyProtection="1">
      <alignment horizontal="right"/>
    </xf>
    <xf numFmtId="37" fontId="6" fillId="8" borderId="0" xfId="19053" applyFont="1" applyFill="1" applyAlignment="1">
      <alignment horizontal="left" indent="15"/>
    </xf>
    <xf numFmtId="0" fontId="9" fillId="8" borderId="6" xfId="19053" applyNumberFormat="1" applyFont="1" applyFill="1" applyBorder="1" applyAlignment="1">
      <alignment horizontal="center" vertical="center" wrapText="1"/>
    </xf>
    <xf numFmtId="0" fontId="9" fillId="8" borderId="8" xfId="19053" applyNumberFormat="1" applyFont="1" applyFill="1" applyBorder="1" applyAlignment="1">
      <alignment horizontal="left" vertical="center" wrapText="1" indent="15"/>
    </xf>
    <xf numFmtId="0" fontId="9" fillId="8" borderId="0" xfId="19053" applyNumberFormat="1" applyFont="1" applyFill="1" applyBorder="1" applyAlignment="1">
      <alignment horizontal="left" vertical="center" wrapText="1" indent="15"/>
    </xf>
    <xf numFmtId="0" fontId="12" fillId="9" borderId="2" xfId="19053" applyNumberFormat="1" applyFont="1" applyFill="1" applyBorder="1" applyAlignment="1">
      <alignment horizontal="left" vertical="center" wrapText="1"/>
    </xf>
    <xf numFmtId="0" fontId="12" fillId="8" borderId="7" xfId="19053" applyNumberFormat="1" applyFont="1" applyFill="1" applyBorder="1" applyAlignment="1">
      <alignment horizontal="center" vertical="center" wrapText="1"/>
    </xf>
    <xf numFmtId="0" fontId="12" fillId="8" borderId="8" xfId="19053" applyNumberFormat="1" applyFont="1" applyFill="1" applyBorder="1" applyAlignment="1">
      <alignment horizontal="left" vertical="center" wrapText="1" indent="15"/>
    </xf>
    <xf numFmtId="0" fontId="9" fillId="8" borderId="0" xfId="19053" applyNumberFormat="1" applyFont="1" applyFill="1" applyBorder="1" applyAlignment="1">
      <alignment horizontal="left" vertical="center" wrapText="1"/>
    </xf>
    <xf numFmtId="0" fontId="6" fillId="0" borderId="0" xfId="19053" applyNumberFormat="1" applyFont="1" applyAlignment="1">
      <alignment vertical="center" wrapText="1"/>
    </xf>
    <xf numFmtId="0" fontId="6" fillId="8" borderId="0" xfId="19053" applyNumberFormat="1" applyFont="1" applyFill="1" applyAlignment="1">
      <alignment horizontal="left" indent="15"/>
    </xf>
    <xf numFmtId="0" fontId="6" fillId="8" borderId="0" xfId="19053" applyNumberFormat="1" applyFont="1" applyFill="1" applyAlignment="1">
      <alignment horizontal="left" vertical="center" wrapText="1"/>
    </xf>
    <xf numFmtId="37" fontId="31" fillId="0" borderId="0" xfId="19053" applyFont="1"/>
    <xf numFmtId="37" fontId="52" fillId="16" borderId="0" xfId="19053" applyFont="1" applyFill="1"/>
    <xf numFmtId="37" fontId="53" fillId="16" borderId="0" xfId="19053" applyFont="1" applyFill="1" applyBorder="1"/>
    <xf numFmtId="3" fontId="98" fillId="61" borderId="0" xfId="5541" applyNumberFormat="1" applyFont="1" applyFill="1" applyBorder="1" applyAlignment="1">
      <alignment horizontal="right" vertical="center" wrapText="1" indent="1"/>
    </xf>
    <xf numFmtId="3" fontId="99" fillId="61" borderId="0" xfId="5541" applyNumberFormat="1" applyFont="1" applyFill="1" applyBorder="1" applyAlignment="1">
      <alignment horizontal="right" vertical="center" wrapText="1" indent="1"/>
    </xf>
    <xf numFmtId="3" fontId="100" fillId="14" borderId="36" xfId="16079" applyNumberFormat="1" applyFont="1" applyFill="1" applyBorder="1" applyAlignment="1">
      <alignment horizontal="right" vertical="center" wrapText="1" indent="1"/>
    </xf>
    <xf numFmtId="3" fontId="100" fillId="14" borderId="36" xfId="5541" applyNumberFormat="1" applyFont="1" applyFill="1" applyBorder="1" applyAlignment="1">
      <alignment horizontal="right" vertical="center" wrapText="1" indent="1"/>
    </xf>
    <xf numFmtId="3" fontId="101" fillId="14" borderId="36" xfId="5541" applyNumberFormat="1" applyFont="1" applyFill="1" applyBorder="1" applyAlignment="1">
      <alignment horizontal="right" vertical="center" wrapText="1" indent="1"/>
    </xf>
    <xf numFmtId="3" fontId="98" fillId="62" borderId="0" xfId="5541" applyNumberFormat="1" applyFont="1" applyFill="1" applyBorder="1" applyAlignment="1">
      <alignment horizontal="right" vertical="center" wrapText="1" indent="1"/>
    </xf>
    <xf numFmtId="3" fontId="99" fillId="62" borderId="0" xfId="5541" applyNumberFormat="1" applyFont="1" applyFill="1" applyBorder="1" applyAlignment="1">
      <alignment horizontal="right" vertical="center" wrapText="1" indent="1"/>
    </xf>
    <xf numFmtId="3" fontId="100" fillId="63" borderId="37" xfId="16079" applyNumberFormat="1" applyFont="1" applyFill="1" applyBorder="1" applyAlignment="1">
      <alignment horizontal="right" vertical="center" wrapText="1" indent="1"/>
    </xf>
    <xf numFmtId="3" fontId="100" fillId="14" borderId="37" xfId="5541" applyNumberFormat="1" applyFont="1" applyFill="1" applyBorder="1" applyAlignment="1">
      <alignment horizontal="right" vertical="center" wrapText="1" indent="1"/>
    </xf>
    <xf numFmtId="3" fontId="102" fillId="14" borderId="37" xfId="5541" applyNumberFormat="1" applyFont="1" applyFill="1" applyBorder="1" applyAlignment="1">
      <alignment horizontal="right" vertical="center" wrapText="1" indent="1"/>
    </xf>
    <xf numFmtId="3" fontId="100" fillId="63" borderId="36" xfId="16079" applyNumberFormat="1" applyFont="1" applyFill="1" applyBorder="1" applyAlignment="1">
      <alignment horizontal="left" vertical="center" wrapText="1"/>
    </xf>
    <xf numFmtId="3" fontId="100" fillId="20" borderId="36" xfId="5541" applyNumberFormat="1" applyFont="1" applyFill="1" applyBorder="1" applyAlignment="1">
      <alignment horizontal="right" vertical="center" wrapText="1" indent="1"/>
    </xf>
    <xf numFmtId="3" fontId="102" fillId="20" borderId="36" xfId="5541" applyNumberFormat="1" applyFont="1" applyFill="1" applyBorder="1" applyAlignment="1">
      <alignment horizontal="right" vertical="center" wrapText="1" indent="1"/>
    </xf>
    <xf numFmtId="3" fontId="100" fillId="63" borderId="36" xfId="16079" applyNumberFormat="1" applyFont="1" applyFill="1" applyBorder="1" applyAlignment="1">
      <alignment horizontal="right" vertical="center" wrapText="1" indent="1"/>
    </xf>
    <xf numFmtId="3" fontId="102" fillId="14" borderId="36" xfId="5541" applyNumberFormat="1" applyFont="1" applyFill="1" applyBorder="1" applyAlignment="1">
      <alignment horizontal="right" vertical="center" wrapText="1" indent="1"/>
    </xf>
    <xf numFmtId="3" fontId="98" fillId="62" borderId="36" xfId="5541" applyNumberFormat="1" applyFont="1" applyFill="1" applyBorder="1" applyAlignment="1">
      <alignment horizontal="right" vertical="center" wrapText="1" indent="1"/>
    </xf>
    <xf numFmtId="3" fontId="98" fillId="14" borderId="36" xfId="16079" applyNumberFormat="1" applyFont="1" applyFill="1" applyBorder="1" applyAlignment="1">
      <alignment horizontal="left" vertical="center" wrapText="1"/>
    </xf>
    <xf numFmtId="3" fontId="98" fillId="14" borderId="36" xfId="5541" applyNumberFormat="1" applyFont="1" applyFill="1" applyBorder="1" applyAlignment="1">
      <alignment horizontal="right" vertical="center" wrapText="1" indent="1"/>
    </xf>
    <xf numFmtId="3" fontId="100" fillId="63" borderId="36" xfId="16079" applyNumberFormat="1" applyFont="1" applyFill="1" applyBorder="1" applyAlignment="1">
      <alignment vertical="center" wrapText="1"/>
    </xf>
    <xf numFmtId="3" fontId="100" fillId="63" borderId="36" xfId="16079" applyNumberFormat="1" applyFont="1" applyFill="1" applyBorder="1" applyAlignment="1">
      <alignment horizontal="right" vertical="center" wrapText="1"/>
    </xf>
    <xf numFmtId="3" fontId="100" fillId="20" borderId="36" xfId="16079" applyNumberFormat="1" applyFont="1" applyFill="1" applyBorder="1" applyAlignment="1">
      <alignment horizontal="right" vertical="center" wrapText="1" indent="1"/>
    </xf>
    <xf numFmtId="3" fontId="104" fillId="63" borderId="36" xfId="16079" applyNumberFormat="1" applyFont="1" applyFill="1" applyBorder="1" applyAlignment="1">
      <alignment horizontal="right" vertical="center" wrapText="1" indent="1"/>
    </xf>
    <xf numFmtId="3" fontId="99" fillId="62" borderId="36" xfId="5541" applyNumberFormat="1" applyFont="1" applyFill="1" applyBorder="1" applyAlignment="1">
      <alignment horizontal="right" vertical="center" wrapText="1" indent="1"/>
    </xf>
    <xf numFmtId="3" fontId="104" fillId="14" borderId="36" xfId="5541" applyNumberFormat="1" applyFont="1" applyFill="1" applyBorder="1" applyAlignment="1">
      <alignment horizontal="right" vertical="center" wrapText="1" indent="1"/>
    </xf>
    <xf numFmtId="3" fontId="105" fillId="14" borderId="36" xfId="5541" applyNumberFormat="1" applyFont="1" applyFill="1" applyBorder="1" applyAlignment="1">
      <alignment horizontal="right" vertical="center" wrapText="1" indent="1"/>
    </xf>
    <xf numFmtId="3" fontId="104" fillId="14" borderId="36" xfId="16079" applyNumberFormat="1" applyFont="1" applyFill="1" applyBorder="1" applyAlignment="1">
      <alignment horizontal="right" vertical="center" wrapText="1" indent="1"/>
    </xf>
    <xf numFmtId="3" fontId="99" fillId="14" borderId="36" xfId="5541" applyNumberFormat="1" applyFont="1" applyFill="1" applyBorder="1" applyAlignment="1">
      <alignment horizontal="right" vertical="center" wrapText="1" indent="1"/>
    </xf>
    <xf numFmtId="3" fontId="105" fillId="14" borderId="36" xfId="16079" applyNumberFormat="1" applyFont="1" applyFill="1" applyBorder="1" applyAlignment="1">
      <alignment horizontal="right" vertical="center" wrapText="1" indent="1"/>
    </xf>
    <xf numFmtId="3" fontId="12" fillId="10" borderId="0" xfId="19053" applyNumberFormat="1" applyFont="1" applyFill="1" applyBorder="1"/>
    <xf numFmtId="3" fontId="11" fillId="10" borderId="6" xfId="19053" applyNumberFormat="1" applyFont="1" applyFill="1" applyBorder="1" applyAlignment="1"/>
    <xf numFmtId="3" fontId="6" fillId="64" borderId="0" xfId="19053" applyNumberFormat="1" applyFont="1" applyFill="1" applyAlignment="1" applyProtection="1">
      <alignment horizontal="left"/>
    </xf>
    <xf numFmtId="3" fontId="11" fillId="10" borderId="0" xfId="19053" applyNumberFormat="1" applyFont="1" applyFill="1" applyBorder="1" applyAlignment="1">
      <alignment horizontal="center" vertical="center" wrapText="1"/>
    </xf>
    <xf numFmtId="3" fontId="6" fillId="8" borderId="6" xfId="19053" applyNumberFormat="1" applyFont="1" applyFill="1" applyBorder="1" applyAlignment="1">
      <alignment horizontal="center" vertical="center"/>
    </xf>
    <xf numFmtId="3" fontId="99" fillId="10" borderId="0" xfId="19053" applyNumberFormat="1" applyFont="1" applyFill="1" applyBorder="1" applyAlignment="1">
      <alignment horizontal="right"/>
    </xf>
    <xf numFmtId="3" fontId="99" fillId="10" borderId="0" xfId="19053" applyNumberFormat="1" applyFont="1" applyFill="1" applyBorder="1"/>
    <xf numFmtId="3" fontId="13" fillId="8" borderId="6" xfId="19053" applyNumberFormat="1" applyFont="1" applyFill="1" applyBorder="1" applyAlignment="1">
      <alignment horizontal="center" vertical="center"/>
    </xf>
    <xf numFmtId="3" fontId="6" fillId="14" borderId="0" xfId="19053" applyNumberFormat="1" applyFont="1" applyFill="1" applyAlignment="1" applyProtection="1">
      <alignment horizontal="left"/>
    </xf>
    <xf numFmtId="37" fontId="0" fillId="14" borderId="0" xfId="0" applyFill="1"/>
    <xf numFmtId="3" fontId="6" fillId="14" borderId="0" xfId="19053" applyNumberFormat="1" applyFont="1" applyFill="1"/>
    <xf numFmtId="3" fontId="6" fillId="64" borderId="0" xfId="19053" applyNumberFormat="1" applyFont="1" applyFill="1"/>
    <xf numFmtId="3" fontId="11" fillId="64" borderId="0" xfId="19053" applyNumberFormat="1" applyFont="1" applyFill="1" applyAlignment="1">
      <alignment horizontal="center" vertical="center"/>
    </xf>
    <xf numFmtId="3" fontId="9" fillId="14" borderId="0" xfId="19053" applyNumberFormat="1" applyFont="1" applyFill="1" applyAlignment="1" applyProtection="1">
      <alignment horizontal="left"/>
    </xf>
    <xf numFmtId="3" fontId="6" fillId="64" borderId="0" xfId="19053" applyNumberFormat="1" applyFont="1" applyFill="1" applyBorder="1" applyAlignment="1"/>
    <xf numFmtId="37" fontId="97" fillId="64" borderId="0" xfId="19053" applyFill="1" applyAlignment="1"/>
    <xf numFmtId="3" fontId="6" fillId="0" borderId="7" xfId="19053" applyNumberFormat="1" applyFont="1" applyBorder="1" applyAlignment="1">
      <alignment horizontal="left" vertical="center" wrapText="1"/>
    </xf>
    <xf numFmtId="3" fontId="6" fillId="0" borderId="7" xfId="19053" applyNumberFormat="1" applyFont="1" applyBorder="1" applyAlignment="1">
      <alignment horizontal="left" vertical="top" wrapText="1"/>
    </xf>
    <xf numFmtId="37" fontId="31" fillId="64" borderId="0" xfId="19053" applyFont="1" applyFill="1"/>
    <xf numFmtId="3" fontId="6" fillId="64" borderId="0" xfId="19053" applyNumberFormat="1" applyFont="1" applyFill="1" applyBorder="1" applyAlignment="1">
      <alignment vertical="center"/>
    </xf>
    <xf numFmtId="3" fontId="6" fillId="0" borderId="6" xfId="19053" applyNumberFormat="1" applyFont="1" applyBorder="1" applyAlignment="1">
      <alignment horizontal="center"/>
    </xf>
    <xf numFmtId="3" fontId="11" fillId="10" borderId="0" xfId="19053" applyNumberFormat="1" applyFont="1" applyFill="1" applyBorder="1" applyAlignment="1" applyProtection="1">
      <alignment horizontal="right" vertical="center"/>
    </xf>
    <xf numFmtId="37" fontId="108" fillId="0" borderId="0" xfId="0" applyFont="1"/>
    <xf numFmtId="37" fontId="0" fillId="14" borderId="0" xfId="0" applyFill="1" applyBorder="1"/>
    <xf numFmtId="3" fontId="6" fillId="14" borderId="0" xfId="19053" applyNumberFormat="1" applyFont="1" applyFill="1" applyBorder="1" applyProtection="1"/>
    <xf numFmtId="3" fontId="6" fillId="14" borderId="0" xfId="19053" applyNumberFormat="1" applyFont="1" applyFill="1" applyBorder="1" applyAlignment="1" applyProtection="1">
      <alignment horizontal="left"/>
    </xf>
    <xf numFmtId="37" fontId="43" fillId="14" borderId="0" xfId="19053" applyFont="1" applyFill="1" applyAlignment="1">
      <alignment horizontal="center" readingOrder="1"/>
    </xf>
    <xf numFmtId="3" fontId="9" fillId="14" borderId="0" xfId="19053" applyNumberFormat="1" applyFont="1" applyFill="1"/>
    <xf numFmtId="3" fontId="6" fillId="14" borderId="0" xfId="19053" applyNumberFormat="1" applyFont="1" applyFill="1" applyBorder="1" applyAlignment="1" applyProtection="1">
      <alignment vertical="center" wrapText="1"/>
    </xf>
    <xf numFmtId="37" fontId="0" fillId="0" borderId="0" xfId="0" applyAlignment="1">
      <alignment horizontal="center"/>
    </xf>
    <xf numFmtId="3" fontId="6" fillId="0" borderId="36" xfId="0" applyNumberFormat="1" applyFont="1" applyBorder="1" applyAlignment="1" applyProtection="1">
      <alignment horizontal="left"/>
    </xf>
    <xf numFmtId="3" fontId="6" fillId="0" borderId="36" xfId="0" quotePrefix="1" applyNumberFormat="1" applyFont="1" applyBorder="1" applyAlignment="1" applyProtection="1">
      <alignment horizontal="left"/>
    </xf>
    <xf numFmtId="3" fontId="99" fillId="65" borderId="36" xfId="0" applyNumberFormat="1" applyFont="1" applyFill="1" applyBorder="1" applyAlignment="1" applyProtection="1">
      <alignment horizontal="left"/>
    </xf>
    <xf numFmtId="3" fontId="6" fillId="14" borderId="0" xfId="38877" applyNumberFormat="1" applyFont="1" applyFill="1"/>
    <xf numFmtId="3" fontId="6" fillId="14" borderId="0" xfId="38877" applyNumberFormat="1" applyFont="1" applyFill="1" applyAlignment="1" applyProtection="1">
      <alignment horizontal="left"/>
    </xf>
    <xf numFmtId="3" fontId="6" fillId="14" borderId="0" xfId="19053" applyNumberFormat="1" applyFont="1" applyFill="1" applyProtection="1"/>
    <xf numFmtId="37" fontId="0" fillId="14" borderId="0" xfId="0" applyFill="1" applyAlignment="1">
      <alignment horizontal="center"/>
    </xf>
    <xf numFmtId="3" fontId="99" fillId="65" borderId="36" xfId="0" applyNumberFormat="1" applyFont="1" applyFill="1" applyBorder="1" applyAlignment="1" applyProtection="1">
      <alignment horizontal="center" vertical="center"/>
    </xf>
    <xf numFmtId="3" fontId="6" fillId="14" borderId="0" xfId="38877" applyNumberFormat="1" applyFont="1" applyFill="1" applyAlignment="1">
      <alignment horizontal="center"/>
    </xf>
    <xf numFmtId="3" fontId="6" fillId="14" borderId="0" xfId="19053" applyNumberFormat="1" applyFont="1" applyFill="1" applyAlignment="1" applyProtection="1">
      <alignment horizontal="center"/>
    </xf>
    <xf numFmtId="3" fontId="99" fillId="65" borderId="0" xfId="0" applyNumberFormat="1" applyFont="1" applyFill="1" applyBorder="1" applyAlignment="1" applyProtection="1">
      <alignment horizontal="center" vertical="center"/>
    </xf>
    <xf numFmtId="3" fontId="6" fillId="14" borderId="0" xfId="19053" applyNumberFormat="1" applyFont="1" applyFill="1" applyAlignment="1" applyProtection="1">
      <alignment horizontal="left" wrapText="1"/>
    </xf>
    <xf numFmtId="3" fontId="9" fillId="14" borderId="0" xfId="19053" applyNumberFormat="1" applyFont="1" applyFill="1" applyBorder="1" applyAlignment="1" applyProtection="1">
      <alignment horizontal="left" wrapText="1"/>
    </xf>
    <xf numFmtId="3" fontId="6" fillId="14" borderId="0" xfId="19053" applyNumberFormat="1" applyFont="1" applyFill="1" applyAlignment="1" applyProtection="1">
      <alignment horizontal="left" vertical="center" wrapText="1"/>
    </xf>
    <xf numFmtId="3" fontId="8" fillId="14" borderId="0" xfId="19053" applyNumberFormat="1" applyFont="1" applyFill="1" applyAlignment="1" applyProtection="1">
      <alignment vertical="center"/>
    </xf>
    <xf numFmtId="3" fontId="6" fillId="14" borderId="0" xfId="19053" applyNumberFormat="1" applyFont="1" applyFill="1" applyAlignment="1">
      <alignment wrapText="1"/>
    </xf>
    <xf numFmtId="3" fontId="6" fillId="14" borderId="6" xfId="19053" applyNumberFormat="1" applyFont="1" applyFill="1" applyBorder="1"/>
    <xf numFmtId="3" fontId="12" fillId="0" borderId="0" xfId="19053" applyNumberFormat="1" applyFont="1" applyBorder="1" applyAlignment="1"/>
    <xf numFmtId="3" fontId="6" fillId="14" borderId="7" xfId="19053" applyNumberFormat="1" applyFont="1" applyFill="1" applyBorder="1" applyAlignment="1">
      <alignment horizontal="left"/>
    </xf>
    <xf numFmtId="3" fontId="6" fillId="14" borderId="6" xfId="19053" applyNumberFormat="1" applyFont="1" applyFill="1" applyBorder="1" applyAlignment="1" applyProtection="1">
      <alignment horizontal="left"/>
    </xf>
    <xf numFmtId="3" fontId="6" fillId="14" borderId="6" xfId="19053" applyNumberFormat="1" applyFont="1" applyFill="1" applyBorder="1" applyAlignment="1">
      <alignment horizontal="left"/>
    </xf>
    <xf numFmtId="37" fontId="97" fillId="64" borderId="0" xfId="19053" applyFill="1" applyBorder="1"/>
    <xf numFmtId="3" fontId="6" fillId="14" borderId="9" xfId="19053" applyNumberFormat="1" applyFont="1" applyFill="1" applyBorder="1" applyAlignment="1">
      <alignment horizontal="left"/>
    </xf>
    <xf numFmtId="3" fontId="6" fillId="14" borderId="18" xfId="19053" applyNumberFormat="1" applyFont="1" applyFill="1" applyBorder="1" applyAlignment="1">
      <alignment horizontal="left"/>
    </xf>
    <xf numFmtId="3" fontId="39" fillId="8" borderId="0" xfId="19053" applyNumberFormat="1" applyFont="1" applyFill="1" applyAlignment="1">
      <alignment wrapText="1"/>
    </xf>
    <xf numFmtId="37" fontId="0" fillId="0" borderId="0" xfId="0" applyAlignment="1">
      <alignment wrapText="1"/>
    </xf>
    <xf numFmtId="37" fontId="0" fillId="0" borderId="0" xfId="0" applyFill="1"/>
    <xf numFmtId="37" fontId="0" fillId="0" borderId="0" xfId="0" applyBorder="1"/>
    <xf numFmtId="3" fontId="11" fillId="10" borderId="0" xfId="19053" applyNumberFormat="1" applyFont="1" applyFill="1" applyBorder="1" applyAlignment="1" applyProtection="1">
      <alignment horizontal="center" vertical="center" wrapText="1"/>
    </xf>
    <xf numFmtId="3" fontId="13" fillId="14" borderId="0" xfId="19053" applyNumberFormat="1" applyFont="1" applyFill="1" applyAlignment="1">
      <alignment horizontal="left" vertical="center"/>
    </xf>
    <xf numFmtId="3" fontId="13" fillId="14" borderId="0" xfId="19053" applyNumberFormat="1" applyFont="1" applyFill="1"/>
    <xf numFmtId="3" fontId="6" fillId="0" borderId="0" xfId="38878" applyNumberFormat="1" applyFont="1" applyBorder="1"/>
    <xf numFmtId="3" fontId="12" fillId="0" borderId="0" xfId="38878" applyNumberFormat="1" applyFont="1" applyBorder="1" applyAlignment="1">
      <alignment horizontal="right"/>
    </xf>
    <xf numFmtId="3" fontId="12" fillId="0" borderId="0" xfId="38878" applyNumberFormat="1" applyFont="1" applyBorder="1" applyAlignment="1">
      <alignment horizontal="right" vertical="center"/>
    </xf>
    <xf numFmtId="3" fontId="12" fillId="14" borderId="0" xfId="38878" applyNumberFormat="1" applyFont="1" applyFill="1" applyAlignment="1">
      <alignment vertical="center"/>
    </xf>
    <xf numFmtId="3" fontId="8" fillId="0" borderId="0" xfId="38878" applyNumberFormat="1" applyFont="1" applyBorder="1"/>
    <xf numFmtId="3" fontId="9" fillId="0" borderId="0" xfId="38878" applyNumberFormat="1" applyFont="1" applyBorder="1"/>
    <xf numFmtId="3" fontId="9" fillId="0" borderId="0" xfId="38878" applyNumberFormat="1" applyFont="1" applyFill="1" applyBorder="1"/>
    <xf numFmtId="3" fontId="8" fillId="0" borderId="0" xfId="38878" applyNumberFormat="1" applyFont="1" applyBorder="1" applyAlignment="1">
      <alignment horizontal="right" vertical="center"/>
    </xf>
    <xf numFmtId="3" fontId="12" fillId="0" borderId="0" xfId="38878" applyNumberFormat="1" applyFont="1" applyBorder="1"/>
    <xf numFmtId="3" fontId="8" fillId="0" borderId="38" xfId="38878" applyNumberFormat="1" applyFont="1" applyBorder="1"/>
    <xf numFmtId="3" fontId="12" fillId="0" borderId="0" xfId="38878" applyNumberFormat="1" applyFont="1" applyBorder="1" applyAlignment="1">
      <alignment wrapText="1"/>
    </xf>
    <xf numFmtId="3" fontId="6" fillId="0" borderId="0" xfId="38878" applyNumberFormat="1" applyFont="1" applyBorder="1" applyAlignment="1">
      <alignment horizontal="center"/>
    </xf>
    <xf numFmtId="3" fontId="8" fillId="0" borderId="0" xfId="38878" applyNumberFormat="1" applyFont="1" applyBorder="1" applyAlignment="1">
      <alignment horizontal="center"/>
    </xf>
    <xf numFmtId="3" fontId="6" fillId="0" borderId="36" xfId="38878" applyNumberFormat="1" applyFont="1" applyBorder="1" applyAlignment="1">
      <alignment horizontal="center" vertical="center" wrapText="1"/>
    </xf>
    <xf numFmtId="3" fontId="6" fillId="0" borderId="36" xfId="38878" applyNumberFormat="1" applyFont="1" applyBorder="1" applyAlignment="1">
      <alignment horizontal="center" vertical="center"/>
    </xf>
    <xf numFmtId="3" fontId="12" fillId="62" borderId="0" xfId="38878" applyNumberFormat="1" applyFont="1" applyFill="1" applyBorder="1" applyAlignment="1">
      <alignment vertical="top"/>
    </xf>
    <xf numFmtId="3" fontId="8" fillId="0" borderId="36" xfId="38878" applyNumberFormat="1" applyFont="1" applyBorder="1" applyAlignment="1">
      <alignment horizontal="center" vertical="center" wrapText="1"/>
    </xf>
    <xf numFmtId="3" fontId="12" fillId="62" borderId="0" xfId="38878" applyNumberFormat="1" applyFont="1" applyFill="1" applyBorder="1" applyAlignment="1">
      <alignment horizontal="center" vertical="center"/>
    </xf>
    <xf numFmtId="3" fontId="110" fillId="62" borderId="0" xfId="38878" applyNumberFormat="1" applyFont="1" applyFill="1" applyBorder="1" applyAlignment="1">
      <alignment horizontal="center"/>
    </xf>
    <xf numFmtId="3" fontId="99" fillId="62" borderId="0" xfId="38878" applyNumberFormat="1" applyFont="1" applyFill="1" applyBorder="1" applyAlignment="1">
      <alignment horizontal="right" vertical="center"/>
    </xf>
    <xf numFmtId="3" fontId="99" fillId="62" borderId="36" xfId="38878" applyNumberFormat="1" applyFont="1" applyFill="1" applyBorder="1" applyAlignment="1">
      <alignment horizontal="right" vertical="center" wrapText="1"/>
    </xf>
    <xf numFmtId="3" fontId="99" fillId="62" borderId="0" xfId="38878" applyNumberFormat="1" applyFont="1" applyFill="1" applyBorder="1" applyAlignment="1">
      <alignment vertical="center"/>
    </xf>
    <xf numFmtId="3" fontId="99" fillId="62" borderId="36" xfId="38878" applyNumberFormat="1" applyFont="1" applyFill="1" applyBorder="1" applyAlignment="1">
      <alignment horizontal="left" vertical="center" wrapText="1"/>
    </xf>
    <xf numFmtId="3" fontId="9" fillId="0" borderId="36" xfId="38878" applyNumberFormat="1" applyFont="1" applyBorder="1" applyAlignment="1">
      <alignment horizontal="center" vertical="center" wrapText="1"/>
    </xf>
    <xf numFmtId="3" fontId="9" fillId="0" borderId="36" xfId="38878" applyNumberFormat="1" applyFont="1" applyBorder="1" applyAlignment="1">
      <alignment vertical="center" wrapText="1"/>
    </xf>
    <xf numFmtId="3" fontId="9" fillId="0" borderId="36" xfId="38878" applyNumberFormat="1" applyFont="1" applyBorder="1" applyAlignment="1">
      <alignment horizontal="right" vertical="center" wrapText="1"/>
    </xf>
    <xf numFmtId="3" fontId="6" fillId="0" borderId="36" xfId="38878" applyNumberFormat="1" applyFont="1" applyBorder="1" applyAlignment="1">
      <alignment horizontal="left" vertical="center" wrapText="1"/>
    </xf>
    <xf numFmtId="3" fontId="6" fillId="0" borderId="36" xfId="38878" applyNumberFormat="1" applyFont="1" applyBorder="1" applyAlignment="1">
      <alignment vertical="center" wrapText="1"/>
    </xf>
    <xf numFmtId="3" fontId="6" fillId="0" borderId="36" xfId="38878" applyNumberFormat="1" applyFont="1" applyBorder="1" applyAlignment="1">
      <alignment horizontal="right" vertical="center" wrapText="1"/>
    </xf>
    <xf numFmtId="3" fontId="8" fillId="0" borderId="36" xfId="38878" applyNumberFormat="1" applyFont="1" applyBorder="1" applyAlignment="1">
      <alignment horizontal="left" vertical="center" wrapText="1"/>
    </xf>
    <xf numFmtId="3" fontId="12" fillId="0" borderId="36" xfId="38878" applyNumberFormat="1" applyFont="1" applyBorder="1" applyAlignment="1">
      <alignment vertical="center" wrapText="1"/>
    </xf>
    <xf numFmtId="3" fontId="99" fillId="62" borderId="37" xfId="38878" applyNumberFormat="1" applyFont="1" applyFill="1" applyBorder="1" applyAlignment="1">
      <alignment horizontal="left" vertical="center"/>
    </xf>
    <xf numFmtId="3" fontId="99" fillId="62" borderId="37" xfId="38878" applyNumberFormat="1" applyFont="1" applyFill="1" applyBorder="1" applyAlignment="1">
      <alignment horizontal="right" vertical="center"/>
    </xf>
    <xf numFmtId="3" fontId="8" fillId="0" borderId="36" xfId="38878" applyNumberFormat="1" applyFont="1" applyBorder="1" applyAlignment="1">
      <alignment horizontal="left"/>
    </xf>
    <xf numFmtId="3" fontId="12" fillId="62" borderId="0" xfId="38878" applyNumberFormat="1" applyFont="1" applyFill="1" applyBorder="1" applyAlignment="1">
      <alignment horizontal="right" vertical="center"/>
    </xf>
    <xf numFmtId="3" fontId="8" fillId="0" borderId="36" xfId="38878" applyNumberFormat="1" applyFont="1" applyBorder="1" applyAlignment="1">
      <alignment horizontal="right" vertical="center"/>
    </xf>
    <xf numFmtId="3" fontId="8" fillId="0" borderId="36" xfId="38879" applyNumberFormat="1" applyFont="1" applyFill="1" applyBorder="1" applyAlignment="1">
      <alignment horizontal="right" vertical="center"/>
    </xf>
    <xf numFmtId="3" fontId="12" fillId="62" borderId="0" xfId="38878" applyNumberFormat="1" applyFont="1" applyFill="1" applyBorder="1" applyAlignment="1">
      <alignment vertical="center"/>
    </xf>
    <xf numFmtId="3" fontId="8" fillId="0" borderId="0" xfId="38878" applyNumberFormat="1" applyFont="1" applyBorder="1" applyAlignment="1">
      <alignment horizontal="right"/>
    </xf>
    <xf numFmtId="3" fontId="99" fillId="62" borderId="36" xfId="38878" applyNumberFormat="1" applyFont="1" applyFill="1" applyBorder="1" applyAlignment="1">
      <alignment horizontal="left"/>
    </xf>
    <xf numFmtId="3" fontId="99" fillId="62" borderId="36" xfId="38878" applyNumberFormat="1" applyFont="1" applyFill="1" applyBorder="1" applyAlignment="1">
      <alignment horizontal="right" vertical="center"/>
    </xf>
    <xf numFmtId="3" fontId="9" fillId="0" borderId="36" xfId="38878" applyNumberFormat="1" applyFont="1" applyFill="1" applyBorder="1" applyAlignment="1">
      <alignment horizontal="center"/>
    </xf>
    <xf numFmtId="3" fontId="9" fillId="0" borderId="36" xfId="38878" applyNumberFormat="1" applyFont="1" applyFill="1" applyBorder="1" applyAlignment="1">
      <alignment horizontal="right" vertical="center"/>
    </xf>
    <xf numFmtId="3" fontId="6" fillId="0" borderId="36" xfId="38878" applyNumberFormat="1" applyFont="1" applyBorder="1" applyAlignment="1">
      <alignment horizontal="left"/>
    </xf>
    <xf numFmtId="3" fontId="6" fillId="0" borderId="36" xfId="38878" applyNumberFormat="1" applyFont="1" applyBorder="1" applyAlignment="1">
      <alignment horizontal="right" vertical="center"/>
    </xf>
    <xf numFmtId="3" fontId="6" fillId="14" borderId="36" xfId="38878" applyNumberFormat="1" applyFont="1" applyFill="1" applyBorder="1" applyAlignment="1">
      <alignment horizontal="right" vertical="center"/>
    </xf>
    <xf numFmtId="3" fontId="6" fillId="14" borderId="36" xfId="38878" applyNumberFormat="1" applyFont="1" applyFill="1" applyBorder="1" applyAlignment="1">
      <alignment horizontal="left"/>
    </xf>
    <xf numFmtId="3" fontId="6" fillId="0" borderId="36" xfId="38878" applyNumberFormat="1" applyFont="1" applyFill="1" applyBorder="1" applyAlignment="1">
      <alignment horizontal="left"/>
    </xf>
    <xf numFmtId="3" fontId="6" fillId="0" borderId="36" xfId="38878" applyNumberFormat="1" applyFont="1" applyFill="1" applyBorder="1" applyAlignment="1">
      <alignment horizontal="left" wrapText="1"/>
    </xf>
    <xf numFmtId="3" fontId="9" fillId="0" borderId="36" xfId="38878" applyNumberFormat="1" applyFont="1" applyBorder="1" applyAlignment="1">
      <alignment horizontal="right" vertical="center"/>
    </xf>
    <xf numFmtId="3" fontId="8" fillId="0" borderId="36" xfId="38878" applyNumberFormat="1" applyFont="1" applyFill="1" applyBorder="1" applyAlignment="1">
      <alignment horizontal="left"/>
    </xf>
    <xf numFmtId="37" fontId="9" fillId="0" borderId="36" xfId="38880" applyFont="1" applyFill="1" applyBorder="1" applyAlignment="1">
      <alignment horizontal="center"/>
    </xf>
    <xf numFmtId="3" fontId="9" fillId="14" borderId="36" xfId="38878" applyNumberFormat="1" applyFont="1" applyFill="1" applyBorder="1" applyAlignment="1">
      <alignment horizontal="right" vertical="center"/>
    </xf>
    <xf numFmtId="37" fontId="6" fillId="0" borderId="36" xfId="38880" applyFont="1" applyFill="1" applyBorder="1" applyAlignment="1"/>
    <xf numFmtId="3" fontId="99" fillId="62" borderId="36" xfId="38878" applyNumberFormat="1" applyFont="1" applyFill="1" applyBorder="1" applyAlignment="1"/>
    <xf numFmtId="3" fontId="8" fillId="0" borderId="0" xfId="38878" applyNumberFormat="1" applyFont="1" applyFill="1" applyBorder="1"/>
    <xf numFmtId="3" fontId="8" fillId="0" borderId="36" xfId="38878" applyNumberFormat="1" applyFont="1" applyBorder="1" applyAlignment="1">
      <alignment horizontal="right"/>
    </xf>
    <xf numFmtId="3" fontId="102" fillId="0" borderId="36" xfId="38878" applyNumberFormat="1" applyFont="1" applyFill="1" applyBorder="1" applyAlignment="1">
      <alignment horizontal="center"/>
    </xf>
    <xf numFmtId="3" fontId="102" fillId="14" borderId="36" xfId="38878" applyNumberFormat="1" applyFont="1" applyFill="1" applyBorder="1" applyAlignment="1">
      <alignment horizontal="right" vertical="center"/>
    </xf>
    <xf numFmtId="3" fontId="105" fillId="0" borderId="36" xfId="38878" applyNumberFormat="1" applyFont="1" applyFill="1" applyBorder="1" applyAlignment="1">
      <alignment horizontal="left"/>
    </xf>
    <xf numFmtId="3" fontId="105" fillId="14" borderId="36" xfId="38878" applyNumberFormat="1" applyFont="1" applyFill="1" applyBorder="1" applyAlignment="1">
      <alignment horizontal="right" vertical="center"/>
    </xf>
    <xf numFmtId="3" fontId="105" fillId="0" borderId="36" xfId="38878" applyNumberFormat="1" applyFont="1" applyBorder="1" applyAlignment="1">
      <alignment horizontal="right" vertical="center"/>
    </xf>
    <xf numFmtId="3" fontId="102" fillId="0" borderId="36" xfId="38878" applyNumberFormat="1" applyFont="1" applyBorder="1" applyAlignment="1">
      <alignment horizontal="right" vertical="center"/>
    </xf>
    <xf numFmtId="3" fontId="12" fillId="0" borderId="36" xfId="38878" applyNumberFormat="1" applyFont="1" applyBorder="1" applyAlignment="1">
      <alignment horizontal="right" vertical="center"/>
    </xf>
    <xf numFmtId="3" fontId="12" fillId="14" borderId="36" xfId="38878" applyNumberFormat="1" applyFont="1" applyFill="1" applyBorder="1" applyAlignment="1">
      <alignment horizontal="right" vertical="center"/>
    </xf>
    <xf numFmtId="3" fontId="9" fillId="14" borderId="36" xfId="38878" applyNumberFormat="1" applyFont="1" applyFill="1" applyBorder="1" applyAlignment="1">
      <alignment horizontal="center"/>
    </xf>
    <xf numFmtId="3" fontId="12" fillId="0" borderId="36" xfId="38878" applyNumberFormat="1" applyFont="1" applyFill="1" applyBorder="1" applyAlignment="1">
      <alignment horizontal="right" vertical="center"/>
    </xf>
    <xf numFmtId="3" fontId="6" fillId="0" borderId="36" xfId="38878" applyNumberFormat="1" applyFont="1" applyFill="1" applyBorder="1" applyAlignment="1">
      <alignment horizontal="right" vertical="center"/>
    </xf>
    <xf numFmtId="37" fontId="6" fillId="14" borderId="36" xfId="38880" applyFont="1" applyFill="1" applyBorder="1"/>
    <xf numFmtId="37" fontId="6" fillId="14" borderId="36" xfId="38880" applyFont="1" applyFill="1" applyBorder="1" applyAlignment="1">
      <alignment horizontal="left"/>
    </xf>
    <xf numFmtId="37" fontId="9" fillId="0" borderId="36" xfId="38880" applyFont="1" applyBorder="1" applyAlignment="1">
      <alignment horizontal="center"/>
    </xf>
    <xf numFmtId="3" fontId="112" fillId="62" borderId="0" xfId="38878" applyNumberFormat="1" applyFont="1" applyFill="1" applyBorder="1" applyAlignment="1">
      <alignment horizontal="right" vertical="center"/>
    </xf>
    <xf numFmtId="37" fontId="8" fillId="0" borderId="36" xfId="38880" applyFont="1" applyBorder="1"/>
    <xf numFmtId="37" fontId="8" fillId="0" borderId="36" xfId="38880" applyFont="1" applyFill="1" applyBorder="1" applyAlignment="1" applyProtection="1">
      <alignment horizontal="left"/>
    </xf>
    <xf numFmtId="37" fontId="6" fillId="14" borderId="36" xfId="38880" applyFont="1" applyFill="1" applyBorder="1" applyAlignment="1" applyProtection="1">
      <alignment horizontal="left"/>
    </xf>
    <xf numFmtId="37" fontId="9" fillId="14" borderId="36" xfId="38880" applyFont="1" applyFill="1" applyBorder="1" applyAlignment="1" applyProtection="1">
      <alignment horizontal="center"/>
    </xf>
    <xf numFmtId="37" fontId="9" fillId="0" borderId="36" xfId="38880" applyFont="1" applyFill="1" applyBorder="1" applyAlignment="1" applyProtection="1">
      <alignment horizontal="center"/>
    </xf>
    <xf numFmtId="37" fontId="6" fillId="0" borderId="36" xfId="38880" applyFont="1" applyFill="1" applyBorder="1" applyAlignment="1" applyProtection="1">
      <alignment horizontal="left"/>
    </xf>
    <xf numFmtId="3" fontId="12" fillId="0" borderId="0" xfId="38878" applyNumberFormat="1" applyFont="1" applyFill="1" applyBorder="1"/>
    <xf numFmtId="37" fontId="12" fillId="0" borderId="36" xfId="38880" applyFont="1" applyFill="1" applyBorder="1" applyAlignment="1" applyProtection="1">
      <alignment horizontal="left"/>
    </xf>
    <xf numFmtId="3" fontId="8" fillId="0" borderId="36" xfId="38878" applyNumberFormat="1" applyFont="1" applyFill="1" applyBorder="1" applyAlignment="1">
      <alignment horizontal="right" vertical="center"/>
    </xf>
    <xf numFmtId="37" fontId="8" fillId="0" borderId="36" xfId="38880" applyFont="1" applyFill="1" applyBorder="1" applyAlignment="1"/>
    <xf numFmtId="3" fontId="12" fillId="0" borderId="36" xfId="38878" applyNumberFormat="1" applyFont="1" applyFill="1" applyBorder="1" applyAlignment="1">
      <alignment horizontal="left"/>
    </xf>
    <xf numFmtId="37" fontId="6" fillId="0" borderId="36" xfId="38880" applyFont="1" applyFill="1" applyBorder="1" applyAlignment="1" applyProtection="1"/>
    <xf numFmtId="3" fontId="9" fillId="14" borderId="0" xfId="38878" applyNumberFormat="1" applyFont="1" applyFill="1" applyBorder="1" applyAlignment="1">
      <alignment horizontal="right" vertical="center"/>
    </xf>
    <xf numFmtId="3" fontId="12" fillId="0" borderId="0" xfId="38878" applyNumberFormat="1" applyFont="1" applyFill="1" applyBorder="1" applyAlignment="1">
      <alignment horizontal="center"/>
    </xf>
    <xf numFmtId="3" fontId="9" fillId="0" borderId="36" xfId="38878" applyNumberFormat="1" applyFont="1" applyFill="1" applyBorder="1" applyAlignment="1">
      <alignment horizontal="right"/>
    </xf>
    <xf numFmtId="3" fontId="8" fillId="0" borderId="0" xfId="38878" applyNumberFormat="1" applyFont="1" applyFill="1" applyBorder="1" applyAlignment="1">
      <alignment horizontal="center"/>
    </xf>
    <xf numFmtId="37" fontId="6" fillId="0" borderId="36" xfId="38880" applyFont="1" applyBorder="1"/>
    <xf numFmtId="37" fontId="6" fillId="0" borderId="36" xfId="38880" applyFont="1" applyBorder="1" applyAlignment="1" applyProtection="1">
      <alignment horizontal="left"/>
    </xf>
    <xf numFmtId="3" fontId="99" fillId="62" borderId="37" xfId="38878" applyNumberFormat="1" applyFont="1" applyFill="1" applyBorder="1" applyAlignment="1">
      <alignment horizontal="left"/>
    </xf>
    <xf numFmtId="3" fontId="9" fillId="0" borderId="37" xfId="38878" applyNumberFormat="1" applyFont="1" applyFill="1" applyBorder="1" applyAlignment="1">
      <alignment horizontal="center"/>
    </xf>
    <xf numFmtId="37" fontId="9" fillId="0" borderId="36" xfId="38880" applyFont="1" applyBorder="1" applyAlignment="1" applyProtection="1">
      <alignment horizontal="center"/>
    </xf>
    <xf numFmtId="37" fontId="6" fillId="0" borderId="36" xfId="38880" applyFont="1" applyFill="1" applyBorder="1" applyAlignment="1">
      <alignment horizontal="left"/>
    </xf>
    <xf numFmtId="37" fontId="12" fillId="0" borderId="36" xfId="38880" applyFont="1" applyFill="1" applyBorder="1" applyAlignment="1"/>
    <xf numFmtId="37" fontId="8" fillId="0" borderId="36" xfId="38880" applyFont="1" applyFill="1" applyBorder="1" applyAlignment="1">
      <alignment vertical="center"/>
    </xf>
    <xf numFmtId="37" fontId="8" fillId="0" borderId="36" xfId="38880" applyFont="1" applyFill="1" applyBorder="1" applyAlignment="1">
      <alignment horizontal="right" vertical="center"/>
    </xf>
    <xf numFmtId="3" fontId="99" fillId="62" borderId="0" xfId="38878" applyNumberFormat="1" applyFont="1" applyFill="1" applyBorder="1" applyAlignment="1">
      <alignment horizontal="left" vertical="center"/>
    </xf>
    <xf numFmtId="3" fontId="99" fillId="62" borderId="0" xfId="38878" applyNumberFormat="1" applyFont="1" applyFill="1" applyAlignment="1">
      <alignment horizontal="right" vertical="center"/>
    </xf>
    <xf numFmtId="3" fontId="9" fillId="0" borderId="0" xfId="38878" applyNumberFormat="1" applyFont="1" applyFill="1" applyAlignment="1">
      <alignment horizontal="center"/>
    </xf>
    <xf numFmtId="3" fontId="9" fillId="0" borderId="0" xfId="38878" applyNumberFormat="1" applyFont="1" applyFill="1" applyAlignment="1">
      <alignment horizontal="right" vertical="center"/>
    </xf>
    <xf numFmtId="37" fontId="6" fillId="0" borderId="36" xfId="38880" applyFont="1" applyFill="1" applyBorder="1"/>
    <xf numFmtId="37" fontId="8" fillId="0" borderId="36" xfId="38880" applyFont="1" applyFill="1" applyBorder="1"/>
    <xf numFmtId="3" fontId="99" fillId="62" borderId="0" xfId="38878" applyNumberFormat="1" applyFont="1" applyFill="1" applyAlignment="1">
      <alignment horizontal="left"/>
    </xf>
    <xf numFmtId="3" fontId="9" fillId="0" borderId="36" xfId="38878" applyNumberFormat="1" applyFont="1" applyFill="1" applyBorder="1" applyAlignment="1">
      <alignment horizontal="center" vertical="center"/>
    </xf>
    <xf numFmtId="3" fontId="6" fillId="0" borderId="36" xfId="38878" applyNumberFormat="1" applyFont="1" applyFill="1" applyBorder="1" applyAlignment="1">
      <alignment horizontal="left" vertical="center"/>
    </xf>
    <xf numFmtId="37" fontId="12" fillId="0" borderId="36" xfId="38880" applyFont="1" applyFill="1" applyBorder="1" applyAlignment="1">
      <alignment horizontal="center"/>
    </xf>
    <xf numFmtId="3" fontId="12" fillId="0" borderId="0" xfId="38878" applyNumberFormat="1" applyFont="1" applyFill="1" applyAlignment="1">
      <alignment horizontal="right" vertical="center"/>
    </xf>
    <xf numFmtId="3" fontId="12" fillId="0" borderId="0" xfId="38878" applyNumberFormat="1" applyFont="1" applyFill="1" applyAlignment="1">
      <alignment horizontal="center"/>
    </xf>
    <xf numFmtId="3" fontId="6" fillId="0" borderId="36" xfId="38878" applyNumberFormat="1" applyFont="1" applyFill="1" applyBorder="1" applyAlignment="1">
      <alignment vertical="center"/>
    </xf>
    <xf numFmtId="37" fontId="8" fillId="0" borderId="36" xfId="38880" applyFont="1" applyFill="1" applyBorder="1" applyAlignment="1">
      <alignment horizontal="left"/>
    </xf>
    <xf numFmtId="37" fontId="99" fillId="62" borderId="0" xfId="38880" applyFont="1" applyFill="1" applyBorder="1"/>
    <xf numFmtId="37" fontId="6" fillId="14" borderId="0" xfId="38880" applyFont="1" applyFill="1" applyBorder="1" applyAlignment="1">
      <alignment horizontal="left"/>
    </xf>
    <xf numFmtId="3" fontId="6" fillId="14" borderId="0" xfId="38878" applyNumberFormat="1" applyFont="1" applyFill="1" applyBorder="1" applyAlignment="1">
      <alignment horizontal="right" vertical="center"/>
    </xf>
    <xf numFmtId="3" fontId="99" fillId="62" borderId="0" xfId="38878" applyNumberFormat="1" applyFont="1" applyFill="1" applyBorder="1" applyAlignment="1">
      <alignment horizontal="left"/>
    </xf>
    <xf numFmtId="37" fontId="8" fillId="14" borderId="0" xfId="38880" applyFont="1" applyFill="1" applyBorder="1" applyAlignment="1">
      <alignment horizontal="left"/>
    </xf>
    <xf numFmtId="3" fontId="8" fillId="14" borderId="0" xfId="38878" applyNumberFormat="1" applyFont="1" applyFill="1" applyBorder="1" applyAlignment="1">
      <alignment horizontal="right" vertical="center"/>
    </xf>
    <xf numFmtId="3" fontId="99" fillId="62" borderId="0" xfId="38878" applyNumberFormat="1" applyFont="1" applyFill="1" applyBorder="1" applyAlignment="1">
      <alignment horizontal="left" wrapText="1"/>
    </xf>
    <xf numFmtId="37" fontId="6" fillId="0" borderId="0" xfId="38880" applyFont="1" applyBorder="1"/>
    <xf numFmtId="3" fontId="12" fillId="0" borderId="0" xfId="38878" applyNumberFormat="1" applyFont="1" applyFill="1" applyBorder="1" applyAlignment="1">
      <alignment horizontal="right"/>
    </xf>
    <xf numFmtId="37" fontId="8" fillId="0" borderId="0" xfId="38880" applyFont="1" applyFill="1" applyBorder="1" applyAlignment="1">
      <alignment horizontal="right"/>
    </xf>
    <xf numFmtId="3" fontId="12" fillId="0" borderId="0" xfId="38878" applyNumberFormat="1" applyFont="1" applyFill="1" applyBorder="1" applyAlignment="1">
      <alignment horizontal="right" vertical="center"/>
    </xf>
    <xf numFmtId="37" fontId="9" fillId="0" borderId="0" xfId="38880" applyFont="1" applyBorder="1"/>
    <xf numFmtId="37" fontId="6" fillId="0" borderId="0" xfId="38880" applyFont="1" applyBorder="1" applyAlignment="1">
      <alignment wrapText="1"/>
    </xf>
    <xf numFmtId="3" fontId="9" fillId="0" borderId="0" xfId="38878" applyNumberFormat="1" applyFont="1" applyFill="1" applyBorder="1" applyAlignment="1">
      <alignment horizontal="right"/>
    </xf>
    <xf numFmtId="3" fontId="6" fillId="0" borderId="0" xfId="38878" applyNumberFormat="1" applyFont="1" applyFill="1" applyBorder="1" applyAlignment="1">
      <alignment horizontal="right" vertical="center"/>
    </xf>
    <xf numFmtId="3" fontId="6" fillId="0" borderId="0" xfId="38878" applyNumberFormat="1" applyFont="1" applyFill="1" applyBorder="1" applyAlignment="1">
      <alignment horizontal="left" vertical="center" wrapText="1"/>
    </xf>
    <xf numFmtId="0" fontId="32" fillId="0" borderId="0" xfId="38881" applyFont="1" applyFill="1" applyBorder="1" applyAlignment="1" applyProtection="1">
      <alignment horizontal="right" vertical="top" wrapText="1"/>
      <protection locked="0"/>
    </xf>
    <xf numFmtId="3" fontId="8" fillId="0" borderId="0" xfId="38878" applyNumberFormat="1" applyFont="1" applyFill="1" applyBorder="1" applyAlignment="1">
      <alignment horizontal="right" vertical="center"/>
    </xf>
    <xf numFmtId="3" fontId="8" fillId="0" borderId="0" xfId="38878" applyNumberFormat="1" applyFont="1" applyFill="1" applyBorder="1" applyAlignment="1">
      <alignment horizontal="right"/>
    </xf>
    <xf numFmtId="3" fontId="6" fillId="0" borderId="0" xfId="38878" applyNumberFormat="1" applyFont="1" applyAlignment="1"/>
    <xf numFmtId="3" fontId="8" fillId="0" borderId="0" xfId="38878" applyNumberFormat="1" applyFont="1" applyAlignment="1">
      <alignment horizontal="right"/>
    </xf>
    <xf numFmtId="3" fontId="8" fillId="14" borderId="0" xfId="38878" applyNumberFormat="1" applyFont="1" applyFill="1" applyAlignment="1">
      <alignment horizontal="right"/>
    </xf>
    <xf numFmtId="3" fontId="8" fillId="0" borderId="0" xfId="38878" applyNumberFormat="1" applyFont="1"/>
    <xf numFmtId="3" fontId="9" fillId="0" borderId="0" xfId="38878" applyNumberFormat="1" applyFont="1" applyFill="1" applyAlignment="1"/>
    <xf numFmtId="3" fontId="12" fillId="0" borderId="0" xfId="38878" applyNumberFormat="1" applyFont="1" applyAlignment="1"/>
    <xf numFmtId="3" fontId="8" fillId="14" borderId="0" xfId="38878" applyNumberFormat="1" applyFont="1" applyFill="1" applyBorder="1"/>
    <xf numFmtId="3" fontId="110" fillId="62" borderId="36" xfId="38878" applyNumberFormat="1" applyFont="1" applyFill="1" applyBorder="1" applyAlignment="1">
      <alignment horizontal="left"/>
    </xf>
    <xf numFmtId="3" fontId="99" fillId="62" borderId="0" xfId="38878" applyNumberFormat="1" applyFont="1" applyFill="1" applyBorder="1" applyAlignment="1">
      <alignment horizontal="right"/>
    </xf>
    <xf numFmtId="3" fontId="99" fillId="62" borderId="36" xfId="38878" applyNumberFormat="1" applyFont="1" applyFill="1" applyBorder="1" applyAlignment="1">
      <alignment horizontal="right"/>
    </xf>
    <xf numFmtId="3" fontId="8" fillId="0" borderId="0" xfId="38878" applyNumberFormat="1" applyFont="1" applyFill="1" applyAlignment="1"/>
    <xf numFmtId="3" fontId="8" fillId="0" borderId="0" xfId="38878" applyNumberFormat="1" applyFont="1" applyFill="1"/>
    <xf numFmtId="3" fontId="12" fillId="67" borderId="0" xfId="38878" applyNumberFormat="1" applyFont="1" applyFill="1" applyAlignment="1"/>
    <xf numFmtId="3" fontId="12" fillId="0" borderId="0" xfId="38878" applyNumberFormat="1" applyFont="1" applyFill="1"/>
    <xf numFmtId="3" fontId="8" fillId="0" borderId="0" xfId="38878" applyNumberFormat="1" applyFont="1" applyAlignment="1"/>
    <xf numFmtId="3" fontId="12" fillId="62" borderId="0" xfId="38878" applyNumberFormat="1" applyFont="1" applyFill="1" applyBorder="1" applyAlignment="1">
      <alignment horizontal="right"/>
    </xf>
    <xf numFmtId="3" fontId="8" fillId="0" borderId="36" xfId="38879" applyNumberFormat="1" applyFont="1" applyFill="1" applyBorder="1" applyAlignment="1">
      <alignment horizontal="right"/>
    </xf>
    <xf numFmtId="37" fontId="8" fillId="14" borderId="0" xfId="38880" applyFont="1" applyFill="1" applyBorder="1" applyAlignment="1"/>
    <xf numFmtId="3" fontId="12" fillId="0" borderId="0" xfId="38878" applyNumberFormat="1" applyFont="1" applyFill="1" applyAlignment="1"/>
    <xf numFmtId="3" fontId="6" fillId="0" borderId="36" xfId="38878" applyNumberFormat="1" applyFont="1" applyBorder="1" applyAlignment="1">
      <alignment horizontal="right"/>
    </xf>
    <xf numFmtId="3" fontId="30" fillId="14" borderId="0" xfId="38878" applyNumberFormat="1" applyFont="1" applyFill="1" applyBorder="1" applyAlignment="1">
      <alignment horizontal="left"/>
    </xf>
    <xf numFmtId="3" fontId="99" fillId="62" borderId="38" xfId="38878" applyNumberFormat="1" applyFont="1" applyFill="1" applyBorder="1" applyAlignment="1">
      <alignment horizontal="left"/>
    </xf>
    <xf numFmtId="3" fontId="99" fillId="62" borderId="38" xfId="38878" applyNumberFormat="1" applyFont="1" applyFill="1" applyBorder="1" applyAlignment="1">
      <alignment horizontal="right"/>
    </xf>
    <xf numFmtId="3" fontId="9" fillId="0" borderId="37" xfId="38878" applyNumberFormat="1" applyFont="1" applyFill="1" applyBorder="1" applyAlignment="1">
      <alignment horizontal="right"/>
    </xf>
    <xf numFmtId="3" fontId="6" fillId="0" borderId="37" xfId="38878" applyNumberFormat="1" applyFont="1" applyFill="1" applyBorder="1" applyAlignment="1">
      <alignment horizontal="left"/>
    </xf>
    <xf numFmtId="3" fontId="6" fillId="0" borderId="37" xfId="38878" applyNumberFormat="1" applyFont="1" applyBorder="1" applyAlignment="1">
      <alignment horizontal="right"/>
    </xf>
    <xf numFmtId="3" fontId="6" fillId="0" borderId="36" xfId="38878" applyNumberFormat="1" applyFont="1" applyBorder="1" applyAlignment="1"/>
    <xf numFmtId="3" fontId="9" fillId="14" borderId="0" xfId="38878" applyNumberFormat="1" applyFont="1" applyFill="1" applyBorder="1" applyAlignment="1">
      <alignment horizontal="right"/>
    </xf>
    <xf numFmtId="3" fontId="8" fillId="14" borderId="0" xfId="38878" applyNumberFormat="1" applyFont="1" applyFill="1"/>
    <xf numFmtId="37" fontId="6" fillId="0" borderId="36" xfId="38880" applyFont="1" applyBorder="1" applyAlignment="1"/>
    <xf numFmtId="37" fontId="9" fillId="14" borderId="36" xfId="38880" applyFont="1" applyFill="1" applyBorder="1" applyAlignment="1">
      <alignment horizontal="center"/>
    </xf>
    <xf numFmtId="37" fontId="8" fillId="0" borderId="36" xfId="38880" applyFont="1" applyBorder="1" applyAlignment="1"/>
    <xf numFmtId="3" fontId="6" fillId="0" borderId="36" xfId="38878" applyNumberFormat="1" applyFont="1" applyFill="1" applyBorder="1" applyAlignment="1">
      <alignment horizontal="right"/>
    </xf>
    <xf numFmtId="3" fontId="12" fillId="0" borderId="36" xfId="38878" applyNumberFormat="1" applyFont="1" applyFill="1" applyBorder="1" applyAlignment="1">
      <alignment horizontal="right"/>
    </xf>
    <xf numFmtId="37" fontId="8" fillId="0" borderId="0" xfId="38880" applyFont="1" applyFill="1" applyAlignment="1"/>
    <xf numFmtId="37" fontId="99" fillId="62" borderId="36" xfId="38880" applyFont="1" applyFill="1" applyBorder="1"/>
    <xf numFmtId="3" fontId="8" fillId="0" borderId="36" xfId="38878" applyNumberFormat="1" applyFont="1" applyFill="1" applyBorder="1" applyAlignment="1">
      <alignment horizontal="right"/>
    </xf>
    <xf numFmtId="37" fontId="99" fillId="62" borderId="36" xfId="38880" applyFont="1" applyFill="1" applyBorder="1" applyAlignment="1"/>
    <xf numFmtId="3" fontId="8" fillId="0" borderId="36" xfId="38878" applyNumberFormat="1" applyFont="1" applyBorder="1" applyAlignment="1"/>
    <xf numFmtId="3" fontId="30" fillId="62" borderId="36" xfId="38878" applyNumberFormat="1" applyFont="1" applyFill="1" applyBorder="1" applyAlignment="1">
      <alignment horizontal="left"/>
    </xf>
    <xf numFmtId="3" fontId="12" fillId="0" borderId="37" xfId="38878" applyNumberFormat="1" applyFont="1" applyFill="1" applyBorder="1" applyAlignment="1">
      <alignment horizontal="right" vertical="center"/>
    </xf>
    <xf numFmtId="37" fontId="99" fillId="62" borderId="36" xfId="38880" applyFont="1" applyFill="1" applyBorder="1" applyAlignment="1">
      <alignment wrapText="1"/>
    </xf>
    <xf numFmtId="37" fontId="105" fillId="0" borderId="36" xfId="38880" applyFont="1" applyBorder="1" applyAlignment="1"/>
    <xf numFmtId="3" fontId="105" fillId="0" borderId="36" xfId="38878" applyNumberFormat="1" applyFont="1" applyFill="1" applyBorder="1" applyAlignment="1">
      <alignment horizontal="right" vertical="center"/>
    </xf>
    <xf numFmtId="3" fontId="6" fillId="0" borderId="38" xfId="38878" applyNumberFormat="1" applyFont="1" applyFill="1" applyBorder="1" applyAlignment="1">
      <alignment horizontal="right"/>
    </xf>
    <xf numFmtId="3" fontId="8" fillId="0" borderId="38" xfId="38878" applyNumberFormat="1" applyFont="1" applyBorder="1" applyAlignment="1">
      <alignment horizontal="right"/>
    </xf>
    <xf numFmtId="3" fontId="12" fillId="0" borderId="37" xfId="38878" applyNumberFormat="1" applyFont="1" applyFill="1" applyBorder="1" applyAlignment="1">
      <alignment horizontal="right"/>
    </xf>
    <xf numFmtId="3" fontId="12" fillId="14" borderId="0" xfId="38878" applyNumberFormat="1" applyFont="1" applyFill="1" applyBorder="1" applyAlignment="1"/>
    <xf numFmtId="3" fontId="12" fillId="14" borderId="0" xfId="38878" applyNumberFormat="1" applyFont="1" applyFill="1" applyBorder="1"/>
    <xf numFmtId="3" fontId="8" fillId="14" borderId="0" xfId="38878" applyNumberFormat="1" applyFont="1" applyFill="1" applyBorder="1" applyAlignment="1"/>
    <xf numFmtId="3" fontId="9" fillId="0" borderId="36" xfId="38878" applyNumberFormat="1" applyFont="1" applyBorder="1" applyAlignment="1">
      <alignment horizontal="right"/>
    </xf>
    <xf numFmtId="3" fontId="12" fillId="14" borderId="36" xfId="38878" applyNumberFormat="1" applyFont="1" applyFill="1" applyBorder="1" applyAlignment="1">
      <alignment horizontal="center"/>
    </xf>
    <xf numFmtId="3" fontId="12" fillId="14" borderId="36" xfId="38878" applyNumberFormat="1" applyFont="1" applyFill="1" applyBorder="1" applyAlignment="1">
      <alignment horizontal="right"/>
    </xf>
    <xf numFmtId="3" fontId="6" fillId="14" borderId="36" xfId="38878" applyNumberFormat="1" applyFont="1" applyFill="1" applyBorder="1" applyAlignment="1">
      <alignment horizontal="right"/>
    </xf>
    <xf numFmtId="3" fontId="6" fillId="0" borderId="0" xfId="38878" applyNumberFormat="1" applyFont="1" applyFill="1"/>
    <xf numFmtId="37" fontId="114" fillId="0" borderId="0" xfId="38882" applyFont="1"/>
    <xf numFmtId="37" fontId="114" fillId="14" borderId="0" xfId="38882" applyFont="1" applyFill="1" applyBorder="1"/>
    <xf numFmtId="3" fontId="105" fillId="0" borderId="0" xfId="38878" applyNumberFormat="1" applyFont="1" applyAlignment="1"/>
    <xf numFmtId="3" fontId="102" fillId="0" borderId="0" xfId="38878" applyNumberFormat="1" applyFont="1" applyFill="1" applyAlignment="1"/>
    <xf numFmtId="3" fontId="12" fillId="0" borderId="0" xfId="38878" applyNumberFormat="1" applyFont="1" applyAlignment="1">
      <alignment horizontal="right"/>
    </xf>
    <xf numFmtId="3" fontId="99" fillId="62" borderId="0" xfId="38878" applyNumberFormat="1" applyFont="1" applyFill="1" applyBorder="1" applyAlignment="1"/>
    <xf numFmtId="3" fontId="6" fillId="0" borderId="36" xfId="38879" applyNumberFormat="1" applyFont="1" applyFill="1" applyBorder="1" applyAlignment="1">
      <alignment horizontal="right"/>
    </xf>
    <xf numFmtId="3" fontId="8" fillId="0" borderId="0" xfId="38879" applyNumberFormat="1" applyFont="1" applyFill="1" applyBorder="1" applyAlignment="1">
      <alignment horizontal="right"/>
    </xf>
    <xf numFmtId="37" fontId="6" fillId="0" borderId="36" xfId="38880" applyFont="1" applyBorder="1" applyAlignment="1" applyProtection="1">
      <alignment horizontal="left" wrapText="1"/>
    </xf>
    <xf numFmtId="37" fontId="8" fillId="0" borderId="36" xfId="38880" applyFont="1" applyBorder="1" applyAlignment="1" applyProtection="1">
      <alignment horizontal="left"/>
    </xf>
    <xf numFmtId="37" fontId="6" fillId="0" borderId="36" xfId="38880" applyFont="1" applyFill="1" applyBorder="1" applyAlignment="1" applyProtection="1">
      <alignment horizontal="left" wrapText="1"/>
    </xf>
    <xf numFmtId="37" fontId="6" fillId="0" borderId="36" xfId="38880" applyNumberFormat="1" applyFont="1" applyFill="1" applyBorder="1" applyProtection="1"/>
    <xf numFmtId="3" fontId="6" fillId="0" borderId="36" xfId="38879" applyNumberFormat="1" applyFont="1" applyFill="1" applyBorder="1" applyAlignment="1">
      <alignment horizontal="right" vertical="center"/>
    </xf>
    <xf numFmtId="37" fontId="6" fillId="0" borderId="36" xfId="38880" applyNumberFormat="1" applyFont="1" applyFill="1" applyBorder="1" applyAlignment="1" applyProtection="1">
      <alignment wrapText="1"/>
    </xf>
    <xf numFmtId="37" fontId="8" fillId="0" borderId="36" xfId="38880" applyNumberFormat="1" applyFont="1" applyFill="1" applyBorder="1" applyProtection="1"/>
    <xf numFmtId="37" fontId="6" fillId="0" borderId="36" xfId="38880" applyFont="1" applyFill="1" applyBorder="1" applyAlignment="1">
      <alignment wrapText="1"/>
    </xf>
    <xf numFmtId="37" fontId="8" fillId="0" borderId="36" xfId="38880" applyFont="1" applyFill="1" applyBorder="1" applyAlignment="1">
      <alignment wrapText="1"/>
    </xf>
    <xf numFmtId="37" fontId="6" fillId="0" borderId="36" xfId="38880" applyFont="1" applyBorder="1" applyAlignment="1">
      <alignment wrapText="1"/>
    </xf>
    <xf numFmtId="3" fontId="9" fillId="0" borderId="36" xfId="38879" applyNumberFormat="1" applyFont="1" applyFill="1" applyBorder="1" applyAlignment="1">
      <alignment horizontal="right"/>
    </xf>
    <xf numFmtId="37" fontId="105" fillId="0" borderId="36" xfId="38880" applyFont="1" applyBorder="1" applyAlignment="1" applyProtection="1">
      <alignment horizontal="left"/>
    </xf>
    <xf numFmtId="3" fontId="105" fillId="0" borderId="36" xfId="38878" applyNumberFormat="1" applyFont="1" applyBorder="1" applyAlignment="1">
      <alignment horizontal="right"/>
    </xf>
    <xf numFmtId="3" fontId="105" fillId="0" borderId="36" xfId="38879" applyNumberFormat="1" applyFont="1" applyFill="1" applyBorder="1" applyAlignment="1">
      <alignment horizontal="right"/>
    </xf>
    <xf numFmtId="3" fontId="99" fillId="62" borderId="36" xfId="38878" applyNumberFormat="1" applyFont="1" applyFill="1" applyBorder="1" applyAlignment="1">
      <alignment horizontal="left" wrapText="1"/>
    </xf>
    <xf numFmtId="37" fontId="8" fillId="14" borderId="36" xfId="38880" applyFont="1" applyFill="1" applyBorder="1"/>
    <xf numFmtId="37" fontId="105" fillId="0" borderId="0" xfId="38880" applyFont="1"/>
    <xf numFmtId="37" fontId="6" fillId="0" borderId="0" xfId="38880" applyFont="1"/>
    <xf numFmtId="3" fontId="115" fillId="62" borderId="36" xfId="38878" applyNumberFormat="1" applyFont="1" applyFill="1" applyBorder="1" applyAlignment="1">
      <alignment horizontal="left"/>
    </xf>
    <xf numFmtId="37" fontId="105" fillId="0" borderId="36" xfId="38880" applyFont="1" applyFill="1" applyBorder="1" applyAlignment="1">
      <alignment horizontal="left"/>
    </xf>
    <xf numFmtId="37" fontId="105" fillId="0" borderId="36" xfId="38880" applyFont="1" applyFill="1" applyBorder="1" applyAlignment="1"/>
    <xf numFmtId="3" fontId="8" fillId="0" borderId="36" xfId="38878" applyNumberFormat="1" applyFont="1" applyFill="1" applyBorder="1" applyAlignment="1"/>
    <xf numFmtId="3" fontId="12" fillId="0" borderId="36" xfId="38878" applyNumberFormat="1" applyFont="1" applyBorder="1" applyAlignment="1">
      <alignment horizontal="right"/>
    </xf>
    <xf numFmtId="3" fontId="8" fillId="0" borderId="36" xfId="38883" applyNumberFormat="1" applyFont="1" applyBorder="1" applyAlignment="1" applyProtection="1">
      <alignment horizontal="right"/>
    </xf>
    <xf numFmtId="3" fontId="6" fillId="0" borderId="36" xfId="38883" applyNumberFormat="1" applyFont="1" applyBorder="1" applyAlignment="1" applyProtection="1">
      <alignment horizontal="right"/>
    </xf>
    <xf numFmtId="37" fontId="8" fillId="0" borderId="38" xfId="38880" applyFont="1" applyBorder="1" applyAlignment="1"/>
    <xf numFmtId="37" fontId="8" fillId="14" borderId="38" xfId="38880" applyFont="1" applyFill="1" applyBorder="1" applyAlignment="1"/>
    <xf numFmtId="3" fontId="12" fillId="14" borderId="0" xfId="38878" applyNumberFormat="1" applyFont="1" applyFill="1" applyBorder="1" applyAlignment="1">
      <alignment horizontal="right"/>
    </xf>
    <xf numFmtId="3" fontId="8" fillId="14" borderId="38" xfId="38878" applyNumberFormat="1" applyFont="1" applyFill="1" applyBorder="1" applyAlignment="1">
      <alignment horizontal="right"/>
    </xf>
    <xf numFmtId="3" fontId="8" fillId="14" borderId="0" xfId="38878" applyNumberFormat="1" applyFont="1" applyFill="1" applyBorder="1" applyAlignment="1">
      <alignment horizontal="right"/>
    </xf>
    <xf numFmtId="37" fontId="6" fillId="0" borderId="0" xfId="38880" applyFont="1" applyBorder="1" applyAlignment="1"/>
    <xf numFmtId="3" fontId="6" fillId="0" borderId="0" xfId="38878" applyNumberFormat="1" applyFont="1"/>
    <xf numFmtId="3" fontId="9" fillId="0" borderId="0" xfId="38878" applyNumberFormat="1" applyFont="1" applyFill="1"/>
    <xf numFmtId="3" fontId="12" fillId="0" borderId="0" xfId="38878" applyNumberFormat="1" applyFont="1"/>
    <xf numFmtId="3" fontId="6" fillId="0" borderId="38" xfId="38878" applyNumberFormat="1" applyFont="1" applyBorder="1" applyAlignment="1">
      <alignment vertical="center" wrapText="1"/>
    </xf>
    <xf numFmtId="3" fontId="8" fillId="0" borderId="0" xfId="38878" applyNumberFormat="1" applyFont="1" applyBorder="1" applyAlignment="1">
      <alignment vertical="center" wrapText="1"/>
    </xf>
    <xf numFmtId="3" fontId="8" fillId="0" borderId="37" xfId="38878" applyNumberFormat="1" applyFont="1" applyBorder="1" applyAlignment="1">
      <alignment vertical="center" wrapText="1"/>
    </xf>
    <xf numFmtId="3" fontId="6" fillId="0" borderId="38" xfId="38878" applyNumberFormat="1" applyFont="1" applyBorder="1" applyAlignment="1">
      <alignment horizontal="center" vertical="center" wrapText="1"/>
    </xf>
    <xf numFmtId="3" fontId="12" fillId="62" borderId="36" xfId="38878" applyNumberFormat="1" applyFont="1" applyFill="1" applyBorder="1" applyAlignment="1">
      <alignment horizontal="left"/>
    </xf>
    <xf numFmtId="3" fontId="8" fillId="0" borderId="0" xfId="38878" applyNumberFormat="1" applyFont="1" applyAlignment="1">
      <alignment horizontal="left"/>
    </xf>
    <xf numFmtId="3" fontId="9" fillId="0" borderId="36" xfId="38878" applyNumberFormat="1" applyFont="1" applyFill="1" applyBorder="1" applyAlignment="1">
      <alignment horizontal="left"/>
    </xf>
    <xf numFmtId="3" fontId="102" fillId="0" borderId="36" xfId="38878" applyNumberFormat="1" applyFont="1" applyFill="1" applyBorder="1" applyAlignment="1">
      <alignment horizontal="left"/>
    </xf>
    <xf numFmtId="3" fontId="102" fillId="0" borderId="36" xfId="38878" applyNumberFormat="1" applyFont="1" applyBorder="1" applyAlignment="1">
      <alignment horizontal="right"/>
    </xf>
    <xf numFmtId="3" fontId="8" fillId="0" borderId="0" xfId="38878" applyNumberFormat="1" applyFont="1" applyFill="1" applyAlignment="1">
      <alignment horizontal="right"/>
    </xf>
    <xf numFmtId="3" fontId="8" fillId="0" borderId="0" xfId="38878" applyNumberFormat="1" applyFont="1" applyFill="1" applyAlignment="1">
      <alignment horizontal="right" indent="2"/>
    </xf>
    <xf numFmtId="3" fontId="6" fillId="0" borderId="0" xfId="38878" applyNumberFormat="1" applyFont="1" applyAlignment="1">
      <alignment horizontal="right"/>
    </xf>
    <xf numFmtId="3" fontId="9" fillId="0" borderId="0" xfId="38878" applyNumberFormat="1" applyFont="1" applyAlignment="1"/>
    <xf numFmtId="37" fontId="9" fillId="0" borderId="36" xfId="38880" applyFont="1" applyBorder="1" applyAlignment="1"/>
    <xf numFmtId="3" fontId="12" fillId="62" borderId="36" xfId="38878" applyNumberFormat="1" applyFont="1" applyFill="1" applyBorder="1" applyAlignment="1">
      <alignment horizontal="right"/>
    </xf>
    <xf numFmtId="3" fontId="9" fillId="14" borderId="36" xfId="38878" applyNumberFormat="1" applyFont="1" applyFill="1" applyBorder="1" applyAlignment="1">
      <alignment horizontal="right"/>
    </xf>
    <xf numFmtId="3" fontId="12" fillId="0" borderId="0" xfId="38878" quotePrefix="1" applyNumberFormat="1" applyFont="1" applyFill="1" applyAlignment="1">
      <alignment horizontal="left"/>
    </xf>
    <xf numFmtId="3" fontId="12" fillId="0" borderId="0" xfId="38878" applyNumberFormat="1" applyFont="1" applyFill="1" applyAlignment="1">
      <alignment horizontal="right" indent="2"/>
    </xf>
    <xf numFmtId="3" fontId="6" fillId="0" borderId="37" xfId="38878" applyNumberFormat="1" applyFont="1" applyFill="1" applyBorder="1" applyAlignment="1">
      <alignment horizontal="left" wrapText="1"/>
    </xf>
    <xf numFmtId="3" fontId="6" fillId="0" borderId="37" xfId="38878" applyNumberFormat="1" applyFont="1" applyFill="1" applyBorder="1" applyAlignment="1">
      <alignment horizontal="right" wrapText="1"/>
    </xf>
    <xf numFmtId="0" fontId="6" fillId="0" borderId="0" xfId="38883" applyFont="1" applyAlignment="1" applyProtection="1">
      <alignment horizontal="left"/>
    </xf>
    <xf numFmtId="0" fontId="8" fillId="0" borderId="0" xfId="38883" applyFont="1"/>
    <xf numFmtId="0" fontId="6" fillId="0" borderId="0" xfId="38883" applyFont="1"/>
    <xf numFmtId="0" fontId="9" fillId="0" borderId="0" xfId="38883" applyFont="1" applyFill="1" applyAlignment="1" applyProtection="1">
      <alignment horizontal="left"/>
    </xf>
    <xf numFmtId="0" fontId="12" fillId="0" borderId="0" xfId="38883" applyFont="1"/>
    <xf numFmtId="0" fontId="8" fillId="0" borderId="36" xfId="38883" applyFont="1" applyBorder="1" applyAlignment="1" applyProtection="1">
      <alignment horizontal="center" vertical="center" wrapText="1"/>
    </xf>
    <xf numFmtId="49" fontId="99" fillId="62" borderId="38" xfId="38883" applyNumberFormat="1" applyFont="1" applyFill="1" applyBorder="1" applyAlignment="1" applyProtection="1">
      <alignment horizontal="center" vertical="center" wrapText="1"/>
    </xf>
    <xf numFmtId="49" fontId="6" fillId="0" borderId="36" xfId="38883" applyNumberFormat="1" applyFont="1" applyFill="1" applyBorder="1" applyAlignment="1" applyProtection="1">
      <alignment horizontal="center" vertical="center" wrapText="1"/>
    </xf>
    <xf numFmtId="0" fontId="8" fillId="0" borderId="36" xfId="38883" applyFont="1" applyBorder="1"/>
    <xf numFmtId="3" fontId="99" fillId="62" borderId="0" xfId="38878" applyNumberFormat="1" applyFont="1" applyFill="1" applyBorder="1" applyAlignment="1">
      <alignment horizontal="center"/>
    </xf>
    <xf numFmtId="49" fontId="99" fillId="62" borderId="0" xfId="38883" applyNumberFormat="1" applyFont="1" applyFill="1" applyBorder="1" applyAlignment="1" applyProtection="1">
      <alignment horizontal="center" vertical="center" wrapText="1"/>
    </xf>
    <xf numFmtId="49" fontId="8" fillId="0" borderId="36" xfId="38883" applyNumberFormat="1" applyFont="1" applyFill="1" applyBorder="1" applyAlignment="1" applyProtection="1">
      <alignment horizontal="center" vertical="center" wrapText="1"/>
    </xf>
    <xf numFmtId="3" fontId="8" fillId="0" borderId="0" xfId="38883" applyNumberFormat="1" applyFont="1"/>
    <xf numFmtId="3" fontId="6" fillId="0" borderId="36" xfId="38880" applyNumberFormat="1" applyFont="1" applyBorder="1" applyAlignment="1"/>
    <xf numFmtId="3" fontId="99" fillId="62" borderId="0" xfId="38883" applyNumberFormat="1" applyFont="1" applyFill="1" applyBorder="1" applyAlignment="1" applyProtection="1">
      <alignment horizontal="right"/>
    </xf>
    <xf numFmtId="3" fontId="8" fillId="0" borderId="36" xfId="38883" applyNumberFormat="1" applyFont="1" applyBorder="1" applyAlignment="1" applyProtection="1">
      <alignment horizontal="left"/>
    </xf>
    <xf numFmtId="3" fontId="12" fillId="62" borderId="0" xfId="38883" applyNumberFormat="1" applyFont="1" applyFill="1" applyBorder="1" applyAlignment="1" applyProtection="1">
      <alignment horizontal="right"/>
    </xf>
    <xf numFmtId="3" fontId="99" fillId="62" borderId="36" xfId="38883" applyNumberFormat="1" applyFont="1" applyFill="1" applyBorder="1" applyAlignment="1" applyProtection="1">
      <alignment horizontal="left"/>
    </xf>
    <xf numFmtId="3" fontId="8" fillId="62" borderId="36" xfId="38883" applyNumberFormat="1" applyFont="1" applyFill="1" applyBorder="1" applyAlignment="1" applyProtection="1">
      <alignment horizontal="right"/>
    </xf>
    <xf numFmtId="3" fontId="6" fillId="0" borderId="36" xfId="38883" applyNumberFormat="1" applyFont="1" applyBorder="1" applyAlignment="1" applyProtection="1">
      <alignment horizontal="left"/>
    </xf>
    <xf numFmtId="3" fontId="6" fillId="0" borderId="36" xfId="38883" applyNumberFormat="1" applyFont="1" applyFill="1" applyBorder="1" applyAlignment="1" applyProtection="1">
      <alignment horizontal="right"/>
    </xf>
    <xf numFmtId="3" fontId="8" fillId="0" borderId="36" xfId="38880" applyNumberFormat="1" applyFont="1" applyBorder="1" applyAlignment="1"/>
    <xf numFmtId="3" fontId="8" fillId="0" borderId="36" xfId="38883" applyNumberFormat="1" applyFont="1" applyFill="1" applyBorder="1" applyAlignment="1" applyProtection="1">
      <alignment horizontal="right"/>
    </xf>
    <xf numFmtId="3" fontId="8" fillId="0" borderId="0" xfId="38883" applyNumberFormat="1" applyFont="1" applyFill="1"/>
    <xf numFmtId="3" fontId="105" fillId="0" borderId="36" xfId="38880" applyNumberFormat="1" applyFont="1" applyBorder="1" applyAlignment="1"/>
    <xf numFmtId="3" fontId="105" fillId="0" borderId="36" xfId="38883" applyNumberFormat="1" applyFont="1" applyFill="1" applyBorder="1" applyAlignment="1" applyProtection="1">
      <alignment horizontal="right"/>
    </xf>
    <xf numFmtId="3" fontId="8" fillId="14" borderId="0" xfId="38883" applyNumberFormat="1" applyFont="1" applyFill="1"/>
    <xf numFmtId="3" fontId="6" fillId="14" borderId="0" xfId="38883" applyNumberFormat="1" applyFont="1" applyFill="1"/>
    <xf numFmtId="3" fontId="12" fillId="14" borderId="0" xfId="38878" applyNumberFormat="1" applyFont="1" applyFill="1" applyAlignment="1"/>
    <xf numFmtId="0" fontId="8" fillId="14" borderId="0" xfId="38883" applyFont="1" applyFill="1"/>
    <xf numFmtId="0" fontId="12" fillId="14" borderId="0" xfId="38883" applyFont="1" applyFill="1"/>
    <xf numFmtId="3" fontId="99" fillId="62" borderId="38" xfId="38878" applyNumberFormat="1" applyFont="1" applyFill="1" applyBorder="1" applyAlignment="1">
      <alignment horizontal="left" vertical="center" wrapText="1"/>
    </xf>
    <xf numFmtId="37" fontId="6" fillId="0" borderId="36" xfId="38880" applyFont="1" applyFill="1" applyBorder="1" applyAlignment="1">
      <alignment vertical="top" wrapText="1"/>
    </xf>
    <xf numFmtId="37" fontId="8" fillId="0" borderId="36" xfId="38880" applyFont="1" applyFill="1" applyBorder="1" applyAlignment="1">
      <alignment vertical="top" wrapText="1"/>
    </xf>
    <xf numFmtId="37" fontId="99" fillId="62" borderId="36" xfId="38880" applyFont="1" applyFill="1" applyBorder="1" applyAlignment="1">
      <alignment vertical="top" wrapText="1"/>
    </xf>
    <xf numFmtId="3" fontId="99" fillId="62" borderId="36" xfId="38883" applyNumberFormat="1" applyFont="1" applyFill="1" applyBorder="1" applyAlignment="1" applyProtection="1">
      <alignment horizontal="right"/>
    </xf>
    <xf numFmtId="37" fontId="99" fillId="62" borderId="36" xfId="38880" applyFont="1" applyFill="1" applyBorder="1" applyAlignment="1">
      <alignment vertical="center" wrapText="1"/>
    </xf>
    <xf numFmtId="3" fontId="99" fillId="62" borderId="36" xfId="38883" applyNumberFormat="1" applyFont="1" applyFill="1" applyBorder="1" applyAlignment="1" applyProtection="1">
      <alignment horizontal="right" vertical="center"/>
    </xf>
    <xf numFmtId="0" fontId="12" fillId="0" borderId="0" xfId="38885" applyFont="1" applyFill="1" applyBorder="1" applyAlignment="1"/>
    <xf numFmtId="37" fontId="8" fillId="68" borderId="0" xfId="38886" applyFont="1" applyFill="1"/>
    <xf numFmtId="37" fontId="8" fillId="0" borderId="0" xfId="38886" applyFont="1" applyFill="1"/>
    <xf numFmtId="37" fontId="12" fillId="0" borderId="0" xfId="38886" applyFont="1" applyFill="1" applyAlignment="1">
      <alignment horizontal="left"/>
    </xf>
    <xf numFmtId="37" fontId="114" fillId="0" borderId="0" xfId="38886" applyFont="1"/>
    <xf numFmtId="37" fontId="9" fillId="0" borderId="2" xfId="38886" applyFont="1" applyFill="1" applyBorder="1" applyAlignment="1"/>
    <xf numFmtId="37" fontId="12" fillId="0" borderId="2" xfId="38886" applyFont="1" applyFill="1" applyBorder="1" applyAlignment="1">
      <alignment horizontal="left"/>
    </xf>
    <xf numFmtId="37" fontId="12" fillId="0" borderId="0" xfId="38886" applyFont="1" applyFill="1" applyBorder="1" applyAlignment="1">
      <alignment horizontal="left"/>
    </xf>
    <xf numFmtId="37" fontId="9" fillId="14" borderId="0" xfId="38886" applyFont="1" applyFill="1" applyBorder="1" applyAlignment="1">
      <alignment horizontal="center"/>
    </xf>
    <xf numFmtId="37" fontId="9" fillId="0" borderId="0" xfId="38886" applyFont="1" applyBorder="1" applyAlignment="1">
      <alignment horizontal="center"/>
    </xf>
    <xf numFmtId="37" fontId="9" fillId="0" borderId="1" xfId="38886" applyFont="1" applyBorder="1" applyAlignment="1">
      <alignment horizontal="center"/>
    </xf>
    <xf numFmtId="3" fontId="12" fillId="62" borderId="0" xfId="38886" applyNumberFormat="1" applyFont="1" applyFill="1" applyAlignment="1">
      <alignment horizontal="right"/>
    </xf>
    <xf numFmtId="37" fontId="9" fillId="14" borderId="37" xfId="38886" applyFont="1" applyFill="1" applyBorder="1" applyAlignment="1">
      <alignment horizontal="center"/>
    </xf>
    <xf numFmtId="1" fontId="6" fillId="14" borderId="37" xfId="38886" applyNumberFormat="1" applyFont="1" applyFill="1" applyBorder="1" applyAlignment="1">
      <alignment horizontal="center"/>
    </xf>
    <xf numFmtId="1" fontId="99" fillId="62" borderId="0" xfId="38886" applyNumberFormat="1" applyFont="1" applyFill="1" applyBorder="1" applyAlignment="1">
      <alignment horizontal="center"/>
    </xf>
    <xf numFmtId="37" fontId="8" fillId="14" borderId="0" xfId="38886" applyFont="1" applyFill="1" applyBorder="1" applyAlignment="1">
      <alignment horizontal="justify"/>
    </xf>
    <xf numFmtId="37" fontId="8" fillId="14" borderId="0" xfId="38886" applyFont="1" applyFill="1" applyBorder="1" applyAlignment="1">
      <alignment horizontal="right"/>
    </xf>
    <xf numFmtId="37" fontId="8" fillId="14" borderId="0" xfId="38886" applyFont="1" applyFill="1" applyAlignment="1">
      <alignment horizontal="right"/>
    </xf>
    <xf numFmtId="37" fontId="12" fillId="62" borderId="0" xfId="38886" applyFont="1" applyFill="1" applyAlignment="1">
      <alignment horizontal="right"/>
    </xf>
    <xf numFmtId="37" fontId="99" fillId="62" borderId="0" xfId="38886" applyFont="1" applyFill="1" applyAlignment="1">
      <alignment horizontal="left"/>
    </xf>
    <xf numFmtId="3" fontId="99" fillId="62" borderId="0" xfId="38886" applyNumberFormat="1" applyFont="1" applyFill="1" applyAlignment="1">
      <alignment horizontal="right"/>
    </xf>
    <xf numFmtId="37" fontId="112" fillId="0" borderId="0" xfId="38886" applyFont="1" applyAlignment="1">
      <alignment horizontal="left"/>
    </xf>
    <xf numFmtId="3" fontId="112" fillId="0" borderId="0" xfId="38886" applyNumberFormat="1" applyFont="1" applyAlignment="1">
      <alignment horizontal="right"/>
    </xf>
    <xf numFmtId="37" fontId="99" fillId="62" borderId="0" xfId="38886" applyFont="1" applyFill="1" applyBorder="1" applyAlignment="1">
      <alignment horizontal="left"/>
    </xf>
    <xf numFmtId="3" fontId="99" fillId="62" borderId="0" xfId="38886" applyNumberFormat="1" applyFont="1" applyFill="1" applyBorder="1" applyAlignment="1">
      <alignment horizontal="right"/>
    </xf>
    <xf numFmtId="37" fontId="6" fillId="14" borderId="2" xfId="38886" applyFont="1" applyFill="1" applyBorder="1" applyAlignment="1">
      <alignment horizontal="left"/>
    </xf>
    <xf numFmtId="3" fontId="6" fillId="14" borderId="2" xfId="38886" applyNumberFormat="1" applyFont="1" applyFill="1" applyBorder="1" applyAlignment="1">
      <alignment horizontal="right"/>
    </xf>
    <xf numFmtId="37" fontId="6" fillId="14" borderId="3" xfId="38886" applyFont="1" applyFill="1" applyBorder="1" applyAlignment="1">
      <alignment horizontal="left"/>
    </xf>
    <xf numFmtId="3" fontId="6" fillId="14" borderId="3" xfId="38886" applyNumberFormat="1" applyFont="1" applyFill="1" applyBorder="1" applyAlignment="1">
      <alignment horizontal="right"/>
    </xf>
    <xf numFmtId="37" fontId="6" fillId="14" borderId="0" xfId="38886" applyFont="1" applyFill="1" applyBorder="1" applyAlignment="1">
      <alignment horizontal="left"/>
    </xf>
    <xf numFmtId="3" fontId="6" fillId="14" borderId="0" xfId="38886" applyNumberFormat="1" applyFont="1" applyFill="1" applyBorder="1" applyAlignment="1">
      <alignment horizontal="right"/>
    </xf>
    <xf numFmtId="37" fontId="8" fillId="14" borderId="0" xfId="38886" applyFont="1" applyFill="1"/>
    <xf numFmtId="37" fontId="25" fillId="14" borderId="0" xfId="38886" applyFont="1" applyFill="1" applyAlignment="1"/>
    <xf numFmtId="37" fontId="25" fillId="14" borderId="0" xfId="38886" applyFont="1" applyFill="1"/>
    <xf numFmtId="37" fontId="114" fillId="14" borderId="0" xfId="38886" applyFont="1" applyFill="1"/>
    <xf numFmtId="0" fontId="8" fillId="0" borderId="0" xfId="38883" applyFont="1" applyAlignment="1">
      <alignment horizontal="right"/>
    </xf>
    <xf numFmtId="3" fontId="8" fillId="0" borderId="36" xfId="38886" applyNumberFormat="1" applyFont="1" applyBorder="1" applyAlignment="1"/>
    <xf numFmtId="3" fontId="8" fillId="0" borderId="0" xfId="38883" applyNumberFormat="1" applyFont="1" applyFill="1" applyBorder="1"/>
    <xf numFmtId="3" fontId="6" fillId="0" borderId="36" xfId="38886" applyNumberFormat="1" applyFont="1" applyBorder="1" applyAlignment="1"/>
    <xf numFmtId="3" fontId="8" fillId="0" borderId="36" xfId="38886" applyNumberFormat="1" applyFont="1" applyBorder="1" applyAlignment="1">
      <alignment wrapText="1"/>
    </xf>
    <xf numFmtId="3" fontId="6" fillId="0" borderId="36" xfId="38886" applyNumberFormat="1" applyFont="1" applyBorder="1" applyAlignment="1">
      <alignment wrapText="1"/>
    </xf>
    <xf numFmtId="3" fontId="8" fillId="0" borderId="36" xfId="38883" applyNumberFormat="1" applyFont="1" applyBorder="1"/>
    <xf numFmtId="3" fontId="6" fillId="0" borderId="39" xfId="38886" applyNumberFormat="1" applyFont="1" applyBorder="1" applyAlignment="1"/>
    <xf numFmtId="3" fontId="6" fillId="0" borderId="39" xfId="38883" applyNumberFormat="1" applyFont="1" applyBorder="1" applyAlignment="1" applyProtection="1">
      <alignment horizontal="right"/>
    </xf>
    <xf numFmtId="3" fontId="8" fillId="0" borderId="0" xfId="38886" applyNumberFormat="1" applyFont="1" applyBorder="1" applyAlignment="1"/>
    <xf numFmtId="3" fontId="8" fillId="0" borderId="0" xfId="38883" applyNumberFormat="1" applyFont="1" applyBorder="1" applyAlignment="1" applyProtection="1">
      <alignment horizontal="right"/>
    </xf>
    <xf numFmtId="3" fontId="99" fillId="62" borderId="0" xfId="38886" applyNumberFormat="1" applyFont="1" applyFill="1" applyBorder="1" applyAlignment="1"/>
    <xf numFmtId="3" fontId="6" fillId="0" borderId="2" xfId="38886" applyNumberFormat="1" applyFont="1" applyBorder="1" applyAlignment="1"/>
    <xf numFmtId="3" fontId="6" fillId="0" borderId="2" xfId="38883" applyNumberFormat="1" applyFont="1" applyBorder="1" applyAlignment="1" applyProtection="1">
      <alignment horizontal="right"/>
    </xf>
    <xf numFmtId="3" fontId="6" fillId="0" borderId="3" xfId="38886" applyNumberFormat="1" applyFont="1" applyBorder="1" applyAlignment="1"/>
    <xf numFmtId="3" fontId="6" fillId="0" borderId="3" xfId="38883" applyNumberFormat="1" applyFont="1" applyBorder="1" applyAlignment="1" applyProtection="1">
      <alignment horizontal="right"/>
    </xf>
    <xf numFmtId="3" fontId="8" fillId="0" borderId="3" xfId="38886" applyNumberFormat="1" applyFont="1" applyBorder="1" applyAlignment="1"/>
    <xf numFmtId="3" fontId="8" fillId="0" borderId="3" xfId="38883" applyNumberFormat="1" applyFont="1" applyBorder="1" applyAlignment="1" applyProtection="1">
      <alignment horizontal="right"/>
    </xf>
    <xf numFmtId="3" fontId="99" fillId="62" borderId="0" xfId="38886" applyNumberFormat="1" applyFont="1" applyFill="1" applyBorder="1" applyAlignment="1">
      <alignment wrapText="1"/>
    </xf>
    <xf numFmtId="3" fontId="99" fillId="62" borderId="0" xfId="38883" applyNumberFormat="1" applyFont="1" applyFill="1" applyBorder="1" applyAlignment="1" applyProtection="1">
      <alignment horizontal="right" vertical="center"/>
    </xf>
    <xf numFmtId="3" fontId="8" fillId="0" borderId="0" xfId="38883" applyNumberFormat="1" applyFont="1" applyAlignment="1">
      <alignment horizontal="right"/>
    </xf>
    <xf numFmtId="3" fontId="8" fillId="0" borderId="0" xfId="38883" applyNumberFormat="1" applyFont="1" applyAlignment="1" applyProtection="1">
      <alignment horizontal="right"/>
    </xf>
    <xf numFmtId="3" fontId="12" fillId="14" borderId="0" xfId="38878" applyNumberFormat="1" applyFont="1" applyFill="1" applyAlignment="1">
      <alignment horizontal="right"/>
    </xf>
    <xf numFmtId="0" fontId="8" fillId="14" borderId="0" xfId="38883" applyFont="1" applyFill="1" applyAlignment="1">
      <alignment horizontal="right"/>
    </xf>
    <xf numFmtId="3" fontId="12" fillId="62" borderId="0" xfId="38889" applyNumberFormat="1" applyFont="1" applyFill="1" applyBorder="1" applyAlignment="1" applyProtection="1">
      <alignment horizontal="right"/>
    </xf>
    <xf numFmtId="3" fontId="12" fillId="14" borderId="0" xfId="38889" applyNumberFormat="1" applyFont="1" applyFill="1" applyBorder="1" applyAlignment="1" applyProtection="1">
      <alignment horizontal="left"/>
    </xf>
    <xf numFmtId="3" fontId="12" fillId="14" borderId="0" xfId="38889" applyNumberFormat="1" applyFont="1" applyFill="1" applyBorder="1" applyAlignment="1" applyProtection="1">
      <alignment horizontal="right"/>
    </xf>
    <xf numFmtId="3" fontId="99" fillId="62" borderId="0" xfId="38889" applyNumberFormat="1" applyFont="1" applyFill="1" applyBorder="1" applyAlignment="1" applyProtection="1">
      <alignment horizontal="left"/>
    </xf>
    <xf numFmtId="3" fontId="99" fillId="62" borderId="0" xfId="38889" applyNumberFormat="1" applyFont="1" applyFill="1" applyBorder="1" applyAlignment="1" applyProtection="1">
      <alignment horizontal="right"/>
    </xf>
    <xf numFmtId="37" fontId="6" fillId="0" borderId="37" xfId="38886" applyFont="1" applyFill="1" applyBorder="1" applyAlignment="1"/>
    <xf numFmtId="37" fontId="6" fillId="0" borderId="36" xfId="38886" applyFont="1" applyFill="1" applyBorder="1" applyAlignment="1"/>
    <xf numFmtId="37" fontId="8" fillId="0" borderId="36" xfId="38886" applyFont="1" applyFill="1" applyBorder="1" applyAlignment="1"/>
    <xf numFmtId="3" fontId="8" fillId="0" borderId="40" xfId="38878" applyNumberFormat="1" applyFont="1" applyBorder="1" applyAlignment="1"/>
    <xf numFmtId="3" fontId="8" fillId="0" borderId="41" xfId="38878" applyNumberFormat="1" applyFont="1" applyBorder="1" applyAlignment="1">
      <alignment horizontal="right"/>
    </xf>
    <xf numFmtId="37" fontId="9" fillId="0" borderId="37" xfId="38886" applyFont="1" applyFill="1" applyBorder="1" applyAlignment="1">
      <alignment horizontal="center"/>
    </xf>
    <xf numFmtId="3" fontId="9" fillId="0" borderId="37" xfId="38878" applyNumberFormat="1" applyFont="1" applyBorder="1" applyAlignment="1">
      <alignment horizontal="right"/>
    </xf>
    <xf numFmtId="37" fontId="8" fillId="0" borderId="37" xfId="38886" applyFont="1" applyFill="1" applyBorder="1" applyAlignment="1"/>
    <xf numFmtId="3" fontId="8" fillId="0" borderId="37" xfId="38878" applyNumberFormat="1" applyFont="1" applyBorder="1" applyAlignment="1">
      <alignment horizontal="right"/>
    </xf>
    <xf numFmtId="37" fontId="6" fillId="0" borderId="37" xfId="38886" applyFont="1" applyFill="1" applyBorder="1" applyAlignment="1">
      <alignment wrapText="1"/>
    </xf>
    <xf numFmtId="3" fontId="9" fillId="14" borderId="0" xfId="38878" applyNumberFormat="1" applyFont="1" applyFill="1" applyAlignment="1"/>
    <xf numFmtId="0" fontId="20" fillId="69" borderId="0" xfId="19053" applyNumberFormat="1" applyFont="1" applyFill="1"/>
    <xf numFmtId="0" fontId="19" fillId="69" borderId="0" xfId="19053" applyNumberFormat="1" applyFont="1" applyFill="1"/>
    <xf numFmtId="0" fontId="17" fillId="69" borderId="0" xfId="19053" applyNumberFormat="1" applyFont="1" applyFill="1"/>
    <xf numFmtId="0" fontId="21" fillId="69" borderId="0" xfId="28781" applyNumberFormat="1" applyFont="1" applyFill="1" applyBorder="1" applyAlignment="1" applyProtection="1">
      <alignment vertical="center"/>
    </xf>
    <xf numFmtId="0" fontId="6" fillId="69" borderId="0" xfId="19053" applyNumberFormat="1" applyFont="1" applyFill="1" applyAlignment="1">
      <alignment vertical="center"/>
    </xf>
    <xf numFmtId="0" fontId="14" fillId="69" borderId="0" xfId="19053" applyNumberFormat="1" applyFont="1" applyFill="1" applyAlignment="1">
      <alignment vertical="center"/>
    </xf>
    <xf numFmtId="0" fontId="14" fillId="69" borderId="0" xfId="19053" applyNumberFormat="1" applyFont="1" applyFill="1" applyAlignment="1">
      <alignment vertical="center" wrapText="1"/>
    </xf>
    <xf numFmtId="0" fontId="17" fillId="69" borderId="0" xfId="19053" applyNumberFormat="1" applyFont="1" applyFill="1" applyAlignment="1"/>
    <xf numFmtId="0" fontId="14" fillId="69" borderId="0" xfId="19053" applyNumberFormat="1" applyFont="1" applyFill="1" applyAlignment="1"/>
    <xf numFmtId="0" fontId="13" fillId="69" borderId="0" xfId="19053" applyNumberFormat="1" applyFont="1" applyFill="1" applyAlignment="1">
      <alignment vertical="center"/>
    </xf>
    <xf numFmtId="0" fontId="13" fillId="69" borderId="0" xfId="19053" applyNumberFormat="1" applyFont="1" applyFill="1" applyAlignment="1"/>
    <xf numFmtId="0" fontId="50" fillId="69" borderId="0" xfId="19053" applyNumberFormat="1" applyFont="1" applyFill="1" applyAlignment="1">
      <alignment vertical="center"/>
    </xf>
    <xf numFmtId="0" fontId="23" fillId="69" borderId="0" xfId="19053" applyNumberFormat="1" applyFont="1" applyFill="1" applyAlignment="1"/>
    <xf numFmtId="0" fontId="21" fillId="69" borderId="0" xfId="19053" applyNumberFormat="1" applyFont="1" applyFill="1" applyAlignment="1">
      <alignment vertical="center"/>
    </xf>
    <xf numFmtId="0" fontId="50" fillId="69" borderId="0" xfId="19053" applyNumberFormat="1" applyFont="1" applyFill="1" applyAlignment="1"/>
    <xf numFmtId="0" fontId="50" fillId="69" borderId="0" xfId="19053" applyNumberFormat="1" applyFont="1" applyFill="1" applyAlignment="1">
      <alignment horizontal="left" vertical="center"/>
    </xf>
    <xf numFmtId="0" fontId="51" fillId="69" borderId="0" xfId="19053" applyNumberFormat="1" applyFont="1" applyFill="1" applyAlignment="1">
      <alignment vertical="center"/>
    </xf>
    <xf numFmtId="0" fontId="34" fillId="69" borderId="0" xfId="19053" applyNumberFormat="1" applyFont="1" applyFill="1" applyAlignment="1">
      <alignment vertical="center"/>
    </xf>
    <xf numFmtId="0" fontId="20" fillId="69" borderId="0" xfId="19053" applyNumberFormat="1" applyFont="1" applyFill="1" applyAlignment="1"/>
    <xf numFmtId="0" fontId="14" fillId="69" borderId="0" xfId="19053" applyNumberFormat="1" applyFont="1" applyFill="1" applyAlignment="1">
      <alignment horizontal="left" vertical="center"/>
    </xf>
    <xf numFmtId="0" fontId="19" fillId="69" borderId="0" xfId="19053" applyNumberFormat="1" applyFont="1" applyFill="1" applyAlignment="1">
      <alignment vertical="center"/>
    </xf>
    <xf numFmtId="0" fontId="20" fillId="69" borderId="0" xfId="19053" applyNumberFormat="1" applyFont="1" applyFill="1" applyAlignment="1">
      <alignment vertical="center"/>
    </xf>
    <xf numFmtId="0" fontId="21" fillId="69" borderId="0" xfId="28781" applyNumberFormat="1" applyFont="1" applyFill="1" applyBorder="1" applyAlignment="1" applyProtection="1">
      <alignment horizontal="left" vertical="center"/>
    </xf>
    <xf numFmtId="0" fontId="34" fillId="69" borderId="0" xfId="19053" applyNumberFormat="1" applyFont="1" applyFill="1" applyAlignment="1">
      <alignment horizontal="left" vertical="center"/>
    </xf>
    <xf numFmtId="0" fontId="20" fillId="69" borderId="0" xfId="19053" applyNumberFormat="1" applyFont="1" applyFill="1" applyAlignment="1">
      <alignment horizontal="left" vertical="center"/>
    </xf>
    <xf numFmtId="0" fontId="22" fillId="69" borderId="0" xfId="19053" applyNumberFormat="1" applyFont="1" applyFill="1" applyAlignment="1">
      <alignment horizontal="left" vertical="center"/>
    </xf>
    <xf numFmtId="0" fontId="22" fillId="69" borderId="0" xfId="19053" applyNumberFormat="1" applyFont="1" applyFill="1"/>
    <xf numFmtId="0" fontId="6" fillId="69" borderId="0" xfId="19053" applyNumberFormat="1" applyFont="1" applyFill="1"/>
    <xf numFmtId="0" fontId="37" fillId="69" borderId="0" xfId="28781" applyNumberFormat="1" applyFont="1" applyFill="1" applyBorder="1" applyAlignment="1" applyProtection="1"/>
    <xf numFmtId="0" fontId="38" fillId="69" borderId="0" xfId="19053" applyNumberFormat="1" applyFont="1" applyFill="1"/>
    <xf numFmtId="0" fontId="33" fillId="69" borderId="0" xfId="28781" applyNumberFormat="1" applyFont="1" applyFill="1" applyBorder="1" applyAlignment="1" applyProtection="1">
      <alignment vertical="center"/>
    </xf>
    <xf numFmtId="0" fontId="35" fillId="69" borderId="0" xfId="19053" applyNumberFormat="1" applyFont="1" applyFill="1" applyAlignment="1">
      <alignment vertical="center"/>
    </xf>
    <xf numFmtId="0" fontId="36" fillId="69" borderId="0" xfId="19053" applyNumberFormat="1" applyFont="1" applyFill="1" applyAlignment="1">
      <alignment vertical="center"/>
    </xf>
    <xf numFmtId="0" fontId="24" fillId="69" borderId="0" xfId="19053" applyNumberFormat="1" applyFont="1" applyFill="1"/>
    <xf numFmtId="0" fontId="17" fillId="69" borderId="0" xfId="19053" applyNumberFormat="1" applyFont="1" applyFill="1" applyAlignment="1">
      <alignment vertical="center"/>
    </xf>
    <xf numFmtId="0" fontId="22" fillId="69" borderId="0" xfId="19053" applyNumberFormat="1" applyFont="1" applyFill="1" applyAlignment="1">
      <alignment vertical="center"/>
    </xf>
    <xf numFmtId="0" fontId="23" fillId="69" borderId="0" xfId="19053" applyNumberFormat="1" applyFont="1" applyFill="1" applyAlignment="1">
      <alignment vertical="center"/>
    </xf>
    <xf numFmtId="3" fontId="6" fillId="14" borderId="0" xfId="19053" applyNumberFormat="1" applyFont="1" applyFill="1" applyBorder="1"/>
    <xf numFmtId="3" fontId="6" fillId="14" borderId="0" xfId="19053" applyNumberFormat="1" applyFont="1" applyFill="1" applyBorder="1" applyAlignment="1" applyProtection="1">
      <alignment horizontal="right" vertical="center"/>
    </xf>
    <xf numFmtId="0" fontId="49" fillId="14" borderId="0" xfId="19053" applyNumberFormat="1" applyFont="1" applyFill="1" applyBorder="1" applyAlignment="1" applyProtection="1">
      <alignment horizontal="right"/>
    </xf>
    <xf numFmtId="3" fontId="6" fillId="0" borderId="6" xfId="19053" applyNumberFormat="1" applyFont="1" applyBorder="1" applyAlignment="1">
      <alignment horizontal="center"/>
    </xf>
    <xf numFmtId="3" fontId="99" fillId="62" borderId="36" xfId="38878" applyNumberFormat="1" applyFont="1" applyFill="1" applyBorder="1" applyAlignment="1">
      <alignment horizontal="right" vertical="center"/>
    </xf>
    <xf numFmtId="3" fontId="99" fillId="62" borderId="0" xfId="38878" applyNumberFormat="1" applyFont="1" applyFill="1" applyBorder="1" applyAlignment="1">
      <alignment horizontal="right" vertical="center"/>
    </xf>
    <xf numFmtId="3" fontId="99" fillId="10" borderId="6" xfId="19053" applyNumberFormat="1" applyFont="1" applyFill="1" applyBorder="1" applyAlignment="1">
      <alignment horizontal="right"/>
    </xf>
    <xf numFmtId="3" fontId="116" fillId="10" borderId="0" xfId="19053" applyNumberFormat="1" applyFont="1" applyFill="1" applyBorder="1" applyAlignment="1">
      <alignment horizontal="right"/>
    </xf>
    <xf numFmtId="3" fontId="116" fillId="10" borderId="6" xfId="19053" applyNumberFormat="1" applyFont="1" applyFill="1" applyBorder="1" applyAlignment="1">
      <alignment horizontal="right"/>
    </xf>
    <xf numFmtId="3" fontId="9" fillId="0" borderId="0" xfId="38878" applyNumberFormat="1" applyFont="1"/>
    <xf numFmtId="37" fontId="8" fillId="14" borderId="0" xfId="38886" applyFont="1" applyFill="1" applyBorder="1"/>
    <xf numFmtId="0" fontId="8" fillId="14" borderId="0" xfId="38887" applyFont="1" applyFill="1" applyBorder="1" applyAlignment="1">
      <alignment horizontal="left" vertical="center" wrapText="1"/>
    </xf>
    <xf numFmtId="167" fontId="8" fillId="14" borderId="0" xfId="38886" applyNumberFormat="1" applyFont="1" applyFill="1" applyBorder="1"/>
    <xf numFmtId="3" fontId="6" fillId="0" borderId="9" xfId="19053" applyNumberFormat="1" applyFont="1" applyBorder="1" applyAlignment="1">
      <alignment horizontal="left"/>
    </xf>
    <xf numFmtId="3" fontId="6" fillId="0" borderId="6" xfId="19053" applyNumberFormat="1" applyFont="1" applyBorder="1" applyAlignment="1">
      <alignment horizontal="center"/>
    </xf>
    <xf numFmtId="3" fontId="11" fillId="10" borderId="0" xfId="19053" applyNumberFormat="1" applyFont="1" applyFill="1" applyBorder="1" applyAlignment="1" applyProtection="1">
      <alignment horizontal="center"/>
    </xf>
    <xf numFmtId="3" fontId="99" fillId="62" borderId="0" xfId="38878" applyNumberFormat="1" applyFont="1" applyFill="1" applyBorder="1" applyAlignment="1">
      <alignment horizontal="right" vertical="center"/>
    </xf>
    <xf numFmtId="3" fontId="6" fillId="14" borderId="36" xfId="16079" applyNumberFormat="1" applyFont="1" applyFill="1" applyBorder="1" applyAlignment="1">
      <alignment horizontal="right" vertical="center" wrapText="1" indent="1"/>
    </xf>
    <xf numFmtId="3" fontId="9" fillId="63" borderId="36" xfId="16079" applyNumberFormat="1" applyFont="1" applyFill="1" applyBorder="1" applyAlignment="1">
      <alignment vertical="center" wrapText="1"/>
    </xf>
    <xf numFmtId="3" fontId="6" fillId="0" borderId="36" xfId="38883" applyNumberFormat="1" applyFont="1" applyBorder="1"/>
    <xf numFmtId="3" fontId="99" fillId="62" borderId="36" xfId="38883" applyNumberFormat="1" applyFont="1" applyFill="1" applyBorder="1"/>
    <xf numFmtId="3" fontId="105" fillId="0" borderId="36" xfId="38883" applyNumberFormat="1" applyFont="1" applyBorder="1" applyAlignment="1" applyProtection="1">
      <alignment horizontal="right"/>
    </xf>
    <xf numFmtId="0" fontId="6" fillId="64" borderId="0" xfId="19053" applyNumberFormat="1" applyFont="1" applyFill="1"/>
    <xf numFmtId="0" fontId="6" fillId="64" borderId="0" xfId="19053" applyNumberFormat="1" applyFont="1" applyFill="1" applyBorder="1"/>
    <xf numFmtId="37" fontId="6" fillId="64" borderId="0" xfId="19053" applyFont="1" applyFill="1"/>
    <xf numFmtId="37" fontId="6" fillId="64" borderId="0" xfId="19053" applyFont="1" applyFill="1" applyAlignment="1">
      <alignment horizontal="left" indent="15"/>
    </xf>
    <xf numFmtId="37" fontId="8" fillId="14" borderId="0" xfId="19053" applyFont="1" applyFill="1"/>
    <xf numFmtId="3" fontId="11" fillId="10" borderId="7" xfId="19053" applyNumberFormat="1" applyFont="1" applyFill="1" applyBorder="1" applyAlignment="1" applyProtection="1">
      <alignment horizontal="right"/>
    </xf>
    <xf numFmtId="3" fontId="39" fillId="64" borderId="0" xfId="19053" applyNumberFormat="1" applyFont="1" applyFill="1"/>
    <xf numFmtId="3" fontId="11" fillId="10" borderId="0" xfId="19053" applyNumberFormat="1" applyFont="1" applyFill="1" applyBorder="1" applyAlignment="1" applyProtection="1">
      <alignment horizontal="center"/>
    </xf>
    <xf numFmtId="3" fontId="6" fillId="14" borderId="8" xfId="19053" applyNumberFormat="1" applyFont="1" applyFill="1" applyBorder="1"/>
    <xf numFmtId="37" fontId="0" fillId="65" borderId="0" xfId="0" applyFill="1" applyBorder="1"/>
    <xf numFmtId="3" fontId="11" fillId="10" borderId="0" xfId="19053" applyNumberFormat="1" applyFont="1" applyFill="1" applyBorder="1" applyAlignment="1" applyProtection="1">
      <alignment horizontal="right" indent="1"/>
    </xf>
    <xf numFmtId="37" fontId="11" fillId="10" borderId="6" xfId="19053" applyFont="1" applyFill="1" applyBorder="1" applyAlignment="1">
      <alignment horizontal="right" vertical="center" indent="1"/>
    </xf>
    <xf numFmtId="37" fontId="6" fillId="0" borderId="6" xfId="19053" applyFont="1" applyBorder="1" applyAlignment="1">
      <alignment horizontal="right" vertical="center" indent="1"/>
    </xf>
    <xf numFmtId="37" fontId="6" fillId="8" borderId="6" xfId="19053" applyFont="1" applyFill="1" applyBorder="1" applyAlignment="1">
      <alignment horizontal="right" vertical="center" indent="1"/>
    </xf>
    <xf numFmtId="3" fontId="11" fillId="10" borderId="0" xfId="19053" applyNumberFormat="1" applyFont="1" applyFill="1" applyBorder="1" applyAlignment="1">
      <alignment horizontal="right" vertical="center" wrapText="1" indent="1"/>
    </xf>
    <xf numFmtId="3" fontId="11" fillId="10" borderId="6" xfId="19053" applyNumberFormat="1" applyFont="1" applyFill="1" applyBorder="1" applyAlignment="1">
      <alignment horizontal="right" indent="1"/>
    </xf>
    <xf numFmtId="3" fontId="6" fillId="64" borderId="6" xfId="19053" applyNumberFormat="1" applyFont="1" applyFill="1" applyBorder="1" applyAlignment="1">
      <alignment horizontal="right" vertical="center" indent="1"/>
    </xf>
    <xf numFmtId="3" fontId="6" fillId="64" borderId="18" xfId="19053" applyNumberFormat="1" applyFont="1" applyFill="1" applyBorder="1" applyAlignment="1">
      <alignment horizontal="right" vertical="center" indent="1"/>
    </xf>
    <xf numFmtId="3" fontId="6" fillId="64" borderId="18" xfId="19053" applyNumberFormat="1" applyFont="1" applyFill="1" applyBorder="1" applyAlignment="1">
      <alignment horizontal="right" indent="1"/>
    </xf>
    <xf numFmtId="3" fontId="6" fillId="64" borderId="18" xfId="19053" applyNumberFormat="1" applyFont="1" applyFill="1" applyBorder="1" applyAlignment="1" applyProtection="1">
      <alignment horizontal="right" indent="1"/>
    </xf>
    <xf numFmtId="3" fontId="6" fillId="64" borderId="6" xfId="19053" applyNumberFormat="1" applyFont="1" applyFill="1" applyBorder="1" applyAlignment="1" applyProtection="1">
      <alignment horizontal="right" indent="1"/>
    </xf>
    <xf numFmtId="3" fontId="6" fillId="64" borderId="6" xfId="19053" applyNumberFormat="1" applyFont="1" applyFill="1" applyBorder="1" applyAlignment="1">
      <alignment horizontal="right" indent="1"/>
    </xf>
    <xf numFmtId="3" fontId="11" fillId="10" borderId="2" xfId="19053" applyNumberFormat="1" applyFont="1" applyFill="1" applyBorder="1" applyAlignment="1">
      <alignment horizontal="right" vertical="center" wrapText="1" indent="1"/>
    </xf>
    <xf numFmtId="3" fontId="6" fillId="64" borderId="9" xfId="19053" applyNumberFormat="1" applyFont="1" applyFill="1" applyBorder="1" applyAlignment="1">
      <alignment horizontal="right" vertical="center" indent="1"/>
    </xf>
    <xf numFmtId="3" fontId="6" fillId="8" borderId="6" xfId="19053" applyNumberFormat="1" applyFont="1" applyFill="1" applyBorder="1" applyAlignment="1">
      <alignment horizontal="right" vertical="center" indent="1"/>
    </xf>
    <xf numFmtId="3" fontId="6" fillId="14" borderId="36" xfId="0" applyNumberFormat="1" applyFont="1" applyFill="1" applyBorder="1" applyAlignment="1" applyProtection="1">
      <alignment horizontal="center"/>
    </xf>
    <xf numFmtId="3" fontId="6" fillId="0" borderId="3" xfId="19053" applyNumberFormat="1" applyFont="1" applyBorder="1" applyAlignment="1" applyProtection="1">
      <alignment horizontal="right"/>
    </xf>
    <xf numFmtId="3" fontId="11" fillId="10" borderId="0" xfId="19053" applyNumberFormat="1" applyFont="1" applyFill="1" applyBorder="1" applyAlignment="1">
      <alignment vertical="center"/>
    </xf>
    <xf numFmtId="3" fontId="11" fillId="10" borderId="0" xfId="19053" applyNumberFormat="1" applyFont="1" applyFill="1" applyBorder="1" applyAlignment="1" applyProtection="1">
      <alignment horizontal="center" vertical="center"/>
    </xf>
    <xf numFmtId="0" fontId="13" fillId="0" borderId="6" xfId="19053" applyNumberFormat="1" applyFont="1" applyBorder="1" applyAlignment="1">
      <alignment horizontal="center" wrapText="1"/>
    </xf>
    <xf numFmtId="3" fontId="99" fillId="62" borderId="0" xfId="38878" applyNumberFormat="1" applyFont="1" applyFill="1" applyBorder="1" applyAlignment="1">
      <alignment horizontal="right" vertical="center"/>
    </xf>
    <xf numFmtId="37" fontId="0" fillId="0" borderId="0" xfId="0" applyFill="1" applyBorder="1"/>
    <xf numFmtId="3" fontId="12" fillId="0" borderId="0" xfId="19053" applyNumberFormat="1" applyFont="1" applyFill="1" applyBorder="1"/>
    <xf numFmtId="3" fontId="8" fillId="0" borderId="0" xfId="19053" applyNumberFormat="1" applyFont="1" applyFill="1" applyBorder="1" applyAlignment="1">
      <alignment vertical="center" wrapText="1"/>
    </xf>
    <xf numFmtId="3" fontId="8" fillId="0" borderId="0" xfId="19053" applyNumberFormat="1" applyFont="1" applyFill="1" applyBorder="1" applyAlignment="1">
      <alignment horizontal="left"/>
    </xf>
    <xf numFmtId="3" fontId="6" fillId="0" borderId="0" xfId="38890" applyNumberFormat="1" applyFont="1"/>
    <xf numFmtId="3" fontId="9" fillId="0" borderId="0" xfId="38890" applyNumberFormat="1" applyFont="1" applyFill="1"/>
    <xf numFmtId="3" fontId="8" fillId="0" borderId="0" xfId="38890" applyNumberFormat="1" applyFont="1"/>
    <xf numFmtId="3" fontId="6" fillId="0" borderId="42" xfId="38890" applyNumberFormat="1" applyFont="1" applyBorder="1" applyAlignment="1">
      <alignment horizontal="center" vertical="center" wrapText="1"/>
    </xf>
    <xf numFmtId="3" fontId="99" fillId="62" borderId="0" xfId="38889" applyNumberFormat="1" applyFont="1" applyFill="1" applyBorder="1" applyAlignment="1" applyProtection="1">
      <alignment horizontal="left" vertical="center" indent="1"/>
    </xf>
    <xf numFmtId="3" fontId="99" fillId="62" borderId="0" xfId="38889" applyNumberFormat="1" applyFont="1" applyFill="1" applyBorder="1" applyAlignment="1" applyProtection="1">
      <alignment horizontal="right" vertical="center" indent="1"/>
    </xf>
    <xf numFmtId="3" fontId="99" fillId="70" borderId="0" xfId="38889" applyNumberFormat="1" applyFont="1" applyFill="1" applyBorder="1" applyAlignment="1" applyProtection="1">
      <alignment horizontal="right" vertical="center" indent="1"/>
    </xf>
    <xf numFmtId="3" fontId="8" fillId="0" borderId="0" xfId="38890" applyNumberFormat="1" applyFont="1" applyBorder="1" applyAlignment="1">
      <alignment horizontal="left" indent="1"/>
    </xf>
    <xf numFmtId="3" fontId="12" fillId="62" borderId="0" xfId="38889" applyNumberFormat="1" applyFont="1" applyFill="1" applyBorder="1" applyAlignment="1" applyProtection="1">
      <alignment horizontal="right" indent="1"/>
    </xf>
    <xf numFmtId="3" fontId="12" fillId="0" borderId="0" xfId="38890" applyNumberFormat="1" applyFont="1" applyFill="1" applyBorder="1" applyAlignment="1">
      <alignment horizontal="right" vertical="center" indent="1"/>
    </xf>
    <xf numFmtId="3" fontId="12" fillId="70" borderId="0" xfId="38889" applyNumberFormat="1" applyFont="1" applyFill="1" applyBorder="1" applyAlignment="1" applyProtection="1">
      <alignment horizontal="right" vertical="center" indent="1"/>
    </xf>
    <xf numFmtId="3" fontId="8" fillId="0" borderId="0" xfId="38890" applyNumberFormat="1" applyFont="1" applyBorder="1" applyAlignment="1">
      <alignment horizontal="right" vertical="center" indent="1"/>
    </xf>
    <xf numFmtId="3" fontId="8" fillId="0" borderId="0" xfId="38891" applyNumberFormat="1" applyFont="1" applyFill="1" applyBorder="1" applyAlignment="1">
      <alignment horizontal="right" vertical="center" indent="1"/>
    </xf>
    <xf numFmtId="3" fontId="99" fillId="70" borderId="0" xfId="38889" applyNumberFormat="1" applyFont="1" applyFill="1" applyBorder="1" applyAlignment="1" applyProtection="1">
      <alignment horizontal="left" indent="1"/>
    </xf>
    <xf numFmtId="3" fontId="99" fillId="62" borderId="0" xfId="38889" applyNumberFormat="1" applyFont="1" applyFill="1" applyBorder="1" applyAlignment="1" applyProtection="1">
      <alignment horizontal="right" indent="1"/>
    </xf>
    <xf numFmtId="3" fontId="9" fillId="0" borderId="42" xfId="38890" applyNumberFormat="1" applyFont="1" applyBorder="1" applyAlignment="1">
      <alignment horizontal="left" indent="1"/>
    </xf>
    <xf numFmtId="3" fontId="9" fillId="0" borderId="43" xfId="38890" applyNumberFormat="1" applyFont="1" applyFill="1" applyBorder="1" applyAlignment="1">
      <alignment horizontal="right" vertical="center" indent="1"/>
    </xf>
    <xf numFmtId="3" fontId="6" fillId="0" borderId="42" xfId="38890" applyNumberFormat="1" applyFont="1" applyBorder="1" applyAlignment="1">
      <alignment horizontal="left" indent="1"/>
    </xf>
    <xf numFmtId="3" fontId="6" fillId="0" borderId="42" xfId="38890" applyNumberFormat="1" applyFont="1" applyFill="1" applyBorder="1" applyAlignment="1">
      <alignment horizontal="right" vertical="center" indent="1"/>
    </xf>
    <xf numFmtId="3" fontId="6" fillId="0" borderId="43" xfId="38890" applyNumberFormat="1" applyFont="1" applyFill="1" applyBorder="1" applyAlignment="1">
      <alignment horizontal="right" vertical="center" indent="1"/>
    </xf>
    <xf numFmtId="3" fontId="6" fillId="0" borderId="43" xfId="38890" applyNumberFormat="1" applyFont="1" applyBorder="1" applyAlignment="1">
      <alignment horizontal="right" vertical="center" indent="1"/>
    </xf>
    <xf numFmtId="3" fontId="9" fillId="0" borderId="42" xfId="38890" applyNumberFormat="1" applyFont="1" applyFill="1" applyBorder="1" applyAlignment="1">
      <alignment horizontal="right" vertical="center" indent="1"/>
    </xf>
    <xf numFmtId="3" fontId="6" fillId="0" borderId="44" xfId="38890" applyNumberFormat="1" applyFont="1" applyBorder="1" applyAlignment="1">
      <alignment horizontal="right" vertical="center" indent="1"/>
    </xf>
    <xf numFmtId="3" fontId="6" fillId="0" borderId="42" xfId="38890" applyNumberFormat="1" applyFont="1" applyBorder="1" applyAlignment="1">
      <alignment horizontal="right" vertical="center" indent="1"/>
    </xf>
    <xf numFmtId="3" fontId="6" fillId="0" borderId="0" xfId="38890" applyNumberFormat="1" applyFont="1" applyBorder="1" applyAlignment="1">
      <alignment horizontal="right" vertical="center" indent="1"/>
    </xf>
    <xf numFmtId="3" fontId="8" fillId="0" borderId="42" xfId="38890" applyNumberFormat="1" applyFont="1" applyBorder="1" applyAlignment="1">
      <alignment horizontal="left" indent="1"/>
    </xf>
    <xf numFmtId="3" fontId="8" fillId="0" borderId="42" xfId="38890" applyNumberFormat="1" applyFont="1" applyFill="1" applyBorder="1" applyAlignment="1">
      <alignment horizontal="right" vertical="center" indent="1"/>
    </xf>
    <xf numFmtId="3" fontId="8" fillId="0" borderId="42" xfId="38890" applyNumberFormat="1" applyFont="1" applyBorder="1" applyAlignment="1">
      <alignment horizontal="right" vertical="center" indent="1"/>
    </xf>
    <xf numFmtId="3" fontId="6" fillId="0" borderId="45" xfId="38890" applyNumberFormat="1" applyFont="1" applyBorder="1" applyAlignment="1">
      <alignment horizontal="left" indent="1"/>
    </xf>
    <xf numFmtId="3" fontId="6" fillId="0" borderId="45" xfId="38890" applyNumberFormat="1" applyFont="1" applyFill="1" applyBorder="1" applyAlignment="1">
      <alignment horizontal="right" vertical="center" indent="1"/>
    </xf>
    <xf numFmtId="3" fontId="6" fillId="0" borderId="43" xfId="38890" applyNumberFormat="1" applyFont="1" applyBorder="1" applyAlignment="1">
      <alignment horizontal="left" indent="1"/>
    </xf>
    <xf numFmtId="3" fontId="8" fillId="0" borderId="43" xfId="38890" applyNumberFormat="1" applyFont="1" applyBorder="1" applyAlignment="1">
      <alignment horizontal="left" indent="1"/>
    </xf>
    <xf numFmtId="3" fontId="8" fillId="0" borderId="43" xfId="38890" applyNumberFormat="1" applyFont="1" applyFill="1" applyBorder="1" applyAlignment="1">
      <alignment horizontal="right" vertical="center" indent="1"/>
    </xf>
    <xf numFmtId="3" fontId="8" fillId="0" borderId="43" xfId="38890" applyNumberFormat="1" applyFont="1" applyBorder="1" applyAlignment="1">
      <alignment horizontal="right" vertical="center" indent="1"/>
    </xf>
    <xf numFmtId="3" fontId="9" fillId="0" borderId="43" xfId="38890" applyNumberFormat="1" applyFont="1" applyFill="1" applyBorder="1" applyAlignment="1">
      <alignment horizontal="left" indent="1"/>
    </xf>
    <xf numFmtId="3" fontId="12" fillId="0" borderId="0" xfId="38890" applyNumberFormat="1" applyFont="1"/>
    <xf numFmtId="3" fontId="12" fillId="0" borderId="43" xfId="38890" applyNumberFormat="1" applyFont="1" applyFill="1" applyBorder="1" applyAlignment="1">
      <alignment horizontal="right" vertical="center" indent="1"/>
    </xf>
    <xf numFmtId="3" fontId="6" fillId="0" borderId="43" xfId="38890" applyNumberFormat="1" applyFont="1" applyFill="1" applyBorder="1" applyAlignment="1">
      <alignment horizontal="left" indent="1"/>
    </xf>
    <xf numFmtId="3" fontId="9" fillId="0" borderId="43" xfId="38890" applyNumberFormat="1" applyFont="1" applyBorder="1" applyAlignment="1">
      <alignment horizontal="right" vertical="center" indent="1"/>
    </xf>
    <xf numFmtId="3" fontId="9" fillId="0" borderId="43" xfId="38890" applyNumberFormat="1" applyFont="1" applyBorder="1" applyAlignment="1">
      <alignment horizontal="left" indent="1"/>
    </xf>
    <xf numFmtId="3" fontId="8" fillId="0" borderId="0" xfId="38890" applyNumberFormat="1" applyFont="1" applyFill="1"/>
    <xf numFmtId="3" fontId="8" fillId="0" borderId="0" xfId="38890" applyNumberFormat="1" applyFont="1" applyFill="1" applyAlignment="1">
      <alignment vertical="center" wrapText="1"/>
    </xf>
    <xf numFmtId="3" fontId="12" fillId="0" borderId="0" xfId="38890" applyNumberFormat="1" applyFont="1" applyFill="1" applyAlignment="1">
      <alignment vertical="center" wrapText="1"/>
    </xf>
    <xf numFmtId="3" fontId="12" fillId="0" borderId="0" xfId="38890" applyNumberFormat="1" applyFont="1" applyAlignment="1">
      <alignment vertical="center" wrapText="1"/>
    </xf>
    <xf numFmtId="3" fontId="8" fillId="0" borderId="0" xfId="38890" applyNumberFormat="1" applyFont="1" applyAlignment="1">
      <alignment vertical="center" wrapText="1"/>
    </xf>
    <xf numFmtId="3" fontId="12" fillId="0" borderId="0" xfId="38890" applyNumberFormat="1" applyFont="1" applyFill="1"/>
    <xf numFmtId="3" fontId="6" fillId="0" borderId="0" xfId="38890" applyNumberFormat="1" applyFont="1" applyAlignment="1">
      <alignment horizontal="left"/>
    </xf>
    <xf numFmtId="3" fontId="6" fillId="0" borderId="0" xfId="38890" applyNumberFormat="1" applyFont="1" applyFill="1" applyBorder="1" applyAlignment="1"/>
    <xf numFmtId="3" fontId="6" fillId="0" borderId="0" xfId="38890" applyNumberFormat="1" applyFont="1" applyFill="1" applyBorder="1" applyAlignment="1">
      <alignment horizontal="right" indent="1"/>
    </xf>
    <xf numFmtId="3" fontId="6" fillId="0" borderId="0" xfId="38890" applyNumberFormat="1" applyFont="1" applyFill="1" applyBorder="1" applyAlignment="1">
      <alignment vertical="center"/>
    </xf>
    <xf numFmtId="3" fontId="8" fillId="0" borderId="0" xfId="19053" applyNumberFormat="1" applyFont="1" applyFill="1" applyBorder="1"/>
    <xf numFmtId="3" fontId="8" fillId="0" borderId="0" xfId="19053" applyNumberFormat="1" applyFont="1" applyFill="1" applyBorder="1" applyAlignment="1">
      <alignment vertical="top" wrapText="1"/>
    </xf>
    <xf numFmtId="174" fontId="8" fillId="0" borderId="0" xfId="19053" applyNumberFormat="1" applyFont="1" applyFill="1" applyBorder="1" applyAlignment="1">
      <alignment horizontal="right" indent="15"/>
    </xf>
    <xf numFmtId="174" fontId="8" fillId="0" borderId="0" xfId="19053" applyNumberFormat="1" applyFont="1" applyFill="1" applyBorder="1"/>
    <xf numFmtId="174" fontId="8" fillId="0" borderId="0" xfId="19053" applyNumberFormat="1" applyFont="1" applyFill="1" applyBorder="1" applyAlignment="1"/>
    <xf numFmtId="3" fontId="99" fillId="70" borderId="0" xfId="38889" applyNumberFormat="1" applyFont="1" applyFill="1" applyBorder="1" applyAlignment="1" applyProtection="1">
      <alignment horizontal="center" vertical="center"/>
    </xf>
    <xf numFmtId="3" fontId="12" fillId="71" borderId="0" xfId="38889" applyNumberFormat="1" applyFont="1" applyFill="1" applyBorder="1" applyAlignment="1" applyProtection="1">
      <alignment horizontal="left" indent="1"/>
    </xf>
    <xf numFmtId="3" fontId="12" fillId="71" borderId="0" xfId="38889" applyNumberFormat="1" applyFont="1" applyFill="1" applyBorder="1" applyAlignment="1" applyProtection="1">
      <alignment horizontal="center" vertical="center"/>
    </xf>
    <xf numFmtId="3" fontId="12" fillId="71" borderId="0" xfId="38889" applyNumberFormat="1" applyFont="1" applyFill="1" applyBorder="1" applyAlignment="1" applyProtection="1">
      <alignment horizontal="right" vertical="center" indent="1"/>
    </xf>
    <xf numFmtId="3" fontId="9" fillId="0" borderId="45" xfId="38890" applyNumberFormat="1" applyFont="1" applyBorder="1" applyAlignment="1">
      <alignment horizontal="left" indent="1"/>
    </xf>
    <xf numFmtId="3" fontId="9" fillId="0" borderId="45" xfId="38890" applyNumberFormat="1" applyFont="1" applyFill="1" applyBorder="1" applyAlignment="1">
      <alignment horizontal="right" vertical="center" indent="1"/>
    </xf>
    <xf numFmtId="3" fontId="9" fillId="0" borderId="45" xfId="38890" applyNumberFormat="1" applyFont="1" applyBorder="1" applyAlignment="1">
      <alignment horizontal="right" vertical="center" indent="1"/>
    </xf>
    <xf numFmtId="3" fontId="6" fillId="0" borderId="45" xfId="38890" applyNumberFormat="1" applyFont="1" applyBorder="1" applyAlignment="1">
      <alignment horizontal="right" vertical="center" indent="1"/>
    </xf>
    <xf numFmtId="3" fontId="99" fillId="70" borderId="43" xfId="38889" applyNumberFormat="1" applyFont="1" applyFill="1" applyBorder="1" applyAlignment="1" applyProtection="1">
      <alignment horizontal="left" indent="1"/>
    </xf>
    <xf numFmtId="3" fontId="99" fillId="70" borderId="43" xfId="38889" applyNumberFormat="1" applyFont="1" applyFill="1" applyBorder="1" applyAlignment="1" applyProtection="1">
      <alignment horizontal="right" vertical="center" indent="1"/>
    </xf>
    <xf numFmtId="3" fontId="12" fillId="70" borderId="0" xfId="38889" applyNumberFormat="1" applyFont="1" applyFill="1" applyBorder="1" applyAlignment="1" applyProtection="1">
      <alignment horizontal="center" vertical="center"/>
    </xf>
    <xf numFmtId="3" fontId="9" fillId="0" borderId="43" xfId="38890" applyNumberFormat="1" applyFont="1" applyFill="1" applyBorder="1" applyAlignment="1">
      <alignment horizontal="right" indent="1"/>
    </xf>
    <xf numFmtId="3" fontId="8" fillId="0" borderId="43" xfId="38890" applyNumberFormat="1" applyFont="1" applyFill="1" applyBorder="1" applyAlignment="1">
      <alignment horizontal="left" indent="1"/>
    </xf>
    <xf numFmtId="3" fontId="6" fillId="14" borderId="43" xfId="38890" applyNumberFormat="1" applyFont="1" applyFill="1" applyBorder="1" applyAlignment="1">
      <alignment horizontal="right" vertical="center" indent="1"/>
    </xf>
    <xf numFmtId="3" fontId="6" fillId="0" borderId="0" xfId="38890" applyNumberFormat="1" applyFont="1" applyFill="1" applyBorder="1" applyAlignment="1">
      <alignment horizontal="left" vertical="center" wrapText="1"/>
    </xf>
    <xf numFmtId="3" fontId="8" fillId="0" borderId="0" xfId="19053" applyNumberFormat="1" applyFont="1" applyFill="1" applyBorder="1" applyAlignment="1">
      <alignment horizontal="right" indent="15"/>
    </xf>
    <xf numFmtId="37" fontId="8" fillId="0" borderId="0" xfId="19053" applyFont="1" applyFill="1" applyBorder="1" applyAlignment="1">
      <alignment horizontal="right" indent="15"/>
    </xf>
    <xf numFmtId="37" fontId="8" fillId="0" borderId="0" xfId="19053" applyFont="1" applyFill="1" applyBorder="1"/>
    <xf numFmtId="37" fontId="12" fillId="0" borderId="0" xfId="19053" applyFont="1" applyFill="1" applyBorder="1"/>
    <xf numFmtId="3" fontId="9" fillId="14" borderId="0" xfId="38878" applyNumberFormat="1" applyFont="1" applyFill="1"/>
    <xf numFmtId="3" fontId="6" fillId="14" borderId="38" xfId="38878" applyNumberFormat="1" applyFont="1" applyFill="1" applyBorder="1" applyAlignment="1">
      <alignment horizontal="center" vertical="center" wrapText="1"/>
    </xf>
    <xf numFmtId="3" fontId="12" fillId="14" borderId="0" xfId="38889" applyNumberFormat="1" applyFont="1" applyFill="1" applyBorder="1" applyAlignment="1" applyProtection="1">
      <alignment horizontal="right" indent="1"/>
    </xf>
    <xf numFmtId="3" fontId="9" fillId="14" borderId="37" xfId="38878" applyNumberFormat="1" applyFont="1" applyFill="1" applyBorder="1" applyAlignment="1">
      <alignment horizontal="left" indent="1"/>
    </xf>
    <xf numFmtId="3" fontId="9" fillId="14" borderId="37" xfId="38878" applyNumberFormat="1" applyFont="1" applyFill="1" applyBorder="1" applyAlignment="1">
      <alignment horizontal="right" indent="1"/>
    </xf>
    <xf numFmtId="3" fontId="6" fillId="14" borderId="37" xfId="38878" applyNumberFormat="1" applyFont="1" applyFill="1" applyBorder="1" applyAlignment="1">
      <alignment horizontal="left" indent="1"/>
    </xf>
    <xf numFmtId="3" fontId="6" fillId="14" borderId="37" xfId="38878" applyNumberFormat="1" applyFont="1" applyFill="1" applyBorder="1" applyAlignment="1">
      <alignment horizontal="right" indent="1"/>
    </xf>
    <xf numFmtId="3" fontId="6" fillId="14" borderId="36" xfId="38878" applyNumberFormat="1" applyFont="1" applyFill="1" applyBorder="1" applyAlignment="1">
      <alignment horizontal="right" indent="1"/>
    </xf>
    <xf numFmtId="3" fontId="6" fillId="14" borderId="36" xfId="38878" applyNumberFormat="1" applyFont="1" applyFill="1" applyBorder="1" applyAlignment="1">
      <alignment horizontal="left" indent="1"/>
    </xf>
    <xf numFmtId="3" fontId="8" fillId="14" borderId="38" xfId="38878" applyNumberFormat="1" applyFont="1" applyFill="1" applyBorder="1" applyAlignment="1">
      <alignment horizontal="left" indent="1"/>
    </xf>
    <xf numFmtId="3" fontId="8" fillId="14" borderId="38" xfId="38878" applyNumberFormat="1" applyFont="1" applyFill="1" applyBorder="1" applyAlignment="1">
      <alignment horizontal="right" indent="1"/>
    </xf>
    <xf numFmtId="3" fontId="99" fillId="62" borderId="36" xfId="38878" applyNumberFormat="1" applyFont="1" applyFill="1" applyBorder="1" applyAlignment="1">
      <alignment horizontal="left" indent="1"/>
    </xf>
    <xf numFmtId="3" fontId="99" fillId="62" borderId="36" xfId="38878" applyNumberFormat="1" applyFont="1" applyFill="1" applyBorder="1" applyAlignment="1">
      <alignment horizontal="right" indent="1"/>
    </xf>
    <xf numFmtId="3" fontId="9" fillId="14" borderId="36" xfId="38878" applyNumberFormat="1" applyFont="1" applyFill="1" applyBorder="1" applyAlignment="1">
      <alignment horizontal="left" indent="1"/>
    </xf>
    <xf numFmtId="3" fontId="9" fillId="14" borderId="36" xfId="38878" applyNumberFormat="1" applyFont="1" applyFill="1" applyBorder="1" applyAlignment="1">
      <alignment horizontal="right" indent="1"/>
    </xf>
    <xf numFmtId="3" fontId="6" fillId="14" borderId="38" xfId="38878" applyNumberFormat="1" applyFont="1" applyFill="1" applyBorder="1" applyAlignment="1">
      <alignment horizontal="right" vertical="center" wrapText="1" indent="1"/>
    </xf>
    <xf numFmtId="3" fontId="11" fillId="9" borderId="0" xfId="19053" applyNumberFormat="1" applyFont="1" applyFill="1" applyBorder="1" applyAlignment="1">
      <alignment vertical="center" wrapText="1"/>
    </xf>
    <xf numFmtId="3" fontId="11" fillId="0" borderId="0" xfId="19053" applyNumberFormat="1" applyFont="1" applyFill="1" applyBorder="1" applyAlignment="1">
      <alignment vertical="center" wrapText="1"/>
    </xf>
    <xf numFmtId="0" fontId="13" fillId="0" borderId="1" xfId="19053" applyNumberFormat="1" applyFont="1" applyBorder="1" applyAlignment="1">
      <alignment horizontal="center" vertical="center" wrapText="1"/>
    </xf>
    <xf numFmtId="3" fontId="6" fillId="8" borderId="7" xfId="19053" applyNumberFormat="1" applyFont="1" applyFill="1" applyBorder="1" applyAlignment="1" applyProtection="1">
      <alignment horizontal="right" indent="1"/>
    </xf>
    <xf numFmtId="3" fontId="6" fillId="8" borderId="6" xfId="19053" applyNumberFormat="1" applyFont="1" applyFill="1" applyBorder="1" applyAlignment="1" applyProtection="1">
      <alignment horizontal="right" indent="1"/>
    </xf>
    <xf numFmtId="3" fontId="11" fillId="10" borderId="0" xfId="19053" applyNumberFormat="1" applyFont="1" applyFill="1" applyBorder="1" applyAlignment="1" applyProtection="1">
      <alignment horizontal="right" vertical="center" indent="1"/>
    </xf>
    <xf numFmtId="3" fontId="13" fillId="0" borderId="2" xfId="19053" applyNumberFormat="1" applyFont="1" applyBorder="1" applyAlignment="1" applyProtection="1">
      <alignment horizontal="right" vertical="center" indent="1"/>
    </xf>
    <xf numFmtId="3" fontId="6" fillId="0" borderId="6" xfId="19053" applyNumberFormat="1" applyFont="1" applyFill="1" applyBorder="1" applyAlignment="1" applyProtection="1">
      <alignment horizontal="center" vertical="center" wrapText="1"/>
    </xf>
    <xf numFmtId="3" fontId="6" fillId="0" borderId="7" xfId="19053" applyNumberFormat="1" applyFont="1" applyFill="1" applyBorder="1" applyAlignment="1" applyProtection="1"/>
    <xf numFmtId="3" fontId="6" fillId="8" borderId="0" xfId="19053" applyNumberFormat="1" applyFont="1" applyFill="1" applyAlignment="1" applyProtection="1">
      <alignment horizontal="left" vertical="center"/>
    </xf>
    <xf numFmtId="3" fontId="6" fillId="8" borderId="0" xfId="19053" applyNumberFormat="1" applyFont="1" applyFill="1" applyAlignment="1">
      <alignment horizontal="left" vertical="center"/>
    </xf>
    <xf numFmtId="3" fontId="9" fillId="14" borderId="36" xfId="38889" applyNumberFormat="1" applyFont="1" applyFill="1" applyBorder="1" applyAlignment="1" applyProtection="1">
      <alignment horizontal="left"/>
    </xf>
    <xf numFmtId="3" fontId="9" fillId="14" borderId="36" xfId="38889" applyNumberFormat="1" applyFont="1" applyFill="1" applyBorder="1" applyAlignment="1" applyProtection="1">
      <alignment horizontal="right"/>
    </xf>
    <xf numFmtId="37" fontId="9" fillId="0" borderId="36" xfId="38886" applyFont="1" applyFill="1" applyBorder="1" applyAlignment="1"/>
    <xf numFmtId="3" fontId="99" fillId="62" borderId="36" xfId="38889" applyNumberFormat="1" applyFont="1" applyFill="1" applyBorder="1" applyAlignment="1" applyProtection="1">
      <alignment horizontal="left"/>
    </xf>
    <xf numFmtId="3" fontId="99" fillId="62" borderId="36" xfId="38889" applyNumberFormat="1" applyFont="1" applyFill="1" applyBorder="1" applyAlignment="1" applyProtection="1">
      <alignment horizontal="right"/>
    </xf>
    <xf numFmtId="3" fontId="115" fillId="62" borderId="0" xfId="38889" applyNumberFormat="1" applyFont="1" applyFill="1" applyBorder="1" applyAlignment="1" applyProtection="1">
      <alignment horizontal="left"/>
    </xf>
    <xf numFmtId="3" fontId="6" fillId="14" borderId="6" xfId="19053" applyNumberFormat="1" applyFont="1" applyFill="1" applyBorder="1" applyAlignment="1">
      <alignment horizontal="right"/>
    </xf>
    <xf numFmtId="37" fontId="11" fillId="10" borderId="0" xfId="19053" applyFont="1" applyFill="1" applyBorder="1" applyAlignment="1">
      <alignment horizontal="center" vertical="center" wrapText="1"/>
    </xf>
    <xf numFmtId="3" fontId="99" fillId="10" borderId="6" xfId="19053" applyNumberFormat="1" applyFont="1" applyFill="1" applyBorder="1" applyAlignment="1" applyProtection="1"/>
    <xf numFmtId="3" fontId="99" fillId="62" borderId="36" xfId="38878" applyNumberFormat="1" applyFont="1" applyFill="1" applyBorder="1" applyAlignment="1">
      <alignment horizontal="right" vertical="center"/>
    </xf>
    <xf numFmtId="3" fontId="99" fillId="62" borderId="0" xfId="38878" applyNumberFormat="1" applyFont="1" applyFill="1" applyBorder="1" applyAlignment="1">
      <alignment horizontal="right" vertical="center"/>
    </xf>
    <xf numFmtId="3" fontId="9" fillId="0" borderId="0" xfId="38879" applyNumberFormat="1" applyFont="1" applyFill="1" applyAlignment="1">
      <alignment horizontal="left" vertical="center"/>
    </xf>
    <xf numFmtId="3" fontId="8" fillId="0" borderId="0" xfId="38878" applyNumberFormat="1" applyFont="1" applyFill="1" applyAlignment="1">
      <alignment horizontal="left" vertical="center"/>
    </xf>
    <xf numFmtId="3" fontId="8" fillId="0" borderId="0" xfId="38878" applyNumberFormat="1" applyFont="1" applyFill="1" applyAlignment="1">
      <alignment vertical="center"/>
    </xf>
    <xf numFmtId="3" fontId="6" fillId="0" borderId="0" xfId="38878" applyNumberFormat="1" applyFont="1" applyFill="1" applyBorder="1" applyAlignment="1">
      <alignment vertical="center" wrapText="1"/>
    </xf>
    <xf numFmtId="3" fontId="99" fillId="62" borderId="0" xfId="38889" applyNumberFormat="1" applyFont="1" applyFill="1" applyBorder="1" applyAlignment="1" applyProtection="1">
      <alignment horizontal="right" vertical="center" indent="1"/>
    </xf>
    <xf numFmtId="3" fontId="9" fillId="14" borderId="36" xfId="5541" applyNumberFormat="1" applyFont="1" applyFill="1" applyBorder="1" applyAlignment="1">
      <alignment horizontal="right" vertical="center" wrapText="1" indent="1"/>
    </xf>
    <xf numFmtId="3" fontId="6" fillId="0" borderId="0" xfId="38878" applyNumberFormat="1" applyFont="1" applyFill="1" applyBorder="1" applyAlignment="1">
      <alignment horizontal="center" vertical="center" wrapText="1"/>
    </xf>
    <xf numFmtId="3" fontId="99" fillId="0" borderId="0" xfId="38889" applyNumberFormat="1" applyFont="1" applyFill="1" applyBorder="1" applyAlignment="1" applyProtection="1">
      <alignment horizontal="right" indent="1"/>
    </xf>
    <xf numFmtId="3" fontId="12" fillId="0" borderId="0" xfId="38889" applyNumberFormat="1" applyFont="1" applyFill="1" applyBorder="1" applyAlignment="1" applyProtection="1">
      <alignment horizontal="right" indent="1"/>
    </xf>
    <xf numFmtId="3" fontId="9" fillId="0" borderId="0" xfId="38878" applyNumberFormat="1" applyFont="1" applyFill="1" applyBorder="1" applyAlignment="1">
      <alignment horizontal="right" indent="1"/>
    </xf>
    <xf numFmtId="3" fontId="6" fillId="0" borderId="0" xfId="38878" applyNumberFormat="1" applyFont="1" applyFill="1" applyBorder="1" applyAlignment="1">
      <alignment horizontal="right" indent="1"/>
    </xf>
    <xf numFmtId="3" fontId="8" fillId="0" borderId="0" xfId="38878" applyNumberFormat="1" applyFont="1" applyFill="1" applyBorder="1" applyAlignment="1">
      <alignment horizontal="right" indent="1"/>
    </xf>
    <xf numFmtId="3" fontId="99" fillId="0" borderId="0" xfId="38878" applyNumberFormat="1" applyFont="1" applyFill="1" applyBorder="1" applyAlignment="1">
      <alignment horizontal="right" indent="1"/>
    </xf>
    <xf numFmtId="3" fontId="6" fillId="0" borderId="0" xfId="38878" applyNumberFormat="1" applyFont="1" applyFill="1" applyBorder="1" applyAlignment="1">
      <alignment horizontal="right" vertical="center" wrapText="1" indent="1"/>
    </xf>
    <xf numFmtId="3" fontId="9" fillId="0" borderId="0" xfId="38878" applyNumberFormat="1" applyFont="1" applyFill="1" applyBorder="1" applyAlignment="1">
      <alignment horizontal="right" vertical="center" wrapText="1" indent="1"/>
    </xf>
    <xf numFmtId="3" fontId="99" fillId="62" borderId="0" xfId="38889" applyNumberFormat="1" applyFont="1" applyFill="1" applyBorder="1" applyAlignment="1" applyProtection="1">
      <alignment horizontal="center"/>
    </xf>
    <xf numFmtId="3" fontId="9" fillId="0" borderId="43" xfId="38890" applyNumberFormat="1" applyFont="1" applyFill="1" applyBorder="1" applyAlignment="1">
      <alignment horizontal="center" vertical="center"/>
    </xf>
    <xf numFmtId="3" fontId="6" fillId="0" borderId="42" xfId="38890" applyNumberFormat="1" applyFont="1" applyFill="1" applyBorder="1" applyAlignment="1">
      <alignment horizontal="center" vertical="center"/>
    </xf>
    <xf numFmtId="3" fontId="6" fillId="0" borderId="43" xfId="38890" applyNumberFormat="1" applyFont="1" applyFill="1" applyBorder="1" applyAlignment="1">
      <alignment horizontal="center" vertical="center"/>
    </xf>
    <xf numFmtId="3" fontId="9" fillId="0" borderId="42" xfId="38890" applyNumberFormat="1" applyFont="1" applyFill="1" applyBorder="1" applyAlignment="1">
      <alignment horizontal="center" vertical="center"/>
    </xf>
    <xf numFmtId="3" fontId="6" fillId="0" borderId="45" xfId="38890" applyNumberFormat="1" applyFont="1" applyFill="1" applyBorder="1" applyAlignment="1">
      <alignment horizontal="center" vertical="center"/>
    </xf>
    <xf numFmtId="3" fontId="6" fillId="0" borderId="43" xfId="38890" applyNumberFormat="1" applyFont="1" applyBorder="1" applyAlignment="1">
      <alignment horizontal="center" vertical="center"/>
    </xf>
    <xf numFmtId="3" fontId="6" fillId="14" borderId="3" xfId="19053" applyNumberFormat="1" applyFont="1" applyFill="1" applyBorder="1" applyAlignment="1" applyProtection="1">
      <alignment horizontal="left"/>
    </xf>
    <xf numFmtId="3" fontId="6" fillId="14" borderId="3" xfId="19053" applyNumberFormat="1" applyFont="1" applyFill="1" applyBorder="1" applyAlignment="1" applyProtection="1">
      <alignment horizontal="right"/>
    </xf>
    <xf numFmtId="3" fontId="6" fillId="14" borderId="2" xfId="19053" applyNumberFormat="1" applyFont="1" applyFill="1" applyBorder="1" applyAlignment="1" applyProtection="1">
      <alignment horizontal="left"/>
    </xf>
    <xf numFmtId="3" fontId="11" fillId="72" borderId="0" xfId="19053" applyNumberFormat="1" applyFont="1" applyFill="1" applyBorder="1" applyAlignment="1" applyProtection="1">
      <alignment vertical="center"/>
    </xf>
    <xf numFmtId="3" fontId="11" fillId="72" borderId="0" xfId="19053" applyNumberFormat="1" applyFont="1" applyFill="1" applyBorder="1" applyAlignment="1" applyProtection="1">
      <alignment horizontal="right"/>
    </xf>
    <xf numFmtId="3" fontId="99" fillId="72" borderId="0" xfId="19053" applyNumberFormat="1" applyFont="1" applyFill="1" applyBorder="1" applyAlignment="1" applyProtection="1">
      <alignment vertical="center"/>
    </xf>
    <xf numFmtId="3" fontId="99" fillId="72" borderId="0" xfId="19053" applyNumberFormat="1" applyFont="1" applyFill="1" applyBorder="1" applyAlignment="1" applyProtection="1">
      <alignment horizontal="right"/>
    </xf>
    <xf numFmtId="3" fontId="99" fillId="72" borderId="2" xfId="19053" applyNumberFormat="1" applyFont="1" applyFill="1" applyBorder="1" applyAlignment="1" applyProtection="1">
      <alignment vertical="center"/>
    </xf>
    <xf numFmtId="3" fontId="99" fillId="72" borderId="2" xfId="19053" applyNumberFormat="1" applyFont="1" applyFill="1" applyBorder="1" applyAlignment="1" applyProtection="1">
      <alignment horizontal="right"/>
    </xf>
    <xf numFmtId="49" fontId="6" fillId="0" borderId="36" xfId="38883" applyNumberFormat="1" applyFont="1" applyFill="1" applyBorder="1" applyAlignment="1" applyProtection="1">
      <alignment horizontal="center" vertical="center" wrapText="1"/>
    </xf>
    <xf numFmtId="37" fontId="55" fillId="73" borderId="0" xfId="19053" applyFont="1" applyFill="1"/>
    <xf numFmtId="37" fontId="54" fillId="73" borderId="0" xfId="19053" applyFont="1" applyFill="1"/>
    <xf numFmtId="37" fontId="56" fillId="73" borderId="0" xfId="19053" applyFont="1" applyFill="1" applyAlignment="1">
      <alignment horizontal="center"/>
    </xf>
    <xf numFmtId="0" fontId="12" fillId="9" borderId="0" xfId="19053" applyNumberFormat="1" applyFont="1" applyFill="1" applyBorder="1" applyAlignment="1">
      <alignment horizontal="left" wrapText="1"/>
    </xf>
    <xf numFmtId="0" fontId="11" fillId="9" borderId="0" xfId="19053" applyNumberFormat="1" applyFont="1" applyFill="1" applyBorder="1" applyAlignment="1">
      <alignment horizontal="left" wrapText="1"/>
    </xf>
    <xf numFmtId="0" fontId="9" fillId="8" borderId="7" xfId="19053" applyNumberFormat="1" applyFont="1" applyFill="1" applyBorder="1" applyAlignment="1">
      <alignment horizontal="center" vertical="center" wrapText="1"/>
    </xf>
    <xf numFmtId="0" fontId="11" fillId="9" borderId="2" xfId="19053" applyNumberFormat="1" applyFont="1" applyFill="1" applyBorder="1" applyAlignment="1">
      <alignment horizontal="left" vertical="center" wrapText="1"/>
    </xf>
    <xf numFmtId="0" fontId="9" fillId="8" borderId="7" xfId="19053" applyNumberFormat="1" applyFont="1" applyFill="1" applyBorder="1" applyAlignment="1">
      <alignment horizontal="left" vertical="center" wrapText="1" indent="15"/>
    </xf>
    <xf numFmtId="0" fontId="6" fillId="8" borderId="0" xfId="19053" applyNumberFormat="1" applyFont="1" applyFill="1" applyBorder="1" applyAlignment="1">
      <alignment horizontal="left" vertical="center" wrapText="1"/>
    </xf>
    <xf numFmtId="3" fontId="100" fillId="20" borderId="38" xfId="5541" applyNumberFormat="1" applyFont="1" applyFill="1" applyBorder="1" applyAlignment="1">
      <alignment horizontal="center" vertical="center" wrapText="1"/>
    </xf>
    <xf numFmtId="3" fontId="100" fillId="20" borderId="37" xfId="5541" applyNumberFormat="1" applyFont="1" applyFill="1" applyBorder="1" applyAlignment="1">
      <alignment horizontal="center" vertical="center" wrapText="1"/>
    </xf>
    <xf numFmtId="3" fontId="104" fillId="63" borderId="36" xfId="16079" applyNumberFormat="1" applyFont="1" applyFill="1" applyBorder="1" applyAlignment="1">
      <alignment horizontal="left" vertical="center" wrapText="1" indent="2"/>
    </xf>
    <xf numFmtId="3" fontId="100" fillId="63" borderId="36" xfId="16079" applyNumberFormat="1" applyFont="1" applyFill="1" applyBorder="1" applyAlignment="1">
      <alignment horizontal="left" vertical="center" wrapText="1"/>
    </xf>
    <xf numFmtId="3" fontId="100" fillId="20" borderId="36" xfId="16079" applyNumberFormat="1" applyFont="1" applyFill="1" applyBorder="1" applyAlignment="1">
      <alignment horizontal="left" vertical="center" wrapText="1"/>
    </xf>
    <xf numFmtId="3" fontId="6" fillId="63" borderId="36" xfId="16079" applyNumberFormat="1" applyFont="1" applyFill="1" applyBorder="1" applyAlignment="1">
      <alignment horizontal="left" vertical="center" wrapText="1" indent="2"/>
    </xf>
    <xf numFmtId="0" fontId="9" fillId="0" borderId="0" xfId="19053" applyNumberFormat="1" applyFont="1" applyBorder="1" applyAlignment="1">
      <alignment horizontal="left" vertical="center" wrapText="1"/>
    </xf>
    <xf numFmtId="3" fontId="100" fillId="63" borderId="36" xfId="16079" applyNumberFormat="1" applyFont="1" applyFill="1" applyBorder="1" applyAlignment="1">
      <alignment horizontal="left" vertical="center" wrapText="1" indent="2"/>
    </xf>
    <xf numFmtId="3" fontId="100" fillId="14" borderId="36" xfId="16079" applyNumberFormat="1" applyFont="1" applyFill="1" applyBorder="1" applyAlignment="1">
      <alignment horizontal="left" vertical="center" wrapText="1"/>
    </xf>
    <xf numFmtId="3" fontId="98" fillId="62" borderId="36" xfId="16079" applyNumberFormat="1" applyFont="1" applyFill="1" applyBorder="1" applyAlignment="1">
      <alignment horizontal="left" vertical="center" wrapText="1"/>
    </xf>
    <xf numFmtId="0" fontId="9" fillId="8" borderId="8" xfId="19053" applyNumberFormat="1" applyFont="1" applyFill="1" applyBorder="1" applyAlignment="1">
      <alignment horizontal="left" vertical="center" wrapText="1"/>
    </xf>
    <xf numFmtId="3" fontId="98" fillId="61" borderId="0" xfId="16079" applyNumberFormat="1" applyFont="1" applyFill="1" applyBorder="1" applyAlignment="1">
      <alignment horizontal="left" vertical="center" wrapText="1"/>
    </xf>
    <xf numFmtId="3" fontId="98" fillId="62" borderId="0" xfId="16079" applyNumberFormat="1" applyFont="1" applyFill="1" applyBorder="1" applyAlignment="1">
      <alignment horizontal="left" vertical="center" wrapText="1"/>
    </xf>
    <xf numFmtId="3" fontId="100" fillId="63" borderId="37" xfId="16079" applyNumberFormat="1" applyFont="1" applyFill="1" applyBorder="1" applyAlignment="1">
      <alignment horizontal="left" vertical="center" wrapText="1"/>
    </xf>
    <xf numFmtId="3" fontId="6" fillId="0" borderId="6" xfId="19053" applyNumberFormat="1" applyFont="1" applyBorder="1" applyAlignment="1" applyProtection="1">
      <alignment horizontal="center" vertical="center" wrapText="1"/>
    </xf>
    <xf numFmtId="3" fontId="11" fillId="9" borderId="0" xfId="19053" applyNumberFormat="1" applyFont="1" applyFill="1" applyBorder="1" applyAlignment="1">
      <alignment horizontal="center" vertical="center"/>
    </xf>
    <xf numFmtId="3" fontId="9" fillId="0" borderId="7" xfId="19053" applyNumberFormat="1" applyFont="1" applyBorder="1" applyAlignment="1" applyProtection="1">
      <alignment horizontal="left" vertical="center" wrapText="1"/>
    </xf>
    <xf numFmtId="3" fontId="11" fillId="10" borderId="8" xfId="19053" applyNumberFormat="1" applyFont="1" applyFill="1" applyBorder="1" applyAlignment="1" applyProtection="1">
      <alignment horizontal="center" vertical="center" wrapText="1"/>
    </xf>
    <xf numFmtId="3" fontId="6" fillId="0" borderId="6" xfId="19053" applyNumberFormat="1" applyFont="1" applyBorder="1" applyAlignment="1">
      <alignment horizontal="center"/>
    </xf>
    <xf numFmtId="3" fontId="6" fillId="0" borderId="38" xfId="0" applyNumberFormat="1" applyFont="1" applyBorder="1" applyAlignment="1" applyProtection="1">
      <alignment horizontal="center" vertical="center" wrapText="1"/>
    </xf>
    <xf numFmtId="3" fontId="6" fillId="0" borderId="0" xfId="0" applyNumberFormat="1" applyFont="1" applyBorder="1" applyAlignment="1" applyProtection="1">
      <alignment horizontal="center" vertical="center" wrapText="1"/>
    </xf>
    <xf numFmtId="3" fontId="6" fillId="0" borderId="37" xfId="0" applyNumberFormat="1" applyFont="1" applyBorder="1" applyAlignment="1" applyProtection="1">
      <alignment horizontal="center" vertical="center" wrapText="1"/>
    </xf>
    <xf numFmtId="3" fontId="99" fillId="65" borderId="36" xfId="0" applyNumberFormat="1" applyFont="1" applyFill="1" applyBorder="1" applyAlignment="1" applyProtection="1">
      <alignment horizontal="center" vertical="center" wrapText="1"/>
    </xf>
    <xf numFmtId="3" fontId="99" fillId="65" borderId="38" xfId="0" applyNumberFormat="1" applyFont="1" applyFill="1" applyBorder="1" applyAlignment="1" applyProtection="1">
      <alignment horizontal="center" vertical="center" wrapText="1"/>
    </xf>
    <xf numFmtId="3" fontId="9" fillId="14" borderId="0" xfId="0" applyNumberFormat="1" applyFont="1" applyFill="1" applyBorder="1" applyAlignment="1" applyProtection="1">
      <alignment horizontal="left" vertical="center" wrapText="1"/>
    </xf>
    <xf numFmtId="3" fontId="6" fillId="0" borderId="36" xfId="0" applyNumberFormat="1" applyFont="1" applyBorder="1" applyAlignment="1" applyProtection="1">
      <alignment horizontal="center" vertical="center" wrapText="1"/>
    </xf>
    <xf numFmtId="3" fontId="6" fillId="0" borderId="36" xfId="0" applyNumberFormat="1" applyFont="1" applyBorder="1" applyAlignment="1">
      <alignment horizontal="center" vertical="center" wrapText="1"/>
    </xf>
    <xf numFmtId="3" fontId="6" fillId="0" borderId="36" xfId="38877" applyNumberFormat="1" applyFont="1" applyBorder="1" applyAlignment="1">
      <alignment horizontal="center"/>
    </xf>
    <xf numFmtId="3" fontId="11" fillId="9" borderId="0" xfId="19053" applyNumberFormat="1" applyFont="1" applyFill="1" applyAlignment="1">
      <alignment horizontal="center" vertical="center"/>
    </xf>
    <xf numFmtId="3" fontId="11" fillId="10" borderId="0" xfId="19053" applyNumberFormat="1" applyFont="1" applyFill="1" applyBorder="1" applyAlignment="1" applyProtection="1">
      <alignment horizontal="center" vertical="center"/>
    </xf>
    <xf numFmtId="3" fontId="6" fillId="0" borderId="6" xfId="19053" applyNumberFormat="1" applyFont="1" applyBorder="1" applyAlignment="1">
      <alignment horizontal="center" vertical="center"/>
    </xf>
    <xf numFmtId="3" fontId="11" fillId="8" borderId="0" xfId="19053" applyNumberFormat="1" applyFont="1" applyFill="1" applyBorder="1" applyAlignment="1">
      <alignment horizontal="center" vertical="center"/>
    </xf>
    <xf numFmtId="3" fontId="11" fillId="10" borderId="0" xfId="19053" applyNumberFormat="1" applyFont="1" applyFill="1" applyBorder="1" applyAlignment="1" applyProtection="1">
      <alignment horizontal="center" vertical="center" wrapText="1"/>
    </xf>
    <xf numFmtId="3" fontId="6" fillId="8" borderId="6" xfId="19053" applyNumberFormat="1" applyFont="1" applyFill="1" applyBorder="1" applyAlignment="1" applyProtection="1">
      <alignment horizontal="center" vertical="center" wrapText="1"/>
    </xf>
    <xf numFmtId="3" fontId="9" fillId="0" borderId="2" xfId="19053" applyNumberFormat="1" applyFont="1" applyBorder="1" applyAlignment="1" applyProtection="1">
      <alignment horizontal="left"/>
    </xf>
    <xf numFmtId="3" fontId="6" fillId="0" borderId="0" xfId="19053" applyNumberFormat="1" applyFont="1" applyBorder="1" applyAlignment="1">
      <alignment horizontal="center" vertical="center"/>
    </xf>
    <xf numFmtId="3" fontId="6" fillId="0" borderId="8" xfId="19053" applyNumberFormat="1" applyFont="1" applyBorder="1" applyAlignment="1" applyProtection="1">
      <alignment horizontal="center" vertical="center"/>
    </xf>
    <xf numFmtId="3" fontId="11" fillId="9" borderId="0" xfId="19053" applyNumberFormat="1" applyFont="1" applyFill="1" applyBorder="1" applyAlignment="1">
      <alignment horizontal="center" vertical="center" wrapText="1"/>
    </xf>
    <xf numFmtId="3" fontId="6" fillId="0" borderId="9" xfId="19053" applyNumberFormat="1" applyFont="1" applyBorder="1" applyAlignment="1" applyProtection="1">
      <alignment horizontal="center" vertical="center" wrapText="1"/>
    </xf>
    <xf numFmtId="3" fontId="6" fillId="0" borderId="7" xfId="19053" applyNumberFormat="1" applyFont="1" applyBorder="1" applyAlignment="1">
      <alignment horizontal="center" vertical="center"/>
    </xf>
    <xf numFmtId="3" fontId="9" fillId="0" borderId="7" xfId="19053" applyNumberFormat="1" applyFont="1" applyBorder="1" applyAlignment="1" applyProtection="1">
      <alignment horizontal="left" wrapText="1"/>
    </xf>
    <xf numFmtId="3" fontId="6" fillId="14" borderId="6" xfId="19053" applyNumberFormat="1" applyFont="1" applyFill="1" applyBorder="1" applyAlignment="1" applyProtection="1">
      <alignment vertical="center" wrapText="1"/>
    </xf>
    <xf numFmtId="3" fontId="6" fillId="14" borderId="6" xfId="19053" applyNumberFormat="1" applyFont="1" applyFill="1" applyBorder="1" applyAlignment="1">
      <alignment horizontal="center"/>
    </xf>
    <xf numFmtId="3" fontId="6" fillId="14" borderId="6" xfId="19053" applyNumberFormat="1" applyFont="1" applyFill="1" applyBorder="1" applyAlignment="1" applyProtection="1">
      <alignment horizontal="center"/>
    </xf>
    <xf numFmtId="3" fontId="11" fillId="10" borderId="8" xfId="19053" applyNumberFormat="1" applyFont="1" applyFill="1" applyBorder="1" applyAlignment="1" applyProtection="1">
      <alignment horizontal="center" vertical="center"/>
    </xf>
    <xf numFmtId="3" fontId="6" fillId="14" borderId="9" xfId="19053" applyNumberFormat="1" applyFont="1" applyFill="1" applyBorder="1" applyAlignment="1" applyProtection="1">
      <alignment vertical="center" wrapText="1"/>
    </xf>
    <xf numFmtId="3" fontId="6" fillId="14" borderId="6" xfId="19053" applyNumberFormat="1" applyFont="1" applyFill="1" applyBorder="1" applyAlignment="1" applyProtection="1">
      <alignment vertical="center"/>
    </xf>
    <xf numFmtId="3" fontId="6" fillId="14" borderId="9" xfId="19053" applyNumberFormat="1" applyFont="1" applyFill="1" applyBorder="1" applyAlignment="1" applyProtection="1">
      <alignment vertical="center"/>
    </xf>
    <xf numFmtId="3" fontId="11" fillId="10" borderId="0" xfId="19053" applyNumberFormat="1" applyFont="1" applyFill="1" applyBorder="1" applyAlignment="1" applyProtection="1">
      <alignment horizontal="center"/>
    </xf>
    <xf numFmtId="3" fontId="9" fillId="0" borderId="7" xfId="19053" applyNumberFormat="1" applyFont="1" applyBorder="1" applyAlignment="1" applyProtection="1">
      <alignment horizontal="left" vertical="top" wrapText="1"/>
    </xf>
    <xf numFmtId="3" fontId="6" fillId="8" borderId="2" xfId="19053" applyNumberFormat="1" applyFont="1" applyFill="1" applyBorder="1" applyAlignment="1">
      <alignment horizontal="center" vertical="center" wrapText="1"/>
    </xf>
    <xf numFmtId="3" fontId="11" fillId="15" borderId="0" xfId="19053" applyNumberFormat="1" applyFont="1" applyFill="1" applyBorder="1" applyAlignment="1">
      <alignment horizontal="center" vertical="center" wrapText="1"/>
    </xf>
    <xf numFmtId="3" fontId="11" fillId="10" borderId="8" xfId="19053" applyNumberFormat="1" applyFont="1" applyFill="1" applyBorder="1" applyAlignment="1">
      <alignment horizontal="center" vertical="center" wrapText="1"/>
    </xf>
    <xf numFmtId="3" fontId="6" fillId="14" borderId="0" xfId="19053" applyNumberFormat="1" applyFont="1" applyFill="1" applyBorder="1" applyAlignment="1" applyProtection="1">
      <alignment horizontal="left" wrapText="1"/>
    </xf>
    <xf numFmtId="3" fontId="9" fillId="14" borderId="0" xfId="19053" applyNumberFormat="1" applyFont="1" applyFill="1" applyBorder="1" applyAlignment="1" applyProtection="1">
      <alignment horizontal="left" wrapText="1"/>
    </xf>
    <xf numFmtId="3" fontId="6" fillId="0" borderId="6" xfId="19053" applyNumberFormat="1" applyFont="1" applyBorder="1" applyAlignment="1" applyProtection="1">
      <alignment horizontal="center"/>
    </xf>
    <xf numFmtId="3" fontId="6" fillId="0" borderId="18" xfId="19053" applyNumberFormat="1" applyFont="1" applyBorder="1" applyAlignment="1" applyProtection="1">
      <alignment horizontal="center" vertical="center" wrapText="1"/>
    </xf>
    <xf numFmtId="3" fontId="6" fillId="0" borderId="7" xfId="19053" applyNumberFormat="1" applyFont="1" applyBorder="1" applyAlignment="1" applyProtection="1">
      <alignment horizontal="center" vertical="center" wrapText="1"/>
    </xf>
    <xf numFmtId="3" fontId="11" fillId="10" borderId="0" xfId="19053" applyNumberFormat="1" applyFont="1" applyFill="1" applyBorder="1" applyAlignment="1">
      <alignment horizontal="center" vertical="center" wrapText="1"/>
    </xf>
    <xf numFmtId="3" fontId="9" fillId="0" borderId="0" xfId="19053" applyNumberFormat="1" applyFont="1" applyBorder="1" applyAlignment="1" applyProtection="1">
      <alignment horizontal="left" vertical="center" wrapText="1"/>
    </xf>
    <xf numFmtId="3" fontId="6" fillId="0" borderId="0" xfId="19053" applyNumberFormat="1" applyFont="1" applyBorder="1" applyAlignment="1">
      <alignment horizontal="left" wrapText="1"/>
    </xf>
    <xf numFmtId="3" fontId="6" fillId="0" borderId="6" xfId="19053" applyNumberFormat="1" applyFont="1" applyBorder="1" applyAlignment="1">
      <alignment horizontal="center" vertical="center" wrapText="1"/>
    </xf>
    <xf numFmtId="3" fontId="6" fillId="0" borderId="18" xfId="19053" applyNumberFormat="1" applyFont="1" applyBorder="1" applyAlignment="1">
      <alignment horizontal="center" vertical="center"/>
    </xf>
    <xf numFmtId="3" fontId="9" fillId="0" borderId="0" xfId="19053" applyNumberFormat="1" applyFont="1" applyBorder="1" applyAlignment="1" applyProtection="1">
      <alignment horizontal="left" wrapText="1"/>
    </xf>
    <xf numFmtId="3" fontId="6" fillId="0" borderId="0" xfId="19053" applyNumberFormat="1" applyFont="1" applyBorder="1" applyAlignment="1">
      <alignment horizontal="left" vertical="center" wrapText="1"/>
    </xf>
    <xf numFmtId="3" fontId="6" fillId="0" borderId="8" xfId="19053" applyNumberFormat="1" applyFont="1" applyBorder="1" applyAlignment="1" applyProtection="1">
      <alignment horizontal="center" vertical="center" wrapText="1"/>
    </xf>
    <xf numFmtId="3" fontId="6" fillId="0" borderId="7" xfId="19053" applyNumberFormat="1" applyFont="1" applyBorder="1" applyAlignment="1">
      <alignment horizontal="center" vertical="center" wrapText="1"/>
    </xf>
    <xf numFmtId="164" fontId="6" fillId="0" borderId="0" xfId="19053" applyNumberFormat="1" applyFont="1" applyBorder="1" applyAlignment="1">
      <alignment horizontal="left" wrapText="1" shrinkToFit="1"/>
    </xf>
    <xf numFmtId="3" fontId="6" fillId="0" borderId="0" xfId="19053" applyNumberFormat="1" applyFont="1" applyBorder="1" applyAlignment="1">
      <alignment horizontal="center" vertical="center" wrapText="1"/>
    </xf>
    <xf numFmtId="3" fontId="6" fillId="0" borderId="8" xfId="19053" applyNumberFormat="1" applyFont="1" applyBorder="1" applyAlignment="1">
      <alignment horizontal="center" vertical="center" wrapText="1"/>
    </xf>
    <xf numFmtId="3" fontId="9" fillId="64" borderId="6" xfId="19053" applyNumberFormat="1" applyFont="1" applyFill="1" applyBorder="1" applyAlignment="1">
      <alignment horizontal="center" vertical="center" wrapText="1"/>
    </xf>
    <xf numFmtId="3" fontId="9" fillId="64" borderId="0" xfId="19053" applyNumberFormat="1" applyFont="1" applyFill="1" applyBorder="1" applyAlignment="1" applyProtection="1">
      <alignment horizontal="center" vertical="center" wrapText="1"/>
    </xf>
    <xf numFmtId="3" fontId="6" fillId="64" borderId="8" xfId="19053" applyNumberFormat="1" applyFont="1" applyFill="1" applyBorder="1" applyAlignment="1">
      <alignment horizontal="center" vertical="center" wrapText="1"/>
    </xf>
    <xf numFmtId="3" fontId="6" fillId="64" borderId="6" xfId="19053" applyNumberFormat="1" applyFont="1" applyFill="1" applyBorder="1" applyAlignment="1">
      <alignment horizontal="center" vertical="center"/>
    </xf>
    <xf numFmtId="3" fontId="6" fillId="64" borderId="0" xfId="19053" applyNumberFormat="1" applyFont="1" applyFill="1" applyBorder="1" applyAlignment="1">
      <alignment horizontal="center" vertical="center" wrapText="1"/>
    </xf>
    <xf numFmtId="3" fontId="6" fillId="64" borderId="6" xfId="19053" applyNumberFormat="1" applyFont="1" applyFill="1" applyBorder="1" applyAlignment="1">
      <alignment horizontal="center" vertical="center" wrapText="1"/>
    </xf>
    <xf numFmtId="3" fontId="6" fillId="64" borderId="6" xfId="19053" applyNumberFormat="1" applyFont="1" applyFill="1" applyBorder="1" applyAlignment="1" applyProtection="1">
      <alignment horizontal="center" vertical="center" wrapText="1"/>
    </xf>
    <xf numFmtId="3" fontId="9" fillId="14" borderId="7" xfId="19053" applyNumberFormat="1" applyFont="1" applyFill="1" applyBorder="1" applyAlignment="1" applyProtection="1">
      <alignment horizontal="left" vertical="center" wrapText="1"/>
    </xf>
    <xf numFmtId="3" fontId="9" fillId="8" borderId="6" xfId="19053" applyNumberFormat="1" applyFont="1" applyFill="1" applyBorder="1" applyAlignment="1">
      <alignment horizontal="center" vertical="center" wrapText="1"/>
    </xf>
    <xf numFmtId="3" fontId="9" fillId="8" borderId="0" xfId="19053" applyNumberFormat="1" applyFont="1" applyFill="1" applyBorder="1" applyAlignment="1" applyProtection="1">
      <alignment horizontal="center" vertical="center" wrapText="1"/>
    </xf>
    <xf numFmtId="3" fontId="6" fillId="8" borderId="8" xfId="19053" applyNumberFormat="1" applyFont="1" applyFill="1" applyBorder="1" applyAlignment="1">
      <alignment horizontal="center" vertical="center" wrapText="1"/>
    </xf>
    <xf numFmtId="3" fontId="6" fillId="8" borderId="6" xfId="19053" applyNumberFormat="1" applyFont="1" applyFill="1" applyBorder="1" applyAlignment="1">
      <alignment horizontal="center" vertical="center"/>
    </xf>
    <xf numFmtId="3" fontId="6" fillId="8" borderId="0" xfId="19053" applyNumberFormat="1" applyFont="1" applyFill="1" applyBorder="1" applyAlignment="1">
      <alignment horizontal="center" vertical="center" wrapText="1"/>
    </xf>
    <xf numFmtId="3" fontId="6" fillId="8" borderId="6" xfId="19053" applyNumberFormat="1" applyFont="1" applyFill="1" applyBorder="1" applyAlignment="1">
      <alignment horizontal="center" vertical="center" wrapText="1"/>
    </xf>
    <xf numFmtId="3" fontId="11" fillId="0" borderId="0" xfId="19053" applyNumberFormat="1" applyFont="1" applyFill="1" applyBorder="1" applyAlignment="1">
      <alignment horizontal="center" vertical="center"/>
    </xf>
    <xf numFmtId="3" fontId="6" fillId="8" borderId="0" xfId="19053" applyNumberFormat="1" applyFont="1" applyFill="1" applyBorder="1" applyAlignment="1">
      <alignment horizontal="left" wrapText="1"/>
    </xf>
    <xf numFmtId="3" fontId="6" fillId="14" borderId="8" xfId="19053" applyNumberFormat="1" applyFont="1" applyFill="1" applyBorder="1" applyAlignment="1" applyProtection="1">
      <alignment horizontal="center" vertical="center" wrapText="1"/>
    </xf>
    <xf numFmtId="3" fontId="9" fillId="8" borderId="0" xfId="19053" applyNumberFormat="1" applyFont="1" applyFill="1" applyBorder="1" applyAlignment="1" applyProtection="1">
      <alignment horizontal="left" wrapText="1"/>
    </xf>
    <xf numFmtId="3" fontId="6" fillId="14" borderId="6" xfId="19053" applyNumberFormat="1" applyFont="1" applyFill="1" applyBorder="1" applyAlignment="1">
      <alignment horizontal="center" vertical="center" wrapText="1"/>
    </xf>
    <xf numFmtId="3" fontId="6" fillId="8" borderId="0" xfId="19053" applyNumberFormat="1" applyFont="1" applyFill="1" applyAlignment="1" applyProtection="1">
      <alignment horizontal="left" wrapText="1"/>
    </xf>
    <xf numFmtId="3" fontId="6" fillId="14" borderId="6" xfId="19053" applyNumberFormat="1" applyFont="1" applyFill="1" applyBorder="1" applyAlignment="1" applyProtection="1">
      <alignment horizontal="center" vertical="center" wrapText="1"/>
    </xf>
    <xf numFmtId="3" fontId="6" fillId="0" borderId="0" xfId="19053" applyNumberFormat="1" applyFont="1" applyBorder="1" applyAlignment="1" applyProtection="1">
      <alignment horizontal="left" wrapText="1"/>
    </xf>
    <xf numFmtId="0" fontId="6" fillId="0" borderId="0" xfId="19053" applyNumberFormat="1" applyFont="1" applyBorder="1" applyAlignment="1" applyProtection="1">
      <alignment horizontal="center" vertical="center" wrapText="1"/>
    </xf>
    <xf numFmtId="0" fontId="6" fillId="0" borderId="0" xfId="19053" applyNumberFormat="1" applyFont="1" applyBorder="1" applyAlignment="1">
      <alignment horizontal="center" vertical="center" wrapText="1"/>
    </xf>
    <xf numFmtId="3" fontId="9" fillId="8" borderId="7" xfId="19053" applyNumberFormat="1" applyFont="1" applyFill="1" applyBorder="1" applyAlignment="1">
      <alignment wrapText="1"/>
    </xf>
    <xf numFmtId="3" fontId="9" fillId="0" borderId="6" xfId="19053" applyNumberFormat="1" applyFont="1" applyBorder="1" applyAlignment="1">
      <alignment horizontal="center" vertical="center" wrapText="1"/>
    </xf>
    <xf numFmtId="3" fontId="11" fillId="10" borderId="6" xfId="19053" applyNumberFormat="1" applyFont="1" applyFill="1" applyBorder="1" applyAlignment="1">
      <alignment horizontal="center" vertical="center" wrapText="1"/>
    </xf>
    <xf numFmtId="3" fontId="6" fillId="0" borderId="0" xfId="19053" applyNumberFormat="1" applyFont="1" applyBorder="1" applyAlignment="1"/>
    <xf numFmtId="3" fontId="11" fillId="10" borderId="8" xfId="19053" applyNumberFormat="1" applyFont="1" applyFill="1" applyBorder="1" applyAlignment="1">
      <alignment horizontal="center" vertical="center"/>
    </xf>
    <xf numFmtId="3" fontId="9" fillId="8" borderId="0" xfId="19053" applyNumberFormat="1" applyFont="1" applyFill="1" applyBorder="1" applyAlignment="1">
      <alignment horizontal="left" wrapText="1"/>
    </xf>
    <xf numFmtId="3" fontId="6" fillId="0" borderId="0" xfId="19053" applyNumberFormat="1" applyFont="1" applyBorder="1" applyAlignment="1">
      <alignment horizontal="center"/>
    </xf>
    <xf numFmtId="3" fontId="9" fillId="8" borderId="7" xfId="19053" applyNumberFormat="1" applyFont="1" applyFill="1" applyBorder="1" applyAlignment="1">
      <alignment horizontal="left" wrapText="1"/>
    </xf>
    <xf numFmtId="3" fontId="6" fillId="0" borderId="0" xfId="19053" applyNumberFormat="1" applyFont="1" applyBorder="1" applyAlignment="1">
      <alignment horizontal="left"/>
    </xf>
    <xf numFmtId="3" fontId="9" fillId="0" borderId="6" xfId="19053" applyNumberFormat="1" applyFont="1" applyBorder="1" applyAlignment="1">
      <alignment horizontal="center" wrapText="1"/>
    </xf>
    <xf numFmtId="3" fontId="47" fillId="0" borderId="7" xfId="19053" applyNumberFormat="1" applyFont="1" applyBorder="1" applyAlignment="1">
      <alignment horizontal="center" vertical="center" wrapText="1"/>
    </xf>
    <xf numFmtId="3" fontId="6" fillId="8" borderId="8" xfId="19053" applyNumberFormat="1" applyFont="1" applyFill="1" applyBorder="1" applyAlignment="1" applyProtection="1">
      <alignment horizontal="center" vertical="center" wrapText="1"/>
    </xf>
    <xf numFmtId="3" fontId="9" fillId="8" borderId="0" xfId="19053" applyNumberFormat="1" applyFont="1" applyFill="1" applyBorder="1" applyAlignment="1" applyProtection="1">
      <alignment wrapText="1"/>
    </xf>
    <xf numFmtId="3" fontId="6" fillId="0" borderId="47" xfId="19053" applyNumberFormat="1" applyFont="1" applyBorder="1" applyAlignment="1" applyProtection="1">
      <alignment horizontal="center" vertical="center" wrapText="1"/>
    </xf>
    <xf numFmtId="3" fontId="9" fillId="8" borderId="0" xfId="19053" applyNumberFormat="1" applyFont="1" applyFill="1" applyBorder="1" applyAlignment="1" applyProtection="1">
      <alignment horizontal="left" vertical="center" wrapText="1"/>
    </xf>
    <xf numFmtId="3" fontId="9" fillId="0" borderId="0" xfId="19053" applyNumberFormat="1" applyFont="1" applyBorder="1" applyAlignment="1">
      <alignment horizontal="left" wrapText="1"/>
    </xf>
    <xf numFmtId="3" fontId="6" fillId="0" borderId="9" xfId="19053" applyNumberFormat="1" applyFont="1" applyBorder="1" applyAlignment="1">
      <alignment horizontal="center" vertical="center" wrapText="1"/>
    </xf>
    <xf numFmtId="3" fontId="9" fillId="8" borderId="0" xfId="19053" applyNumberFormat="1" applyFont="1" applyFill="1" applyBorder="1" applyAlignment="1" applyProtection="1">
      <alignment horizontal="left" vertical="top" wrapText="1"/>
    </xf>
    <xf numFmtId="3" fontId="13" fillId="0" borderId="1" xfId="19053" applyNumberFormat="1" applyFont="1" applyFill="1" applyBorder="1" applyAlignment="1" applyProtection="1">
      <alignment horizontal="center" vertical="center" wrapText="1"/>
    </xf>
    <xf numFmtId="3" fontId="13" fillId="0" borderId="46" xfId="19053" applyNumberFormat="1" applyFont="1" applyFill="1" applyBorder="1" applyAlignment="1" applyProtection="1">
      <alignment horizontal="center" vertical="center" wrapText="1"/>
    </xf>
    <xf numFmtId="3" fontId="13" fillId="0" borderId="6" xfId="19053" applyNumberFormat="1" applyFont="1" applyBorder="1" applyAlignment="1" applyProtection="1">
      <alignment horizontal="center" vertical="center" wrapText="1"/>
    </xf>
    <xf numFmtId="3" fontId="9" fillId="8" borderId="7" xfId="19053" applyNumberFormat="1" applyFont="1" applyFill="1" applyBorder="1" applyAlignment="1">
      <alignment horizontal="left" vertical="center" wrapText="1"/>
    </xf>
    <xf numFmtId="3" fontId="6" fillId="8" borderId="0" xfId="19053" applyNumberFormat="1" applyFont="1" applyFill="1" applyBorder="1" applyAlignment="1">
      <alignment horizontal="left"/>
    </xf>
    <xf numFmtId="3" fontId="6" fillId="8" borderId="0" xfId="19053" applyNumberFormat="1" applyFont="1" applyFill="1" applyBorder="1" applyAlignment="1">
      <alignment horizontal="left" vertical="center" wrapText="1"/>
    </xf>
    <xf numFmtId="3" fontId="39" fillId="10" borderId="8" xfId="19053" applyNumberFormat="1" applyFont="1" applyFill="1" applyBorder="1" applyAlignment="1">
      <alignment horizontal="center" vertical="center" wrapText="1"/>
    </xf>
    <xf numFmtId="3" fontId="9" fillId="0" borderId="7" xfId="19053" applyNumberFormat="1" applyFont="1" applyBorder="1" applyAlignment="1">
      <alignment horizontal="left" vertical="center" wrapText="1"/>
    </xf>
    <xf numFmtId="3" fontId="9" fillId="0" borderId="0" xfId="19053" applyNumberFormat="1" applyFont="1" applyBorder="1" applyAlignment="1">
      <alignment vertical="center" wrapText="1"/>
    </xf>
    <xf numFmtId="3" fontId="11" fillId="9" borderId="23" xfId="19053" applyNumberFormat="1" applyFont="1" applyFill="1" applyBorder="1" applyAlignment="1">
      <alignment horizontal="center" vertical="center"/>
    </xf>
    <xf numFmtId="3" fontId="9" fillId="0" borderId="0" xfId="19053" applyNumberFormat="1" applyFont="1" applyBorder="1" applyAlignment="1" applyProtection="1">
      <alignment horizontal="left" vertical="center" wrapText="1" shrinkToFit="1"/>
    </xf>
    <xf numFmtId="3" fontId="9" fillId="0" borderId="0" xfId="19053" applyNumberFormat="1" applyFont="1" applyBorder="1" applyAlignment="1">
      <alignment horizontal="left" vertical="center" wrapText="1"/>
    </xf>
    <xf numFmtId="3" fontId="6" fillId="0" borderId="0" xfId="19053" applyNumberFormat="1" applyFont="1" applyAlignment="1">
      <alignment horizontal="left" wrapText="1"/>
    </xf>
    <xf numFmtId="3" fontId="6" fillId="0" borderId="0" xfId="19053" applyNumberFormat="1" applyFont="1" applyBorder="1" applyAlignment="1">
      <alignment horizontal="center" wrapText="1"/>
    </xf>
    <xf numFmtId="0" fontId="39" fillId="12" borderId="0" xfId="19053" applyNumberFormat="1" applyFont="1" applyFill="1" applyBorder="1" applyAlignment="1">
      <alignment horizontal="center" vertical="center" wrapText="1"/>
    </xf>
    <xf numFmtId="0" fontId="6" fillId="0" borderId="0" xfId="19053" applyNumberFormat="1" applyFont="1" applyBorder="1" applyAlignment="1">
      <alignment horizontal="right" vertical="center" wrapText="1"/>
    </xf>
    <xf numFmtId="37" fontId="6" fillId="0" borderId="0" xfId="19053" applyFont="1" applyBorder="1" applyAlignment="1">
      <alignment horizontal="center" vertical="center" wrapText="1"/>
    </xf>
    <xf numFmtId="37" fontId="11" fillId="10" borderId="19" xfId="19053" applyFont="1" applyFill="1" applyBorder="1" applyAlignment="1">
      <alignment horizontal="center" vertical="center" wrapText="1"/>
    </xf>
    <xf numFmtId="3" fontId="6" fillId="0" borderId="0" xfId="19053" applyNumberFormat="1" applyFont="1" applyBorder="1" applyAlignment="1">
      <alignment horizontal="left" vertical="top" wrapText="1"/>
    </xf>
    <xf numFmtId="37" fontId="6" fillId="0" borderId="11" xfId="19053" applyFont="1" applyBorder="1" applyAlignment="1">
      <alignment horizontal="center" vertical="center"/>
    </xf>
    <xf numFmtId="37" fontId="6" fillId="0" borderId="12" xfId="19053" applyFont="1" applyBorder="1" applyAlignment="1">
      <alignment horizontal="center" vertical="center"/>
    </xf>
    <xf numFmtId="3" fontId="6" fillId="0" borderId="20" xfId="19053" applyNumberFormat="1" applyFont="1" applyBorder="1" applyAlignment="1">
      <alignment horizontal="center" vertical="center" wrapText="1"/>
    </xf>
    <xf numFmtId="37" fontId="6" fillId="0" borderId="6" xfId="19053" applyFont="1" applyBorder="1" applyAlignment="1">
      <alignment horizontal="center" vertical="center" wrapText="1"/>
    </xf>
    <xf numFmtId="37" fontId="6" fillId="0" borderId="8" xfId="19053" applyFont="1" applyBorder="1" applyAlignment="1">
      <alignment horizontal="center" vertical="center"/>
    </xf>
    <xf numFmtId="37" fontId="11" fillId="10" borderId="0" xfId="19053" applyFont="1" applyFill="1" applyBorder="1" applyAlignment="1">
      <alignment horizontal="center" vertical="center" wrapText="1"/>
    </xf>
    <xf numFmtId="3" fontId="6" fillId="0" borderId="0" xfId="19053" applyNumberFormat="1" applyFont="1" applyFill="1" applyBorder="1" applyAlignment="1">
      <alignment horizontal="left" vertical="center" wrapText="1"/>
    </xf>
    <xf numFmtId="37" fontId="6" fillId="8" borderId="8" xfId="19053" applyFont="1" applyFill="1" applyBorder="1" applyAlignment="1">
      <alignment horizontal="center" vertical="center"/>
    </xf>
    <xf numFmtId="37" fontId="11" fillId="10" borderId="8" xfId="19053" applyFont="1" applyFill="1" applyBorder="1" applyAlignment="1">
      <alignment horizontal="center" vertical="center" wrapText="1"/>
    </xf>
    <xf numFmtId="37" fontId="6" fillId="8" borderId="6" xfId="19053" applyFont="1" applyFill="1" applyBorder="1" applyAlignment="1">
      <alignment horizontal="center" vertical="center"/>
    </xf>
    <xf numFmtId="3" fontId="6" fillId="0" borderId="0" xfId="19053" applyNumberFormat="1" applyFont="1" applyBorder="1" applyAlignment="1">
      <alignment horizontal="justify" vertical="center" wrapText="1"/>
    </xf>
    <xf numFmtId="0" fontId="6" fillId="0" borderId="6" xfId="19053" applyNumberFormat="1" applyFont="1" applyBorder="1" applyAlignment="1">
      <alignment horizontal="center"/>
    </xf>
    <xf numFmtId="0" fontId="13" fillId="0" borderId="6" xfId="19053" applyNumberFormat="1" applyFont="1" applyBorder="1" applyAlignment="1">
      <alignment horizontal="center" wrapText="1"/>
    </xf>
    <xf numFmtId="3" fontId="9" fillId="8" borderId="0" xfId="19053" applyNumberFormat="1" applyFont="1" applyFill="1" applyBorder="1" applyAlignment="1">
      <alignment horizontal="left" vertical="center" wrapText="1"/>
    </xf>
    <xf numFmtId="0" fontId="6" fillId="0" borderId="6" xfId="19053" applyNumberFormat="1" applyFont="1" applyBorder="1" applyAlignment="1">
      <alignment horizontal="center" vertical="center" wrapText="1"/>
    </xf>
    <xf numFmtId="0" fontId="11" fillId="10" borderId="8" xfId="19053" applyNumberFormat="1" applyFont="1" applyFill="1" applyBorder="1" applyAlignment="1">
      <alignment horizontal="center" vertical="center"/>
    </xf>
    <xf numFmtId="0" fontId="11" fillId="10" borderId="8" xfId="19053" applyNumberFormat="1" applyFont="1" applyFill="1" applyBorder="1" applyAlignment="1">
      <alignment horizontal="center" vertical="center" wrapText="1"/>
    </xf>
    <xf numFmtId="3" fontId="6" fillId="0" borderId="8" xfId="19053" applyNumberFormat="1" applyFont="1" applyBorder="1" applyAlignment="1">
      <alignment horizontal="center" vertical="center"/>
    </xf>
    <xf numFmtId="3" fontId="13" fillId="0" borderId="6" xfId="19053" applyNumberFormat="1" applyFont="1" applyBorder="1" applyAlignment="1" applyProtection="1">
      <alignment horizontal="center" vertical="center"/>
    </xf>
    <xf numFmtId="3" fontId="6" fillId="0" borderId="6" xfId="19053" applyNumberFormat="1" applyFont="1" applyBorder="1" applyAlignment="1">
      <alignment horizontal="center" wrapText="1"/>
    </xf>
    <xf numFmtId="3" fontId="13" fillId="0" borderId="8" xfId="19053" applyNumberFormat="1" applyFont="1" applyBorder="1" applyAlignment="1" applyProtection="1">
      <alignment horizontal="center" vertical="center" wrapText="1"/>
    </xf>
    <xf numFmtId="3" fontId="11" fillId="10" borderId="0" xfId="19053" applyNumberFormat="1" applyFont="1" applyFill="1" applyBorder="1" applyAlignment="1">
      <alignment horizontal="center" vertical="center"/>
    </xf>
    <xf numFmtId="3" fontId="6" fillId="0" borderId="0" xfId="19053" applyNumberFormat="1" applyFont="1" applyAlignment="1" applyProtection="1">
      <alignment horizontal="center" wrapText="1"/>
    </xf>
    <xf numFmtId="3" fontId="6" fillId="0" borderId="6" xfId="19053" applyNumberFormat="1" applyFont="1" applyBorder="1" applyAlignment="1" applyProtection="1">
      <alignment horizontal="center" vertical="center"/>
    </xf>
    <xf numFmtId="3" fontId="6" fillId="8" borderId="6" xfId="19053" applyNumberFormat="1" applyFont="1" applyFill="1" applyBorder="1" applyAlignment="1">
      <alignment horizontal="center"/>
    </xf>
    <xf numFmtId="3" fontId="6" fillId="8" borderId="6" xfId="19053" applyNumberFormat="1" applyFont="1" applyFill="1" applyBorder="1" applyAlignment="1" applyProtection="1">
      <alignment horizontal="center" vertical="center"/>
    </xf>
    <xf numFmtId="3" fontId="6" fillId="0" borderId="1" xfId="19053" applyNumberFormat="1" applyFont="1" applyBorder="1" applyAlignment="1">
      <alignment horizontal="center" vertical="center"/>
    </xf>
    <xf numFmtId="3" fontId="6" fillId="0" borderId="1" xfId="19053" applyNumberFormat="1" applyFont="1" applyBorder="1" applyAlignment="1" applyProtection="1">
      <alignment horizontal="center" vertical="center" wrapText="1"/>
    </xf>
    <xf numFmtId="3" fontId="11" fillId="10" borderId="1" xfId="19053" applyNumberFormat="1" applyFont="1" applyFill="1" applyBorder="1" applyAlignment="1" applyProtection="1">
      <alignment horizontal="center" vertical="center" wrapText="1"/>
    </xf>
    <xf numFmtId="3" fontId="9" fillId="0" borderId="2" xfId="19053" applyNumberFormat="1" applyFont="1" applyBorder="1" applyAlignment="1" applyProtection="1">
      <alignment horizontal="left" wrapText="1"/>
    </xf>
    <xf numFmtId="3" fontId="6" fillId="0" borderId="1" xfId="19053" applyNumberFormat="1" applyFont="1" applyBorder="1" applyAlignment="1">
      <alignment horizontal="center" vertical="center" wrapText="1"/>
    </xf>
    <xf numFmtId="3" fontId="13" fillId="0" borderId="0" xfId="19053" applyNumberFormat="1" applyFont="1" applyBorder="1" applyAlignment="1" applyProtection="1">
      <alignment horizontal="left" wrapText="1"/>
    </xf>
    <xf numFmtId="3" fontId="6" fillId="0" borderId="0" xfId="19053" applyNumberFormat="1" applyFont="1" applyBorder="1" applyAlignment="1" applyProtection="1">
      <alignment horizontal="center" vertical="center"/>
    </xf>
    <xf numFmtId="3" fontId="6" fillId="0" borderId="7" xfId="19053" applyNumberFormat="1" applyFont="1" applyBorder="1" applyAlignment="1" applyProtection="1">
      <alignment horizontal="center"/>
    </xf>
    <xf numFmtId="3" fontId="6" fillId="0" borderId="0" xfId="19053" applyNumberFormat="1" applyFont="1" applyBorder="1" applyAlignment="1" applyProtection="1">
      <alignment horizontal="center" vertical="center" wrapText="1"/>
    </xf>
    <xf numFmtId="3" fontId="11" fillId="10" borderId="0" xfId="19053" applyNumberFormat="1" applyFont="1" applyFill="1" applyBorder="1" applyAlignment="1" applyProtection="1">
      <alignment horizontal="center" wrapText="1"/>
    </xf>
    <xf numFmtId="3" fontId="17" fillId="0" borderId="0" xfId="19053" applyNumberFormat="1" applyFont="1" applyBorder="1" applyAlignment="1" applyProtection="1">
      <alignment horizontal="left" vertical="center" wrapText="1"/>
    </xf>
    <xf numFmtId="3" fontId="11" fillId="10" borderId="0" xfId="19053" applyNumberFormat="1" applyFont="1" applyFill="1" applyAlignment="1" applyProtection="1">
      <alignment horizontal="center" vertical="center"/>
    </xf>
    <xf numFmtId="0" fontId="6" fillId="0" borderId="18" xfId="19053" applyNumberFormat="1" applyFont="1" applyBorder="1" applyAlignment="1">
      <alignment horizontal="center" wrapText="1"/>
    </xf>
    <xf numFmtId="3" fontId="13" fillId="0" borderId="0" xfId="19053" applyNumberFormat="1" applyFont="1" applyBorder="1" applyAlignment="1" applyProtection="1">
      <alignment horizontal="justify" vertical="center" wrapText="1"/>
    </xf>
    <xf numFmtId="3" fontId="6" fillId="0" borderId="6" xfId="19053" applyNumberFormat="1" applyFont="1" applyBorder="1" applyAlignment="1" applyProtection="1">
      <alignment horizontal="center" wrapText="1"/>
    </xf>
    <xf numFmtId="37" fontId="6" fillId="0" borderId="10" xfId="19053" applyFont="1" applyBorder="1" applyAlignment="1">
      <alignment horizontal="center" vertical="center"/>
    </xf>
    <xf numFmtId="37" fontId="6" fillId="0" borderId="10" xfId="19053" applyFont="1" applyBorder="1" applyAlignment="1">
      <alignment horizontal="center" vertical="center" wrapText="1"/>
    </xf>
    <xf numFmtId="37" fontId="6" fillId="0" borderId="7" xfId="19053" applyFont="1" applyBorder="1" applyAlignment="1">
      <alignment horizontal="center" vertical="center"/>
    </xf>
    <xf numFmtId="3" fontId="6" fillId="8" borderId="0" xfId="19053" applyNumberFormat="1" applyFont="1" applyFill="1" applyAlignment="1">
      <alignment horizontal="left" vertical="center" wrapText="1"/>
    </xf>
    <xf numFmtId="3" fontId="6" fillId="8" borderId="0" xfId="19053" applyNumberFormat="1" applyFont="1" applyFill="1" applyBorder="1" applyAlignment="1" applyProtection="1">
      <alignment horizontal="left" wrapText="1"/>
    </xf>
    <xf numFmtId="3" fontId="6" fillId="8" borderId="8" xfId="19053" applyNumberFormat="1" applyFont="1" applyFill="1" applyBorder="1" applyAlignment="1" applyProtection="1">
      <alignment horizontal="center"/>
    </xf>
    <xf numFmtId="3" fontId="6" fillId="10" borderId="8" xfId="19053" applyNumberFormat="1" applyFont="1" applyFill="1" applyBorder="1" applyAlignment="1" applyProtection="1">
      <alignment horizontal="center" vertical="center" wrapText="1"/>
    </xf>
    <xf numFmtId="3" fontId="6" fillId="8" borderId="0" xfId="19053" applyNumberFormat="1" applyFont="1" applyFill="1" applyBorder="1" applyAlignment="1" applyProtection="1">
      <alignment vertical="center" wrapText="1"/>
    </xf>
    <xf numFmtId="3" fontId="6" fillId="8" borderId="0" xfId="19053" applyNumberFormat="1" applyFont="1" applyFill="1" applyBorder="1" applyAlignment="1" applyProtection="1">
      <alignment horizontal="left" vertical="center" wrapText="1"/>
    </xf>
    <xf numFmtId="3" fontId="6" fillId="8" borderId="0" xfId="19053" applyNumberFormat="1" applyFont="1" applyFill="1" applyBorder="1" applyAlignment="1">
      <alignment horizontal="center" vertical="center"/>
    </xf>
    <xf numFmtId="3" fontId="6" fillId="10" borderId="8" xfId="19053" applyNumberFormat="1" applyFont="1" applyFill="1" applyBorder="1" applyAlignment="1" applyProtection="1">
      <alignment horizontal="center" vertical="center"/>
    </xf>
    <xf numFmtId="3" fontId="6" fillId="8" borderId="15" xfId="19053" applyNumberFormat="1" applyFont="1" applyFill="1" applyBorder="1" applyAlignment="1" applyProtection="1">
      <alignment horizontal="center" vertical="center"/>
    </xf>
    <xf numFmtId="3" fontId="9" fillId="0" borderId="0" xfId="19053" applyNumberFormat="1" applyFont="1" applyBorder="1" applyAlignment="1" applyProtection="1">
      <alignment wrapText="1"/>
    </xf>
    <xf numFmtId="3" fontId="6" fillId="0" borderId="0" xfId="19053" applyNumberFormat="1" applyFont="1" applyBorder="1" applyAlignment="1" applyProtection="1">
      <alignment horizontal="center"/>
    </xf>
    <xf numFmtId="3" fontId="6" fillId="0" borderId="14" xfId="19053" applyNumberFormat="1" applyFont="1" applyBorder="1" applyAlignment="1" applyProtection="1">
      <alignment horizontal="center" vertical="center"/>
    </xf>
    <xf numFmtId="3" fontId="11" fillId="10" borderId="13" xfId="19053" applyNumberFormat="1" applyFont="1" applyFill="1" applyBorder="1" applyAlignment="1" applyProtection="1">
      <alignment horizontal="center" vertical="center"/>
    </xf>
    <xf numFmtId="3" fontId="6" fillId="0" borderId="8" xfId="19053" applyNumberFormat="1" applyFont="1" applyBorder="1" applyAlignment="1" applyProtection="1">
      <alignment horizontal="center" wrapText="1"/>
    </xf>
    <xf numFmtId="3" fontId="6" fillId="0" borderId="8" xfId="19053" applyNumberFormat="1" applyFont="1" applyBorder="1" applyAlignment="1" applyProtection="1">
      <alignment horizontal="center"/>
    </xf>
    <xf numFmtId="3" fontId="6" fillId="0" borderId="0" xfId="19053" applyNumberFormat="1" applyFont="1" applyBorder="1" applyAlignment="1" applyProtection="1">
      <alignment horizontal="center" wrapText="1"/>
    </xf>
    <xf numFmtId="3" fontId="6" fillId="0" borderId="13" xfId="19053" applyNumberFormat="1" applyFont="1" applyBorder="1" applyAlignment="1" applyProtection="1">
      <alignment horizontal="center" vertical="center"/>
    </xf>
    <xf numFmtId="3" fontId="6" fillId="0" borderId="10" xfId="19053" applyNumberFormat="1" applyFont="1" applyBorder="1" applyAlignment="1">
      <alignment horizontal="center" vertical="center"/>
    </xf>
    <xf numFmtId="3" fontId="6" fillId="8" borderId="0" xfId="19053" applyNumberFormat="1" applyFont="1" applyFill="1" applyBorder="1" applyAlignment="1" applyProtection="1">
      <alignment horizontal="left" indent="15"/>
    </xf>
    <xf numFmtId="3" fontId="29" fillId="0" borderId="6" xfId="19053" applyNumberFormat="1" applyFont="1" applyBorder="1" applyAlignment="1" applyProtection="1">
      <alignment horizontal="center" vertical="center"/>
    </xf>
    <xf numFmtId="3" fontId="7" fillId="10" borderId="8" xfId="19053" applyNumberFormat="1" applyFont="1" applyFill="1" applyBorder="1" applyAlignment="1" applyProtection="1">
      <alignment horizontal="center" vertical="center"/>
    </xf>
    <xf numFmtId="3" fontId="26" fillId="0" borderId="7" xfId="19053" applyNumberFormat="1" applyFont="1" applyBorder="1" applyAlignment="1" applyProtection="1">
      <alignment horizontal="left" wrapText="1"/>
    </xf>
    <xf numFmtId="3" fontId="6" fillId="8" borderId="0" xfId="19053" applyNumberFormat="1" applyFont="1" applyFill="1" applyBorder="1" applyAlignment="1" applyProtection="1">
      <alignment horizontal="justify" vertical="center" wrapText="1"/>
    </xf>
    <xf numFmtId="37" fontId="6" fillId="8" borderId="0" xfId="19053" applyFont="1" applyFill="1" applyBorder="1" applyAlignment="1">
      <alignment horizontal="center"/>
    </xf>
    <xf numFmtId="3" fontId="13" fillId="8" borderId="0" xfId="19053" applyNumberFormat="1" applyFont="1" applyFill="1" applyBorder="1" applyAlignment="1" applyProtection="1">
      <alignment horizontal="left" vertical="center" wrapText="1"/>
    </xf>
    <xf numFmtId="3" fontId="8" fillId="8" borderId="0" xfId="19053" applyNumberFormat="1" applyFont="1" applyFill="1" applyBorder="1" applyAlignment="1" applyProtection="1">
      <alignment horizontal="left" wrapText="1"/>
    </xf>
    <xf numFmtId="3" fontId="8" fillId="8" borderId="0" xfId="19053" applyNumberFormat="1" applyFont="1" applyFill="1" applyBorder="1" applyAlignment="1">
      <alignment horizontal="left" wrapText="1"/>
    </xf>
    <xf numFmtId="3" fontId="6" fillId="8" borderId="6" xfId="19053" applyNumberFormat="1" applyFont="1" applyFill="1" applyBorder="1" applyAlignment="1">
      <alignment horizontal="right" vertical="center"/>
    </xf>
    <xf numFmtId="3" fontId="29" fillId="0" borderId="6" xfId="19053" applyNumberFormat="1" applyFont="1" applyBorder="1" applyAlignment="1">
      <alignment horizontal="center" wrapText="1"/>
    </xf>
    <xf numFmtId="3" fontId="8" fillId="0" borderId="0" xfId="19053" applyNumberFormat="1" applyFont="1" applyBorder="1" applyAlignment="1">
      <alignment horizontal="left" vertical="center" wrapText="1"/>
    </xf>
    <xf numFmtId="3" fontId="26" fillId="0" borderId="0" xfId="19053" applyNumberFormat="1" applyFont="1" applyBorder="1" applyAlignment="1" applyProtection="1">
      <alignment horizontal="left" vertical="center" wrapText="1"/>
    </xf>
    <xf numFmtId="37" fontId="8" fillId="0" borderId="0" xfId="19053" applyFont="1" applyBorder="1" applyAlignment="1">
      <alignment horizontal="center"/>
    </xf>
    <xf numFmtId="3" fontId="29" fillId="0" borderId="6" xfId="19053" applyNumberFormat="1" applyFont="1" applyBorder="1" applyAlignment="1" applyProtection="1">
      <alignment horizontal="center" vertical="center" wrapText="1"/>
    </xf>
    <xf numFmtId="3" fontId="7" fillId="10" borderId="8" xfId="19053" applyNumberFormat="1" applyFont="1" applyFill="1" applyBorder="1" applyAlignment="1">
      <alignment horizontal="center" vertical="center"/>
    </xf>
    <xf numFmtId="3" fontId="7" fillId="10" borderId="0" xfId="19053" applyNumberFormat="1" applyFont="1" applyFill="1" applyBorder="1" applyAlignment="1">
      <alignment horizontal="center" vertical="center"/>
    </xf>
    <xf numFmtId="3" fontId="29" fillId="0" borderId="6" xfId="19053" applyNumberFormat="1" applyFont="1" applyBorder="1" applyAlignment="1">
      <alignment horizontal="center" vertical="center" wrapText="1"/>
    </xf>
    <xf numFmtId="3" fontId="29" fillId="0" borderId="6" xfId="19053" applyNumberFormat="1" applyFont="1" applyBorder="1" applyAlignment="1">
      <alignment horizontal="center" vertical="center"/>
    </xf>
    <xf numFmtId="3" fontId="39" fillId="10" borderId="8" xfId="19053" applyNumberFormat="1" applyFont="1" applyFill="1" applyBorder="1" applyAlignment="1">
      <alignment horizontal="center" vertical="center"/>
    </xf>
    <xf numFmtId="3" fontId="39" fillId="10" borderId="0" xfId="19053" applyNumberFormat="1" applyFont="1" applyFill="1" applyBorder="1" applyAlignment="1">
      <alignment horizontal="center" vertical="center"/>
    </xf>
    <xf numFmtId="3" fontId="6" fillId="14" borderId="0" xfId="19053" applyNumberFormat="1" applyFont="1" applyFill="1" applyBorder="1" applyAlignment="1">
      <alignment horizontal="left" vertical="top" wrapText="1"/>
    </xf>
    <xf numFmtId="3" fontId="13" fillId="14" borderId="0" xfId="19053" applyNumberFormat="1" applyFont="1" applyFill="1" applyBorder="1" applyAlignment="1">
      <alignment horizontal="left" vertical="center" wrapText="1"/>
    </xf>
    <xf numFmtId="3" fontId="99" fillId="10" borderId="0" xfId="19053" applyNumberFormat="1" applyFont="1" applyFill="1" applyBorder="1" applyAlignment="1">
      <alignment horizontal="center" vertical="center"/>
    </xf>
    <xf numFmtId="3" fontId="11" fillId="10" borderId="8" xfId="19053" applyNumberFormat="1" applyFont="1" applyFill="1" applyBorder="1" applyAlignment="1">
      <alignment horizontal="right" vertical="center"/>
    </xf>
    <xf numFmtId="3" fontId="8" fillId="0" borderId="0" xfId="19053" applyNumberFormat="1" applyFont="1" applyBorder="1" applyAlignment="1">
      <alignment horizontal="left" wrapText="1"/>
    </xf>
    <xf numFmtId="37" fontId="6" fillId="8" borderId="0" xfId="19053" applyFont="1" applyFill="1" applyBorder="1" applyAlignment="1">
      <alignment horizontal="left" vertical="center" wrapText="1"/>
    </xf>
    <xf numFmtId="3" fontId="6" fillId="0" borderId="0" xfId="38879" applyNumberFormat="1" applyFont="1" applyFill="1" applyAlignment="1">
      <alignment vertical="center" wrapText="1"/>
    </xf>
    <xf numFmtId="3" fontId="6" fillId="0" borderId="36" xfId="38878" applyNumberFormat="1" applyFont="1" applyBorder="1" applyAlignment="1">
      <alignment horizontal="center" vertical="center" wrapText="1"/>
    </xf>
    <xf numFmtId="3" fontId="6" fillId="0" borderId="0" xfId="38878" applyNumberFormat="1" applyFont="1" applyFill="1" applyBorder="1" applyAlignment="1">
      <alignment horizontal="left"/>
    </xf>
    <xf numFmtId="3" fontId="6" fillId="0" borderId="0" xfId="38878" applyNumberFormat="1" applyFont="1" applyFill="1" applyBorder="1" applyAlignment="1">
      <alignment horizontal="left" vertical="center" wrapText="1"/>
    </xf>
    <xf numFmtId="3" fontId="6" fillId="0" borderId="0" xfId="38878" applyNumberFormat="1" applyFont="1" applyFill="1" applyBorder="1" applyAlignment="1">
      <alignment vertical="center" wrapText="1"/>
    </xf>
    <xf numFmtId="3" fontId="99" fillId="66" borderId="0" xfId="38878" applyNumberFormat="1" applyFont="1" applyFill="1" applyAlignment="1">
      <alignment horizontal="center" vertical="center"/>
    </xf>
    <xf numFmtId="3" fontId="9" fillId="0" borderId="0" xfId="38878" applyNumberFormat="1" applyFont="1" applyBorder="1" applyAlignment="1">
      <alignment horizontal="left" vertical="center" wrapText="1"/>
    </xf>
    <xf numFmtId="3" fontId="99" fillId="62" borderId="0" xfId="38878" applyNumberFormat="1" applyFont="1" applyFill="1" applyBorder="1" applyAlignment="1">
      <alignment horizontal="center" vertical="center"/>
    </xf>
    <xf numFmtId="3" fontId="99" fillId="62" borderId="36" xfId="38878" applyNumberFormat="1" applyFont="1" applyFill="1" applyBorder="1" applyAlignment="1">
      <alignment horizontal="right" vertical="center"/>
    </xf>
    <xf numFmtId="3" fontId="99" fillId="62" borderId="38" xfId="38878" applyNumberFormat="1" applyFont="1" applyFill="1" applyBorder="1" applyAlignment="1">
      <alignment horizontal="right" vertical="center"/>
    </xf>
    <xf numFmtId="3" fontId="6" fillId="0" borderId="0" xfId="38878" applyNumberFormat="1" applyFont="1" applyBorder="1" applyAlignment="1">
      <alignment horizontal="left" wrapText="1"/>
    </xf>
    <xf numFmtId="3" fontId="9" fillId="0" borderId="0" xfId="38878" applyNumberFormat="1" applyFont="1" applyBorder="1" applyAlignment="1">
      <alignment horizontal="left" wrapText="1"/>
    </xf>
    <xf numFmtId="3" fontId="99" fillId="62" borderId="38" xfId="38878" applyNumberFormat="1" applyFont="1" applyFill="1" applyBorder="1" applyAlignment="1">
      <alignment horizontal="center" vertical="center"/>
    </xf>
    <xf numFmtId="3" fontId="6" fillId="0" borderId="36" xfId="38878" applyNumberFormat="1" applyFont="1" applyFill="1" applyBorder="1" applyAlignment="1">
      <alignment horizontal="center" vertical="center" wrapText="1"/>
    </xf>
    <xf numFmtId="3" fontId="12" fillId="14" borderId="0" xfId="38878" applyNumberFormat="1" applyFont="1" applyFill="1" applyAlignment="1">
      <alignment horizontal="center" vertical="center"/>
    </xf>
    <xf numFmtId="3" fontId="8" fillId="0" borderId="0" xfId="38878" applyNumberFormat="1" applyFont="1" applyFill="1" applyAlignment="1">
      <alignment horizontal="center"/>
    </xf>
    <xf numFmtId="181" fontId="6" fillId="0" borderId="36" xfId="38884" applyFont="1" applyBorder="1" applyAlignment="1">
      <alignment horizontal="center" vertical="center"/>
    </xf>
    <xf numFmtId="0" fontId="9" fillId="0" borderId="0" xfId="38883" applyFont="1" applyBorder="1" applyAlignment="1" applyProtection="1">
      <alignment horizontal="left" vertical="center" wrapText="1"/>
    </xf>
    <xf numFmtId="0" fontId="6" fillId="0" borderId="38" xfId="38883" applyFont="1" applyBorder="1" applyAlignment="1" applyProtection="1">
      <alignment horizontal="center" vertical="center"/>
    </xf>
    <xf numFmtId="0" fontId="6" fillId="0" borderId="37" xfId="38883" applyFont="1" applyBorder="1" applyAlignment="1" applyProtection="1">
      <alignment horizontal="center" vertical="center"/>
    </xf>
    <xf numFmtId="3" fontId="99" fillId="62" borderId="36" xfId="38878" applyNumberFormat="1" applyFont="1" applyFill="1" applyBorder="1" applyAlignment="1">
      <alignment horizontal="center" vertical="center"/>
    </xf>
    <xf numFmtId="0" fontId="6" fillId="0" borderId="36" xfId="38883" applyFont="1" applyBorder="1" applyAlignment="1" applyProtection="1">
      <alignment horizontal="center" vertical="center" wrapText="1"/>
    </xf>
    <xf numFmtId="3" fontId="8" fillId="0" borderId="0" xfId="38878" applyNumberFormat="1" applyFont="1" applyFill="1" applyAlignment="1">
      <alignment wrapText="1"/>
    </xf>
    <xf numFmtId="3" fontId="102" fillId="0" borderId="0" xfId="38878" applyNumberFormat="1" applyFont="1" applyFill="1" applyAlignment="1">
      <alignment horizontal="left" wrapText="1"/>
    </xf>
    <xf numFmtId="3" fontId="105" fillId="0" borderId="0" xfId="38878" applyNumberFormat="1" applyFont="1" applyFill="1" applyAlignment="1">
      <alignment wrapText="1"/>
    </xf>
    <xf numFmtId="3" fontId="6" fillId="0" borderId="0" xfId="38878" applyNumberFormat="1" applyFont="1" applyFill="1" applyAlignment="1">
      <alignment wrapText="1"/>
    </xf>
    <xf numFmtId="3" fontId="102" fillId="0" borderId="0" xfId="38878" applyNumberFormat="1" applyFont="1" applyFill="1" applyAlignment="1">
      <alignment wrapText="1"/>
    </xf>
    <xf numFmtId="3" fontId="6" fillId="0" borderId="38" xfId="38878" applyNumberFormat="1" applyFont="1" applyBorder="1" applyAlignment="1">
      <alignment horizontal="center" vertical="center" wrapText="1"/>
    </xf>
    <xf numFmtId="3" fontId="6" fillId="0" borderId="0" xfId="38878" applyNumberFormat="1" applyFont="1" applyBorder="1" applyAlignment="1">
      <alignment horizontal="center" vertical="center" wrapText="1"/>
    </xf>
    <xf numFmtId="3" fontId="6" fillId="0" borderId="37" xfId="38878" applyNumberFormat="1" applyFont="1" applyBorder="1" applyAlignment="1">
      <alignment horizontal="center" vertical="center" wrapText="1"/>
    </xf>
    <xf numFmtId="3" fontId="99" fillId="62" borderId="0" xfId="38878" applyNumberFormat="1" applyFont="1" applyFill="1" applyBorder="1" applyAlignment="1">
      <alignment horizontal="right" vertical="center"/>
    </xf>
    <xf numFmtId="3" fontId="12" fillId="0" borderId="0" xfId="38878" applyNumberFormat="1" applyFont="1" applyFill="1" applyAlignment="1">
      <alignment horizontal="center" wrapText="1"/>
    </xf>
    <xf numFmtId="3" fontId="9" fillId="0" borderId="37" xfId="38878" applyNumberFormat="1" applyFont="1" applyBorder="1" applyAlignment="1">
      <alignment horizontal="left" vertical="center" wrapText="1"/>
    </xf>
    <xf numFmtId="3" fontId="99" fillId="62" borderId="38" xfId="38878" applyNumberFormat="1" applyFont="1" applyFill="1" applyBorder="1" applyAlignment="1">
      <alignment horizontal="center" vertical="center" wrapText="1"/>
    </xf>
    <xf numFmtId="3" fontId="99" fillId="62" borderId="0" xfId="38878" applyNumberFormat="1" applyFont="1" applyFill="1" applyBorder="1" applyAlignment="1">
      <alignment horizontal="center" vertical="center" wrapText="1"/>
    </xf>
    <xf numFmtId="3" fontId="8" fillId="0" borderId="0" xfId="38878" applyNumberFormat="1" applyFont="1" applyAlignment="1">
      <alignment horizontal="center"/>
    </xf>
    <xf numFmtId="37" fontId="6" fillId="14" borderId="0" xfId="38886" applyFont="1" applyFill="1" applyAlignment="1">
      <alignment horizontal="left" vertical="top" wrapText="1"/>
    </xf>
    <xf numFmtId="37" fontId="8" fillId="14" borderId="0" xfId="38886" applyFont="1" applyFill="1" applyAlignment="1">
      <alignment horizontal="justify" vertical="top" wrapText="1"/>
    </xf>
    <xf numFmtId="0" fontId="6" fillId="0" borderId="0" xfId="38885" applyFont="1" applyFill="1" applyBorder="1" applyAlignment="1">
      <alignment horizontal="left" wrapText="1"/>
    </xf>
    <xf numFmtId="0" fontId="99" fillId="66" borderId="0" xfId="38885" applyFont="1" applyFill="1" applyBorder="1" applyAlignment="1">
      <alignment horizontal="center" vertical="center" wrapText="1"/>
    </xf>
    <xf numFmtId="37" fontId="9" fillId="0" borderId="0" xfId="38886" applyFont="1" applyFill="1" applyAlignment="1">
      <alignment horizontal="left"/>
    </xf>
    <xf numFmtId="37" fontId="9" fillId="0" borderId="0" xfId="38886" applyFont="1" applyBorder="1" applyAlignment="1">
      <alignment horizontal="center"/>
    </xf>
    <xf numFmtId="37" fontId="6" fillId="14" borderId="0" xfId="38886" applyFont="1" applyFill="1" applyAlignment="1">
      <alignment horizontal="justify" vertical="top" wrapText="1"/>
    </xf>
    <xf numFmtId="3" fontId="8" fillId="0" borderId="0" xfId="38883" applyNumberFormat="1" applyFont="1" applyAlignment="1">
      <alignment horizontal="center"/>
    </xf>
    <xf numFmtId="0" fontId="6" fillId="0" borderId="0" xfId="38883" applyFont="1" applyBorder="1" applyAlignment="1" applyProtection="1">
      <alignment horizontal="center" vertical="center"/>
    </xf>
    <xf numFmtId="49" fontId="6" fillId="14" borderId="36" xfId="38883" applyNumberFormat="1" applyFont="1" applyFill="1" applyBorder="1" applyAlignment="1" applyProtection="1">
      <alignment horizontal="center" vertical="center" wrapText="1"/>
    </xf>
    <xf numFmtId="49" fontId="6" fillId="0" borderId="36" xfId="38883" applyNumberFormat="1" applyFont="1" applyFill="1" applyBorder="1" applyAlignment="1" applyProtection="1">
      <alignment horizontal="center" vertical="center" wrapText="1"/>
    </xf>
    <xf numFmtId="3" fontId="6" fillId="0" borderId="0" xfId="38883" applyNumberFormat="1" applyFont="1" applyAlignment="1" applyProtection="1">
      <alignment horizontal="left" vertical="center" wrapText="1"/>
    </xf>
    <xf numFmtId="3" fontId="6" fillId="8" borderId="8" xfId="19053" applyNumberFormat="1" applyFont="1" applyFill="1" applyBorder="1" applyAlignment="1" applyProtection="1">
      <alignment horizontal="center" vertical="center"/>
    </xf>
    <xf numFmtId="3" fontId="6" fillId="8" borderId="7" xfId="19053" applyNumberFormat="1" applyFont="1" applyFill="1" applyBorder="1" applyAlignment="1">
      <alignment horizontal="center" vertical="center" wrapText="1"/>
    </xf>
    <xf numFmtId="3" fontId="9" fillId="8" borderId="0" xfId="19053" applyNumberFormat="1" applyFont="1" applyFill="1" applyBorder="1" applyAlignment="1" applyProtection="1">
      <alignment horizontal="left"/>
    </xf>
    <xf numFmtId="3" fontId="9" fillId="0" borderId="0" xfId="19053" applyNumberFormat="1" applyFont="1" applyBorder="1" applyAlignment="1" applyProtection="1">
      <alignment horizontal="left" vertical="top" wrapText="1"/>
    </xf>
    <xf numFmtId="3" fontId="6" fillId="0" borderId="0" xfId="19053" applyNumberFormat="1" applyFont="1" applyBorder="1" applyAlignment="1" applyProtection="1">
      <alignment horizontal="left" vertical="center" wrapText="1"/>
    </xf>
    <xf numFmtId="3" fontId="6" fillId="0" borderId="0" xfId="38890" applyNumberFormat="1" applyFont="1" applyAlignment="1">
      <alignment horizontal="left"/>
    </xf>
    <xf numFmtId="174" fontId="6" fillId="0" borderId="0" xfId="3794" applyNumberFormat="1" applyFont="1" applyAlignment="1">
      <alignment horizontal="left"/>
    </xf>
    <xf numFmtId="3" fontId="6" fillId="0" borderId="42" xfId="38890" applyNumberFormat="1" applyFont="1" applyBorder="1" applyAlignment="1">
      <alignment horizontal="center" vertical="center" wrapText="1"/>
    </xf>
    <xf numFmtId="3" fontId="99" fillId="62" borderId="0" xfId="38889" applyNumberFormat="1" applyFont="1" applyFill="1" applyBorder="1" applyAlignment="1" applyProtection="1">
      <alignment horizontal="right" vertical="center" indent="1"/>
    </xf>
    <xf numFmtId="3" fontId="99" fillId="70" borderId="0" xfId="38889" applyNumberFormat="1" applyFont="1" applyFill="1" applyBorder="1" applyAlignment="1" applyProtection="1">
      <alignment horizontal="right" vertical="center" wrapText="1" indent="1"/>
    </xf>
    <xf numFmtId="3" fontId="9" fillId="0" borderId="0" xfId="38890" applyNumberFormat="1" applyFont="1" applyBorder="1" applyAlignment="1">
      <alignment horizontal="left" vertical="center"/>
    </xf>
    <xf numFmtId="3" fontId="6" fillId="0" borderId="43" xfId="38890" applyNumberFormat="1" applyFont="1" applyFill="1" applyBorder="1" applyAlignment="1">
      <alignment horizontal="center" vertical="center" wrapText="1"/>
    </xf>
    <xf numFmtId="3" fontId="6" fillId="0" borderId="43" xfId="38890" applyNumberFormat="1" applyFont="1" applyBorder="1" applyAlignment="1">
      <alignment horizontal="center" vertical="center" wrapText="1"/>
    </xf>
    <xf numFmtId="3" fontId="6" fillId="0" borderId="0" xfId="38890" applyNumberFormat="1" applyFont="1" applyFill="1" applyBorder="1" applyAlignment="1">
      <alignment horizontal="left" vertical="center" wrapText="1"/>
    </xf>
    <xf numFmtId="3" fontId="6" fillId="0" borderId="0" xfId="38890" applyNumberFormat="1" applyFont="1" applyFill="1" applyBorder="1" applyAlignment="1">
      <alignment horizontal="left" vertical="top" wrapText="1"/>
    </xf>
    <xf numFmtId="3" fontId="99" fillId="70" borderId="42" xfId="38889" applyNumberFormat="1" applyFont="1" applyFill="1" applyBorder="1" applyAlignment="1" applyProtection="1">
      <alignment horizontal="center" vertical="center" wrapText="1"/>
    </xf>
    <xf numFmtId="3" fontId="9" fillId="0" borderId="0" xfId="38890" applyNumberFormat="1" applyFont="1" applyBorder="1" applyAlignment="1">
      <alignment horizontal="left" vertical="center" wrapText="1"/>
    </xf>
    <xf numFmtId="3" fontId="99" fillId="66" borderId="0" xfId="38888" applyNumberFormat="1" applyFont="1" applyFill="1" applyAlignment="1">
      <alignment horizontal="center" vertical="center"/>
    </xf>
    <xf numFmtId="3" fontId="6" fillId="0" borderId="36" xfId="38878" applyNumberFormat="1" applyFont="1" applyBorder="1" applyAlignment="1">
      <alignment horizontal="center" vertical="center"/>
    </xf>
    <xf numFmtId="3" fontId="6" fillId="0" borderId="38" xfId="38878" applyNumberFormat="1" applyFont="1" applyBorder="1" applyAlignment="1">
      <alignment horizontal="center" vertical="center"/>
    </xf>
    <xf numFmtId="3" fontId="99" fillId="62" borderId="0" xfId="38889" applyNumberFormat="1" applyFont="1" applyFill="1" applyBorder="1" applyAlignment="1" applyProtection="1">
      <alignment horizontal="center" vertical="center"/>
    </xf>
    <xf numFmtId="3" fontId="99" fillId="62" borderId="36" xfId="38889" applyNumberFormat="1" applyFont="1" applyFill="1" applyBorder="1" applyAlignment="1" applyProtection="1">
      <alignment horizontal="center" vertical="center"/>
    </xf>
    <xf numFmtId="3" fontId="99" fillId="62" borderId="38" xfId="38889" applyNumberFormat="1" applyFont="1" applyFill="1" applyBorder="1" applyAlignment="1" applyProtection="1">
      <alignment horizontal="center" vertical="center"/>
    </xf>
    <xf numFmtId="3" fontId="6" fillId="14" borderId="0" xfId="38878" applyNumberFormat="1" applyFont="1" applyFill="1" applyBorder="1" applyAlignment="1">
      <alignment horizontal="left" vertical="center" wrapText="1"/>
    </xf>
    <xf numFmtId="3" fontId="6" fillId="14" borderId="38" xfId="38878" applyNumberFormat="1" applyFont="1" applyFill="1" applyBorder="1" applyAlignment="1">
      <alignment horizontal="center" vertical="center" wrapText="1"/>
    </xf>
    <xf numFmtId="3" fontId="6" fillId="14" borderId="0" xfId="38878" applyNumberFormat="1" applyFont="1" applyFill="1" applyBorder="1" applyAlignment="1">
      <alignment horizontal="center" vertical="center" wrapText="1"/>
    </xf>
    <xf numFmtId="3" fontId="99" fillId="62" borderId="0" xfId="38889" applyNumberFormat="1" applyFont="1" applyFill="1" applyBorder="1" applyAlignment="1" applyProtection="1">
      <alignment horizontal="center" vertical="center" wrapText="1"/>
    </xf>
    <xf numFmtId="37" fontId="6" fillId="0" borderId="0" xfId="38886" applyFont="1" applyFill="1" applyBorder="1" applyAlignment="1">
      <alignment horizontal="center" vertical="center" wrapText="1"/>
    </xf>
    <xf numFmtId="3" fontId="6" fillId="0" borderId="0" xfId="38878" applyNumberFormat="1" applyFont="1" applyFill="1" applyBorder="1" applyAlignment="1">
      <alignment horizontal="center" vertical="center" wrapText="1"/>
    </xf>
    <xf numFmtId="3" fontId="6" fillId="14" borderId="36" xfId="38878" applyNumberFormat="1" applyFont="1" applyFill="1" applyBorder="1" applyAlignment="1">
      <alignment horizontal="center" vertical="center" wrapText="1"/>
    </xf>
    <xf numFmtId="3" fontId="6" fillId="14" borderId="37" xfId="38878" applyNumberFormat="1" applyFont="1" applyFill="1" applyBorder="1" applyAlignment="1">
      <alignment horizontal="center" vertical="center" wrapText="1"/>
    </xf>
    <xf numFmtId="3" fontId="11" fillId="10" borderId="0" xfId="19053" applyNumberFormat="1" applyFont="1" applyFill="1" applyBorder="1" applyAlignment="1" applyProtection="1">
      <alignment horizontal="right" vertical="center"/>
    </xf>
    <xf numFmtId="3" fontId="6" fillId="0" borderId="3" xfId="19053" applyNumberFormat="1" applyFont="1" applyBorder="1" applyAlignment="1">
      <alignment horizontal="center" vertical="center" wrapText="1"/>
    </xf>
    <xf numFmtId="0" fontId="9" fillId="8" borderId="4" xfId="19053" applyNumberFormat="1" applyFont="1" applyFill="1" applyBorder="1" applyAlignment="1">
      <alignment horizontal="left" vertical="center" wrapText="1"/>
    </xf>
    <xf numFmtId="0" fontId="9" fillId="8" borderId="0" xfId="19053" applyNumberFormat="1" applyFont="1" applyFill="1" applyBorder="1" applyAlignment="1">
      <alignment horizontal="center"/>
    </xf>
    <xf numFmtId="0" fontId="17" fillId="8" borderId="0" xfId="19053" applyNumberFormat="1" applyFont="1" applyFill="1" applyBorder="1" applyAlignment="1">
      <alignment horizontal="center"/>
    </xf>
    <xf numFmtId="0" fontId="9" fillId="8" borderId="4" xfId="19053" applyNumberFormat="1" applyFont="1" applyFill="1" applyBorder="1" applyAlignment="1">
      <alignment horizontal="center"/>
    </xf>
    <xf numFmtId="0" fontId="17" fillId="8" borderId="4" xfId="19053" applyNumberFormat="1" applyFont="1" applyFill="1" applyBorder="1" applyAlignment="1">
      <alignment horizontal="center"/>
    </xf>
    <xf numFmtId="0" fontId="11" fillId="10" borderId="5" xfId="19053" applyNumberFormat="1" applyFont="1" applyFill="1" applyBorder="1" applyAlignment="1">
      <alignment horizontal="center" vertical="center" wrapText="1"/>
    </xf>
    <xf numFmtId="0" fontId="9" fillId="8" borderId="0" xfId="19053" applyNumberFormat="1" applyFont="1" applyFill="1" applyBorder="1" applyAlignment="1">
      <alignment horizontal="left" wrapText="1"/>
    </xf>
    <xf numFmtId="0" fontId="9" fillId="8" borderId="44" xfId="19053" applyNumberFormat="1" applyFont="1" applyFill="1" applyBorder="1" applyAlignment="1">
      <alignment horizontal="center"/>
    </xf>
    <xf numFmtId="0" fontId="9" fillId="8" borderId="3" xfId="19053" applyNumberFormat="1" applyFont="1" applyFill="1" applyBorder="1" applyAlignment="1">
      <alignment horizontal="center"/>
    </xf>
    <xf numFmtId="37" fontId="11" fillId="10" borderId="1" xfId="19053" applyFont="1" applyFill="1" applyBorder="1" applyAlignment="1">
      <alignment horizontal="center" vertical="center"/>
    </xf>
    <xf numFmtId="37" fontId="7" fillId="9" borderId="0" xfId="19053" applyFont="1" applyFill="1" applyBorder="1" applyAlignment="1">
      <alignment horizontal="center" vertical="center"/>
    </xf>
    <xf numFmtId="37" fontId="2" fillId="4" borderId="0" xfId="19053" applyFont="1" applyFill="1" applyBorder="1" applyAlignment="1">
      <alignment horizontal="center"/>
    </xf>
    <xf numFmtId="37" fontId="2" fillId="5" borderId="0" xfId="19053" applyFont="1" applyFill="1" applyBorder="1" applyAlignment="1">
      <alignment horizontal="center"/>
    </xf>
  </cellXfs>
  <cellStyles count="38892">
    <cellStyle name="20% - Énfasis1" xfId="37249"/>
    <cellStyle name="20% - Énfasis1 2" xfId="1811"/>
    <cellStyle name="20% - Énfasis1 3" xfId="1325"/>
    <cellStyle name="20% - Énfasis1 4" xfId="2713"/>
    <cellStyle name="20% - Énfasis1 5" xfId="219"/>
    <cellStyle name="20% - Énfasis2" xfId="34204"/>
    <cellStyle name="20% - Énfasis2 2" xfId="3300"/>
    <cellStyle name="20% - Énfasis2 3" xfId="866"/>
    <cellStyle name="20% - Énfasis2 4" xfId="2781"/>
    <cellStyle name="20% - Énfasis2 5" xfId="17092"/>
    <cellStyle name="20% - Énfasis3" xfId="34450"/>
    <cellStyle name="20% - Énfasis3 2" xfId="4735"/>
    <cellStyle name="20% - Énfasis3 3" xfId="22816"/>
    <cellStyle name="20% - Énfasis3 4" xfId="288"/>
    <cellStyle name="20% - Énfasis3 5" xfId="255"/>
    <cellStyle name="20% - Énfasis4" xfId="37568"/>
    <cellStyle name="20% - Énfasis4 2" xfId="3577"/>
    <cellStyle name="20% - Énfasis4 3" xfId="210"/>
    <cellStyle name="20% - Énfasis4 4" xfId="167"/>
    <cellStyle name="20% - Énfasis4 5" xfId="3157"/>
    <cellStyle name="20% - Énfasis5" xfId="38229"/>
    <cellStyle name="20% - Énfasis5 2" xfId="15348"/>
    <cellStyle name="20% - Énfasis5 3" xfId="131"/>
    <cellStyle name="20% - Énfasis5 4" xfId="2840"/>
    <cellStyle name="20% - Énfasis5 5" xfId="18"/>
    <cellStyle name="20% - Énfasis6" xfId="37265"/>
    <cellStyle name="20% - Énfasis6 2" xfId="7342"/>
    <cellStyle name="20% - Énfasis6 3" xfId="2431"/>
    <cellStyle name="20% - Énfasis6 4" xfId="8198"/>
    <cellStyle name="20% - Énfasis6 5" xfId="8205"/>
    <cellStyle name="40% - Énfasis1" xfId="37050"/>
    <cellStyle name="40% - Énfasis1 2" xfId="21022"/>
    <cellStyle name="40% - Énfasis1 3" xfId="21025"/>
    <cellStyle name="40% - Énfasis1 4" xfId="2356"/>
    <cellStyle name="40% - Énfasis1 5" xfId="17686"/>
    <cellStyle name="40% - Énfasis2" xfId="35628"/>
    <cellStyle name="40% - Énfasis2 2" xfId="21058"/>
    <cellStyle name="40% - Énfasis2 3" xfId="21061"/>
    <cellStyle name="40% - Énfasis2 4" xfId="23065"/>
    <cellStyle name="40% - Énfasis2 5" xfId="17816"/>
    <cellStyle name="40% - Énfasis3" xfId="15731"/>
    <cellStyle name="40% - Énfasis3 2" xfId="21094"/>
    <cellStyle name="40% - Énfasis3 3" xfId="21097"/>
    <cellStyle name="40% - Énfasis3 4" xfId="21103"/>
    <cellStyle name="40% - Énfasis3 5" xfId="17823"/>
    <cellStyle name="40% - Énfasis4" xfId="35347"/>
    <cellStyle name="40% - Énfasis4 2" xfId="26401"/>
    <cellStyle name="40% - Énfasis4 3" xfId="26406"/>
    <cellStyle name="40% - Énfasis4 4" xfId="28391"/>
    <cellStyle name="40% - Énfasis4 5" xfId="17832"/>
    <cellStyle name="40% - Énfasis5" xfId="38243"/>
    <cellStyle name="40% - Énfasis5 2" xfId="28857"/>
    <cellStyle name="40% - Énfasis5 3" xfId="16940"/>
    <cellStyle name="40% - Énfasis5 4" xfId="17116"/>
    <cellStyle name="40% - Énfasis5 5" xfId="17125"/>
    <cellStyle name="40% - Énfasis6" xfId="37622"/>
    <cellStyle name="40% - Énfasis6 2" xfId="27986"/>
    <cellStyle name="40% - Énfasis6 3" xfId="26440"/>
    <cellStyle name="40% - Énfasis6 4" xfId="32093"/>
    <cellStyle name="40% - Énfasis6 5" xfId="17848"/>
    <cellStyle name="60% - Énfasis1" xfId="38395"/>
    <cellStyle name="60% - Énfasis1 2" xfId="872"/>
    <cellStyle name="60% - Énfasis1 3" xfId="1107"/>
    <cellStyle name="60% - Énfasis1 4" xfId="752"/>
    <cellStyle name="60% - Énfasis1 5" xfId="6886"/>
    <cellStyle name="60% - Énfasis2" xfId="37231"/>
    <cellStyle name="60% - Énfasis2 2" xfId="2225"/>
    <cellStyle name="60% - Énfasis2 3" xfId="1124"/>
    <cellStyle name="60% - Énfasis2 4" xfId="3907"/>
    <cellStyle name="60% - Énfasis2 5" xfId="1497"/>
    <cellStyle name="60% - Énfasis3" xfId="37914"/>
    <cellStyle name="60% - Énfasis3 2" xfId="29763"/>
    <cellStyle name="60% - Énfasis3 3" xfId="14310"/>
    <cellStyle name="60% - Énfasis3 4" xfId="1023"/>
    <cellStyle name="60% - Énfasis3 5" xfId="10417"/>
    <cellStyle name="60% - Énfasis4" xfId="28545"/>
    <cellStyle name="60% - Énfasis4 2" xfId="27713"/>
    <cellStyle name="60% - Énfasis4 3" xfId="14370"/>
    <cellStyle name="60% - Énfasis4 4" xfId="11974"/>
    <cellStyle name="60% - Énfasis4 5" xfId="4580"/>
    <cellStyle name="60% - Énfasis5" xfId="36071"/>
    <cellStyle name="60% - Énfasis5 2" xfId="17740"/>
    <cellStyle name="60% - Énfasis5 3" xfId="6001"/>
    <cellStyle name="60% - Énfasis5 4" xfId="2146"/>
    <cellStyle name="60% - Énfasis5 5" xfId="3251"/>
    <cellStyle name="60% - Énfasis6" xfId="35078"/>
    <cellStyle name="60% - Énfasis6 2" xfId="17789"/>
    <cellStyle name="60% - Énfasis6 3" xfId="16569"/>
    <cellStyle name="60% - Énfasis6 4" xfId="4278"/>
    <cellStyle name="60% - Énfasis6 5" xfId="8386"/>
    <cellStyle name="Buena" xfId="2118"/>
    <cellStyle name="Buena 2" xfId="3773"/>
    <cellStyle name="Buena 3" xfId="35830"/>
    <cellStyle name="Buena 4" xfId="7276"/>
    <cellStyle name="Buena 5" xfId="3274"/>
    <cellStyle name="Cálculo" xfId="35711"/>
    <cellStyle name="Cálculo 2" xfId="8992"/>
    <cellStyle name="Cálculo 3" xfId="20591"/>
    <cellStyle name="Cálculo 4" xfId="20598"/>
    <cellStyle name="Cálculo 5" xfId="5926"/>
    <cellStyle name="Celda de comprobación" xfId="23158"/>
    <cellStyle name="Celda de comprobación 2" xfId="14887"/>
    <cellStyle name="Celda de comprobación 3" xfId="13056"/>
    <cellStyle name="Celda de comprobación 4" xfId="3381"/>
    <cellStyle name="Celda de comprobación 5" xfId="161"/>
    <cellStyle name="Celda vinculada" xfId="23942"/>
    <cellStyle name="Celda vinculada 2" xfId="8836"/>
    <cellStyle name="Celda vinculada 3" xfId="119"/>
    <cellStyle name="Celda vinculada 4" xfId="2421"/>
    <cellStyle name="Celda vinculada 5" xfId="2147"/>
    <cellStyle name="Columna destacada" xfId="1302"/>
    <cellStyle name="Comma [0] 2" xfId="1967"/>
    <cellStyle name="Comma_Evolución del PBI" xfId="3125"/>
    <cellStyle name="Currency [0] 2" xfId="6393"/>
    <cellStyle name="Dia" xfId="7001"/>
    <cellStyle name="Dia 2" xfId="4574"/>
    <cellStyle name="Dia 2 2" xfId="14732"/>
    <cellStyle name="Dia 3" xfId="18143"/>
    <cellStyle name="Encabez1" xfId="251"/>
    <cellStyle name="Encabez1 2" xfId="364"/>
    <cellStyle name="Encabez1 2 2" xfId="873"/>
    <cellStyle name="Encabez1 3" xfId="6895"/>
    <cellStyle name="Encabez2" xfId="17536"/>
    <cellStyle name="Encabez2 2" xfId="26213"/>
    <cellStyle name="Encabez2 2 2" xfId="26222"/>
    <cellStyle name="Encabez2 3" xfId="10079"/>
    <cellStyle name="Encabezado 4" xfId="35220"/>
    <cellStyle name="Encabezado 4 2" xfId="1588"/>
    <cellStyle name="Encabezado 4 3" xfId="153"/>
    <cellStyle name="Encabezado 4 4" xfId="9971"/>
    <cellStyle name="Encabezado 4 5" xfId="830"/>
    <cellStyle name="Énfasis1" xfId="38497"/>
    <cellStyle name="Énfasis1 2" xfId="13550"/>
    <cellStyle name="Énfasis1 3" xfId="9754"/>
    <cellStyle name="Énfasis1 4" xfId="12066"/>
    <cellStyle name="Énfasis1 5" xfId="11609"/>
    <cellStyle name="Énfasis2 2" xfId="4223"/>
    <cellStyle name="Énfasis2 3" xfId="9808"/>
    <cellStyle name="Énfasis2 4" xfId="12249"/>
    <cellStyle name="Énfasis2 5" xfId="9139"/>
    <cellStyle name="Énfasis3" xfId="28596"/>
    <cellStyle name="Énfasis3 2" xfId="1763"/>
    <cellStyle name="Énfasis3 3" xfId="4171"/>
    <cellStyle name="Énfasis3 4" xfId="12682"/>
    <cellStyle name="Énfasis3 5" xfId="12866"/>
    <cellStyle name="Énfasis4" xfId="36046"/>
    <cellStyle name="Énfasis4 2" xfId="33807"/>
    <cellStyle name="Énfasis4 3" xfId="3990"/>
    <cellStyle name="Énfasis4 4" xfId="16779"/>
    <cellStyle name="Énfasis4 5" xfId="12577"/>
    <cellStyle name="Énfasis5 2" xfId="33313"/>
    <cellStyle name="Énfasis5 3" xfId="8264"/>
    <cellStyle name="Énfasis5 4" xfId="18663"/>
    <cellStyle name="Énfasis5 5" xfId="8296"/>
    <cellStyle name="Énfasis6" xfId="35527"/>
    <cellStyle name="Énfasis6 2" xfId="6512"/>
    <cellStyle name="Énfasis6 3" xfId="6870"/>
    <cellStyle name="Énfasis6 4" xfId="13172"/>
    <cellStyle name="Énfasis6 5" xfId="13174"/>
    <cellStyle name="Entrada" xfId="38838"/>
    <cellStyle name="Entrada 2" xfId="11509"/>
    <cellStyle name="Entrada 3" xfId="385"/>
    <cellStyle name="Entrada 4" xfId="1722"/>
    <cellStyle name="Entrada 5" xfId="5038"/>
    <cellStyle name="Excel Built-in Normal" xfId="19053"/>
    <cellStyle name="Excel Built-in Normal 2" xfId="38881"/>
    <cellStyle name="F2" xfId="14403"/>
    <cellStyle name="F2 2" xfId="11971"/>
    <cellStyle name="F2 2 2" xfId="16636"/>
    <cellStyle name="F2 3" xfId="16639"/>
    <cellStyle name="F3" xfId="10593"/>
    <cellStyle name="F3 2" xfId="10652"/>
    <cellStyle name="F3 2 2" xfId="7919"/>
    <cellStyle name="F3 3" xfId="7943"/>
    <cellStyle name="F4" xfId="10659"/>
    <cellStyle name="F4 2" xfId="1599"/>
    <cellStyle name="F4 2 2" xfId="587"/>
    <cellStyle name="F4 3" xfId="15688"/>
    <cellStyle name="F5" xfId="9586"/>
    <cellStyle name="F5 2" xfId="3221"/>
    <cellStyle name="F5 2 2" xfId="2889"/>
    <cellStyle name="F5 3" xfId="7452"/>
    <cellStyle name="F6" xfId="5626"/>
    <cellStyle name="F6 2" xfId="1543"/>
    <cellStyle name="F6 2 2" xfId="2258"/>
    <cellStyle name="F6 3" xfId="226"/>
    <cellStyle name="F7" xfId="21815"/>
    <cellStyle name="F7 2" xfId="19634"/>
    <cellStyle name="F7 2 2" xfId="14831"/>
    <cellStyle name="F7 3" xfId="16709"/>
    <cellStyle name="F8" xfId="25818"/>
    <cellStyle name="F8 2" xfId="25823"/>
    <cellStyle name="F8 2 2" xfId="14896"/>
    <cellStyle name="F8 3" xfId="36075"/>
    <cellStyle name="Fijo" xfId="9848"/>
    <cellStyle name="Fijo 2" xfId="797"/>
    <cellStyle name="Fijo 2 2" xfId="2793"/>
    <cellStyle name="Fijo 3" xfId="5467"/>
    <cellStyle name="Fila a" xfId="8248"/>
    <cellStyle name="Fila b" xfId="11359"/>
    <cellStyle name="Financiero" xfId="3259"/>
    <cellStyle name="Financiero 2" xfId="8603"/>
    <cellStyle name="Financiero 2 2" xfId="7530"/>
    <cellStyle name="Financiero 3" xfId="2316"/>
    <cellStyle name="Hipervínculo" xfId="28781" builtinId="8"/>
    <cellStyle name="Hipervínculo 2" xfId="7381"/>
    <cellStyle name="Hipervínculo 3" xfId="6275"/>
    <cellStyle name="Hipervínculo 3 2" xfId="1518"/>
    <cellStyle name="Hipervínculo 4" xfId="13858"/>
    <cellStyle name="Hipervínculo 5" xfId="14728"/>
    <cellStyle name="Hipervínculo 6" xfId="1717"/>
    <cellStyle name="Incorrecto" xfId="38749"/>
    <cellStyle name="Incorrecto 2" xfId="6326"/>
    <cellStyle name="Incorrecto 3" xfId="12388"/>
    <cellStyle name="Incorrecto 4" xfId="12455"/>
    <cellStyle name="Incorrecto 5" xfId="813"/>
    <cellStyle name="Millares" xfId="18329" builtinId="3"/>
    <cellStyle name="Millares 2" xfId="8068"/>
    <cellStyle name="Millares 2 2" xfId="1460"/>
    <cellStyle name="Millares 2 2 2" xfId="4134"/>
    <cellStyle name="Millares 3" xfId="1889"/>
    <cellStyle name="Millares 3 2" xfId="5764"/>
    <cellStyle name="Millares 4" xfId="7985"/>
    <cellStyle name="Millares 5" xfId="8791"/>
    <cellStyle name="Millares 6" xfId="26825"/>
    <cellStyle name="Millares 6 10" xfId="1033"/>
    <cellStyle name="Millares 6 10 2" xfId="2011"/>
    <cellStyle name="Millares 6 11" xfId="115"/>
    <cellStyle name="Millares 6 2" xfId="35122"/>
    <cellStyle name="Millares 6 2 10" xfId="10814"/>
    <cellStyle name="Millares 6 2 2" xfId="26828"/>
    <cellStyle name="Millares 6 2 2 2" xfId="3481"/>
    <cellStyle name="Millares 6 2 2 2 2" xfId="5469"/>
    <cellStyle name="Millares 6 2 2 3" xfId="3427"/>
    <cellStyle name="Millares 6 2 3" xfId="2424"/>
    <cellStyle name="Millares 6 2 3 2" xfId="7961"/>
    <cellStyle name="Millares 6 2 3 2 2" xfId="1427"/>
    <cellStyle name="Millares 6 2 3 3" xfId="7491"/>
    <cellStyle name="Millares 6 2 4" xfId="461"/>
    <cellStyle name="Millares 6 2 4 2" xfId="3492"/>
    <cellStyle name="Millares 6 2 4 2 2" xfId="4530"/>
    <cellStyle name="Millares 6 2 4 3" xfId="7561"/>
    <cellStyle name="Millares 6 2 5" xfId="2041"/>
    <cellStyle name="Millares 6 2 5 2" xfId="10343"/>
    <cellStyle name="Millares 6 2 5 2 2" xfId="22331"/>
    <cellStyle name="Millares 6 2 5 3" xfId="7661"/>
    <cellStyle name="Millares 6 2 6" xfId="3509"/>
    <cellStyle name="Millares 6 2 6 2" xfId="9681"/>
    <cellStyle name="Millares 6 2 6 2 2" xfId="13144"/>
    <cellStyle name="Millares 6 2 6 3" xfId="7805"/>
    <cellStyle name="Millares 6 2 7" xfId="5292"/>
    <cellStyle name="Millares 6 2 7 2" xfId="11456"/>
    <cellStyle name="Millares 6 2 7 2 2" xfId="1714"/>
    <cellStyle name="Millares 6 2 7 3" xfId="12079"/>
    <cellStyle name="Millares 6 2 8" xfId="11471"/>
    <cellStyle name="Millares 6 2 8 2" xfId="9705"/>
    <cellStyle name="Millares 6 2 9" xfId="15273"/>
    <cellStyle name="Millares 6 2 9 2" xfId="7928"/>
    <cellStyle name="Millares 6 3" xfId="26834"/>
    <cellStyle name="Millares 6 3 2" xfId="7988"/>
    <cellStyle name="Millares 6 3 2 2" xfId="1578"/>
    <cellStyle name="Millares 6 3 3" xfId="7999"/>
    <cellStyle name="Millares 6 4" xfId="8010"/>
    <cellStyle name="Millares 6 4 2" xfId="9245"/>
    <cellStyle name="Millares 6 4 2 2" xfId="1169"/>
    <cellStyle name="Millares 6 4 3" xfId="9261"/>
    <cellStyle name="Millares 6 5" xfId="22727"/>
    <cellStyle name="Millares 6 5 2" xfId="14885"/>
    <cellStyle name="Millares 6 5 2 2" xfId="8800"/>
    <cellStyle name="Millares 6 5 3" xfId="13057"/>
    <cellStyle name="Millares 6 6" xfId="13228"/>
    <cellStyle name="Millares 6 6 2" xfId="14902"/>
    <cellStyle name="Millares 6 6 2 2" xfId="10011"/>
    <cellStyle name="Millares 6 6 3" xfId="5492"/>
    <cellStyle name="Millares 6 7" xfId="12235"/>
    <cellStyle name="Millares 6 7 2" xfId="12241"/>
    <cellStyle name="Millares 6 7 2 2" xfId="8956"/>
    <cellStyle name="Millares 6 7 3" xfId="5070"/>
    <cellStyle name="Millares 6 8" xfId="12246"/>
    <cellStyle name="Millares 6 8 2" xfId="14913"/>
    <cellStyle name="Millares 6 8 2 2" xfId="283"/>
    <cellStyle name="Millares 6 8 3" xfId="2266"/>
    <cellStyle name="Millares 6 9" xfId="4360"/>
    <cellStyle name="Millares 6 9 2" xfId="3830"/>
    <cellStyle name="Millares 7" xfId="27429"/>
    <cellStyle name="Moneda 2" xfId="25118"/>
    <cellStyle name="Moneda 2 2" xfId="27945"/>
    <cellStyle name="Moneda 2 3" xfId="38884"/>
    <cellStyle name="Moneda 3" xfId="1464"/>
    <cellStyle name="Moneda 4" xfId="7890"/>
    <cellStyle name="Moneda 5" xfId="14096"/>
    <cellStyle name="Monetario" xfId="13546"/>
    <cellStyle name="Monetario 2" xfId="21667"/>
    <cellStyle name="Monetario 2 2" xfId="21671"/>
    <cellStyle name="Monetario 3" xfId="13554"/>
    <cellStyle name="Neutral 2" xfId="3657"/>
    <cellStyle name="Neutral 3" xfId="3681"/>
    <cellStyle name="Neutral 4" xfId="68"/>
    <cellStyle name="Neutral 5" xfId="35823"/>
    <cellStyle name="Normal" xfId="0" builtinId="0"/>
    <cellStyle name="Normal 10" xfId="9292"/>
    <cellStyle name="Normal 10 10" xfId="1353"/>
    <cellStyle name="Normal 10 10 2" xfId="5976"/>
    <cellStyle name="Normal 10 10 2 2" xfId="5982"/>
    <cellStyle name="Normal 10 10 2 2 2" xfId="10971"/>
    <cellStyle name="Normal 10 10 2 3" xfId="34594"/>
    <cellStyle name="Normal 10 10 3" xfId="6021"/>
    <cellStyle name="Normal 10 10 3 2" xfId="10340"/>
    <cellStyle name="Normal 10 10 3 2 2" xfId="29122"/>
    <cellStyle name="Normal 10 10 3 3" xfId="1087"/>
    <cellStyle name="Normal 10 10 4" xfId="5810"/>
    <cellStyle name="Normal 10 10 4 2" xfId="10382"/>
    <cellStyle name="Normal 10 10 4 2 2" xfId="25676"/>
    <cellStyle name="Normal 10 10 4 3" xfId="26461"/>
    <cellStyle name="Normal 10 10 5" xfId="9161"/>
    <cellStyle name="Normal 10 10 5 2" xfId="10517"/>
    <cellStyle name="Normal 10 10 5 2 2" xfId="5082"/>
    <cellStyle name="Normal 10 10 5 3" xfId="7732"/>
    <cellStyle name="Normal 10 10 6" xfId="5463"/>
    <cellStyle name="Normal 10 10 6 2" xfId="5211"/>
    <cellStyle name="Normal 10 10 6 2 2" xfId="25716"/>
    <cellStyle name="Normal 10 10 6 3" xfId="7847"/>
    <cellStyle name="Normal 10 10 7" xfId="3858"/>
    <cellStyle name="Normal 10 10 7 2" xfId="5215"/>
    <cellStyle name="Normal 10 10 8" xfId="445"/>
    <cellStyle name="Normal 10 10 8 2" xfId="5218"/>
    <cellStyle name="Normal 10 10 9" xfId="2302"/>
    <cellStyle name="Normal 10 11" xfId="4198"/>
    <cellStyle name="Normal 10 11 2" xfId="5980"/>
    <cellStyle name="Normal 10 11 2 2" xfId="3289"/>
    <cellStyle name="Normal 10 11 3" xfId="6105"/>
    <cellStyle name="Normal 10 12" xfId="6033"/>
    <cellStyle name="Normal 10 12 2" xfId="1372"/>
    <cellStyle name="Normal 10 12 2 2" xfId="563"/>
    <cellStyle name="Normal 10 12 3" xfId="2826"/>
    <cellStyle name="Normal 10 13" xfId="727"/>
    <cellStyle name="Normal 10 13 2" xfId="1831"/>
    <cellStyle name="Normal 10 13 2 2" xfId="5155"/>
    <cellStyle name="Normal 10 13 3" xfId="1128"/>
    <cellStyle name="Normal 10 14" xfId="3525"/>
    <cellStyle name="Normal 10 14 2" xfId="1212"/>
    <cellStyle name="Normal 10 14 2 2" xfId="8231"/>
    <cellStyle name="Normal 10 14 3" xfId="1444"/>
    <cellStyle name="Normal 10 15" xfId="11702"/>
    <cellStyle name="Normal 10 15 2" xfId="1074"/>
    <cellStyle name="Normal 10 15 2 2" xfId="6838"/>
    <cellStyle name="Normal 10 15 3" xfId="10638"/>
    <cellStyle name="Normal 10 16" xfId="30"/>
    <cellStyle name="Normal 10 16 2" xfId="1032"/>
    <cellStyle name="Normal 10 16 2 2" xfId="18672"/>
    <cellStyle name="Normal 10 16 3" xfId="26482"/>
    <cellStyle name="Normal 10 17" xfId="179"/>
    <cellStyle name="Normal 10 17 2" xfId="2942"/>
    <cellStyle name="Normal 10 18" xfId="1233"/>
    <cellStyle name="Normal 10 18 2" xfId="1492"/>
    <cellStyle name="Normal 10 19" xfId="3934"/>
    <cellStyle name="Normal 10 2" xfId="4908"/>
    <cellStyle name="Normal 10 2 10" xfId="8584"/>
    <cellStyle name="Normal 10 2 10 2" xfId="12154"/>
    <cellStyle name="Normal 10 2 10 2 2" xfId="8871"/>
    <cellStyle name="Normal 10 2 10 3" xfId="5523"/>
    <cellStyle name="Normal 10 2 11" xfId="4298"/>
    <cellStyle name="Normal 10 2 11 2" xfId="12092"/>
    <cellStyle name="Normal 10 2 11 2 2" xfId="11180"/>
    <cellStyle name="Normal 10 2 11 3" xfId="9995"/>
    <cellStyle name="Normal 10 2 12" xfId="8881"/>
    <cellStyle name="Normal 10 2 12 2" xfId="12107"/>
    <cellStyle name="Normal 10 2 12 2 2" xfId="4232"/>
    <cellStyle name="Normal 10 2 12 3" xfId="13734"/>
    <cellStyle name="Normal 10 2 13" xfId="1879"/>
    <cellStyle name="Normal 10 2 13 2" xfId="14669"/>
    <cellStyle name="Normal 10 2 13 2 2" xfId="5609"/>
    <cellStyle name="Normal 10 2 13 3" xfId="1004"/>
    <cellStyle name="Normal 10 2 14" xfId="1163"/>
    <cellStyle name="Normal 10 2 14 2" xfId="716"/>
    <cellStyle name="Normal 10 2 15" xfId="9751"/>
    <cellStyle name="Normal 10 2 15 2" xfId="3473"/>
    <cellStyle name="Normal 10 2 16" xfId="1909"/>
    <cellStyle name="Normal 10 2 17" xfId="765"/>
    <cellStyle name="Normal 10 2 2" xfId="3031"/>
    <cellStyle name="Normal 10 2 2 10" xfId="9293"/>
    <cellStyle name="Normal 10 2 2 10 2" xfId="4909"/>
    <cellStyle name="Normal 10 2 2 10 2 2" xfId="3033"/>
    <cellStyle name="Normal 10 2 2 10 3" xfId="9356"/>
    <cellStyle name="Normal 10 2 2 11" xfId="8637"/>
    <cellStyle name="Normal 10 2 2 11 2" xfId="20220"/>
    <cellStyle name="Normal 10 2 2 11 2 2" xfId="5298"/>
    <cellStyle name="Normal 10 2 2 11 3" xfId="9635"/>
    <cellStyle name="Normal 10 2 2 12" xfId="5499"/>
    <cellStyle name="Normal 10 2 2 12 2" xfId="4585"/>
    <cellStyle name="Normal 10 2 2 12 2 2" xfId="7958"/>
    <cellStyle name="Normal 10 2 2 12 3" xfId="5423"/>
    <cellStyle name="Normal 10 2 2 13" xfId="5606"/>
    <cellStyle name="Normal 10 2 2 13 2" xfId="4728"/>
    <cellStyle name="Normal 10 2 2 14" xfId="3869"/>
    <cellStyle name="Normal 10 2 2 14 2" xfId="3873"/>
    <cellStyle name="Normal 10 2 2 15" xfId="3910"/>
    <cellStyle name="Normal 10 2 2 16" xfId="6499"/>
    <cellStyle name="Normal 10 2 2 2" xfId="5925"/>
    <cellStyle name="Normal 10 2 2 2 10" xfId="19602"/>
    <cellStyle name="Normal 10 2 2 2 10 2" xfId="140"/>
    <cellStyle name="Normal 10 2 2 2 11" xfId="6884"/>
    <cellStyle name="Normal 10 2 2 2 11 2" xfId="27208"/>
    <cellStyle name="Normal 10 2 2 2 12" xfId="1522"/>
    <cellStyle name="Normal 10 2 2 2 2" xfId="7426"/>
    <cellStyle name="Normal 10 2 2 2 2 10" xfId="3838"/>
    <cellStyle name="Normal 10 2 2 2 2 10 2" xfId="3842"/>
    <cellStyle name="Normal 10 2 2 2 2 11" xfId="3862"/>
    <cellStyle name="Normal 10 2 2 2 2 2" xfId="7979"/>
    <cellStyle name="Normal 10 2 2 2 2 2 10" xfId="3010"/>
    <cellStyle name="Normal 10 2 2 2 2 2 2" xfId="7983"/>
    <cellStyle name="Normal 10 2 2 2 2 2 2 2" xfId="1829"/>
    <cellStyle name="Normal 10 2 2 2 2 2 2 2 2" xfId="8199"/>
    <cellStyle name="Normal 10 2 2 2 2 2 2 3" xfId="1314"/>
    <cellStyle name="Normal 10 2 2 2 2 2 3" xfId="7996"/>
    <cellStyle name="Normal 10 2 2 2 2 2 3 2" xfId="6483"/>
    <cellStyle name="Normal 10 2 2 2 2 2 3 2 2" xfId="9712"/>
    <cellStyle name="Normal 10 2 2 2 2 2 3 3" xfId="8508"/>
    <cellStyle name="Normal 10 2 2 2 2 2 4" xfId="4812"/>
    <cellStyle name="Normal 10 2 2 2 2 2 4 2" xfId="4490"/>
    <cellStyle name="Normal 10 2 2 2 2 2 4 2 2" xfId="4326"/>
    <cellStyle name="Normal 10 2 2 2 2 2 4 3" xfId="5594"/>
    <cellStyle name="Normal 10 2 2 2 2 2 5" xfId="973"/>
    <cellStyle name="Normal 10 2 2 2 2 2 5 2" xfId="346"/>
    <cellStyle name="Normal 10 2 2 2 2 2 5 2 2" xfId="14163"/>
    <cellStyle name="Normal 10 2 2 2 2 2 5 3" xfId="29283"/>
    <cellStyle name="Normal 10 2 2 2 2 2 6" xfId="6295"/>
    <cellStyle name="Normal 10 2 2 2 2 2 6 2" xfId="7750"/>
    <cellStyle name="Normal 10 2 2 2 2 2 6 2 2" xfId="10313"/>
    <cellStyle name="Normal 10 2 2 2 2 2 6 3" xfId="3438"/>
    <cellStyle name="Normal 10 2 2 2 2 2 7" xfId="9387"/>
    <cellStyle name="Normal 10 2 2 2 2 2 7 2" xfId="3217"/>
    <cellStyle name="Normal 10 2 2 2 2 2 7 2 2" xfId="2155"/>
    <cellStyle name="Normal 10 2 2 2 2 2 7 3" xfId="493"/>
    <cellStyle name="Normal 10 2 2 2 2 2 8" xfId="1207"/>
    <cellStyle name="Normal 10 2 2 2 2 2 8 2" xfId="1287"/>
    <cellStyle name="Normal 10 2 2 2 2 2 9" xfId="3143"/>
    <cellStyle name="Normal 10 2 2 2 2 2 9 2" xfId="6491"/>
    <cellStyle name="Normal 10 2 2 2 2 3" xfId="8005"/>
    <cellStyle name="Normal 10 2 2 2 2 3 2" xfId="9243"/>
    <cellStyle name="Normal 10 2 2 2 2 3 2 2" xfId="9887"/>
    <cellStyle name="Normal 10 2 2 2 2 3 3" xfId="9262"/>
    <cellStyle name="Normal 10 2 2 2 2 4" xfId="6072"/>
    <cellStyle name="Normal 10 2 2 2 2 4 2" xfId="9407"/>
    <cellStyle name="Normal 10 2 2 2 2 4 2 2" xfId="7477"/>
    <cellStyle name="Normal 10 2 2 2 2 4 3" xfId="13055"/>
    <cellStyle name="Normal 10 2 2 2 2 5" xfId="13226"/>
    <cellStyle name="Normal 10 2 2 2 2 5 2" xfId="3993"/>
    <cellStyle name="Normal 10 2 2 2 2 5 2 2" xfId="6386"/>
    <cellStyle name="Normal 10 2 2 2 2 5 3" xfId="8426"/>
    <cellStyle name="Normal 10 2 2 2 2 6" xfId="33226"/>
    <cellStyle name="Normal 10 2 2 2 2 6 2" xfId="12243"/>
    <cellStyle name="Normal 10 2 2 2 2 6 2 2" xfId="2062"/>
    <cellStyle name="Normal 10 2 2 2 2 6 3" xfId="8457"/>
    <cellStyle name="Normal 10 2 2 2 2 7" xfId="266"/>
    <cellStyle name="Normal 10 2 2 2 2 7 2" xfId="13915"/>
    <cellStyle name="Normal 10 2 2 2 2 7 2 2" xfId="13920"/>
    <cellStyle name="Normal 10 2 2 2 2 7 3" xfId="15463"/>
    <cellStyle name="Normal 10 2 2 2 2 8" xfId="568"/>
    <cellStyle name="Normal 10 2 2 2 2 8 2" xfId="29277"/>
    <cellStyle name="Normal 10 2 2 2 2 8 2 2" xfId="33379"/>
    <cellStyle name="Normal 10 2 2 2 2 8 3" xfId="15908"/>
    <cellStyle name="Normal 10 2 2 2 2 9" xfId="16026"/>
    <cellStyle name="Normal 10 2 2 2 2 9 2" xfId="29352"/>
    <cellStyle name="Normal 10 2 2 2 3" xfId="16072"/>
    <cellStyle name="Normal 10 2 2 2 3 10" xfId="7908"/>
    <cellStyle name="Normal 10 2 2 2 3 2" xfId="16857"/>
    <cellStyle name="Normal 10 2 2 2 3 2 2" xfId="3531"/>
    <cellStyle name="Normal 10 2 2 2 3 2 2 2" xfId="33191"/>
    <cellStyle name="Normal 10 2 2 2 3 2 3" xfId="16863"/>
    <cellStyle name="Normal 10 2 2 2 3 3" xfId="16866"/>
    <cellStyle name="Normal 10 2 2 2 3 3 2" xfId="2496"/>
    <cellStyle name="Normal 10 2 2 2 3 3 2 2" xfId="29559"/>
    <cellStyle name="Normal 10 2 2 2 3 3 3" xfId="16868"/>
    <cellStyle name="Normal 10 2 2 2 3 4" xfId="31707"/>
    <cellStyle name="Normal 10 2 2 2 3 4 2" xfId="9757"/>
    <cellStyle name="Normal 10 2 2 2 3 4 2 2" xfId="33831"/>
    <cellStyle name="Normal 10 2 2 2 3 4 3" xfId="11492"/>
    <cellStyle name="Normal 10 2 2 2 3 5" xfId="7329"/>
    <cellStyle name="Normal 10 2 2 2 3 5 2" xfId="3649"/>
    <cellStyle name="Normal 10 2 2 2 3 5 2 2" xfId="16877"/>
    <cellStyle name="Normal 10 2 2 2 3 5 3" xfId="16880"/>
    <cellStyle name="Normal 10 2 2 2 3 6" xfId="3655"/>
    <cellStyle name="Normal 10 2 2 2 3 6 2" xfId="14586"/>
    <cellStyle name="Normal 10 2 2 2 3 6 2 2" xfId="2212"/>
    <cellStyle name="Normal 10 2 2 2 3 6 3" xfId="870"/>
    <cellStyle name="Normal 10 2 2 2 3 7" xfId="16883"/>
    <cellStyle name="Normal 10 2 2 2 3 7 2" xfId="14593"/>
    <cellStyle name="Normal 10 2 2 2 3 7 2 2" xfId="5624"/>
    <cellStyle name="Normal 10 2 2 2 3 7 3" xfId="2226"/>
    <cellStyle name="Normal 10 2 2 2 3 8" xfId="921"/>
    <cellStyle name="Normal 10 2 2 2 3 8 2" xfId="9436"/>
    <cellStyle name="Normal 10 2 2 2 3 9" xfId="1450"/>
    <cellStyle name="Normal 10 2 2 2 3 9 2" xfId="230"/>
    <cellStyle name="Normal 10 2 2 2 4" xfId="14155"/>
    <cellStyle name="Normal 10 2 2 2 4 2" xfId="23732"/>
    <cellStyle name="Normal 10 2 2 2 4 2 2" xfId="728"/>
    <cellStyle name="Normal 10 2 2 2 4 3" xfId="7255"/>
    <cellStyle name="Normal 10 2 2 2 5" xfId="4062"/>
    <cellStyle name="Normal 10 2 2 2 5 2" xfId="7319"/>
    <cellStyle name="Normal 10 2 2 2 5 2 2" xfId="368"/>
    <cellStyle name="Normal 10 2 2 2 5 3" xfId="13222"/>
    <cellStyle name="Normal 10 2 2 2 6" xfId="16077"/>
    <cellStyle name="Normal 10 2 2 2 6 2" xfId="482"/>
    <cellStyle name="Normal 10 2 2 2 6 2 2" xfId="447"/>
    <cellStyle name="Normal 10 2 2 2 6 3" xfId="7494"/>
    <cellStyle name="Normal 10 2 2 2 7" xfId="3177"/>
    <cellStyle name="Normal 10 2 2 2 7 2" xfId="1090"/>
    <cellStyle name="Normal 10 2 2 2 7 2 2" xfId="302"/>
    <cellStyle name="Normal 10 2 2 2 7 3" xfId="11211"/>
    <cellStyle name="Normal 10 2 2 2 8" xfId="19062"/>
    <cellStyle name="Normal 10 2 2 2 8 2" xfId="2053"/>
    <cellStyle name="Normal 10 2 2 2 8 2 2" xfId="7749"/>
    <cellStyle name="Normal 10 2 2 2 8 3" xfId="14737"/>
    <cellStyle name="Normal 10 2 2 2 9" xfId="23819"/>
    <cellStyle name="Normal 10 2 2 2 9 2" xfId="15229"/>
    <cellStyle name="Normal 10 2 2 2 9 2 2" xfId="21290"/>
    <cellStyle name="Normal 10 2 2 2 9 3" xfId="22022"/>
    <cellStyle name="Normal 10 2 2 3" xfId="13147"/>
    <cellStyle name="Normal 10 2 2 3 10" xfId="513"/>
    <cellStyle name="Normal 10 2 2 3 10 2" xfId="971"/>
    <cellStyle name="Normal 10 2 2 3 11" xfId="11455"/>
    <cellStyle name="Normal 10 2 2 3 2" xfId="2643"/>
    <cellStyle name="Normal 10 2 2 3 2 10" xfId="8155"/>
    <cellStyle name="Normal 10 2 2 3 2 2" xfId="5303"/>
    <cellStyle name="Normal 10 2 2 3 2 2 2" xfId="5372"/>
    <cellStyle name="Normal 10 2 2 3 2 2 2 2" xfId="25033"/>
    <cellStyle name="Normal 10 2 2 3 2 2 3" xfId="8496"/>
    <cellStyle name="Normal 10 2 2 3 2 3" xfId="5682"/>
    <cellStyle name="Normal 10 2 2 3 2 3 2" xfId="25401"/>
    <cellStyle name="Normal 10 2 2 3 2 3 2 2" xfId="25405"/>
    <cellStyle name="Normal 10 2 2 3 2 3 3" xfId="4131"/>
    <cellStyle name="Normal 10 2 2 3 2 4" xfId="355"/>
    <cellStyle name="Normal 10 2 2 3 2 4 2" xfId="11108"/>
    <cellStyle name="Normal 10 2 2 3 2 4 2 2" xfId="11116"/>
    <cellStyle name="Normal 10 2 2 3 2 4 3" xfId="11131"/>
    <cellStyle name="Normal 10 2 2 3 2 5" xfId="4655"/>
    <cellStyle name="Normal 10 2 2 3 2 5 2" xfId="11251"/>
    <cellStyle name="Normal 10 2 2 3 2 5 2 2" xfId="11258"/>
    <cellStyle name="Normal 10 2 2 3 2 5 3" xfId="11260"/>
    <cellStyle name="Normal 10 2 2 3 2 6" xfId="5793"/>
    <cellStyle name="Normal 10 2 2 3 2 6 2" xfId="2852"/>
    <cellStyle name="Normal 10 2 2 3 2 6 2 2" xfId="11351"/>
    <cellStyle name="Normal 10 2 2 3 2 6 3" xfId="11357"/>
    <cellStyle name="Normal 10 2 2 3 2 7" xfId="551"/>
    <cellStyle name="Normal 10 2 2 3 2 7 2" xfId="1476"/>
    <cellStyle name="Normal 10 2 2 3 2 7 2 2" xfId="4269"/>
    <cellStyle name="Normal 10 2 2 3 2 7 3" xfId="11439"/>
    <cellStyle name="Normal 10 2 2 3 2 8" xfId="4487"/>
    <cellStyle name="Normal 10 2 2 3 2 8 2" xfId="4148"/>
    <cellStyle name="Normal 10 2 2 3 2 9" xfId="4018"/>
    <cellStyle name="Normal 10 2 2 3 2 9 2" xfId="930"/>
    <cellStyle name="Normal 10 2 2 3 3" xfId="2056"/>
    <cellStyle name="Normal 10 2 2 3 3 2" xfId="12141"/>
    <cellStyle name="Normal 10 2 2 3 3 2 2" xfId="10560"/>
    <cellStyle name="Normal 10 2 2 3 3 3" xfId="5885"/>
    <cellStyle name="Normal 10 2 2 3 4" xfId="2466"/>
    <cellStyle name="Normal 10 2 2 3 4 2" xfId="5288"/>
    <cellStyle name="Normal 10 2 2 3 4 2 2" xfId="2558"/>
    <cellStyle name="Normal 10 2 2 3 4 3" xfId="3801"/>
    <cellStyle name="Normal 10 2 2 3 5" xfId="3505"/>
    <cellStyle name="Normal 10 2 2 3 5 2" xfId="7355"/>
    <cellStyle name="Normal 10 2 2 3 5 2 2" xfId="8707"/>
    <cellStyle name="Normal 10 2 2 3 5 3" xfId="1330"/>
    <cellStyle name="Normal 10 2 2 3 6" xfId="2107"/>
    <cellStyle name="Normal 10 2 2 3 6 2" xfId="323"/>
    <cellStyle name="Normal 10 2 2 3 6 2 2" xfId="5105"/>
    <cellStyle name="Normal 10 2 2 3 6 3" xfId="5188"/>
    <cellStyle name="Normal 10 2 2 3 7" xfId="9275"/>
    <cellStyle name="Normal 10 2 2 3 7 2" xfId="206"/>
    <cellStyle name="Normal 10 2 2 3 7 2 2" xfId="671"/>
    <cellStyle name="Normal 10 2 2 3 7 3" xfId="11300"/>
    <cellStyle name="Normal 10 2 2 3 8" xfId="6336"/>
    <cellStyle name="Normal 10 2 2 3 8 2" xfId="298"/>
    <cellStyle name="Normal 10 2 2 3 8 2 2" xfId="1048"/>
    <cellStyle name="Normal 10 2 2 3 8 3" xfId="31415"/>
    <cellStyle name="Normal 10 2 2 3 9" xfId="3374"/>
    <cellStyle name="Normal 10 2 2 3 9 2" xfId="365"/>
    <cellStyle name="Normal 10 2 2 4" xfId="1055"/>
    <cellStyle name="Normal 10 2 2 4 10" xfId="639"/>
    <cellStyle name="Normal 10 2 2 4 2" xfId="4978"/>
    <cellStyle name="Normal 10 2 2 4 2 2" xfId="16559"/>
    <cellStyle name="Normal 10 2 2 4 2 2 2" xfId="28598"/>
    <cellStyle name="Normal 10 2 2 4 2 3" xfId="32017"/>
    <cellStyle name="Normal 10 2 2 4 3" xfId="10622"/>
    <cellStyle name="Normal 10 2 2 4 3 2" xfId="2167"/>
    <cellStyle name="Normal 10 2 2 4 3 2 2" xfId="8902"/>
    <cellStyle name="Normal 10 2 2 4 3 3" xfId="3005"/>
    <cellStyle name="Normal 10 2 2 4 4" xfId="23543"/>
    <cellStyle name="Normal 10 2 2 4 4 2" xfId="290"/>
    <cellStyle name="Normal 10 2 2 4 4 2 2" xfId="1674"/>
    <cellStyle name="Normal 10 2 2 4 4 3" xfId="10568"/>
    <cellStyle name="Normal 10 2 2 4 5" xfId="5952"/>
    <cellStyle name="Normal 10 2 2 4 5 2" xfId="3398"/>
    <cellStyle name="Normal 10 2 2 4 5 2 2" xfId="1482"/>
    <cellStyle name="Normal 10 2 2 4 5 3" xfId="3549"/>
    <cellStyle name="Normal 10 2 2 4 6" xfId="10911"/>
    <cellStyle name="Normal 10 2 2 4 6 2" xfId="25788"/>
    <cellStyle name="Normal 10 2 2 4 6 2 2" xfId="25790"/>
    <cellStyle name="Normal 10 2 2 4 6 3" xfId="25791"/>
    <cellStyle name="Normal 10 2 2 4 7" xfId="2245"/>
    <cellStyle name="Normal 10 2 2 4 7 2" xfId="5768"/>
    <cellStyle name="Normal 10 2 2 4 7 2 2" xfId="11154"/>
    <cellStyle name="Normal 10 2 2 4 7 3" xfId="16376"/>
    <cellStyle name="Normal 10 2 2 4 8" xfId="11275"/>
    <cellStyle name="Normal 10 2 2 4 8 2" xfId="3498"/>
    <cellStyle name="Normal 10 2 2 4 9" xfId="1399"/>
    <cellStyle name="Normal 10 2 2 4 9 2" xfId="2390"/>
    <cellStyle name="Normal 10 2 2 5" xfId="529"/>
    <cellStyle name="Normal 10 2 2 5 10" xfId="4811"/>
    <cellStyle name="Normal 10 2 2 5 2" xfId="4449"/>
    <cellStyle name="Normal 10 2 2 5 2 2" xfId="18548"/>
    <cellStyle name="Normal 10 2 2 5 2 2 2" xfId="10063"/>
    <cellStyle name="Normal 10 2 2 5 2 3" xfId="10873"/>
    <cellStyle name="Normal 10 2 2 5 3" xfId="25965"/>
    <cellStyle name="Normal 10 2 2 5 3 2" xfId="4092"/>
    <cellStyle name="Normal 10 2 2 5 3 2 2" xfId="10883"/>
    <cellStyle name="Normal 10 2 2 5 3 3" xfId="1574"/>
    <cellStyle name="Normal 10 2 2 5 4" xfId="5220"/>
    <cellStyle name="Normal 10 2 2 5 4 2" xfId="1209"/>
    <cellStyle name="Normal 10 2 2 5 4 2 2" xfId="21614"/>
    <cellStyle name="Normal 10 2 2 5 4 3" xfId="3478"/>
    <cellStyle name="Normal 10 2 2 5 5" xfId="3238"/>
    <cellStyle name="Normal 10 2 2 5 5 2" xfId="3348"/>
    <cellStyle name="Normal 10 2 2 5 5 2 2" xfId="22044"/>
    <cellStyle name="Normal 10 2 2 5 5 3" xfId="1918"/>
    <cellStyle name="Normal 10 2 2 5 6" xfId="12033"/>
    <cellStyle name="Normal 10 2 2 5 6 2" xfId="11520"/>
    <cellStyle name="Normal 10 2 2 5 6 2 2" xfId="22218"/>
    <cellStyle name="Normal 10 2 2 5 6 3" xfId="11530"/>
    <cellStyle name="Normal 10 2 2 5 7" xfId="396"/>
    <cellStyle name="Normal 10 2 2 5 7 2" xfId="6462"/>
    <cellStyle name="Normal 10 2 2 5 7 2 2" xfId="11581"/>
    <cellStyle name="Normal 10 2 2 5 7 3" xfId="11584"/>
    <cellStyle name="Normal 10 2 2 5 8" xfId="11586"/>
    <cellStyle name="Normal 10 2 2 5 8 2" xfId="6469"/>
    <cellStyle name="Normal 10 2 2 5 9" xfId="11591"/>
    <cellStyle name="Normal 10 2 2 5 9 2" xfId="6475"/>
    <cellStyle name="Normal 10 2 2 6" xfId="2493"/>
    <cellStyle name="Normal 10 2 2 6 2" xfId="4848"/>
    <cellStyle name="Normal 10 2 2 6 2 2" xfId="4849"/>
    <cellStyle name="Normal 10 2 2 6 2 2 2" xfId="6026"/>
    <cellStyle name="Normal 10 2 2 6 2 3" xfId="2819"/>
    <cellStyle name="Normal 10 2 2 6 3" xfId="4852"/>
    <cellStyle name="Normal 10 2 2 6 3 2" xfId="4855"/>
    <cellStyle name="Normal 10 2 2 6 3 2 2" xfId="4256"/>
    <cellStyle name="Normal 10 2 2 6 3 3" xfId="2403"/>
    <cellStyle name="Normal 10 2 2 6 4" xfId="232"/>
    <cellStyle name="Normal 10 2 2 6 4 2" xfId="213"/>
    <cellStyle name="Normal 10 2 2 6 4 2 2" xfId="22979"/>
    <cellStyle name="Normal 10 2 2 6 4 3" xfId="64"/>
    <cellStyle name="Normal 10 2 2 6 5" xfId="387"/>
    <cellStyle name="Normal 10 2 2 6 5 2" xfId="4789"/>
    <cellStyle name="Normal 10 2 2 6 5 2 2" xfId="23517"/>
    <cellStyle name="Normal 10 2 2 6 5 3" xfId="4640"/>
    <cellStyle name="Normal 10 2 2 6 6" xfId="11612"/>
    <cellStyle name="Normal 10 2 2 6 6 2" xfId="11617"/>
    <cellStyle name="Normal 10 2 2 6 6 2 2" xfId="24964"/>
    <cellStyle name="Normal 10 2 2 6 6 3" xfId="11641"/>
    <cellStyle name="Normal 10 2 2 6 7" xfId="11661"/>
    <cellStyle name="Normal 10 2 2 6 7 2" xfId="11667"/>
    <cellStyle name="Normal 10 2 2 6 8" xfId="11675"/>
    <cellStyle name="Normal 10 2 2 6 8 2" xfId="11677"/>
    <cellStyle name="Normal 10 2 2 6 9" xfId="8228"/>
    <cellStyle name="Normal 10 2 2 7" xfId="1776"/>
    <cellStyle name="Normal 10 2 2 7 2" xfId="1179"/>
    <cellStyle name="Normal 10 2 2 7 2 2" xfId="2528"/>
    <cellStyle name="Normal 10 2 2 7 3" xfId="16633"/>
    <cellStyle name="Normal 10 2 2 8" xfId="5415"/>
    <cellStyle name="Normal 10 2 2 8 2" xfId="3737"/>
    <cellStyle name="Normal 10 2 2 8 2 2" xfId="9662"/>
    <cellStyle name="Normal 10 2 2 8 3" xfId="13392"/>
    <cellStyle name="Normal 10 2 2 9" xfId="5871"/>
    <cellStyle name="Normal 10 2 2 9 2" xfId="2918"/>
    <cellStyle name="Normal 10 2 2 9 2 2" xfId="6164"/>
    <cellStyle name="Normal 10 2 2 9 3" xfId="2075"/>
    <cellStyle name="Normal 10 2 3" xfId="1641"/>
    <cellStyle name="Normal 10 2 3 10" xfId="4906"/>
    <cellStyle name="Normal 10 2 3 10 2" xfId="15297"/>
    <cellStyle name="Normal 10 2 3 11" xfId="14328"/>
    <cellStyle name="Normal 10 2 3 2" xfId="9758"/>
    <cellStyle name="Normal 10 2 3 2 10" xfId="689"/>
    <cellStyle name="Normal 10 2 3 2 2" xfId="1138"/>
    <cellStyle name="Normal 10 2 3 2 2 2" xfId="1380"/>
    <cellStyle name="Normal 10 2 3 2 2 2 2" xfId="13555"/>
    <cellStyle name="Normal 10 2 3 2 2 3" xfId="329"/>
    <cellStyle name="Normal 10 2 3 2 3" xfId="260"/>
    <cellStyle name="Normal 10 2 3 2 3 2" xfId="6344"/>
    <cellStyle name="Normal 10 2 3 2 3 2 2" xfId="26177"/>
    <cellStyle name="Normal 10 2 3 2 3 3" xfId="1121"/>
    <cellStyle name="Normal 10 2 3 2 4" xfId="23812"/>
    <cellStyle name="Normal 10 2 3 2 4 2" xfId="23818"/>
    <cellStyle name="Normal 10 2 3 2 4 2 2" xfId="11095"/>
    <cellStyle name="Normal 10 2 3 2 4 3" xfId="19433"/>
    <cellStyle name="Normal 10 2 3 2 5" xfId="23825"/>
    <cellStyle name="Normal 10 2 3 2 5 2" xfId="2059"/>
    <cellStyle name="Normal 10 2 3 2 5 2 2" xfId="14797"/>
    <cellStyle name="Normal 10 2 3 2 5 3" xfId="14845"/>
    <cellStyle name="Normal 10 2 3 2 6" xfId="1424"/>
    <cellStyle name="Normal 10 2 3 2 6 2" xfId="927"/>
    <cellStyle name="Normal 10 2 3 2 6 2 2" xfId="8230"/>
    <cellStyle name="Normal 10 2 3 2 6 3" xfId="9659"/>
    <cellStyle name="Normal 10 2 3 2 7" xfId="3399"/>
    <cellStyle name="Normal 10 2 3 2 7 2" xfId="1868"/>
    <cellStyle name="Normal 10 2 3 2 7 2 2" xfId="12982"/>
    <cellStyle name="Normal 10 2 3 2 7 3" xfId="9686"/>
    <cellStyle name="Normal 10 2 3 2 8" xfId="19073"/>
    <cellStyle name="Normal 10 2 3 2 8 2" xfId="9306"/>
    <cellStyle name="Normal 10 2 3 2 9" xfId="13516"/>
    <cellStyle name="Normal 10 2 3 2 9 2" xfId="2261"/>
    <cellStyle name="Normal 10 2 3 3" xfId="9459"/>
    <cellStyle name="Normal 10 2 3 3 2" xfId="1787"/>
    <cellStyle name="Normal 10 2 3 3 2 2" xfId="3925"/>
    <cellStyle name="Normal 10 2 3 3 3" xfId="540"/>
    <cellStyle name="Normal 10 2 3 4" xfId="11145"/>
    <cellStyle name="Normal 10 2 3 4 2" xfId="2200"/>
    <cellStyle name="Normal 10 2 3 4 2 2" xfId="2232"/>
    <cellStyle name="Normal 10 2 3 4 3" xfId="4956"/>
    <cellStyle name="Normal 10 2 3 5" xfId="1133"/>
    <cellStyle name="Normal 10 2 3 5 2" xfId="2410"/>
    <cellStyle name="Normal 10 2 3 5 2 2" xfId="1255"/>
    <cellStyle name="Normal 10 2 3 5 3" xfId="25985"/>
    <cellStyle name="Normal 10 2 3 6" xfId="2631"/>
    <cellStyle name="Normal 10 2 3 6 2" xfId="8112"/>
    <cellStyle name="Normal 10 2 3 6 2 2" xfId="4920"/>
    <cellStyle name="Normal 10 2 3 6 3" xfId="2601"/>
    <cellStyle name="Normal 10 2 3 7" xfId="26484"/>
    <cellStyle name="Normal 10 2 3 7 2" xfId="4277"/>
    <cellStyle name="Normal 10 2 3 7 2 2" xfId="1414"/>
    <cellStyle name="Normal 10 2 3 7 3" xfId="16654"/>
    <cellStyle name="Normal 10 2 3 8" xfId="2034"/>
    <cellStyle name="Normal 10 2 3 8 2" xfId="2570"/>
    <cellStyle name="Normal 10 2 3 8 2 2" xfId="9937"/>
    <cellStyle name="Normal 10 2 3 8 3" xfId="5412"/>
    <cellStyle name="Normal 10 2 3 9" xfId="926"/>
    <cellStyle name="Normal 10 2 3 9 2" xfId="1261"/>
    <cellStyle name="Normal 10 2 4" xfId="6167"/>
    <cellStyle name="Normal 10 2 4 10" xfId="25138"/>
    <cellStyle name="Normal 10 2 4 10 2" xfId="16681"/>
    <cellStyle name="Normal 10 2 4 11" xfId="25172"/>
    <cellStyle name="Normal 10 2 4 2" xfId="4196"/>
    <cellStyle name="Normal 10 2 4 2 10" xfId="510"/>
    <cellStyle name="Normal 10 2 4 2 2" xfId="100"/>
    <cellStyle name="Normal 10 2 4 2 2 2" xfId="1675"/>
    <cellStyle name="Normal 10 2 4 2 2 2 2" xfId="1126"/>
    <cellStyle name="Normal 10 2 4 2 2 3" xfId="18112"/>
    <cellStyle name="Normal 10 2 4 2 3" xfId="4003"/>
    <cellStyle name="Normal 10 2 4 2 3 2" xfId="395"/>
    <cellStyle name="Normal 10 2 4 2 3 2 2" xfId="2269"/>
    <cellStyle name="Normal 10 2 4 2 3 3" xfId="18120"/>
    <cellStyle name="Normal 10 2 4 2 4" xfId="23889"/>
    <cellStyle name="Normal 10 2 4 2 4 2" xfId="7697"/>
    <cellStyle name="Normal 10 2 4 2 4 2 2" xfId="190"/>
    <cellStyle name="Normal 10 2 4 2 4 3" xfId="18126"/>
    <cellStyle name="Normal 10 2 4 2 5" xfId="23896"/>
    <cellStyle name="Normal 10 2 4 2 5 2" xfId="2005"/>
    <cellStyle name="Normal 10 2 4 2 5 2 2" xfId="171"/>
    <cellStyle name="Normal 10 2 4 2 5 3" xfId="4384"/>
    <cellStyle name="Normal 10 2 4 2 6" xfId="116"/>
    <cellStyle name="Normal 10 2 4 2 6 2" xfId="1425"/>
    <cellStyle name="Normal 10 2 4 2 6 2 2" xfId="371"/>
    <cellStyle name="Normal 10 2 4 2 6 3" xfId="82"/>
    <cellStyle name="Normal 10 2 4 2 7" xfId="3429"/>
    <cellStyle name="Normal 10 2 4 2 7 2" xfId="228"/>
    <cellStyle name="Normal 10 2 4 2 7 2 2" xfId="665"/>
    <cellStyle name="Normal 10 2 4 2 7 3" xfId="132"/>
    <cellStyle name="Normal 10 2 4 2 8" xfId="19077"/>
    <cellStyle name="Normal 10 2 4 2 8 2" xfId="13957"/>
    <cellStyle name="Normal 10 2 4 2 9" xfId="12836"/>
    <cellStyle name="Normal 10 2 4 2 9 2" xfId="31126"/>
    <cellStyle name="Normal 10 2 4 3" xfId="5143"/>
    <cellStyle name="Normal 10 2 4 3 2" xfId="619"/>
    <cellStyle name="Normal 10 2 4 3 2 2" xfId="8451"/>
    <cellStyle name="Normal 10 2 4 3 3" xfId="2587"/>
    <cellStyle name="Normal 10 2 4 4" xfId="1412"/>
    <cellStyle name="Normal 10 2 4 4 2" xfId="6443"/>
    <cellStyle name="Normal 10 2 4 4 2 2" xfId="13432"/>
    <cellStyle name="Normal 10 2 4 4 3" xfId="2576"/>
    <cellStyle name="Normal 10 2 4 5" xfId="12995"/>
    <cellStyle name="Normal 10 2 4 5 2" xfId="60"/>
    <cellStyle name="Normal 10 2 4 5 2 2" xfId="6416"/>
    <cellStyle name="Normal 10 2 4 5 3" xfId="1273"/>
    <cellStyle name="Normal 10 2 4 6" xfId="4668"/>
    <cellStyle name="Normal 10 2 4 6 2" xfId="2795"/>
    <cellStyle name="Normal 10 2 4 6 2 2" xfId="2097"/>
    <cellStyle name="Normal 10 2 4 6 3" xfId="2971"/>
    <cellStyle name="Normal 10 2 4 7" xfId="8573"/>
    <cellStyle name="Normal 10 2 4 7 2" xfId="903"/>
    <cellStyle name="Normal 10 2 4 7 2 2" xfId="19779"/>
    <cellStyle name="Normal 10 2 4 7 3" xfId="16659"/>
    <cellStyle name="Normal 10 2 4 8" xfId="31822"/>
    <cellStyle name="Normal 10 2 4 8 2" xfId="1813"/>
    <cellStyle name="Normal 10 2 4 8 2 2" xfId="30107"/>
    <cellStyle name="Normal 10 2 4 8 3" xfId="3002"/>
    <cellStyle name="Normal 10 2 4 9" xfId="822"/>
    <cellStyle name="Normal 10 2 4 9 2" xfId="546"/>
    <cellStyle name="Normal 10 2 5" xfId="3581"/>
    <cellStyle name="Normal 10 2 5 10" xfId="25320"/>
    <cellStyle name="Normal 10 2 5 2" xfId="2831"/>
    <cellStyle name="Normal 10 2 5 2 2" xfId="23107"/>
    <cellStyle name="Normal 10 2 5 2 2 2" xfId="2355"/>
    <cellStyle name="Normal 10 2 5 2 3" xfId="28328"/>
    <cellStyle name="Normal 10 2 5 3" xfId="3845"/>
    <cellStyle name="Normal 10 2 5 3 2" xfId="2082"/>
    <cellStyle name="Normal 10 2 5 3 2 2" xfId="3360"/>
    <cellStyle name="Normal 10 2 5 3 3" xfId="541"/>
    <cellStyle name="Normal 10 2 5 4" xfId="4769"/>
    <cellStyle name="Normal 10 2 5 4 2" xfId="631"/>
    <cellStyle name="Normal 10 2 5 4 2 2" xfId="2372"/>
    <cellStyle name="Normal 10 2 5 4 3" xfId="1643"/>
    <cellStyle name="Normal 10 2 5 5" xfId="1540"/>
    <cellStyle name="Normal 10 2 5 5 2" xfId="19"/>
    <cellStyle name="Normal 10 2 5 5 2 2" xfId="1347"/>
    <cellStyle name="Normal 10 2 5 5 3" xfId="6617"/>
    <cellStyle name="Normal 10 2 5 6" xfId="2415"/>
    <cellStyle name="Normal 10 2 5 6 2" xfId="11977"/>
    <cellStyle name="Normal 10 2 5 6 2 2" xfId="2345"/>
    <cellStyle name="Normal 10 2 5 6 3" xfId="2707"/>
    <cellStyle name="Normal 10 2 5 7" xfId="1308"/>
    <cellStyle name="Normal 10 2 5 7 2" xfId="25427"/>
    <cellStyle name="Normal 10 2 5 7 2 2" xfId="4"/>
    <cellStyle name="Normal 10 2 5 7 3" xfId="28488"/>
    <cellStyle name="Normal 10 2 5 8" xfId="34320"/>
    <cellStyle name="Normal 10 2 5 8 2" xfId="5828"/>
    <cellStyle name="Normal 10 2 5 9" xfId="7635"/>
    <cellStyle name="Normal 10 2 5 9 2" xfId="11696"/>
    <cellStyle name="Normal 10 2 6" xfId="7894"/>
    <cellStyle name="Normal 10 2 6 10" xfId="644"/>
    <cellStyle name="Normal 10 2 6 2" xfId="7902"/>
    <cellStyle name="Normal 10 2 6 2 2" xfId="2507"/>
    <cellStyle name="Normal 10 2 6 2 2 2" xfId="3066"/>
    <cellStyle name="Normal 10 2 6 2 3" xfId="113"/>
    <cellStyle name="Normal 10 2 6 3" xfId="3849"/>
    <cellStyle name="Normal 10 2 6 3 2" xfId="3764"/>
    <cellStyle name="Normal 10 2 6 3 2 2" xfId="17943"/>
    <cellStyle name="Normal 10 2 6 3 3" xfId="7463"/>
    <cellStyle name="Normal 10 2 6 4" xfId="7971"/>
    <cellStyle name="Normal 10 2 6 4 2" xfId="1581"/>
    <cellStyle name="Normal 10 2 6 4 2 2" xfId="2710"/>
    <cellStyle name="Normal 10 2 6 4 3" xfId="8748"/>
    <cellStyle name="Normal 10 2 6 5" xfId="4971"/>
    <cellStyle name="Normal 10 2 6 5 2" xfId="5363"/>
    <cellStyle name="Normal 10 2 6 5 2 2" xfId="3347"/>
    <cellStyle name="Normal 10 2 6 5 3" xfId="5744"/>
    <cellStyle name="Normal 10 2 6 6" xfId="4288"/>
    <cellStyle name="Normal 10 2 6 6 2" xfId="4391"/>
    <cellStyle name="Normal 10 2 6 6 2 2" xfId="6719"/>
    <cellStyle name="Normal 10 2 6 6 3" xfId="4138"/>
    <cellStyle name="Normal 10 2 6 7" xfId="8137"/>
    <cellStyle name="Normal 10 2 6 7 2" xfId="7504"/>
    <cellStyle name="Normal 10 2 6 7 2 2" xfId="20473"/>
    <cellStyle name="Normal 10 2 6 7 3" xfId="17001"/>
    <cellStyle name="Normal 10 2 6 8" xfId="12590"/>
    <cellStyle name="Normal 10 2 6 8 2" xfId="11035"/>
    <cellStyle name="Normal 10 2 6 9" xfId="4694"/>
    <cellStyle name="Normal 10 2 6 9 2" xfId="17047"/>
    <cellStyle name="Normal 10 2 7" xfId="7909"/>
    <cellStyle name="Normal 10 2 7 2" xfId="192"/>
    <cellStyle name="Normal 10 2 7 2 2" xfId="258"/>
    <cellStyle name="Normal 10 2 7 2 2 2" xfId="1252"/>
    <cellStyle name="Normal 10 2 7 2 3" xfId="4166"/>
    <cellStyle name="Normal 10 2 7 3" xfId="5823"/>
    <cellStyle name="Normal 10 2 7 3 2" xfId="7539"/>
    <cellStyle name="Normal 10 2 7 3 2 2" xfId="17981"/>
    <cellStyle name="Normal 10 2 7 3 3" xfId="7556"/>
    <cellStyle name="Normal 10 2 7 4" xfId="3489"/>
    <cellStyle name="Normal 10 2 7 4 2" xfId="4520"/>
    <cellStyle name="Normal 10 2 7 4 2 2" xfId="3310"/>
    <cellStyle name="Normal 10 2 7 4 3" xfId="8817"/>
    <cellStyle name="Normal 10 2 7 5" xfId="352"/>
    <cellStyle name="Normal 10 2 7 5 2" xfId="24"/>
    <cellStyle name="Normal 10 2 7 5 2 2" xfId="7565"/>
    <cellStyle name="Normal 10 2 7 5 3" xfId="10897"/>
    <cellStyle name="Normal 10 2 7 6" xfId="11894"/>
    <cellStyle name="Normal 10 2 7 6 2" xfId="7194"/>
    <cellStyle name="Normal 10 2 7 6 2 2" xfId="7586"/>
    <cellStyle name="Normal 10 2 7 6 3" xfId="11840"/>
    <cellStyle name="Normal 10 2 7 7" xfId="6832"/>
    <cellStyle name="Normal 10 2 7 7 2" xfId="7590"/>
    <cellStyle name="Normal 10 2 7 8" xfId="12604"/>
    <cellStyle name="Normal 10 2 7 8 2" xfId="7877"/>
    <cellStyle name="Normal 10 2 7 9" xfId="2681"/>
    <cellStyle name="Normal 10 2 8" xfId="7737"/>
    <cellStyle name="Normal 10 2 8 2" xfId="5760"/>
    <cellStyle name="Normal 10 2 8 2 2" xfId="86"/>
    <cellStyle name="Normal 10 2 8 3" xfId="7714"/>
    <cellStyle name="Normal 10 2 9" xfId="931"/>
    <cellStyle name="Normal 10 2 9 2" xfId="2931"/>
    <cellStyle name="Normal 10 2 9 2 2" xfId="220"/>
    <cellStyle name="Normal 10 2 9 3" xfId="7765"/>
    <cellStyle name="Normal 10 20" xfId="11701"/>
    <cellStyle name="Normal 10 3" xfId="9359"/>
    <cellStyle name="Normal 10 3 10" xfId="16842"/>
    <cellStyle name="Normal 10 3 10 2" xfId="12600"/>
    <cellStyle name="Normal 10 3 10 2 2" xfId="3171"/>
    <cellStyle name="Normal 10 3 10 3" xfId="203"/>
    <cellStyle name="Normal 10 3 11" xfId="8066"/>
    <cellStyle name="Normal 10 3 11 2" xfId="15798"/>
    <cellStyle name="Normal 10 3 11 2 2" xfId="6547"/>
    <cellStyle name="Normal 10 3 11 3" xfId="16704"/>
    <cellStyle name="Normal 10 3 12" xfId="2069"/>
    <cellStyle name="Normal 10 3 12 2" xfId="1846"/>
    <cellStyle name="Normal 10 3 12 2 2" xfId="2242"/>
    <cellStyle name="Normal 10 3 12 3" xfId="10545"/>
    <cellStyle name="Normal 10 3 13" xfId="1073"/>
    <cellStyle name="Normal 10 3 13 2" xfId="2143"/>
    <cellStyle name="Normal 10 3 13 2 2" xfId="2805"/>
    <cellStyle name="Normal 10 3 13 3" xfId="7667"/>
    <cellStyle name="Normal 10 3 14" xfId="5567"/>
    <cellStyle name="Normal 10 3 14 2" xfId="1470"/>
    <cellStyle name="Normal 10 3 15" xfId="2367"/>
    <cellStyle name="Normal 10 3 15 2" xfId="2234"/>
    <cellStyle name="Normal 10 3 16" xfId="429"/>
    <cellStyle name="Normal 10 3 17" xfId="5119"/>
    <cellStyle name="Normal 10 3 2" xfId="25294"/>
    <cellStyle name="Normal 10 3 2 10" xfId="1272"/>
    <cellStyle name="Normal 10 3 2 10 2" xfId="26360"/>
    <cellStyle name="Normal 10 3 2 10 2 2" xfId="26050"/>
    <cellStyle name="Normal 10 3 2 10 3" xfId="26576"/>
    <cellStyle name="Normal 10 3 2 11" xfId="1292"/>
    <cellStyle name="Normal 10 3 2 11 2" xfId="9801"/>
    <cellStyle name="Normal 10 3 2 11 2 2" xfId="17012"/>
    <cellStyle name="Normal 10 3 2 11 3" xfId="9812"/>
    <cellStyle name="Normal 10 3 2 12" xfId="5230"/>
    <cellStyle name="Normal 10 3 2 12 2" xfId="7133"/>
    <cellStyle name="Normal 10 3 2 12 2 2" xfId="8858"/>
    <cellStyle name="Normal 10 3 2 12 3" xfId="8472"/>
    <cellStyle name="Normal 10 3 2 13" xfId="3666"/>
    <cellStyle name="Normal 10 3 2 13 2" xfId="8055"/>
    <cellStyle name="Normal 10 3 2 14" xfId="5257"/>
    <cellStyle name="Normal 10 3 2 14 2" xfId="7184"/>
    <cellStyle name="Normal 10 3 2 15" xfId="4499"/>
    <cellStyle name="Normal 10 3 2 16" xfId="6606"/>
    <cellStyle name="Normal 10 3 2 2" xfId="349"/>
    <cellStyle name="Normal 10 3 2 2 10" xfId="7135"/>
    <cellStyle name="Normal 10 3 2 2 10 2" xfId="8856"/>
    <cellStyle name="Normal 10 3 2 2 11" xfId="13113"/>
    <cellStyle name="Normal 10 3 2 2 2" xfId="871"/>
    <cellStyle name="Normal 10 3 2 2 2 10" xfId="9309"/>
    <cellStyle name="Normal 10 3 2 2 2 2" xfId="1771"/>
    <cellStyle name="Normal 10 3 2 2 2 2 2" xfId="325"/>
    <cellStyle name="Normal 10 3 2 2 2 2 2 2" xfId="1394"/>
    <cellStyle name="Normal 10 3 2 2 2 2 3" xfId="5940"/>
    <cellStyle name="Normal 10 3 2 2 2 3" xfId="23"/>
    <cellStyle name="Normal 10 3 2 2 2 3 2" xfId="336"/>
    <cellStyle name="Normal 10 3 2 2 2 3 2 2" xfId="2999"/>
    <cellStyle name="Normal 10 3 2 2 2 3 3" xfId="9128"/>
    <cellStyle name="Normal 10 3 2 2 2 4" xfId="1839"/>
    <cellStyle name="Normal 10 3 2 2 2 4 2" xfId="935"/>
    <cellStyle name="Normal 10 3 2 2 2 4 2 2" xfId="4217"/>
    <cellStyle name="Normal 10 3 2 2 2 4 3" xfId="26103"/>
    <cellStyle name="Normal 10 3 2 2 2 5" xfId="22996"/>
    <cellStyle name="Normal 10 3 2 2 2 5 2" xfId="5518"/>
    <cellStyle name="Normal 10 3 2 2 2 5 2 2" xfId="1820"/>
    <cellStyle name="Normal 10 3 2 2 2 5 3" xfId="2430"/>
    <cellStyle name="Normal 10 3 2 2 2 6" xfId="26107"/>
    <cellStyle name="Normal 10 3 2 2 2 6 2" xfId="8781"/>
    <cellStyle name="Normal 10 3 2 2 2 6 2 2" xfId="2303"/>
    <cellStyle name="Normal 10 3 2 2 2 6 3" xfId="5485"/>
    <cellStyle name="Normal 10 3 2 2 2 7" xfId="17873"/>
    <cellStyle name="Normal 10 3 2 2 2 7 2" xfId="17876"/>
    <cellStyle name="Normal 10 3 2 2 2 7 2 2" xfId="2771"/>
    <cellStyle name="Normal 10 3 2 2 2 7 3" xfId="15810"/>
    <cellStyle name="Normal 10 3 2 2 2 8" xfId="23200"/>
    <cellStyle name="Normal 10 3 2 2 2 8 2" xfId="2703"/>
    <cellStyle name="Normal 10 3 2 2 2 9" xfId="1009"/>
    <cellStyle name="Normal 10 3 2 2 2 9 2" xfId="1684"/>
    <cellStyle name="Normal 10 3 2 2 3" xfId="4684"/>
    <cellStyle name="Normal 10 3 2 2 3 2" xfId="19064"/>
    <cellStyle name="Normal 10 3 2 2 3 2 2" xfId="6335"/>
    <cellStyle name="Normal 10 3 2 2 3 3" xfId="496"/>
    <cellStyle name="Normal 10 3 2 2 4" xfId="11672"/>
    <cellStyle name="Normal 10 3 2 2 4 2" xfId="23992"/>
    <cellStyle name="Normal 10 3 2 2 4 2 2" xfId="12671"/>
    <cellStyle name="Normal 10 3 2 2 4 3" xfId="4646"/>
    <cellStyle name="Normal 10 3 2 2 5" xfId="24001"/>
    <cellStyle name="Normal 10 3 2 2 5 2" xfId="12841"/>
    <cellStyle name="Normal 10 3 2 2 5 2 2" xfId="12844"/>
    <cellStyle name="Normal 10 3 2 2 5 3" xfId="12848"/>
    <cellStyle name="Normal 10 3 2 2 6" xfId="1071"/>
    <cellStyle name="Normal 10 3 2 2 6 2" xfId="19083"/>
    <cellStyle name="Normal 10 3 2 2 6 2 2" xfId="9647"/>
    <cellStyle name="Normal 10 3 2 2 6 3" xfId="9651"/>
    <cellStyle name="Normal 10 3 2 2 7" xfId="2675"/>
    <cellStyle name="Normal 10 3 2 2 7 2" xfId="19094"/>
    <cellStyle name="Normal 10 3 2 2 7 2 2" xfId="10520"/>
    <cellStyle name="Normal 10 3 2 2 7 3" xfId="12876"/>
    <cellStyle name="Normal 10 3 2 2 8" xfId="621"/>
    <cellStyle name="Normal 10 3 2 2 8 2" xfId="21077"/>
    <cellStyle name="Normal 10 3 2 2 8 2 2" xfId="12949"/>
    <cellStyle name="Normal 10 3 2 2 8 3" xfId="12956"/>
    <cellStyle name="Normal 10 3 2 2 9" xfId="5114"/>
    <cellStyle name="Normal 10 3 2 2 9 2" xfId="1389"/>
    <cellStyle name="Normal 10 3 2 3" xfId="2954"/>
    <cellStyle name="Normal 10 3 2 3 10" xfId="7039"/>
    <cellStyle name="Normal 10 3 2 3 10 2" xfId="9458"/>
    <cellStyle name="Normal 10 3 2 3 11" xfId="23677"/>
    <cellStyle name="Normal 10 3 2 3 2" xfId="17255"/>
    <cellStyle name="Normal 10 3 2 3 2 10" xfId="96"/>
    <cellStyle name="Normal 10 3 2 3 2 2" xfId="17257"/>
    <cellStyle name="Normal 10 3 2 3 2 2 2" xfId="5464"/>
    <cellStyle name="Normal 10 3 2 3 2 2 2 2" xfId="10472"/>
    <cellStyle name="Normal 10 3 2 3 2 2 3" xfId="574"/>
    <cellStyle name="Normal 10 3 2 3 2 3" xfId="7128"/>
    <cellStyle name="Normal 10 3 2 3 2 3 2" xfId="7815"/>
    <cellStyle name="Normal 10 3 2 3 2 3 2 2" xfId="4115"/>
    <cellStyle name="Normal 10 3 2 3 2 3 3" xfId="8145"/>
    <cellStyle name="Normal 10 3 2 3 2 4" xfId="2286"/>
    <cellStyle name="Normal 10 3 2 3 2 4 2" xfId="467"/>
    <cellStyle name="Normal 10 3 2 3 2 4 2 2" xfId="27"/>
    <cellStyle name="Normal 10 3 2 3 2 4 3" xfId="81"/>
    <cellStyle name="Normal 10 3 2 3 2 5" xfId="16220"/>
    <cellStyle name="Normal 10 3 2 3 2 5 2" xfId="18491"/>
    <cellStyle name="Normal 10 3 2 3 2 5 2 2" xfId="154"/>
    <cellStyle name="Normal 10 3 2 3 2 5 3" xfId="6759"/>
    <cellStyle name="Normal 10 3 2 3 2 6" xfId="12612"/>
    <cellStyle name="Normal 10 3 2 3 2 6 2" xfId="8607"/>
    <cellStyle name="Normal 10 3 2 3 2 6 2 2" xfId="4456"/>
    <cellStyle name="Normal 10 3 2 3 2 6 3" xfId="2485"/>
    <cellStyle name="Normal 10 3 2 3 2 7" xfId="893"/>
    <cellStyle name="Normal 10 3 2 3 2 7 2" xfId="1298"/>
    <cellStyle name="Normal 10 3 2 3 2 7 2 2" xfId="2412"/>
    <cellStyle name="Normal 10 3 2 3 2 7 3" xfId="2685"/>
    <cellStyle name="Normal 10 3 2 3 2 8" xfId="23204"/>
    <cellStyle name="Normal 10 3 2 3 2 8 2" xfId="4098"/>
    <cellStyle name="Normal 10 3 2 3 2 9" xfId="2465"/>
    <cellStyle name="Normal 10 3 2 3 2 9 2" xfId="4801"/>
    <cellStyle name="Normal 10 3 2 3 3" xfId="17258"/>
    <cellStyle name="Normal 10 3 2 3 3 2" xfId="17261"/>
    <cellStyle name="Normal 10 3 2 3 3 2 2" xfId="7993"/>
    <cellStyle name="Normal 10 3 2 3 3 3" xfId="2909"/>
    <cellStyle name="Normal 10 3 2 3 4" xfId="17265"/>
    <cellStyle name="Normal 10 3 2 3 4 2" xfId="13026"/>
    <cellStyle name="Normal 10 3 2 3 4 2 2" xfId="13047"/>
    <cellStyle name="Normal 10 3 2 3 4 3" xfId="13071"/>
    <cellStyle name="Normal 10 3 2 3 5" xfId="17271"/>
    <cellStyle name="Normal 10 3 2 3 5 2" xfId="13806"/>
    <cellStyle name="Normal 10 3 2 3 5 2 2" xfId="13808"/>
    <cellStyle name="Normal 10 3 2 3 5 3" xfId="8894"/>
    <cellStyle name="Normal 10 3 2 3 6" xfId="4247"/>
    <cellStyle name="Normal 10 3 2 3 6 2" xfId="5919"/>
    <cellStyle name="Normal 10 3 2 3 6 2 2" xfId="5928"/>
    <cellStyle name="Normal 10 3 2 3 6 3" xfId="5317"/>
    <cellStyle name="Normal 10 3 2 3 7" xfId="21896"/>
    <cellStyle name="Normal 10 3 2 3 7 2" xfId="10019"/>
    <cellStyle name="Normal 10 3 2 3 7 2 2" xfId="9040"/>
    <cellStyle name="Normal 10 3 2 3 7 3" xfId="6056"/>
    <cellStyle name="Normal 10 3 2 3 8" xfId="7994"/>
    <cellStyle name="Normal 10 3 2 3 8 2" xfId="10039"/>
    <cellStyle name="Normal 10 3 2 3 8 2 2" xfId="2382"/>
    <cellStyle name="Normal 10 3 2 3 8 3" xfId="6136"/>
    <cellStyle name="Normal 10 3 2 3 9" xfId="8004"/>
    <cellStyle name="Normal 10 3 2 3 9 2" xfId="4441"/>
    <cellStyle name="Normal 10 3 2 4" xfId="2804"/>
    <cellStyle name="Normal 10 3 2 4 10" xfId="8225"/>
    <cellStyle name="Normal 10 3 2 4 2" xfId="10406"/>
    <cellStyle name="Normal 10 3 2 4 2 2" xfId="7841"/>
    <cellStyle name="Normal 10 3 2 4 2 2 2" xfId="6903"/>
    <cellStyle name="Normal 10 3 2 4 2 3" xfId="18119"/>
    <cellStyle name="Normal 10 3 2 4 3" xfId="12302"/>
    <cellStyle name="Normal 10 3 2 4 3 2" xfId="9764"/>
    <cellStyle name="Normal 10 3 2 4 3 2 2" xfId="1495"/>
    <cellStyle name="Normal 10 3 2 4 3 3" xfId="6257"/>
    <cellStyle name="Normal 10 3 2 4 4" xfId="13292"/>
    <cellStyle name="Normal 10 3 2 4 4 2" xfId="13131"/>
    <cellStyle name="Normal 10 3 2 4 4 2 2" xfId="13137"/>
    <cellStyle name="Normal 10 3 2 4 4 3" xfId="13141"/>
    <cellStyle name="Normal 10 3 2 4 5" xfId="8852"/>
    <cellStyle name="Normal 10 3 2 4 5 2" xfId="24320"/>
    <cellStyle name="Normal 10 3 2 4 5 2 2" xfId="1633"/>
    <cellStyle name="Normal 10 3 2 4 5 3" xfId="6770"/>
    <cellStyle name="Normal 10 3 2 4 6" xfId="2753"/>
    <cellStyle name="Normal 10 3 2 4 6 2" xfId="7056"/>
    <cellStyle name="Normal 10 3 2 4 6 2 2" xfId="7073"/>
    <cellStyle name="Normal 10 3 2 4 6 3" xfId="4715"/>
    <cellStyle name="Normal 10 3 2 4 7" xfId="6096"/>
    <cellStyle name="Normal 10 3 2 4 7 2" xfId="3900"/>
    <cellStyle name="Normal 10 3 2 4 7 2 2" xfId="1656"/>
    <cellStyle name="Normal 10 3 2 4 7 3" xfId="1276"/>
    <cellStyle name="Normal 10 3 2 4 8" xfId="13373"/>
    <cellStyle name="Normal 10 3 2 4 8 2" xfId="6224"/>
    <cellStyle name="Normal 10 3 2 4 9" xfId="32253"/>
    <cellStyle name="Normal 10 3 2 4 9 2" xfId="8947"/>
    <cellStyle name="Normal 10 3 2 5" xfId="2725"/>
    <cellStyle name="Normal 10 3 2 5 10" xfId="6370"/>
    <cellStyle name="Normal 10 3 2 5 2" xfId="1017"/>
    <cellStyle name="Normal 10 3 2 5 2 2" xfId="15723"/>
    <cellStyle name="Normal 10 3 2 5 2 2 2" xfId="13743"/>
    <cellStyle name="Normal 10 3 2 5 2 3" xfId="18318"/>
    <cellStyle name="Normal 10 3 2 5 3" xfId="12728"/>
    <cellStyle name="Normal 10 3 2 5 3 2" xfId="15801"/>
    <cellStyle name="Normal 10 3 2 5 3 2 2" xfId="13820"/>
    <cellStyle name="Normal 10 3 2 5 3 3" xfId="10628"/>
    <cellStyle name="Normal 10 3 2 5 4" xfId="4113"/>
    <cellStyle name="Normal 10 3 2 5 4 2" xfId="19809"/>
    <cellStyle name="Normal 10 3 2 5 4 2 2" xfId="9008"/>
    <cellStyle name="Normal 10 3 2 5 4 3" xfId="15822"/>
    <cellStyle name="Normal 10 3 2 5 5" xfId="675"/>
    <cellStyle name="Normal 10 3 2 5 5 2" xfId="15857"/>
    <cellStyle name="Normal 10 3 2 5 5 2 2" xfId="13763"/>
    <cellStyle name="Normal 10 3 2 5 5 3" xfId="6786"/>
    <cellStyle name="Normal 10 3 2 5 6" xfId="13415"/>
    <cellStyle name="Normal 10 3 2 5 6 2" xfId="15875"/>
    <cellStyle name="Normal 10 3 2 5 6 2 2" xfId="13875"/>
    <cellStyle name="Normal 10 3 2 5 6 3" xfId="15884"/>
    <cellStyle name="Normal 10 3 2 5 7" xfId="13440"/>
    <cellStyle name="Normal 10 3 2 5 7 2" xfId="13444"/>
    <cellStyle name="Normal 10 3 2 5 7 2 2" xfId="5632"/>
    <cellStyle name="Normal 10 3 2 5 7 3" xfId="14113"/>
    <cellStyle name="Normal 10 3 2 5 8" xfId="13452"/>
    <cellStyle name="Normal 10 3 2 5 8 2" xfId="31443"/>
    <cellStyle name="Normal 10 3 2 5 9" xfId="16200"/>
    <cellStyle name="Normal 10 3 2 5 9 2" xfId="33102"/>
    <cellStyle name="Normal 10 3 2 6" xfId="7528"/>
    <cellStyle name="Normal 10 3 2 6 2" xfId="519"/>
    <cellStyle name="Normal 10 3 2 6 2 2" xfId="14814"/>
    <cellStyle name="Normal 10 3 2 6 2 2 2" xfId="33804"/>
    <cellStyle name="Normal 10 3 2 6 2 3" xfId="21294"/>
    <cellStyle name="Normal 10 3 2 6 3" xfId="2363"/>
    <cellStyle name="Normal 10 3 2 6 3 2" xfId="1622"/>
    <cellStyle name="Normal 10 3 2 6 3 2 2" xfId="1049"/>
    <cellStyle name="Normal 10 3 2 6 3 3" xfId="5448"/>
    <cellStyle name="Normal 10 3 2 6 4" xfId="5338"/>
    <cellStyle name="Normal 10 3 2 6 4 2" xfId="741"/>
    <cellStyle name="Normal 10 3 2 6 4 2 2" xfId="6196"/>
    <cellStyle name="Normal 10 3 2 6 4 3" xfId="4752"/>
    <cellStyle name="Normal 10 3 2 6 5" xfId="4300"/>
    <cellStyle name="Normal 10 3 2 6 5 2" xfId="6358"/>
    <cellStyle name="Normal 10 3 2 6 5 2 2" xfId="5191"/>
    <cellStyle name="Normal 10 3 2 6 5 3" xfId="6808"/>
    <cellStyle name="Normal 10 3 2 6 6" xfId="13472"/>
    <cellStyle name="Normal 10 3 2 6 6 2" xfId="6366"/>
    <cellStyle name="Normal 10 3 2 6 6 2 2" xfId="20"/>
    <cellStyle name="Normal 10 3 2 6 6 3" xfId="3292"/>
    <cellStyle name="Normal 10 3 2 6 7" xfId="13478"/>
    <cellStyle name="Normal 10 3 2 6 7 2" xfId="6380"/>
    <cellStyle name="Normal 10 3 2 6 8" xfId="3992"/>
    <cellStyle name="Normal 10 3 2 6 8 2" xfId="7569"/>
    <cellStyle name="Normal 10 3 2 6 9" xfId="20773"/>
    <cellStyle name="Normal 10 3 2 7" xfId="6088"/>
    <cellStyle name="Normal 10 3 2 7 2" xfId="326"/>
    <cellStyle name="Normal 10 3 2 7 2 2" xfId="15998"/>
    <cellStyle name="Normal 10 3 2 7 3" xfId="16677"/>
    <cellStyle name="Normal 10 3 2 8" xfId="734"/>
    <cellStyle name="Normal 10 3 2 8 2" xfId="1170"/>
    <cellStyle name="Normal 10 3 2 8 2 2" xfId="1913"/>
    <cellStyle name="Normal 10 3 2 8 3" xfId="33170"/>
    <cellStyle name="Normal 10 3 2 9" xfId="2004"/>
    <cellStyle name="Normal 10 3 2 9 2" xfId="8025"/>
    <cellStyle name="Normal 10 3 2 9 2 2" xfId="3418"/>
    <cellStyle name="Normal 10 3 2 9 3" xfId="18800"/>
    <cellStyle name="Normal 10 3 3" xfId="9803"/>
    <cellStyle name="Normal 10 3 3 10" xfId="9926"/>
    <cellStyle name="Normal 10 3 3 10 2" xfId="13034"/>
    <cellStyle name="Normal 10 3 3 11" xfId="10146"/>
    <cellStyle name="Normal 10 3 3 2" xfId="17009"/>
    <cellStyle name="Normal 10 3 3 2 10" xfId="20643"/>
    <cellStyle name="Normal 10 3 3 2 2" xfId="16150"/>
    <cellStyle name="Normal 10 3 3 2 2 2" xfId="11899"/>
    <cellStyle name="Normal 10 3 3 2 2 2 2" xfId="10101"/>
    <cellStyle name="Normal 10 3 3 2 2 3" xfId="8418"/>
    <cellStyle name="Normal 10 3 3 2 3" xfId="5261"/>
    <cellStyle name="Normal 10 3 3 2 3 2" xfId="4421"/>
    <cellStyle name="Normal 10 3 3 2 3 2 2" xfId="5382"/>
    <cellStyle name="Normal 10 3 3 2 3 3" xfId="8436"/>
    <cellStyle name="Normal 10 3 3 2 4" xfId="5398"/>
    <cellStyle name="Normal 10 3 3 2 4 2" xfId="14241"/>
    <cellStyle name="Normal 10 3 3 2 4 2 2" xfId="14250"/>
    <cellStyle name="Normal 10 3 3 2 4 3" xfId="14267"/>
    <cellStyle name="Normal 10 3 3 2 5" xfId="3957"/>
    <cellStyle name="Normal 10 3 3 2 5 2" xfId="10981"/>
    <cellStyle name="Normal 10 3 3 2 5 2 2" xfId="10985"/>
    <cellStyle name="Normal 10 3 3 2 5 3" xfId="10991"/>
    <cellStyle name="Normal 10 3 3 2 6" xfId="2720"/>
    <cellStyle name="Normal 10 3 3 2 6 2" xfId="8469"/>
    <cellStyle name="Normal 10 3 3 2 6 2 2" xfId="31476"/>
    <cellStyle name="Normal 10 3 3 2 6 3" xfId="14400"/>
    <cellStyle name="Normal 10 3 3 2 7" xfId="6121"/>
    <cellStyle name="Normal 10 3 3 2 7 2" xfId="8489"/>
    <cellStyle name="Normal 10 3 3 2 7 2 2" xfId="12698"/>
    <cellStyle name="Normal 10 3 3 2 7 3" xfId="12702"/>
    <cellStyle name="Normal 10 3 3 2 8" xfId="14254"/>
    <cellStyle name="Normal 10 3 3 2 8 2" xfId="14484"/>
    <cellStyle name="Normal 10 3 3 2 9" xfId="14259"/>
    <cellStyle name="Normal 10 3 3 2 9 2" xfId="2988"/>
    <cellStyle name="Normal 10 3 3 3" xfId="7800"/>
    <cellStyle name="Normal 10 3 3 3 2" xfId="19803"/>
    <cellStyle name="Normal 10 3 3 3 2 2" xfId="6255"/>
    <cellStyle name="Normal 10 3 3 3 3" xfId="3944"/>
    <cellStyle name="Normal 10 3 3 4" xfId="2235"/>
    <cellStyle name="Normal 10 3 3 4 2" xfId="9394"/>
    <cellStyle name="Normal 10 3 3 4 2 2" xfId="8524"/>
    <cellStyle name="Normal 10 3 3 4 3" xfId="3979"/>
    <cellStyle name="Normal 10 3 3 5" xfId="693"/>
    <cellStyle name="Normal 10 3 3 5 2" xfId="11566"/>
    <cellStyle name="Normal 10 3 3 5 2 2" xfId="1282"/>
    <cellStyle name="Normal 10 3 3 5 3" xfId="16306"/>
    <cellStyle name="Normal 10 3 3 6" xfId="8100"/>
    <cellStyle name="Normal 10 3 3 6 2" xfId="13493"/>
    <cellStyle name="Normal 10 3 3 6 2 2" xfId="21477"/>
    <cellStyle name="Normal 10 3 3 6 3" xfId="6172"/>
    <cellStyle name="Normal 10 3 3 7" xfId="15546"/>
    <cellStyle name="Normal 10 3 3 7 2" xfId="9451"/>
    <cellStyle name="Normal 10 3 3 7 2 2" xfId="21930"/>
    <cellStyle name="Normal 10 3 3 7 3" xfId="16712"/>
    <cellStyle name="Normal 10 3 3 8" xfId="1294"/>
    <cellStyle name="Normal 10 3 3 8 2" xfId="304"/>
    <cellStyle name="Normal 10 3 3 8 2 2" xfId="22148"/>
    <cellStyle name="Normal 10 3 3 8 3" xfId="8784"/>
    <cellStyle name="Normal 10 3 3 9" xfId="9381"/>
    <cellStyle name="Normal 10 3 3 9 2" xfId="1093"/>
    <cellStyle name="Normal 10 3 4" xfId="9815"/>
    <cellStyle name="Normal 10 3 4 10" xfId="15993"/>
    <cellStyle name="Normal 10 3 4 10 2" xfId="16166"/>
    <cellStyle name="Normal 10 3 4 11" xfId="17642"/>
    <cellStyle name="Normal 10 3 4 2" xfId="27345"/>
    <cellStyle name="Normal 10 3 4 2 10" xfId="9540"/>
    <cellStyle name="Normal 10 3 4 2 2" xfId="7818"/>
    <cellStyle name="Normal 10 3 4 2 2 2" xfId="3137"/>
    <cellStyle name="Normal 10 3 4 2 2 2 2" xfId="7459"/>
    <cellStyle name="Normal 10 3 4 2 2 3" xfId="2273"/>
    <cellStyle name="Normal 10 3 4 2 3" xfId="8574"/>
    <cellStyle name="Normal 10 3 4 2 3 2" xfId="9034"/>
    <cellStyle name="Normal 10 3 4 2 3 2 2" xfId="710"/>
    <cellStyle name="Normal 10 3 4 2 3 3" xfId="23180"/>
    <cellStyle name="Normal 10 3 4 2 4" xfId="9037"/>
    <cellStyle name="Normal 10 3 4 2 4 2" xfId="13355"/>
    <cellStyle name="Normal 10 3 4 2 4 2 2" xfId="15103"/>
    <cellStyle name="Normal 10 3 4 2 4 3" xfId="15110"/>
    <cellStyle name="Normal 10 3 4 2 5" xfId="421"/>
    <cellStyle name="Normal 10 3 4 2 5 2" xfId="6636"/>
    <cellStyle name="Normal 10 3 4 2 5 2 2" xfId="6638"/>
    <cellStyle name="Normal 10 3 4 2 5 3" xfId="6753"/>
    <cellStyle name="Normal 10 3 4 2 6" xfId="970"/>
    <cellStyle name="Normal 10 3 4 2 6 2" xfId="374"/>
    <cellStyle name="Normal 10 3 4 2 6 2 2" xfId="686"/>
    <cellStyle name="Normal 10 3 4 2 6 3" xfId="2817"/>
    <cellStyle name="Normal 10 3 4 2 7" xfId="3090"/>
    <cellStyle name="Normal 10 3 4 2 7 2" xfId="1194"/>
    <cellStyle name="Normal 10 3 4 2 7 2 2" xfId="11893"/>
    <cellStyle name="Normal 10 3 4 2 7 3" xfId="3009"/>
    <cellStyle name="Normal 10 3 4 2 8" xfId="13874"/>
    <cellStyle name="Normal 10 3 4 2 8 2" xfId="35266"/>
    <cellStyle name="Normal 10 3 4 2 9" xfId="14735"/>
    <cellStyle name="Normal 10 3 4 2 9 2" xfId="35256"/>
    <cellStyle name="Normal 10 3 4 3" xfId="7808"/>
    <cellStyle name="Normal 10 3 4 3 2" xfId="3039"/>
    <cellStyle name="Normal 10 3 4 3 2 2" xfId="3161"/>
    <cellStyle name="Normal 10 3 4 3 3" xfId="5"/>
    <cellStyle name="Normal 10 3 4 4" xfId="164"/>
    <cellStyle name="Normal 10 3 4 4 2" xfId="9490"/>
    <cellStyle name="Normal 10 3 4 4 2 2" xfId="6954"/>
    <cellStyle name="Normal 10 3 4 4 3" xfId="2960"/>
    <cellStyle name="Normal 10 3 4 5" xfId="523"/>
    <cellStyle name="Normal 10 3 4 5 2" xfId="9495"/>
    <cellStyle name="Normal 10 3 4 5 2 2" xfId="182"/>
    <cellStyle name="Normal 10 3 4 5 3" xfId="16402"/>
    <cellStyle name="Normal 10 3 4 6" xfId="16346"/>
    <cellStyle name="Normal 10 3 4 6 2" xfId="8617"/>
    <cellStyle name="Normal 10 3 4 6 2 2" xfId="22825"/>
    <cellStyle name="Normal 10 3 4 6 3" xfId="5603"/>
    <cellStyle name="Normal 10 3 4 7" xfId="16352"/>
    <cellStyle name="Normal 10 3 4 7 2" xfId="9506"/>
    <cellStyle name="Normal 10 3 4 7 2 2" xfId="23380"/>
    <cellStyle name="Normal 10 3 4 7 3" xfId="16717"/>
    <cellStyle name="Normal 10 3 4 8" xfId="20307"/>
    <cellStyle name="Normal 10 3 4 8 2" xfId="6710"/>
    <cellStyle name="Normal 10 3 4 8 2 2" xfId="12705"/>
    <cellStyle name="Normal 10 3 4 8 3" xfId="5056"/>
    <cellStyle name="Normal 10 3 4 9" xfId="1524"/>
    <cellStyle name="Normal 10 3 4 9 2" xfId="1065"/>
    <cellStyle name="Normal 10 3 5" xfId="7051"/>
    <cellStyle name="Normal 10 3 5 10" xfId="32748"/>
    <cellStyle name="Normal 10 3 5 2" xfId="7070"/>
    <cellStyle name="Normal 10 3 5 2 2" xfId="8752"/>
    <cellStyle name="Normal 10 3 5 2 2 2" xfId="6442"/>
    <cellStyle name="Normal 10 3 5 2 3" xfId="11298"/>
    <cellStyle name="Normal 10 3 5 3" xfId="29104"/>
    <cellStyle name="Normal 10 3 5 3 2" xfId="30582"/>
    <cellStyle name="Normal 10 3 5 3 2 2" xfId="16982"/>
    <cellStyle name="Normal 10 3 5 3 3" xfId="28782"/>
    <cellStyle name="Normal 10 3 5 4" xfId="28799"/>
    <cellStyle name="Normal 10 3 5 4 2" xfId="20703"/>
    <cellStyle name="Normal 10 3 5 4 2 2" xfId="16990"/>
    <cellStyle name="Normal 10 3 5 4 3" xfId="6629"/>
    <cellStyle name="Normal 10 3 5 5" xfId="21605"/>
    <cellStyle name="Normal 10 3 5 5 2" xfId="21612"/>
    <cellStyle name="Normal 10 3 5 5 2 2" xfId="13868"/>
    <cellStyle name="Normal 10 3 5 5 3" xfId="28803"/>
    <cellStyle name="Normal 10 3 5 6" xfId="16365"/>
    <cellStyle name="Normal 10 3 5 6 2" xfId="17006"/>
    <cellStyle name="Normal 10 3 5 6 2 2" xfId="31105"/>
    <cellStyle name="Normal 10 3 5 6 3" xfId="33163"/>
    <cellStyle name="Normal 10 3 5 7" xfId="17024"/>
    <cellStyle name="Normal 10 3 5 7 2" xfId="29711"/>
    <cellStyle name="Normal 10 3 5 7 2 2" xfId="24651"/>
    <cellStyle name="Normal 10 3 5 7 3" xfId="26545"/>
    <cellStyle name="Normal 10 3 5 8" xfId="8048"/>
    <cellStyle name="Normal 10 3 5 8 2" xfId="5099"/>
    <cellStyle name="Normal 10 3 5 9" xfId="13263"/>
    <cellStyle name="Normal 10 3 5 9 2" xfId="1679"/>
    <cellStyle name="Normal 10 3 6" xfId="4720"/>
    <cellStyle name="Normal 10 3 6 10" xfId="1490"/>
    <cellStyle name="Normal 10 3 6 2" xfId="7078"/>
    <cellStyle name="Normal 10 3 6 2 2" xfId="8803"/>
    <cellStyle name="Normal 10 3 6 2 2 2" xfId="3344"/>
    <cellStyle name="Normal 10 3 6 2 3" xfId="3626"/>
    <cellStyle name="Normal 10 3 6 3" xfId="7086"/>
    <cellStyle name="Normal 10 3 6 3 2" xfId="8828"/>
    <cellStyle name="Normal 10 3 6 3 2 2" xfId="2715"/>
    <cellStyle name="Normal 10 3 6 3 3" xfId="1550"/>
    <cellStyle name="Normal 10 3 6 4" xfId="4900"/>
    <cellStyle name="Normal 10 3 6 4 2" xfId="11846"/>
    <cellStyle name="Normal 10 3 6 4 2 2" xfId="4733"/>
    <cellStyle name="Normal 10 3 6 4 3" xfId="1961"/>
    <cellStyle name="Normal 10 3 6 5" xfId="5553"/>
    <cellStyle name="Normal 10 3 6 5 2" xfId="8843"/>
    <cellStyle name="Normal 10 3 6 5 2 2" xfId="9582"/>
    <cellStyle name="Normal 10 3 6 5 3" xfId="13008"/>
    <cellStyle name="Normal 10 3 6 6" xfId="16373"/>
    <cellStyle name="Normal 10 3 6 6 2" xfId="11215"/>
    <cellStyle name="Normal 10 3 6 6 2 2" xfId="4953"/>
    <cellStyle name="Normal 10 3 6 6 3" xfId="1842"/>
    <cellStyle name="Normal 10 3 6 7" xfId="15551"/>
    <cellStyle name="Normal 10 3 6 7 2" xfId="1755"/>
    <cellStyle name="Normal 10 3 6 7 2 2" xfId="2578"/>
    <cellStyle name="Normal 10 3 6 7 3" xfId="28844"/>
    <cellStyle name="Normal 10 3 6 8" xfId="7522"/>
    <cellStyle name="Normal 10 3 6 8 2" xfId="11040"/>
    <cellStyle name="Normal 10 3 6 9" xfId="7533"/>
    <cellStyle name="Normal 10 3 6 9 2" xfId="15691"/>
    <cellStyle name="Normal 10 3 7" xfId="6918"/>
    <cellStyle name="Normal 10 3 7 2" xfId="7103"/>
    <cellStyle name="Normal 10 3 7 2 2" xfId="7659"/>
    <cellStyle name="Normal 10 3 7 2 2 2" xfId="7913"/>
    <cellStyle name="Normal 10 3 7 2 3" xfId="36403"/>
    <cellStyle name="Normal 10 3 7 3" xfId="7108"/>
    <cellStyle name="Normal 10 3 7 3 2" xfId="12498"/>
    <cellStyle name="Normal 10 3 7 3 2 2" xfId="16589"/>
    <cellStyle name="Normal 10 3 7 3 3" xfId="10287"/>
    <cellStyle name="Normal 10 3 7 4" xfId="548"/>
    <cellStyle name="Normal 10 3 7 4 2" xfId="5434"/>
    <cellStyle name="Normal 10 3 7 4 2 2" xfId="10127"/>
    <cellStyle name="Normal 10 3 7 4 3" xfId="28856"/>
    <cellStyle name="Normal 10 3 7 5" xfId="2168"/>
    <cellStyle name="Normal 10 3 7 5 2" xfId="7705"/>
    <cellStyle name="Normal 10 3 7 5 2 2" xfId="10431"/>
    <cellStyle name="Normal 10 3 7 5 3" xfId="27989"/>
    <cellStyle name="Normal 10 3 7 6" xfId="30474"/>
    <cellStyle name="Normal 10 3 7 6 2" xfId="11304"/>
    <cellStyle name="Normal 10 3 7 6 2 2" xfId="3982"/>
    <cellStyle name="Normal 10 3 7 6 3" xfId="583"/>
    <cellStyle name="Normal 10 3 7 7" xfId="27777"/>
    <cellStyle name="Normal 10 3 7 7 2" xfId="1602"/>
    <cellStyle name="Normal 10 3 7 8" xfId="2645"/>
    <cellStyle name="Normal 10 3 7 8 2" xfId="16992"/>
    <cellStyle name="Normal 10 3 7 9" xfId="12026"/>
    <cellStyle name="Normal 10 3 8" xfId="6797"/>
    <cellStyle name="Normal 10 3 8 2" xfId="9517"/>
    <cellStyle name="Normal 10 3 8 2 2" xfId="9523"/>
    <cellStyle name="Normal 10 3 8 3" xfId="7111"/>
    <cellStyle name="Normal 10 3 9" xfId="6824"/>
    <cellStyle name="Normal 10 3 9 2" xfId="16608"/>
    <cellStyle name="Normal 10 3 9 2 2" xfId="5285"/>
    <cellStyle name="Normal 10 3 9 3" xfId="5389"/>
    <cellStyle name="Normal 10 4" xfId="9641"/>
    <cellStyle name="Normal 10 4 10" xfId="9798"/>
    <cellStyle name="Normal 10 4 10 2" xfId="17010"/>
    <cellStyle name="Normal 10 4 10 2 2" xfId="16153"/>
    <cellStyle name="Normal 10 4 10 3" xfId="7798"/>
    <cellStyle name="Normal 10 4 11" xfId="19777"/>
    <cellStyle name="Normal 10 4 11 2" xfId="27348"/>
    <cellStyle name="Normal 10 4 11 2 2" xfId="7816"/>
    <cellStyle name="Normal 10 4 11 3" xfId="7807"/>
    <cellStyle name="Normal 10 4 12" xfId="27965"/>
    <cellStyle name="Normal 10 4 12 2" xfId="7067"/>
    <cellStyle name="Normal 10 4 12 2 2" xfId="8755"/>
    <cellStyle name="Normal 10 4 12 3" xfId="29107"/>
    <cellStyle name="Normal 10 4 13" xfId="4711"/>
    <cellStyle name="Normal 10 4 13 2" xfId="7074"/>
    <cellStyle name="Normal 10 4 14" xfId="11826"/>
    <cellStyle name="Normal 10 4 14 2" xfId="7101"/>
    <cellStyle name="Normal 10 4 15" xfId="6798"/>
    <cellStyle name="Normal 10 4 16" xfId="6823"/>
    <cellStyle name="Normal 10 4 2" xfId="25299"/>
    <cellStyle name="Normal 10 4 2 10" xfId="19903"/>
    <cellStyle name="Normal 10 4 2 10 2" xfId="19906"/>
    <cellStyle name="Normal 10 4 2 11" xfId="14628"/>
    <cellStyle name="Normal 10 4 2 2" xfId="19332"/>
    <cellStyle name="Normal 10 4 2 2 10" xfId="15492"/>
    <cellStyle name="Normal 10 4 2 2 2" xfId="19334"/>
    <cellStyle name="Normal 10 4 2 2 2 2" xfId="810"/>
    <cellStyle name="Normal 10 4 2 2 2 2 2" xfId="3140"/>
    <cellStyle name="Normal 10 4 2 2 2 3" xfId="2389"/>
    <cellStyle name="Normal 10 4 2 2 3" xfId="3349"/>
    <cellStyle name="Normal 10 4 2 2 3 2" xfId="10234"/>
    <cellStyle name="Normal 10 4 2 2 3 2 2" xfId="6216"/>
    <cellStyle name="Normal 10 4 2 2 3 3" xfId="13483"/>
    <cellStyle name="Normal 10 4 2 2 4" xfId="9931"/>
    <cellStyle name="Normal 10 4 2 2 4 2" xfId="24049"/>
    <cellStyle name="Normal 10 4 2 2 4 2 2" xfId="327"/>
    <cellStyle name="Normal 10 4 2 2 4 3" xfId="9054"/>
    <cellStyle name="Normal 10 4 2 2 5" xfId="24051"/>
    <cellStyle name="Normal 10 4 2 2 5 2" xfId="235"/>
    <cellStyle name="Normal 10 4 2 2 5 2 2" xfId="4153"/>
    <cellStyle name="Normal 10 4 2 2 5 3" xfId="1318"/>
    <cellStyle name="Normal 10 4 2 2 6" xfId="1003"/>
    <cellStyle name="Normal 10 4 2 2 6 2" xfId="331"/>
    <cellStyle name="Normal 10 4 2 2 6 2 2" xfId="257"/>
    <cellStyle name="Normal 10 4 2 2 6 3" xfId="485"/>
    <cellStyle name="Normal 10 4 2 2 7" xfId="3077"/>
    <cellStyle name="Normal 10 4 2 2 7 2" xfId="817"/>
    <cellStyle name="Normal 10 4 2 2 7 2 2" xfId="6511"/>
    <cellStyle name="Normal 10 4 2 2 7 3" xfId="560"/>
    <cellStyle name="Normal 10 4 2 2 8" xfId="933"/>
    <cellStyle name="Normal 10 4 2 2 8 2" xfId="9618"/>
    <cellStyle name="Normal 10 4 2 2 9" xfId="7451"/>
    <cellStyle name="Normal 10 4 2 2 9 2" xfId="1223"/>
    <cellStyle name="Normal 10 4 2 3" xfId="19336"/>
    <cellStyle name="Normal 10 4 2 3 2" xfId="277"/>
    <cellStyle name="Normal 10 4 2 3 2 2" xfId="4152"/>
    <cellStyle name="Normal 10 4 2 3 3" xfId="2323"/>
    <cellStyle name="Normal 10 4 2 4" xfId="1929"/>
    <cellStyle name="Normal 10 4 2 4 2" xfId="892"/>
    <cellStyle name="Normal 10 4 2 4 2 2" xfId="7429"/>
    <cellStyle name="Normal 10 4 2 4 3" xfId="515"/>
    <cellStyle name="Normal 10 4 2 5" xfId="5358"/>
    <cellStyle name="Normal 10 4 2 5 2" xfId="7907"/>
    <cellStyle name="Normal 10 4 2 5 2 2" xfId="8998"/>
    <cellStyle name="Normal 10 4 2 5 3" xfId="1626"/>
    <cellStyle name="Normal 10 4 2 6" xfId="7473"/>
    <cellStyle name="Normal 10 4 2 6 2" xfId="5497"/>
    <cellStyle name="Normal 10 4 2 6 2 2" xfId="11158"/>
    <cellStyle name="Normal 10 4 2 6 3" xfId="5534"/>
    <cellStyle name="Normal 10 4 2 7" xfId="222"/>
    <cellStyle name="Normal 10 4 2 7 2" xfId="3503"/>
    <cellStyle name="Normal 10 4 2 7 2 2" xfId="2976"/>
    <cellStyle name="Normal 10 4 2 7 3" xfId="27936"/>
    <cellStyle name="Normal 10 4 2 8" xfId="1181"/>
    <cellStyle name="Normal 10 4 2 8 2" xfId="19978"/>
    <cellStyle name="Normal 10 4 2 8 2 2" xfId="19985"/>
    <cellStyle name="Normal 10 4 2 8 3" xfId="21722"/>
    <cellStyle name="Normal 10 4 2 9" xfId="1083"/>
    <cellStyle name="Normal 10 4 2 9 2" xfId="34425"/>
    <cellStyle name="Normal 10 4 3" xfId="19339"/>
    <cellStyle name="Normal 10 4 3 10" xfId="9831"/>
    <cellStyle name="Normal 10 4 3 10 2" xfId="11578"/>
    <cellStyle name="Normal 10 4 3 11" xfId="4519"/>
    <cellStyle name="Normal 10 4 3 2" xfId="19346"/>
    <cellStyle name="Normal 10 4 3 2 10" xfId="5668"/>
    <cellStyle name="Normal 10 4 3 2 2" xfId="19348"/>
    <cellStyle name="Normal 10 4 3 2 2 2" xfId="1344"/>
    <cellStyle name="Normal 10 4 3 2 2 2 2" xfId="1974"/>
    <cellStyle name="Normal 10 4 3 2 2 3" xfId="9087"/>
    <cellStyle name="Normal 10 4 3 2 3" xfId="9095"/>
    <cellStyle name="Normal 10 4 3 2 3 2" xfId="3341"/>
    <cellStyle name="Normal 10 4 3 2 3 2 2" xfId="9100"/>
    <cellStyle name="Normal 10 4 3 2 3 3" xfId="292"/>
    <cellStyle name="Normal 10 4 3 2 4" xfId="2564"/>
    <cellStyle name="Normal 10 4 3 2 4 2" xfId="2092"/>
    <cellStyle name="Normal 10 4 3 2 4 2 2" xfId="3524"/>
    <cellStyle name="Normal 10 4 3 2 4 3" xfId="20009"/>
    <cellStyle name="Normal 10 4 3 2 5" xfId="584"/>
    <cellStyle name="Normal 10 4 3 2 5 2" xfId="295"/>
    <cellStyle name="Normal 10 4 3 2 5 2 2" xfId="4044"/>
    <cellStyle name="Normal 10 4 3 2 5 3" xfId="9120"/>
    <cellStyle name="Normal 10 4 3 2 6" xfId="736"/>
    <cellStyle name="Normal 10 4 3 2 6 2" xfId="5939"/>
    <cellStyle name="Normal 10 4 3 2 6 2 2" xfId="10739"/>
    <cellStyle name="Normal 10 4 3 2 6 3" xfId="7481"/>
    <cellStyle name="Normal 10 4 3 2 7" xfId="9122"/>
    <cellStyle name="Normal 10 4 3 2 7 2" xfId="9126"/>
    <cellStyle name="Normal 10 4 3 2 7 2 2" xfId="1610"/>
    <cellStyle name="Normal 10 4 3 2 7 3" xfId="1157"/>
    <cellStyle name="Normal 10 4 3 2 8" xfId="14539"/>
    <cellStyle name="Normal 10 4 3 2 8 2" xfId="14541"/>
    <cellStyle name="Normal 10 4 3 2 9" xfId="13124"/>
    <cellStyle name="Normal 10 4 3 2 9 2" xfId="2429"/>
    <cellStyle name="Normal 10 4 3 3" xfId="19350"/>
    <cellStyle name="Normal 10 4 3 3 2" xfId="1803"/>
    <cellStyle name="Normal 10 4 3 3 2 2" xfId="5039"/>
    <cellStyle name="Normal 10 4 3 3 3" xfId="9166"/>
    <cellStyle name="Normal 10 4 3 4" xfId="94"/>
    <cellStyle name="Normal 10 4 3 4 2" xfId="2595"/>
    <cellStyle name="Normal 10 4 3 4 2 2" xfId="5167"/>
    <cellStyle name="Normal 10 4 3 4 3" xfId="2610"/>
    <cellStyle name="Normal 10 4 3 5" xfId="1901"/>
    <cellStyle name="Normal 10 4 3 5 2" xfId="2580"/>
    <cellStyle name="Normal 10 4 3 5 2 2" xfId="1825"/>
    <cellStyle name="Normal 10 4 3 5 3" xfId="4552"/>
    <cellStyle name="Normal 10 4 3 6" xfId="14616"/>
    <cellStyle name="Normal 10 4 3 6 2" xfId="8659"/>
    <cellStyle name="Normal 10 4 3 6 2 2" xfId="2170"/>
    <cellStyle name="Normal 10 4 3 6 3" xfId="6269"/>
    <cellStyle name="Normal 10 4 3 7" xfId="5051"/>
    <cellStyle name="Normal 10 4 3 7 2" xfId="9285"/>
    <cellStyle name="Normal 10 4 3 7 2 2" xfId="4911"/>
    <cellStyle name="Normal 10 4 3 7 3" xfId="26003"/>
    <cellStyle name="Normal 10 4 3 8" xfId="1244"/>
    <cellStyle name="Normal 10 4 3 8 2" xfId="21797"/>
    <cellStyle name="Normal 10 4 3 8 2 2" xfId="11744"/>
    <cellStyle name="Normal 10 4 3 8 3" xfId="21801"/>
    <cellStyle name="Normal 10 4 3 9" xfId="1726"/>
    <cellStyle name="Normal 10 4 3 9 2" xfId="490"/>
    <cellStyle name="Normal 10 4 4" xfId="19354"/>
    <cellStyle name="Normal 10 4 4 10" xfId="6662"/>
    <cellStyle name="Normal 10 4 4 2" xfId="5122"/>
    <cellStyle name="Normal 10 4 4 2 2" xfId="7443"/>
    <cellStyle name="Normal 10 4 4 2 2 2" xfId="14558"/>
    <cellStyle name="Normal 10 4 4 2 3" xfId="2464"/>
    <cellStyle name="Normal 10 4 4 3" xfId="23259"/>
    <cellStyle name="Normal 10 4 4 3 2" xfId="3277"/>
    <cellStyle name="Normal 10 4 4 3 2 2" xfId="15179"/>
    <cellStyle name="Normal 10 4 4 3 3" xfId="628"/>
    <cellStyle name="Normal 10 4 4 4" xfId="1933"/>
    <cellStyle name="Normal 10 4 4 4 2" xfId="1176"/>
    <cellStyle name="Normal 10 4 4 4 2 2" xfId="3351"/>
    <cellStyle name="Normal 10 4 4 4 3" xfId="5689"/>
    <cellStyle name="Normal 10 4 4 5" xfId="5444"/>
    <cellStyle name="Normal 10 4 4 5 2" xfId="9343"/>
    <cellStyle name="Normal 10 4 4 5 2 2" xfId="9097"/>
    <cellStyle name="Normal 10 4 4 5 3" xfId="98"/>
    <cellStyle name="Normal 10 4 4 6" xfId="9871"/>
    <cellStyle name="Normal 10 4 4 6 2" xfId="10914"/>
    <cellStyle name="Normal 10 4 4 6 2 2" xfId="4540"/>
    <cellStyle name="Normal 10 4 4 6 3" xfId="3573"/>
    <cellStyle name="Normal 10 4 4 7" xfId="1253"/>
    <cellStyle name="Normal 10 4 4 7 2" xfId="366"/>
    <cellStyle name="Normal 10 4 4 7 2 2" xfId="367"/>
    <cellStyle name="Normal 10 4 4 7 3" xfId="26011"/>
    <cellStyle name="Normal 10 4 4 8" xfId="21831"/>
    <cellStyle name="Normal 10 4 4 8 2" xfId="1649"/>
    <cellStyle name="Normal 10 4 4 9" xfId="6008"/>
    <cellStyle name="Normal 10 4 4 9 2" xfId="3553"/>
    <cellStyle name="Normal 10 4 5" xfId="19355"/>
    <cellStyle name="Normal 10 4 5 10" xfId="4508"/>
    <cellStyle name="Normal 10 4 5 2" xfId="7652"/>
    <cellStyle name="Normal 10 4 5 2 2" xfId="9443"/>
    <cellStyle name="Normal 10 4 5 2 2 2" xfId="3774"/>
    <cellStyle name="Normal 10 4 5 2 3" xfId="6780"/>
    <cellStyle name="Normal 10 4 5 3" xfId="8239"/>
    <cellStyle name="Normal 10 4 5 3 2" xfId="10034"/>
    <cellStyle name="Normal 10 4 5 3 2 2" xfId="2379"/>
    <cellStyle name="Normal 10 4 5 3 3" xfId="3539"/>
    <cellStyle name="Normal 10 4 5 4" xfId="7048"/>
    <cellStyle name="Normal 10 4 5 4 2" xfId="603"/>
    <cellStyle name="Normal 10 4 5 4 2 2" xfId="6446"/>
    <cellStyle name="Normal 10 4 5 4 3" xfId="3710"/>
    <cellStyle name="Normal 10 4 5 5" xfId="5526"/>
    <cellStyle name="Normal 10 4 5 5 2" xfId="5314"/>
    <cellStyle name="Normal 10 4 5 5 2 2" xfId="833"/>
    <cellStyle name="Normal 10 4 5 5 3" xfId="12174"/>
    <cellStyle name="Normal 10 4 5 6" xfId="2115"/>
    <cellStyle name="Normal 10 4 5 6 2" xfId="8692"/>
    <cellStyle name="Normal 10 4 5 6 2 2" xfId="3026"/>
    <cellStyle name="Normal 10 4 5 6 3" xfId="1336"/>
    <cellStyle name="Normal 10 4 5 7" xfId="1061"/>
    <cellStyle name="Normal 10 4 5 7 2" xfId="6293"/>
    <cellStyle name="Normal 10 4 5 7 2 2" xfId="3270"/>
    <cellStyle name="Normal 10 4 5 7 3" xfId="7912"/>
    <cellStyle name="Normal 10 4 5 8" xfId="3474"/>
    <cellStyle name="Normal 10 4 5 8 2" xfId="2442"/>
    <cellStyle name="Normal 10 4 5 9" xfId="3763"/>
    <cellStyle name="Normal 10 4 5 9 2" xfId="8623"/>
    <cellStyle name="Normal 10 4 6" xfId="19363"/>
    <cellStyle name="Normal 10 4 6 2" xfId="8315"/>
    <cellStyle name="Normal 10 4 6 2 2" xfId="8319"/>
    <cellStyle name="Normal 10 4 6 2 2 2" xfId="6274"/>
    <cellStyle name="Normal 10 4 6 2 3" xfId="400"/>
    <cellStyle name="Normal 10 4 6 3" xfId="8328"/>
    <cellStyle name="Normal 10 4 6 3 2" xfId="9526"/>
    <cellStyle name="Normal 10 4 6 3 2 2" xfId="459"/>
    <cellStyle name="Normal 10 4 6 3 3" xfId="1637"/>
    <cellStyle name="Normal 10 4 6 4" xfId="3196"/>
    <cellStyle name="Normal 10 4 6 4 2" xfId="4314"/>
    <cellStyle name="Normal 10 4 6 4 2 2" xfId="1729"/>
    <cellStyle name="Normal 10 4 6 4 3" xfId="809"/>
    <cellStyle name="Normal 10 4 6 5" xfId="2834"/>
    <cellStyle name="Normal 10 4 6 5 2" xfId="9543"/>
    <cellStyle name="Normal 10 4 6 5 2 2" xfId="1887"/>
    <cellStyle name="Normal 10 4 6 5 3" xfId="18610"/>
    <cellStyle name="Normal 10 4 6 6" xfId="713"/>
    <cellStyle name="Normal 10 4 6 6 2" xfId="4239"/>
    <cellStyle name="Normal 10 4 6 6 2 2" xfId="11312"/>
    <cellStyle name="Normal 10 4 6 6 3" xfId="952"/>
    <cellStyle name="Normal 10 4 6 7" xfId="2175"/>
    <cellStyle name="Normal 10 4 6 7 2" xfId="843"/>
    <cellStyle name="Normal 10 4 6 8" xfId="11190"/>
    <cellStyle name="Normal 10 4 6 8 2" xfId="2630"/>
    <cellStyle name="Normal 10 4 6 9" xfId="4464"/>
    <cellStyle name="Normal 10 4 7" xfId="19366"/>
    <cellStyle name="Normal 10 4 7 2" xfId="19317"/>
    <cellStyle name="Normal 10 4 7 2 2" xfId="19247"/>
    <cellStyle name="Normal 10 4 7 3" xfId="13625"/>
    <cellStyle name="Normal 10 4 8" xfId="19368"/>
    <cellStyle name="Normal 10 4 8 2" xfId="8344"/>
    <cellStyle name="Normal 10 4 8 2 2" xfId="11627"/>
    <cellStyle name="Normal 10 4 8 3" xfId="5640"/>
    <cellStyle name="Normal 10 4 9" xfId="19370"/>
    <cellStyle name="Normal 10 4 9 2" xfId="8360"/>
    <cellStyle name="Normal 10 4 9 2 2" xfId="17650"/>
    <cellStyle name="Normal 10 4 9 3" xfId="4031"/>
    <cellStyle name="Normal 10 5" xfId="8126"/>
    <cellStyle name="Normal 10 5 10" xfId="20231"/>
    <cellStyle name="Normal 10 5 10 2" xfId="8404"/>
    <cellStyle name="Normal 10 5 10 2 2" xfId="9606"/>
    <cellStyle name="Normal 10 5 10 3" xfId="9469"/>
    <cellStyle name="Normal 10 5 10 4" xfId="14602"/>
    <cellStyle name="Normal 10 5 11" xfId="19789"/>
    <cellStyle name="Normal 10 5 11 2" xfId="7289"/>
    <cellStyle name="Normal 10 5 11 2 2" xfId="9512"/>
    <cellStyle name="Normal 10 5 11 3" xfId="9536"/>
    <cellStyle name="Normal 10 5 12" xfId="13357"/>
    <cellStyle name="Normal 10 5 12 2" xfId="23450"/>
    <cellStyle name="Normal 10 5 12 2 2" xfId="12871"/>
    <cellStyle name="Normal 10 5 12 3" xfId="10721"/>
    <cellStyle name="Normal 10 5 13" xfId="29015"/>
    <cellStyle name="Normal 10 5 13 2" xfId="29020"/>
    <cellStyle name="Normal 10 5 14" xfId="31631"/>
    <cellStyle name="Normal 10 5 14 2" xfId="37284"/>
    <cellStyle name="Normal 10 5 15" xfId="159"/>
    <cellStyle name="Normal 10 5 16" xfId="8031"/>
    <cellStyle name="Normal 10 5 2" xfId="32082"/>
    <cellStyle name="Normal 10 5 2 10" xfId="18508"/>
    <cellStyle name="Normal 10 5 2 10 2" xfId="18516"/>
    <cellStyle name="Normal 10 5 2 11" xfId="21044"/>
    <cellStyle name="Normal 10 5 2 2" xfId="14045"/>
    <cellStyle name="Normal 10 5 2 2 10" xfId="768"/>
    <cellStyle name="Normal 10 5 2 2 2" xfId="3970"/>
    <cellStyle name="Normal 10 5 2 2 2 2" xfId="12548"/>
    <cellStyle name="Normal 10 5 2 2 2 2 2" xfId="527"/>
    <cellStyle name="Normal 10 5 2 2 2 3" xfId="1161"/>
    <cellStyle name="Normal 10 5 2 2 3" xfId="1420"/>
    <cellStyle name="Normal 10 5 2 2 3 2" xfId="4494"/>
    <cellStyle name="Normal 10 5 2 2 3 2 2" xfId="4338"/>
    <cellStyle name="Normal 10 5 2 2 3 3" xfId="13815"/>
    <cellStyle name="Normal 10 5 2 2 4" xfId="1091"/>
    <cellStyle name="Normal 10 5 2 2 4 2" xfId="1719"/>
    <cellStyle name="Normal 10 5 2 2 4 2 2" xfId="724"/>
    <cellStyle name="Normal 10 5 2 2 4 3" xfId="757"/>
    <cellStyle name="Normal 10 5 2 2 5" xfId="2328"/>
    <cellStyle name="Normal 10 5 2 2 5 2" xfId="1857"/>
    <cellStyle name="Normal 10 5 2 2 5 2 2" xfId="6665"/>
    <cellStyle name="Normal 10 5 2 2 5 3" xfId="2272"/>
    <cellStyle name="Normal 10 5 2 2 6" xfId="1106"/>
    <cellStyle name="Normal 10 5 2 2 6 2" xfId="2689"/>
    <cellStyle name="Normal 10 5 2 2 6 2 2" xfId="2664"/>
    <cellStyle name="Normal 10 5 2 2 6 3" xfId="464"/>
    <cellStyle name="Normal 10 5 2 2 7" xfId="2521"/>
    <cellStyle name="Normal 10 5 2 2 7 2" xfId="1172"/>
    <cellStyle name="Normal 10 5 2 2 7 2 2" xfId="12284"/>
    <cellStyle name="Normal 10 5 2 2 7 3" xfId="21714"/>
    <cellStyle name="Normal 10 5 2 2 8" xfId="9"/>
    <cellStyle name="Normal 10 5 2 2 8 2" xfId="23160"/>
    <cellStyle name="Normal 10 5 2 2 9" xfId="2294"/>
    <cellStyle name="Normal 10 5 2 2 9 2" xfId="2937"/>
    <cellStyle name="Normal 10 5 2 3" xfId="7542"/>
    <cellStyle name="Normal 10 5 2 3 2" xfId="2790"/>
    <cellStyle name="Normal 10 5 2 3 2 2" xfId="1998"/>
    <cellStyle name="Normal 10 5 2 3 3" xfId="1186"/>
    <cellStyle name="Normal 10 5 2 4" xfId="7982"/>
    <cellStyle name="Normal 10 5 2 4 2" xfId="1830"/>
    <cellStyle name="Normal 10 5 2 4 2 2" xfId="8201"/>
    <cellStyle name="Normal 10 5 2 4 3" xfId="1313"/>
    <cellStyle name="Normal 10 5 2 5" xfId="7998"/>
    <cellStyle name="Normal 10 5 2 5 2" xfId="6486"/>
    <cellStyle name="Normal 10 5 2 5 2 2" xfId="12173"/>
    <cellStyle name="Normal 10 5 2 5 3" xfId="8509"/>
    <cellStyle name="Normal 10 5 2 6" xfId="4816"/>
    <cellStyle name="Normal 10 5 2 6 2" xfId="4489"/>
    <cellStyle name="Normal 10 5 2 6 2 2" xfId="4329"/>
    <cellStyle name="Normal 10 5 2 6 3" xfId="5596"/>
    <cellStyle name="Normal 10 5 2 7" xfId="974"/>
    <cellStyle name="Normal 10 5 2 7 2" xfId="347"/>
    <cellStyle name="Normal 10 5 2 7 2 2" xfId="14161"/>
    <cellStyle name="Normal 10 5 2 7 3" xfId="29285"/>
    <cellStyle name="Normal 10 5 2 8" xfId="6297"/>
    <cellStyle name="Normal 10 5 2 8 2" xfId="7753"/>
    <cellStyle name="Normal 10 5 2 8 2 2" xfId="2776"/>
    <cellStyle name="Normal 10 5 2 8 3" xfId="3443"/>
    <cellStyle name="Normal 10 5 2 9" xfId="9385"/>
    <cellStyle name="Normal 10 5 2 9 2" xfId="3213"/>
    <cellStyle name="Normal 10 5 3" xfId="19377"/>
    <cellStyle name="Normal 10 5 3 10" xfId="1155"/>
    <cellStyle name="Normal 10 5 3 10 2" xfId="27133"/>
    <cellStyle name="Normal 10 5 3 11" xfId="11596"/>
    <cellStyle name="Normal 10 5 3 2" xfId="27158"/>
    <cellStyle name="Normal 10 5 3 2 10" xfId="2426"/>
    <cellStyle name="Normal 10 5 3 2 2" xfId="27520"/>
    <cellStyle name="Normal 10 5 3 2 2 2" xfId="15793"/>
    <cellStyle name="Normal 10 5 3 2 2 2 2" xfId="9840"/>
    <cellStyle name="Normal 10 5 3 2 2 3" xfId="9841"/>
    <cellStyle name="Normal 10 5 3 2 3" xfId="18676"/>
    <cellStyle name="Normal 10 5 3 2 3 2" xfId="4012"/>
    <cellStyle name="Normal 10 5 3 2 3 2 2" xfId="742"/>
    <cellStyle name="Normal 10 5 3 2 3 3" xfId="2865"/>
    <cellStyle name="Normal 10 5 3 2 4" xfId="5347"/>
    <cellStyle name="Normal 10 5 3 2 4 2" xfId="617"/>
    <cellStyle name="Normal 10 5 3 2 4 2 2" xfId="9843"/>
    <cellStyle name="Normal 10 5 3 2 4 3" xfId="3145"/>
    <cellStyle name="Normal 10 5 3 2 5" xfId="3945"/>
    <cellStyle name="Normal 10 5 3 2 5 2" xfId="382"/>
    <cellStyle name="Normal 10 5 3 2 5 2 2" xfId="9845"/>
    <cellStyle name="Normal 10 5 3 2 5 3" xfId="9855"/>
    <cellStyle name="Normal 10 5 3 2 6" xfId="6618"/>
    <cellStyle name="Normal 10 5 3 2 6 2" xfId="6656"/>
    <cellStyle name="Normal 10 5 3 2 6 2 2" xfId="7026"/>
    <cellStyle name="Normal 10 5 3 2 6 3" xfId="13219"/>
    <cellStyle name="Normal 10 5 3 2 7" xfId="6679"/>
    <cellStyle name="Normal 10 5 3 2 7 2" xfId="1077"/>
    <cellStyle name="Normal 10 5 3 2 7 2 2" xfId="1558"/>
    <cellStyle name="Normal 10 5 3 2 7 3" xfId="4675"/>
    <cellStyle name="Normal 10 5 3 2 8" xfId="3658"/>
    <cellStyle name="Normal 10 5 3 2 8 2" xfId="10341"/>
    <cellStyle name="Normal 10 5 3 2 9" xfId="9628"/>
    <cellStyle name="Normal 10 5 3 2 9 2" xfId="4236"/>
    <cellStyle name="Normal 10 5 3 3" xfId="10747"/>
    <cellStyle name="Normal 10 5 3 3 2" xfId="9869"/>
    <cellStyle name="Normal 10 5 3 3 2 2" xfId="27574"/>
    <cellStyle name="Normal 10 5 3 3 3" xfId="18694"/>
    <cellStyle name="Normal 10 5 3 4" xfId="9250"/>
    <cellStyle name="Normal 10 5 3 4 2" xfId="30251"/>
    <cellStyle name="Normal 10 5 3 4 2 2" xfId="9892"/>
    <cellStyle name="Normal 10 5 3 4 3" xfId="18708"/>
    <cellStyle name="Normal 10 5 3 5" xfId="27164"/>
    <cellStyle name="Normal 10 5 3 5 2" xfId="11912"/>
    <cellStyle name="Normal 10 5 3 5 2 2" xfId="13277"/>
    <cellStyle name="Normal 10 5 3 5 3" xfId="19973"/>
    <cellStyle name="Normal 10 5 3 6" xfId="27171"/>
    <cellStyle name="Normal 10 5 3 6 2" xfId="27174"/>
    <cellStyle name="Normal 10 5 3 6 2 2" xfId="27178"/>
    <cellStyle name="Normal 10 5 3 6 3" xfId="18739"/>
    <cellStyle name="Normal 10 5 3 7" xfId="25077"/>
    <cellStyle name="Normal 10 5 3 7 2" xfId="25080"/>
    <cellStyle name="Normal 10 5 3 7 2 2" xfId="27181"/>
    <cellStyle name="Normal 10 5 3 7 3" xfId="18743"/>
    <cellStyle name="Normal 10 5 3 8" xfId="25087"/>
    <cellStyle name="Normal 10 5 3 8 2" xfId="5247"/>
    <cellStyle name="Normal 10 5 3 8 2 2" xfId="5325"/>
    <cellStyle name="Normal 10 5 3 8 3" xfId="7206"/>
    <cellStyle name="Normal 10 5 3 9" xfId="10532"/>
    <cellStyle name="Normal 10 5 3 9 2" xfId="10544"/>
    <cellStyle name="Normal 10 5 4" xfId="7167"/>
    <cellStyle name="Normal 10 5 4 10" xfId="5128"/>
    <cellStyle name="Normal 10 5 4 2" xfId="449"/>
    <cellStyle name="Normal 10 5 4 2 2" xfId="9985"/>
    <cellStyle name="Normal 10 5 4 2 2 2" xfId="129"/>
    <cellStyle name="Normal 10 5 4 2 3" xfId="2239"/>
    <cellStyle name="Normal 10 5 4 3" xfId="23270"/>
    <cellStyle name="Normal 10 5 4 3 2" xfId="9986"/>
    <cellStyle name="Normal 10 5 4 3 2 2" xfId="441"/>
    <cellStyle name="Normal 10 5 4 3 3" xfId="4431"/>
    <cellStyle name="Normal 10 5 4 4" xfId="9406"/>
    <cellStyle name="Normal 10 5 4 4 2" xfId="7476"/>
    <cellStyle name="Normal 10 5 4 4 2 2" xfId="10910"/>
    <cellStyle name="Normal 10 5 4 4 3" xfId="12069"/>
    <cellStyle name="Normal 10 5 4 5" xfId="13051"/>
    <cellStyle name="Normal 10 5 4 5 2" xfId="4822"/>
    <cellStyle name="Normal 10 5 4 5 2 2" xfId="11923"/>
    <cellStyle name="Normal 10 5 4 5 3" xfId="12250"/>
    <cellStyle name="Normal 10 5 4 6" xfId="4362"/>
    <cellStyle name="Normal 10 5 4 6 2" xfId="4165"/>
    <cellStyle name="Normal 10 5 4 6 2 2" xfId="12551"/>
    <cellStyle name="Normal 10 5 4 6 3" xfId="12693"/>
    <cellStyle name="Normal 10 5 4 7" xfId="8069"/>
    <cellStyle name="Normal 10 5 4 7 2" xfId="3991"/>
    <cellStyle name="Normal 10 5 4 7 2 2" xfId="5273"/>
    <cellStyle name="Normal 10 5 4 7 3" xfId="29196"/>
    <cellStyle name="Normal 10 5 4 8" xfId="13817"/>
    <cellStyle name="Normal 10 5 4 8 2" xfId="8265"/>
    <cellStyle name="Normal 10 5 4 9" xfId="13166"/>
    <cellStyle name="Normal 10 5 4 9 2" xfId="6867"/>
    <cellStyle name="Normal 10 5 5" xfId="8888"/>
    <cellStyle name="Normal 10 5 5 2" xfId="12523"/>
    <cellStyle name="Normal 10 5 5 2 2" xfId="4436"/>
    <cellStyle name="Normal 10 5 5 2 2 2" xfId="1043"/>
    <cellStyle name="Normal 10 5 5 2 3" xfId="2807"/>
    <cellStyle name="Normal 10 5 5 3" xfId="3555"/>
    <cellStyle name="Normal 10 5 5 3 2" xfId="5967"/>
    <cellStyle name="Normal 10 5 5 3 2 2" xfId="1612"/>
    <cellStyle name="Normal 10 5 5 3 3" xfId="923"/>
    <cellStyle name="Normal 10 5 5 4" xfId="3996"/>
    <cellStyle name="Normal 10 5 5 4 2" xfId="6385"/>
    <cellStyle name="Normal 10 5 5 4 2 2" xfId="2750"/>
    <cellStyle name="Normal 10 5 5 4 3" xfId="28948"/>
    <cellStyle name="Normal 10 5 5 5" xfId="8427"/>
    <cellStyle name="Normal 10 5 5 5 2" xfId="6409"/>
    <cellStyle name="Normal 10 5 5 5 2 2" xfId="36971"/>
    <cellStyle name="Normal 10 5 5 5 3" xfId="32497"/>
    <cellStyle name="Normal 10 5 5 6" xfId="6273"/>
    <cellStyle name="Normal 10 5 5 6 2" xfId="28953"/>
    <cellStyle name="Normal 10 5 5 6 2 2" xfId="30404"/>
    <cellStyle name="Normal 10 5 5 6 3" xfId="14300"/>
    <cellStyle name="Normal 10 5 5 7" xfId="5019"/>
    <cellStyle name="Normal 10 5 5 7 2" xfId="4404"/>
    <cellStyle name="Normal 10 5 5 8" xfId="9919"/>
    <cellStyle name="Normal 10 5 5 8 2" xfId="30648"/>
    <cellStyle name="Normal 10 5 5 9" xfId="30597"/>
    <cellStyle name="Normal 10 5 6" xfId="24853"/>
    <cellStyle name="Normal 10 5 6 2" xfId="7395"/>
    <cellStyle name="Normal 10 5 6 2 2" xfId="16325"/>
    <cellStyle name="Normal 10 5 6 3" xfId="21689"/>
    <cellStyle name="Normal 10 5 7" xfId="19406"/>
    <cellStyle name="Normal 10 5 7 2" xfId="818"/>
    <cellStyle name="Normal 10 5 7 2 2" xfId="33978"/>
    <cellStyle name="Normal 10 5 7 3" xfId="21432"/>
    <cellStyle name="Normal 10 5 8" xfId="35230"/>
    <cellStyle name="Normal 10 5 8 2" xfId="12002"/>
    <cellStyle name="Normal 10 5 8 2 2" xfId="9896"/>
    <cellStyle name="Normal 10 5 8 3" xfId="13313"/>
    <cellStyle name="Normal 10 5 9" xfId="33278"/>
    <cellStyle name="Normal 10 5 9 2" xfId="7412"/>
    <cellStyle name="Normal 10 5 9 2 2" xfId="8224"/>
    <cellStyle name="Normal 10 5 9 3" xfId="4331"/>
    <cellStyle name="Normal 10 6" xfId="5616"/>
    <cellStyle name="Normal 10 6 10" xfId="2436"/>
    <cellStyle name="Normal 10 6 10 2" xfId="1012"/>
    <cellStyle name="Normal 10 6 11" xfId="22076"/>
    <cellStyle name="Normal 10 6 2" xfId="19381"/>
    <cellStyle name="Normal 10 6 2 10" xfId="7699"/>
    <cellStyle name="Normal 10 6 2 2" xfId="26944"/>
    <cellStyle name="Normal 10 6 2 2 2" xfId="8080"/>
    <cellStyle name="Normal 10 6 2 2 2 2" xfId="9414"/>
    <cellStyle name="Normal 10 6 2 2 3" xfId="5274"/>
    <cellStyle name="Normal 10 6 2 3" xfId="301"/>
    <cellStyle name="Normal 10 6 2 3 2" xfId="7614"/>
    <cellStyle name="Normal 10 6 2 3 2 2" xfId="5362"/>
    <cellStyle name="Normal 10 6 2 3 3" xfId="299"/>
    <cellStyle name="Normal 10 6 2 4" xfId="3535"/>
    <cellStyle name="Normal 10 6 2 4 2" xfId="33189"/>
    <cellStyle name="Normal 10 6 2 4 2 2" xfId="4555"/>
    <cellStyle name="Normal 10 6 2 4 3" xfId="5887"/>
    <cellStyle name="Normal 10 6 2 5" xfId="16862"/>
    <cellStyle name="Normal 10 6 2 5 2" xfId="7846"/>
    <cellStyle name="Normal 10 6 2 5 2 2" xfId="11464"/>
    <cellStyle name="Normal 10 6 2 5 3" xfId="11467"/>
    <cellStyle name="Normal 10 6 2 6" xfId="2912"/>
    <cellStyle name="Normal 10 6 2 6 2" xfId="1243"/>
    <cellStyle name="Normal 10 6 2 6 2 2" xfId="1005"/>
    <cellStyle name="Normal 10 6 2 6 3" xfId="1669"/>
    <cellStyle name="Normal 10 6 2 7" xfId="3302"/>
    <cellStyle name="Normal 10 6 2 7 2" xfId="3316"/>
    <cellStyle name="Normal 10 6 2 7 2 2" xfId="1650"/>
    <cellStyle name="Normal 10 6 2 7 3" xfId="37211"/>
    <cellStyle name="Normal 10 6 2 8" xfId="3321"/>
    <cellStyle name="Normal 10 6 2 8 2" xfId="3475"/>
    <cellStyle name="Normal 10 6 2 9" xfId="2079"/>
    <cellStyle name="Normal 10 6 2 9 2" xfId="4475"/>
    <cellStyle name="Normal 10 6 3" xfId="19384"/>
    <cellStyle name="Normal 10 6 3 2" xfId="9817"/>
    <cellStyle name="Normal 10 6 3 2 2" xfId="1737"/>
    <cellStyle name="Normal 10 6 3 3" xfId="4301"/>
    <cellStyle name="Normal 10 6 4" xfId="9823"/>
    <cellStyle name="Normal 10 6 4 2" xfId="231"/>
    <cellStyle name="Normal 10 6 4 2 2" xfId="2548"/>
    <cellStyle name="Normal 10 6 4 3" xfId="23273"/>
    <cellStyle name="Normal 10 6 5" xfId="358"/>
    <cellStyle name="Normal 10 6 5 2" xfId="719"/>
    <cellStyle name="Normal 10 6 5 2 2" xfId="2871"/>
    <cellStyle name="Normal 10 6 5 3" xfId="914"/>
    <cellStyle name="Normal 10 6 6" xfId="2604"/>
    <cellStyle name="Normal 10 6 6 2" xfId="5676"/>
    <cellStyle name="Normal 10 6 6 2 2" xfId="426"/>
    <cellStyle name="Normal 10 6 6 3" xfId="216"/>
    <cellStyle name="Normal 10 6 7" xfId="5394"/>
    <cellStyle name="Normal 10 6 7 2" xfId="5805"/>
    <cellStyle name="Normal 10 6 7 2 2" xfId="4528"/>
    <cellStyle name="Normal 10 6 7 3" xfId="640"/>
    <cellStyle name="Normal 10 6 8" xfId="362"/>
    <cellStyle name="Normal 10 6 8 2" xfId="4545"/>
    <cellStyle name="Normal 10 6 8 2 2" xfId="5178"/>
    <cellStyle name="Normal 10 6 8 3" xfId="9018"/>
    <cellStyle name="Normal 10 6 9" xfId="1198"/>
    <cellStyle name="Normal 10 6 9 2" xfId="24509"/>
    <cellStyle name="Normal 10 7" xfId="19387"/>
    <cellStyle name="Normal 10 7 10" xfId="28006"/>
    <cellStyle name="Normal 10 7 10 2" xfId="13790"/>
    <cellStyle name="Normal 10 7 11" xfId="13610"/>
    <cellStyle name="Normal 10 7 2" xfId="19390"/>
    <cellStyle name="Normal 10 7 2 10" xfId="5045"/>
    <cellStyle name="Normal 10 7 2 2" xfId="19392"/>
    <cellStyle name="Normal 10 7 2 2 2" xfId="9824"/>
    <cellStyle name="Normal 10 7 2 2 2 2" xfId="289"/>
    <cellStyle name="Normal 10 7 2 2 3" xfId="4873"/>
    <cellStyle name="Normal 10 7 2 3" xfId="7110"/>
    <cellStyle name="Normal 10 7 2 3 2" xfId="6600"/>
    <cellStyle name="Normal 10 7 2 3 2 2" xfId="18051"/>
    <cellStyle name="Normal 10 7 2 3 3" xfId="572"/>
    <cellStyle name="Normal 10 7 2 4" xfId="1876"/>
    <cellStyle name="Normal 10 7 2 4 2" xfId="6624"/>
    <cellStyle name="Normal 10 7 2 4 2 2" xfId="1350"/>
    <cellStyle name="Normal 10 7 2 4 3" xfId="1467"/>
    <cellStyle name="Normal 10 7 2 5" xfId="650"/>
    <cellStyle name="Normal 10 7 2 5 2" xfId="7457"/>
    <cellStyle name="Normal 10 7 2 5 2 2" xfId="1262"/>
    <cellStyle name="Normal 10 7 2 5 3" xfId="668"/>
    <cellStyle name="Normal 10 7 2 6" xfId="280"/>
    <cellStyle name="Normal 10 7 2 6 2" xfId="697"/>
    <cellStyle name="Normal 10 7 2 6 2 2" xfId="19741"/>
    <cellStyle name="Normal 10 7 2 6 3" xfId="2504"/>
    <cellStyle name="Normal 10 7 2 7" xfId="4638"/>
    <cellStyle name="Normal 10 7 2 7 2" xfId="2262"/>
    <cellStyle name="Normal 10 7 2 7 2 2" xfId="4577"/>
    <cellStyle name="Normal 10 7 2 7 3" xfId="6249"/>
    <cellStyle name="Normal 10 7 2 8" xfId="11764"/>
    <cellStyle name="Normal 10 7 2 8 2" xfId="781"/>
    <cellStyle name="Normal 10 7 2 9" xfId="706"/>
    <cellStyle name="Normal 10 7 2 9 2" xfId="2949"/>
    <cellStyle name="Normal 10 7 3" xfId="19395"/>
    <cellStyle name="Normal 10 7 3 2" xfId="24554"/>
    <cellStyle name="Normal 10 7 3 2 2" xfId="9849"/>
    <cellStyle name="Normal 10 7 3 3" xfId="7116"/>
    <cellStyle name="Normal 10 7 4" xfId="6827"/>
    <cellStyle name="Normal 10 7 4 2" xfId="7123"/>
    <cellStyle name="Normal 10 7 4 2 2" xfId="9879"/>
    <cellStyle name="Normal 10 7 4 3" xfId="23276"/>
    <cellStyle name="Normal 10 7 5" xfId="13847"/>
    <cellStyle name="Normal 10 7 5 2" xfId="7130"/>
    <cellStyle name="Normal 10 7 5 2 2" xfId="10178"/>
    <cellStyle name="Normal 10 7 5 3" xfId="13327"/>
    <cellStyle name="Normal 10 7 6" xfId="13333"/>
    <cellStyle name="Normal 10 7 6 2" xfId="13335"/>
    <cellStyle name="Normal 10 7 6 2 2" xfId="5911"/>
    <cellStyle name="Normal 10 7 6 3" xfId="35181"/>
    <cellStyle name="Normal 10 7 7" xfId="14651"/>
    <cellStyle name="Normal 10 7 7 2" xfId="13337"/>
    <cellStyle name="Normal 10 7 7 2 2" xfId="6040"/>
    <cellStyle name="Normal 10 7 7 3" xfId="5813"/>
    <cellStyle name="Normal 10 7 8" xfId="2964"/>
    <cellStyle name="Normal 10 7 8 2" xfId="14791"/>
    <cellStyle name="Normal 10 7 8 2 2" xfId="14822"/>
    <cellStyle name="Normal 10 7 8 3" xfId="14827"/>
    <cellStyle name="Normal 10 7 9" xfId="1799"/>
    <cellStyle name="Normal 10 7 9 2" xfId="14877"/>
    <cellStyle name="Normal 10 8" xfId="19397"/>
    <cellStyle name="Normal 10 8 10" xfId="26189"/>
    <cellStyle name="Normal 10 8 2" xfId="19403"/>
    <cellStyle name="Normal 10 8 2 2" xfId="19404"/>
    <cellStyle name="Normal 10 8 2 2 2" xfId="9549"/>
    <cellStyle name="Normal 10 8 2 3" xfId="4661"/>
    <cellStyle name="Normal 10 8 3" xfId="7213"/>
    <cellStyle name="Normal 10 8 3 2" xfId="7346"/>
    <cellStyle name="Normal 10 8 3 2 2" xfId="9605"/>
    <cellStyle name="Normal 10 8 3 3" xfId="9468"/>
    <cellStyle name="Normal 10 8 4" xfId="6622"/>
    <cellStyle name="Normal 10 8 4 2" xfId="17541"/>
    <cellStyle name="Normal 10 8 4 2 2" xfId="9509"/>
    <cellStyle name="Normal 10 8 4 3" xfId="23279"/>
    <cellStyle name="Normal 10 8 5" xfId="13761"/>
    <cellStyle name="Normal 10 8 5 2" xfId="13360"/>
    <cellStyle name="Normal 10 8 5 2 2" xfId="12874"/>
    <cellStyle name="Normal 10 8 5 3" xfId="10724"/>
    <cellStyle name="Normal 10 8 6" xfId="29018"/>
    <cellStyle name="Normal 10 8 6 2" xfId="13362"/>
    <cellStyle name="Normal 10 8 6 2 2" xfId="13364"/>
    <cellStyle name="Normal 10 8 6 3" xfId="10902"/>
    <cellStyle name="Normal 10 8 7" xfId="31632"/>
    <cellStyle name="Normal 10 8 7 2" xfId="37285"/>
    <cellStyle name="Normal 10 8 7 2 2" xfId="1079"/>
    <cellStyle name="Normal 10 8 7 3" xfId="47"/>
    <cellStyle name="Normal 10 8 8" xfId="158"/>
    <cellStyle name="Normal 10 8 8 2" xfId="24447"/>
    <cellStyle name="Normal 10 8 9" xfId="8030"/>
    <cellStyle name="Normal 10 8 9 2" xfId="23848"/>
    <cellStyle name="Normal 10 9" xfId="18305"/>
    <cellStyle name="Normal 10 9 10" xfId="9838"/>
    <cellStyle name="Normal 10 9 2" xfId="18309"/>
    <cellStyle name="Normal 10 9 2 2" xfId="19411"/>
    <cellStyle name="Normal 10 9 2 2 2" xfId="27148"/>
    <cellStyle name="Normal 10 9 2 3" xfId="3562"/>
    <cellStyle name="Normal 10 9 3" xfId="19416"/>
    <cellStyle name="Normal 10 9 3 2" xfId="7239"/>
    <cellStyle name="Normal 10 9 3 2 2" xfId="4798"/>
    <cellStyle name="Normal 10 9 3 3" xfId="157"/>
    <cellStyle name="Normal 10 9 4" xfId="7242"/>
    <cellStyle name="Normal 10 9 4 2" xfId="4221"/>
    <cellStyle name="Normal 10 9 4 2 2" xfId="2515"/>
    <cellStyle name="Normal 10 9 4 3" xfId="23282"/>
    <cellStyle name="Normal 10 9 5" xfId="15901"/>
    <cellStyle name="Normal 10 9 5 2" xfId="8916"/>
    <cellStyle name="Normal 10 9 5 2 2" xfId="2539"/>
    <cellStyle name="Normal 10 9 5 3" xfId="2553"/>
    <cellStyle name="Normal 10 9 6" xfId="2788"/>
    <cellStyle name="Normal 10 9 6 2" xfId="2022"/>
    <cellStyle name="Normal 10 9 6 2 2" xfId="1533"/>
    <cellStyle name="Normal 10 9 6 3" xfId="792"/>
    <cellStyle name="Normal 10 9 7" xfId="6267"/>
    <cellStyle name="Normal 10 9 7 2" xfId="1943"/>
    <cellStyle name="Normal 10 9 7 2 2" xfId="3742"/>
    <cellStyle name="Normal 10 9 7 3" xfId="12267"/>
    <cellStyle name="Normal 10 9 8" xfId="4452"/>
    <cellStyle name="Normal 10 9 8 2" xfId="27881"/>
    <cellStyle name="Normal 10 9 9" xfId="6779"/>
    <cellStyle name="Normal 10 9 9 2" xfId="11525"/>
    <cellStyle name="Normal 11" xfId="5541"/>
    <cellStyle name="Normal 11 2" xfId="38882"/>
    <cellStyle name="Normal 12" xfId="607"/>
    <cellStyle name="Normal 12 10" xfId="4973"/>
    <cellStyle name="Normal 12 10 2" xfId="761"/>
    <cellStyle name="Normal 12 10 2 2" xfId="12822"/>
    <cellStyle name="Normal 12 10 3" xfId="2709"/>
    <cellStyle name="Normal 12 11" xfId="18809"/>
    <cellStyle name="Normal 12 11 2" xfId="11689"/>
    <cellStyle name="Normal 12 11 2 2" xfId="13384"/>
    <cellStyle name="Normal 12 11 3" xfId="32434"/>
    <cellStyle name="Normal 12 12" xfId="14916"/>
    <cellStyle name="Normal 12 12 2" xfId="25277"/>
    <cellStyle name="Normal 12 12 2 2" xfId="31671"/>
    <cellStyle name="Normal 12 12 3" xfId="25286"/>
    <cellStyle name="Normal 12 13" xfId="38344"/>
    <cellStyle name="Normal 12 13 2" xfId="4034"/>
    <cellStyle name="Normal 12 13 2 2" xfId="14926"/>
    <cellStyle name="Normal 12 13 3" xfId="12052"/>
    <cellStyle name="Normal 12 14" xfId="26070"/>
    <cellStyle name="Normal 12 14 2" xfId="27719"/>
    <cellStyle name="Normal 12 14 2 2" xfId="14942"/>
    <cellStyle name="Normal 12 14 3" xfId="12074"/>
    <cellStyle name="Normal 12 15" xfId="17653"/>
    <cellStyle name="Normal 12 15 2" xfId="17659"/>
    <cellStyle name="Normal 12 15 2 2" xfId="10764"/>
    <cellStyle name="Normal 12 15 3" xfId="13091"/>
    <cellStyle name="Normal 12 16" xfId="17660"/>
    <cellStyle name="Normal 12 16 2" xfId="7891"/>
    <cellStyle name="Normal 12 17" xfId="22343"/>
    <cellStyle name="Normal 12 17 2" xfId="4718"/>
    <cellStyle name="Normal 12 18" xfId="8627"/>
    <cellStyle name="Normal 12 19" xfId="8643"/>
    <cellStyle name="Normal 12 2" xfId="2411"/>
    <cellStyle name="Normal 12 2 10" xfId="3700"/>
    <cellStyle name="Normal 12 2 10 2" xfId="26202"/>
    <cellStyle name="Normal 12 2 10 2 2" xfId="26205"/>
    <cellStyle name="Normal 12 2 10 3" xfId="1192"/>
    <cellStyle name="Normal 12 2 11" xfId="20826"/>
    <cellStyle name="Normal 12 2 11 2" xfId="1010"/>
    <cellStyle name="Normal 12 2 11 2 2" xfId="12539"/>
    <cellStyle name="Normal 12 2 11 3" xfId="1434"/>
    <cellStyle name="Normal 12 2 12" xfId="3265"/>
    <cellStyle name="Normal 12 2 12 2" xfId="7234"/>
    <cellStyle name="Normal 12 2 12 2 2" xfId="6478"/>
    <cellStyle name="Normal 12 2 12 3" xfId="14579"/>
    <cellStyle name="Normal 12 2 13" xfId="7248"/>
    <cellStyle name="Normal 12 2 13 2" xfId="1993"/>
    <cellStyle name="Normal 12 2 13 2 2" xfId="2517"/>
    <cellStyle name="Normal 12 2 13 3" xfId="3012"/>
    <cellStyle name="Normal 12 2 14" xfId="15903"/>
    <cellStyle name="Normal 12 2 14 2" xfId="8915"/>
    <cellStyle name="Normal 12 2 15" xfId="11992"/>
    <cellStyle name="Normal 12 2 15 2" xfId="3079"/>
    <cellStyle name="Normal 12 2 16" xfId="6266"/>
    <cellStyle name="Normal 12 2 17" xfId="8984"/>
    <cellStyle name="Normal 12 2 2" xfId="25372"/>
    <cellStyle name="Normal 12 2 2 10" xfId="8196"/>
    <cellStyle name="Normal 12 2 2 10 2" xfId="2626"/>
    <cellStyle name="Normal 12 2 2 10 2 2" xfId="9699"/>
    <cellStyle name="Normal 12 2 2 10 3" xfId="657"/>
    <cellStyle name="Normal 12 2 2 11" xfId="4184"/>
    <cellStyle name="Normal 12 2 2 11 2" xfId="1481"/>
    <cellStyle name="Normal 12 2 2 11 2 2" xfId="3413"/>
    <cellStyle name="Normal 12 2 2 11 3" xfId="2172"/>
    <cellStyle name="Normal 12 2 2 12" xfId="16235"/>
    <cellStyle name="Normal 12 2 2 12 2" xfId="4622"/>
    <cellStyle name="Normal 12 2 2 12 2 2" xfId="4623"/>
    <cellStyle name="Normal 12 2 2 12 3" xfId="11155"/>
    <cellStyle name="Normal 12 2 2 13" xfId="4648"/>
    <cellStyle name="Normal 12 2 2 13 2" xfId="15113"/>
    <cellStyle name="Normal 12 2 2 14" xfId="24143"/>
    <cellStyle name="Normal 12 2 2 14 2" xfId="36630"/>
    <cellStyle name="Normal 12 2 2 15" xfId="27059"/>
    <cellStyle name="Normal 12 2 2 16" xfId="9623"/>
    <cellStyle name="Normal 12 2 2 2" xfId="1301"/>
    <cellStyle name="Normal 12 2 2 2 10" xfId="2727"/>
    <cellStyle name="Normal 12 2 2 2 10 2" xfId="9503"/>
    <cellStyle name="Normal 12 2 2 2 11" xfId="4357"/>
    <cellStyle name="Normal 12 2 2 2 2" xfId="9380"/>
    <cellStyle name="Normal 12 2 2 2 2 10" xfId="17664"/>
    <cellStyle name="Normal 12 2 2 2 2 2" xfId="1094"/>
    <cellStyle name="Normal 12 2 2 2 2 2 2" xfId="1164"/>
    <cellStyle name="Normal 12 2 2 2 2 2 2 2" xfId="13412"/>
    <cellStyle name="Normal 12 2 2 2 2 2 3" xfId="1479"/>
    <cellStyle name="Normal 12 2 2 2 2 3" xfId="7947"/>
    <cellStyle name="Normal 12 2 2 2 2 3 2" xfId="1506"/>
    <cellStyle name="Normal 12 2 2 2 2 3 2 2" xfId="9770"/>
    <cellStyle name="Normal 12 2 2 2 2 3 3" xfId="16331"/>
    <cellStyle name="Normal 12 2 2 2 2 4" xfId="1465"/>
    <cellStyle name="Normal 12 2 2 2 2 4 2" xfId="2105"/>
    <cellStyle name="Normal 12 2 2 2 2 4 2 2" xfId="2812"/>
    <cellStyle name="Normal 12 2 2 2 2 4 3" xfId="269"/>
    <cellStyle name="Normal 12 2 2 2 2 5" xfId="10789"/>
    <cellStyle name="Normal 12 2 2 2 2 5 2" xfId="8175"/>
    <cellStyle name="Normal 12 2 2 2 2 5 2 2" xfId="9588"/>
    <cellStyle name="Normal 12 2 2 2 2 5 3" xfId="1082"/>
    <cellStyle name="Normal 12 2 2 2 2 6" xfId="14098"/>
    <cellStyle name="Normal 12 2 2 2 2 6 2" xfId="34416"/>
    <cellStyle name="Normal 12 2 2 2 2 6 2 2" xfId="24095"/>
    <cellStyle name="Normal 12 2 2 2 2 6 3" xfId="6170"/>
    <cellStyle name="Normal 12 2 2 2 2 7" xfId="3291"/>
    <cellStyle name="Normal 12 2 2 2 2 7 2" xfId="31858"/>
    <cellStyle name="Normal 12 2 2 2 2 7 2 2" xfId="14101"/>
    <cellStyle name="Normal 12 2 2 2 2 7 3" xfId="14108"/>
    <cellStyle name="Normal 12 2 2 2 2 8" xfId="18891"/>
    <cellStyle name="Normal 12 2 2 2 2 8 2" xfId="11405"/>
    <cellStyle name="Normal 12 2 2 2 2 9" xfId="14116"/>
    <cellStyle name="Normal 12 2 2 2 2 9 2" xfId="37388"/>
    <cellStyle name="Normal 12 2 2 2 3" xfId="6066"/>
    <cellStyle name="Normal 12 2 2 2 3 2" xfId="3878"/>
    <cellStyle name="Normal 12 2 2 2 3 2 2" xfId="1754"/>
    <cellStyle name="Normal 12 2 2 2 3 3" xfId="149"/>
    <cellStyle name="Normal 12 2 2 2 4" xfId="31673"/>
    <cellStyle name="Normal 12 2 2 2 4 2" xfId="31679"/>
    <cellStyle name="Normal 12 2 2 2 4 2 2" xfId="4182"/>
    <cellStyle name="Normal 12 2 2 2 4 3" xfId="8339"/>
    <cellStyle name="Normal 12 2 2 2 5" xfId="25282"/>
    <cellStyle name="Normal 12 2 2 2 5 2" xfId="237"/>
    <cellStyle name="Normal 12 2 2 2 5 2 2" xfId="29165"/>
    <cellStyle name="Normal 12 2 2 2 5 3" xfId="3698"/>
    <cellStyle name="Normal 12 2 2 2 6" xfId="1615"/>
    <cellStyle name="Normal 12 2 2 2 6 2" xfId="9185"/>
    <cellStyle name="Normal 12 2 2 2 6 2 2" xfId="9745"/>
    <cellStyle name="Normal 12 2 2 2 6 3" xfId="2247"/>
    <cellStyle name="Normal 12 2 2 2 7" xfId="9191"/>
    <cellStyle name="Normal 12 2 2 2 7 2" xfId="1368"/>
    <cellStyle name="Normal 12 2 2 2 7 2 2" xfId="3186"/>
    <cellStyle name="Normal 12 2 2 2 7 3" xfId="5645"/>
    <cellStyle name="Normal 12 2 2 2 8" xfId="5516"/>
    <cellStyle name="Normal 12 2 2 2 8 2" xfId="1833"/>
    <cellStyle name="Normal 12 2 2 2 8 2 2" xfId="7974"/>
    <cellStyle name="Normal 12 2 2 2 8 3" xfId="1510"/>
    <cellStyle name="Normal 12 2 2 2 9" xfId="14483"/>
    <cellStyle name="Normal 12 2 2 2 9 2" xfId="1247"/>
    <cellStyle name="Normal 12 2 2 3" xfId="2030"/>
    <cellStyle name="Normal 12 2 2 3 10" xfId="6419"/>
    <cellStyle name="Normal 12 2 2 3 10 2" xfId="28068"/>
    <cellStyle name="Normal 12 2 2 3 11" xfId="14322"/>
    <cellStyle name="Normal 12 2 2 3 2" xfId="1525"/>
    <cellStyle name="Normal 12 2 2 3 2 10" xfId="6439"/>
    <cellStyle name="Normal 12 2 2 3 2 2" xfId="1478"/>
    <cellStyle name="Normal 12 2 2 3 2 2 2" xfId="4272"/>
    <cellStyle name="Normal 12 2 2 3 2 2 2 2" xfId="4940"/>
    <cellStyle name="Normal 12 2 2 3 2 2 3" xfId="1921"/>
    <cellStyle name="Normal 12 2 2 3 2 3" xfId="8812"/>
    <cellStyle name="Normal 12 2 2 3 2 3 2" xfId="2447"/>
    <cellStyle name="Normal 12 2 2 3 2 3 2 2" xfId="9455"/>
    <cellStyle name="Normal 12 2 2 3 2 3 3" xfId="29384"/>
    <cellStyle name="Normal 12 2 2 3 2 4" xfId="5901"/>
    <cellStyle name="Normal 12 2 2 3 2 4 2" xfId="11548"/>
    <cellStyle name="Normal 12 2 2 3 2 4 2 2" xfId="9527"/>
    <cellStyle name="Normal 12 2 2 3 2 4 3" xfId="3194"/>
    <cellStyle name="Normal 12 2 2 3 2 5" xfId="18162"/>
    <cellStyle name="Normal 12 2 2 3 2 5 2" xfId="14981"/>
    <cellStyle name="Normal 12 2 2 3 2 5 2 2" xfId="7030"/>
    <cellStyle name="Normal 12 2 2 3 2 5 3" xfId="16875"/>
    <cellStyle name="Normal 12 2 2 3 2 6" xfId="14512"/>
    <cellStyle name="Normal 12 2 2 3 2 6 2" xfId="17723"/>
    <cellStyle name="Normal 12 2 2 3 2 6 2 2" xfId="13225"/>
    <cellStyle name="Normal 12 2 2 3 2 6 3" xfId="6282"/>
    <cellStyle name="Normal 12 2 2 3 2 7" xfId="11081"/>
    <cellStyle name="Normal 12 2 2 3 2 7 2" xfId="3644"/>
    <cellStyle name="Normal 12 2 2 3 2 7 2 2" xfId="4656"/>
    <cellStyle name="Normal 12 2 2 3 2 7 3" xfId="1443"/>
    <cellStyle name="Normal 12 2 2 3 2 8" xfId="338"/>
    <cellStyle name="Normal 12 2 2 3 2 8 2" xfId="388"/>
    <cellStyle name="Normal 12 2 2 3 2 9" xfId="137"/>
    <cellStyle name="Normal 12 2 2 3 2 9 2" xfId="438"/>
    <cellStyle name="Normal 12 2 2 3 3" xfId="1736"/>
    <cellStyle name="Normal 12 2 2 3 3 2" xfId="4151"/>
    <cellStyle name="Normal 12 2 2 3 3 2 2" xfId="859"/>
    <cellStyle name="Normal 12 2 2 3 3 3" xfId="8942"/>
    <cellStyle name="Normal 12 2 2 3 4" xfId="37305"/>
    <cellStyle name="Normal 12 2 2 3 4 2" xfId="920"/>
    <cellStyle name="Normal 12 2 2 3 4 2 2" xfId="218"/>
    <cellStyle name="Normal 12 2 2 3 4 3" xfId="898"/>
    <cellStyle name="Normal 12 2 2 3 5" xfId="2337"/>
    <cellStyle name="Normal 12 2 2 3 5 2" xfId="1404"/>
    <cellStyle name="Normal 12 2 2 3 5 2 2" xfId="16502"/>
    <cellStyle name="Normal 12 2 2 3 5 3" xfId="944"/>
    <cellStyle name="Normal 12 2 2 3 6" xfId="9198"/>
    <cellStyle name="Normal 12 2 2 3 6 2" xfId="19109"/>
    <cellStyle name="Normal 12 2 2 3 6 2 2" xfId="21225"/>
    <cellStyle name="Normal 12 2 2 3 6 3" xfId="4251"/>
    <cellStyle name="Normal 12 2 2 3 7" xfId="2755"/>
    <cellStyle name="Normal 12 2 2 3 7 2" xfId="19114"/>
    <cellStyle name="Normal 12 2 2 3 7 2 2" xfId="25838"/>
    <cellStyle name="Normal 12 2 2 3 7 3" xfId="21246"/>
    <cellStyle name="Normal 12 2 2 3 8" xfId="711"/>
    <cellStyle name="Normal 12 2 2 3 8 2" xfId="169"/>
    <cellStyle name="Normal 12 2 2 3 8 2 2" xfId="804"/>
    <cellStyle name="Normal 12 2 2 3 8 3" xfId="604"/>
    <cellStyle name="Normal 12 2 2 3 9" xfId="13215"/>
    <cellStyle name="Normal 12 2 2 3 9 2" xfId="10132"/>
    <cellStyle name="Normal 12 2 2 4" xfId="1709"/>
    <cellStyle name="Normal 12 2 2 4 10" xfId="32767"/>
    <cellStyle name="Normal 12 2 2 4 2" xfId="13265"/>
    <cellStyle name="Normal 12 2 2 4 2 2" xfId="1680"/>
    <cellStyle name="Normal 12 2 2 4 2 2 2" xfId="2071"/>
    <cellStyle name="Normal 12 2 2 4 2 3" xfId="10009"/>
    <cellStyle name="Normal 12 2 2 4 3" xfId="22862"/>
    <cellStyle name="Normal 12 2 2 4 3 2" xfId="8113"/>
    <cellStyle name="Normal 12 2 2 4 3 2 2" xfId="10325"/>
    <cellStyle name="Normal 12 2 2 4 3 3" xfId="9431"/>
    <cellStyle name="Normal 12 2 2 4 4" xfId="6671"/>
    <cellStyle name="Normal 12 2 2 4 4 2" xfId="5320"/>
    <cellStyle name="Normal 12 2 2 4 4 2 2" xfId="91"/>
    <cellStyle name="Normal 12 2 2 4 4 3" xfId="22"/>
    <cellStyle name="Normal 12 2 2 4 5" xfId="1310"/>
    <cellStyle name="Normal 12 2 2 4 5 2" xfId="29288"/>
    <cellStyle name="Normal 12 2 2 4 5 2 2" xfId="29294"/>
    <cellStyle name="Normal 12 2 2 4 5 3" xfId="1215"/>
    <cellStyle name="Normal 12 2 2 4 6" xfId="1231"/>
    <cellStyle name="Normal 12 2 2 4 6 2" xfId="3445"/>
    <cellStyle name="Normal 12 2 2 4 6 2 2" xfId="7401"/>
    <cellStyle name="Normal 12 2 2 4 6 3" xfId="4366"/>
    <cellStyle name="Normal 12 2 2 4 7" xfId="1242"/>
    <cellStyle name="Normal 12 2 2 4 7 2" xfId="6187"/>
    <cellStyle name="Normal 12 2 2 4 7 2 2" xfId="11470"/>
    <cellStyle name="Normal 12 2 2 4 7 3" xfId="9017"/>
    <cellStyle name="Normal 12 2 2 4 8" xfId="11177"/>
    <cellStyle name="Normal 12 2 2 4 8 2" xfId="6211"/>
    <cellStyle name="Normal 12 2 2 4 9" xfId="10886"/>
    <cellStyle name="Normal 12 2 2 4 9 2" xfId="10437"/>
    <cellStyle name="Normal 12 2 2 5" xfId="6985"/>
    <cellStyle name="Normal 12 2 2 5 10" xfId="4937"/>
    <cellStyle name="Normal 12 2 2 5 2" xfId="1173"/>
    <cellStyle name="Normal 12 2 2 5 2 2" xfId="15294"/>
    <cellStyle name="Normal 12 2 2 5 2 2 2" xfId="15299"/>
    <cellStyle name="Normal 12 2 2 5 2 3" xfId="15306"/>
    <cellStyle name="Normal 12 2 2 5 3" xfId="26941"/>
    <cellStyle name="Normal 12 2 2 5 3 2" xfId="24873"/>
    <cellStyle name="Normal 12 2 2 5 3 2 2" xfId="2334"/>
    <cellStyle name="Normal 12 2 2 5 3 3" xfId="3606"/>
    <cellStyle name="Normal 12 2 2 5 4" xfId="26946"/>
    <cellStyle name="Normal 12 2 2 5 4 2" xfId="700"/>
    <cellStyle name="Normal 12 2 2 5 4 2 2" xfId="4059"/>
    <cellStyle name="Normal 12 2 2 5 4 3" xfId="6311"/>
    <cellStyle name="Normal 12 2 2 5 5" xfId="2112"/>
    <cellStyle name="Normal 12 2 2 5 5 2" xfId="2335"/>
    <cellStyle name="Normal 12 2 2 5 5 2 2" xfId="12189"/>
    <cellStyle name="Normal 12 2 2 5 5 3" xfId="4539"/>
    <cellStyle name="Normal 12 2 2 5 6" xfId="9208"/>
    <cellStyle name="Normal 12 2 2 5 6 2" xfId="4159"/>
    <cellStyle name="Normal 12 2 2 5 6 2 2" xfId="10777"/>
    <cellStyle name="Normal 12 2 2 5 6 3" xfId="565"/>
    <cellStyle name="Normal 12 2 2 5 7" xfId="1773"/>
    <cellStyle name="Normal 12 2 2 5 7 2" xfId="15341"/>
    <cellStyle name="Normal 12 2 2 5 7 2 2" xfId="8310"/>
    <cellStyle name="Normal 12 2 2 5 7 3" xfId="11150"/>
    <cellStyle name="Normal 12 2 2 5 8" xfId="995"/>
    <cellStyle name="Normal 12 2 2 5 8 2" xfId="1384"/>
    <cellStyle name="Normal 12 2 2 5 9" xfId="10921"/>
    <cellStyle name="Normal 12 2 2 5 9 2" xfId="10928"/>
    <cellStyle name="Normal 12 2 2 6" xfId="4387"/>
    <cellStyle name="Normal 12 2 2 6 2" xfId="12023"/>
    <cellStyle name="Normal 12 2 2 6 2 2" xfId="10803"/>
    <cellStyle name="Normal 12 2 2 6 2 2 2" xfId="10769"/>
    <cellStyle name="Normal 12 2 2 6 2 3" xfId="10196"/>
    <cellStyle name="Normal 12 2 2 6 3" xfId="4199"/>
    <cellStyle name="Normal 12 2 2 6 3 2" xfId="26952"/>
    <cellStyle name="Normal 12 2 2 6 3 2 2" xfId="1278"/>
    <cellStyle name="Normal 12 2 2 6 3 3" xfId="1364"/>
    <cellStyle name="Normal 12 2 2 6 4" xfId="32636"/>
    <cellStyle name="Normal 12 2 2 6 4 2" xfId="12694"/>
    <cellStyle name="Normal 12 2 2 6 4 2 2" xfId="1203"/>
    <cellStyle name="Normal 12 2 2 6 4 3" xfId="1029"/>
    <cellStyle name="Normal 12 2 2 6 5" xfId="1385"/>
    <cellStyle name="Normal 12 2 2 6 5 2" xfId="11009"/>
    <cellStyle name="Normal 12 2 2 6 5 2 2" xfId="11016"/>
    <cellStyle name="Normal 12 2 2 6 5 3" xfId="1397"/>
    <cellStyle name="Normal 12 2 2 6 6" xfId="4103"/>
    <cellStyle name="Normal 12 2 2 6 6 2" xfId="1001"/>
    <cellStyle name="Normal 12 2 2 6 6 2 2" xfId="4061"/>
    <cellStyle name="Normal 12 2 2 6 6 3" xfId="3839"/>
    <cellStyle name="Normal 12 2 2 6 7" xfId="5194"/>
    <cellStyle name="Normal 12 2 2 6 7 2" xfId="10853"/>
    <cellStyle name="Normal 12 2 2 6 8" xfId="1401"/>
    <cellStyle name="Normal 12 2 2 6 8 2" xfId="53"/>
    <cellStyle name="Normal 12 2 2 6 9" xfId="10488"/>
    <cellStyle name="Normal 12 2 2 7" xfId="318"/>
    <cellStyle name="Normal 12 2 2 7 2" xfId="8187"/>
    <cellStyle name="Normal 12 2 2 7 2 2" xfId="8291"/>
    <cellStyle name="Normal 12 2 2 7 3" xfId="24522"/>
    <cellStyle name="Normal 12 2 2 8" xfId="4310"/>
    <cellStyle name="Normal 12 2 2 8 2" xfId="28101"/>
    <cellStyle name="Normal 12 2 2 8 2 2" xfId="363"/>
    <cellStyle name="Normal 12 2 2 8 3" xfId="31871"/>
    <cellStyle name="Normal 12 2 2 9" xfId="31215"/>
    <cellStyle name="Normal 12 2 2 9 2" xfId="5987"/>
    <cellStyle name="Normal 12 2 2 9 2 2" xfId="760"/>
    <cellStyle name="Normal 12 2 2 9 3" xfId="31071"/>
    <cellStyle name="Normal 12 2 3" xfId="1855"/>
    <cellStyle name="Normal 12 2 3 10" xfId="1436"/>
    <cellStyle name="Normal 12 2 3 10 2" xfId="2734"/>
    <cellStyle name="Normal 12 2 3 11" xfId="2457"/>
    <cellStyle name="Normal 12 2 3 2" xfId="9858"/>
    <cellStyle name="Normal 12 2 3 2 10" xfId="1442"/>
    <cellStyle name="Normal 12 2 3 2 2" xfId="1725"/>
    <cellStyle name="Normal 12 2 3 2 2 2" xfId="491"/>
    <cellStyle name="Normal 12 2 3 2 2 2 2" xfId="1007"/>
    <cellStyle name="Normal 12 2 3 2 2 3" xfId="2763"/>
    <cellStyle name="Normal 12 2 3 2 3" xfId="13325"/>
    <cellStyle name="Normal 12 2 3 2 3 2" xfId="11570"/>
    <cellStyle name="Normal 12 2 3 2 3 2 2" xfId="11572"/>
    <cellStyle name="Normal 12 2 3 2 3 3" xfId="11576"/>
    <cellStyle name="Normal 12 2 3 2 4" xfId="14924"/>
    <cellStyle name="Normal 12 2 3 2 4 2" xfId="4689"/>
    <cellStyle name="Normal 12 2 3 2 4 2 2" xfId="504"/>
    <cellStyle name="Normal 12 2 3 2 4 3" xfId="4033"/>
    <cellStyle name="Normal 12 2 3 2 5" xfId="7601"/>
    <cellStyle name="Normal 12 2 3 2 5 2" xfId="1457"/>
    <cellStyle name="Normal 12 2 3 2 5 2 2" xfId="16665"/>
    <cellStyle name="Normal 12 2 3 2 5 3" xfId="136"/>
    <cellStyle name="Normal 12 2 3 2 6" xfId="26995"/>
    <cellStyle name="Normal 12 2 3 2 6 2" xfId="9229"/>
    <cellStyle name="Normal 12 2 3 2 6 2 2" xfId="16727"/>
    <cellStyle name="Normal 12 2 3 2 6 3" xfId="6098"/>
    <cellStyle name="Normal 12 2 3 2 7" xfId="8560"/>
    <cellStyle name="Normal 12 2 3 2 7 2" xfId="19587"/>
    <cellStyle name="Normal 12 2 3 2 7 2 2" xfId="19589"/>
    <cellStyle name="Normal 12 2 3 2 7 3" xfId="22700"/>
    <cellStyle name="Normal 12 2 3 2 8" xfId="15478"/>
    <cellStyle name="Normal 12 2 3 2 8 2" xfId="19681"/>
    <cellStyle name="Normal 12 2 3 2 9" xfId="8760"/>
    <cellStyle name="Normal 12 2 3 2 9 2" xfId="19709"/>
    <cellStyle name="Normal 12 2 3 3" xfId="2083"/>
    <cellStyle name="Normal 12 2 3 3 2" xfId="6010"/>
    <cellStyle name="Normal 12 2 3 3 2 2" xfId="2275"/>
    <cellStyle name="Normal 12 2 3 3 3" xfId="5808"/>
    <cellStyle name="Normal 12 2 3 4" xfId="592"/>
    <cellStyle name="Normal 12 2 3 4 2" xfId="3761"/>
    <cellStyle name="Normal 12 2 3 4 2 2" xfId="8622"/>
    <cellStyle name="Normal 12 2 3 4 3" xfId="965"/>
    <cellStyle name="Normal 12 2 3 5" xfId="10700"/>
    <cellStyle name="Normal 12 2 3 5 2" xfId="2006"/>
    <cellStyle name="Normal 12 2 3 5 2 2" xfId="4717"/>
    <cellStyle name="Normal 12 2 3 5 3" xfId="18181"/>
    <cellStyle name="Normal 12 2 3 6" xfId="917"/>
    <cellStyle name="Normal 12 2 3 6 2" xfId="735"/>
    <cellStyle name="Normal 12 2 3 6 2 2" xfId="1529"/>
    <cellStyle name="Normal 12 2 3 6 3" xfId="18197"/>
    <cellStyle name="Normal 12 2 3 7" xfId="3926"/>
    <cellStyle name="Normal 12 2 3 7 2" xfId="2126"/>
    <cellStyle name="Normal 12 2 3 7 2 2" xfId="1532"/>
    <cellStyle name="Normal 12 2 3 7 3" xfId="18212"/>
    <cellStyle name="Normal 12 2 3 8" xfId="17079"/>
    <cellStyle name="Normal 12 2 3 8 2" xfId="9417"/>
    <cellStyle name="Normal 12 2 3 8 2 2" xfId="4856"/>
    <cellStyle name="Normal 12 2 3 8 3" xfId="18223"/>
    <cellStyle name="Normal 12 2 3 9" xfId="35493"/>
    <cellStyle name="Normal 12 2 3 9 2" xfId="31233"/>
    <cellStyle name="Normal 12 2 4" xfId="2461"/>
    <cellStyle name="Normal 12 2 4 10" xfId="10648"/>
    <cellStyle name="Normal 12 2 4 10 2" xfId="7922"/>
    <cellStyle name="Normal 12 2 4 11" xfId="3191"/>
    <cellStyle name="Normal 12 2 4 2" xfId="2677"/>
    <cellStyle name="Normal 12 2 4 2 10" xfId="14673"/>
    <cellStyle name="Normal 12 2 4 2 2" xfId="10531"/>
    <cellStyle name="Normal 12 2 4 2 2 2" xfId="10541"/>
    <cellStyle name="Normal 12 2 4 2 2 2 2" xfId="16410"/>
    <cellStyle name="Normal 12 2 4 2 2 3" xfId="10613"/>
    <cellStyle name="Normal 12 2 4 2 3" xfId="27484"/>
    <cellStyle name="Normal 12 2 4 2 3 2" xfId="13578"/>
    <cellStyle name="Normal 12 2 4 2 3 2 2" xfId="34846"/>
    <cellStyle name="Normal 12 2 4 2 3 3" xfId="13588"/>
    <cellStyle name="Normal 12 2 4 2 4" xfId="14941"/>
    <cellStyle name="Normal 12 2 4 2 4 2" xfId="10718"/>
    <cellStyle name="Normal 12 2 4 2 4 2 2" xfId="10726"/>
    <cellStyle name="Normal 12 2 4 2 4 3" xfId="10763"/>
    <cellStyle name="Normal 12 2 4 2 5" xfId="3454"/>
    <cellStyle name="Normal 12 2 4 2 5 2" xfId="3591"/>
    <cellStyle name="Normal 12 2 4 2 5 2 2" xfId="13366"/>
    <cellStyle name="Normal 12 2 4 2 5 3" xfId="4567"/>
    <cellStyle name="Normal 12 2 4 2 6" xfId="5934"/>
    <cellStyle name="Normal 12 2 4 2 6 2" xfId="439"/>
    <cellStyle name="Normal 12 2 4 2 6 2 2" xfId="1110"/>
    <cellStyle name="Normal 12 2 4 2 6 3" xfId="1382"/>
    <cellStyle name="Normal 12 2 4 2 7" xfId="5975"/>
    <cellStyle name="Normal 12 2 4 2 7 2" xfId="612"/>
    <cellStyle name="Normal 12 2 4 2 7 2 2" xfId="32590"/>
    <cellStyle name="Normal 12 2 4 2 7 3" xfId="2692"/>
    <cellStyle name="Normal 12 2 4 2 8" xfId="1664"/>
    <cellStyle name="Normal 12 2 4 2 8 2" xfId="14140"/>
    <cellStyle name="Normal 12 2 4 2 9" xfId="15086"/>
    <cellStyle name="Normal 12 2 4 2 9 2" xfId="811"/>
    <cellStyle name="Normal 12 2 4 3" xfId="254"/>
    <cellStyle name="Normal 12 2 4 3 2" xfId="13165"/>
    <cellStyle name="Normal 12 2 4 3 2 2" xfId="6865"/>
    <cellStyle name="Normal 12 2 4 3 3" xfId="13197"/>
    <cellStyle name="Normal 12 2 4 4" xfId="790"/>
    <cellStyle name="Normal 12 2 4 4 2" xfId="8506"/>
    <cellStyle name="Normal 12 2 4 4 2 2" xfId="22933"/>
    <cellStyle name="Normal 12 2 4 4 3" xfId="32583"/>
    <cellStyle name="Normal 12 2 4 5" xfId="114"/>
    <cellStyle name="Normal 12 2 4 5 2" xfId="14694"/>
    <cellStyle name="Normal 12 2 4 5 2 2" xfId="14701"/>
    <cellStyle name="Normal 12 2 4 5 3" xfId="8077"/>
    <cellStyle name="Normal 12 2 4 6" xfId="1694"/>
    <cellStyle name="Normal 12 2 4 6 2" xfId="31976"/>
    <cellStyle name="Normal 12 2 4 6 2 2" xfId="33945"/>
    <cellStyle name="Normal 12 2 4 6 3" xfId="7611"/>
    <cellStyle name="Normal 12 2 4 7" xfId="4949"/>
    <cellStyle name="Normal 12 2 4 7 2" xfId="36539"/>
    <cellStyle name="Normal 12 2 4 7 2 2" xfId="35461"/>
    <cellStyle name="Normal 12 2 4 7 3" xfId="16858"/>
    <cellStyle name="Normal 12 2 4 8" xfId="34456"/>
    <cellStyle name="Normal 12 2 4 8 2" xfId="31994"/>
    <cellStyle name="Normal 12 2 4 8 2 2" xfId="29652"/>
    <cellStyle name="Normal 12 2 4 8 3" xfId="7843"/>
    <cellStyle name="Normal 12 2 4 9" xfId="31248"/>
    <cellStyle name="Normal 12 2 4 9 2" xfId="3116"/>
    <cellStyle name="Normal 12 2 5" xfId="591"/>
    <cellStyle name="Normal 12 2 5 10" xfId="25824"/>
    <cellStyle name="Normal 12 2 5 2" xfId="2520"/>
    <cellStyle name="Normal 12 2 5 2 2" xfId="1702"/>
    <cellStyle name="Normal 12 2 5 2 2 2" xfId="1747"/>
    <cellStyle name="Normal 12 2 5 2 3" xfId="27490"/>
    <cellStyle name="Normal 12 2 5 3" xfId="484"/>
    <cellStyle name="Normal 12 2 5 3 2" xfId="1801"/>
    <cellStyle name="Normal 12 2 5 3 2 2" xfId="16467"/>
    <cellStyle name="Normal 12 2 5 3 3" xfId="1735"/>
    <cellStyle name="Normal 12 2 5 4" xfId="717"/>
    <cellStyle name="Normal 12 2 5 4 2" xfId="1103"/>
    <cellStyle name="Normal 12 2 5 4 2 2" xfId="7177"/>
    <cellStyle name="Normal 12 2 5 4 3" xfId="89"/>
    <cellStyle name="Normal 12 2 5 5" xfId="450"/>
    <cellStyle name="Normal 12 2 5 5 2" xfId="32025"/>
    <cellStyle name="Normal 12 2 5 5 2 2" xfId="24295"/>
    <cellStyle name="Normal 12 2 5 5 3" xfId="24678"/>
    <cellStyle name="Normal 12 2 5 6" xfId="1575"/>
    <cellStyle name="Normal 12 2 5 6 2" xfId="596"/>
    <cellStyle name="Normal 12 2 5 6 2 2" xfId="599"/>
    <cellStyle name="Normal 12 2 5 6 3" xfId="3646"/>
    <cellStyle name="Normal 12 2 5 7" xfId="16649"/>
    <cellStyle name="Normal 12 2 5 7 2" xfId="7526"/>
    <cellStyle name="Normal 12 2 5 7 2 2" xfId="608"/>
    <cellStyle name="Normal 12 2 5 7 3" xfId="25909"/>
    <cellStyle name="Normal 12 2 5 8" xfId="33019"/>
    <cellStyle name="Normal 12 2 5 8 2" xfId="1245"/>
    <cellStyle name="Normal 12 2 5 9" xfId="31834"/>
    <cellStyle name="Normal 12 2 5 9 2" xfId="224"/>
    <cellStyle name="Normal 12 2 6" xfId="1281"/>
    <cellStyle name="Normal 12 2 6 10" xfId="2237"/>
    <cellStyle name="Normal 12 2 6 2" xfId="2183"/>
    <cellStyle name="Normal 12 2 6 2 2" xfId="2883"/>
    <cellStyle name="Normal 12 2 6 2 2 2" xfId="3107"/>
    <cellStyle name="Normal 12 2 6 2 3" xfId="2315"/>
    <cellStyle name="Normal 12 2 6 3" xfId="10"/>
    <cellStyle name="Normal 12 2 6 3 2" xfId="1148"/>
    <cellStyle name="Normal 12 2 6 3 2 2" xfId="11656"/>
    <cellStyle name="Normal 12 2 6 3 3" xfId="4358"/>
    <cellStyle name="Normal 12 2 6 4" xfId="1477"/>
    <cellStyle name="Normal 12 2 6 4 2" xfId="4271"/>
    <cellStyle name="Normal 12 2 6 4 2 2" xfId="4939"/>
    <cellStyle name="Normal 12 2 6 4 3" xfId="1920"/>
    <cellStyle name="Normal 12 2 6 5" xfId="8813"/>
    <cellStyle name="Normal 12 2 6 5 2" xfId="2446"/>
    <cellStyle name="Normal 12 2 6 5 2 2" xfId="9456"/>
    <cellStyle name="Normal 12 2 6 5 3" xfId="29385"/>
    <cellStyle name="Normal 12 2 6 6" xfId="5902"/>
    <cellStyle name="Normal 12 2 6 6 2" xfId="11547"/>
    <cellStyle name="Normal 12 2 6 6 2 2" xfId="9528"/>
    <cellStyle name="Normal 12 2 6 6 3" xfId="3195"/>
    <cellStyle name="Normal 12 2 6 7" xfId="18161"/>
    <cellStyle name="Normal 12 2 6 7 2" xfId="14980"/>
    <cellStyle name="Normal 12 2 6 7 2 2" xfId="7029"/>
    <cellStyle name="Normal 12 2 6 7 3" xfId="16873"/>
    <cellStyle name="Normal 12 2 6 8" xfId="14511"/>
    <cellStyle name="Normal 12 2 6 8 2" xfId="17722"/>
    <cellStyle name="Normal 12 2 6 9" xfId="11080"/>
    <cellStyle name="Normal 12 2 6 9 2" xfId="3645"/>
    <cellStyle name="Normal 12 2 7" xfId="175"/>
    <cellStyle name="Normal 12 2 7 2" xfId="2906"/>
    <cellStyle name="Normal 12 2 7 2 2" xfId="1361"/>
    <cellStyle name="Normal 12 2 7 2 2 2" xfId="2864"/>
    <cellStyle name="Normal 12 2 7 2 3" xfId="11751"/>
    <cellStyle name="Normal 12 2 7 3" xfId="221"/>
    <cellStyle name="Normal 12 2 7 3 2" xfId="168"/>
    <cellStyle name="Normal 12 2 7 3 2 2" xfId="17237"/>
    <cellStyle name="Normal 12 2 7 3 3" xfId="425"/>
    <cellStyle name="Normal 12 2 7 4" xfId="4150"/>
    <cellStyle name="Normal 12 2 7 4 2" xfId="858"/>
    <cellStyle name="Normal 12 2 7 4 2 2" xfId="17455"/>
    <cellStyle name="Normal 12 2 7 4 3" xfId="4164"/>
    <cellStyle name="Normal 12 2 7 5" xfId="8943"/>
    <cellStyle name="Normal 12 2 7 5 2" xfId="1135"/>
    <cellStyle name="Normal 12 2 7 5 2 2" xfId="13037"/>
    <cellStyle name="Normal 12 2 7 5 3" xfId="2872"/>
    <cellStyle name="Normal 12 2 7 6" xfId="1947"/>
    <cellStyle name="Normal 12 2 7 6 2" xfId="170"/>
    <cellStyle name="Normal 12 2 7 6 2 2" xfId="25"/>
    <cellStyle name="Normal 12 2 7 6 3" xfId="15"/>
    <cellStyle name="Normal 12 2 7 7" xfId="8788"/>
    <cellStyle name="Normal 12 2 7 7 2" xfId="10291"/>
    <cellStyle name="Normal 12 2 7 8" xfId="10298"/>
    <cellStyle name="Normal 12 2 7 8 2" xfId="5875"/>
    <cellStyle name="Normal 12 2 7 9" xfId="1406"/>
    <cellStyle name="Normal 12 2 8" xfId="9004"/>
    <cellStyle name="Normal 12 2 8 2" xfId="5658"/>
    <cellStyle name="Normal 12 2 8 2 2" xfId="690"/>
    <cellStyle name="Normal 12 2 8 3" xfId="5562"/>
    <cellStyle name="Normal 12 2 9" xfId="11382"/>
    <cellStyle name="Normal 12 2 9 2" xfId="12137"/>
    <cellStyle name="Normal 12 2 9 2 2" xfId="31558"/>
    <cellStyle name="Normal 12 2 9 3" xfId="1863"/>
    <cellStyle name="Normal 12 3" xfId="4729"/>
    <cellStyle name="Normal 12 3 10" xfId="4930"/>
    <cellStyle name="Normal 12 3 10 2" xfId="8298"/>
    <cellStyle name="Normal 12 3 10 2 2" xfId="7312"/>
    <cellStyle name="Normal 12 3 10 3" xfId="1965"/>
    <cellStyle name="Normal 12 3 11" xfId="7817"/>
    <cellStyle name="Normal 12 3 11 2" xfId="1980"/>
    <cellStyle name="Normal 12 3 11 2 2" xfId="1105"/>
    <cellStyle name="Normal 12 3 11 3" xfId="2741"/>
    <cellStyle name="Normal 12 3 12" xfId="2642"/>
    <cellStyle name="Normal 12 3 12 2" xfId="5302"/>
    <cellStyle name="Normal 12 3 12 2 2" xfId="5373"/>
    <cellStyle name="Normal 12 3 12 3" xfId="5683"/>
    <cellStyle name="Normal 12 3 13" xfId="2057"/>
    <cellStyle name="Normal 12 3 13 2" xfId="12142"/>
    <cellStyle name="Normal 12 3 13 2 2" xfId="10559"/>
    <cellStyle name="Normal 12 3 13 3" xfId="5884"/>
    <cellStyle name="Normal 12 3 14" xfId="2468"/>
    <cellStyle name="Normal 12 3 14 2" xfId="5287"/>
    <cellStyle name="Normal 12 3 15" xfId="3506"/>
    <cellStyle name="Normal 12 3 15 2" xfId="7356"/>
    <cellStyle name="Normal 12 3 16" xfId="2108"/>
    <cellStyle name="Normal 12 3 17" xfId="9277"/>
    <cellStyle name="Normal 12 3 2" xfId="15948"/>
    <cellStyle name="Normal 12 3 2 10" xfId="6994"/>
    <cellStyle name="Normal 12 3 2 10 2" xfId="6387"/>
    <cellStyle name="Normal 12 3 2 10 2 2" xfId="2625"/>
    <cellStyle name="Normal 12 3 2 10 3" xfId="4183"/>
    <cellStyle name="Normal 12 3 2 11" xfId="2154"/>
    <cellStyle name="Normal 12 3 2 11 2" xfId="4835"/>
    <cellStyle name="Normal 12 3 2 11 2 2" xfId="2180"/>
    <cellStyle name="Normal 12 3 2 11 3" xfId="9844"/>
    <cellStyle name="Normal 12 3 2 12" xfId="10157"/>
    <cellStyle name="Normal 12 3 2 12 2" xfId="10160"/>
    <cellStyle name="Normal 12 3 2 12 2 2" xfId="3142"/>
    <cellStyle name="Normal 12 3 2 12 3" xfId="6494"/>
    <cellStyle name="Normal 12 3 2 13" xfId="10516"/>
    <cellStyle name="Normal 12 3 2 13 2" xfId="5083"/>
    <cellStyle name="Normal 12 3 2 14" xfId="7731"/>
    <cellStyle name="Normal 12 3 2 14 2" xfId="10837"/>
    <cellStyle name="Normal 12 3 2 15" xfId="4084"/>
    <cellStyle name="Normal 12 3 2 16" xfId="2182"/>
    <cellStyle name="Normal 12 3 2 2" xfId="15957"/>
    <cellStyle name="Normal 12 3 2 2 10" xfId="13853"/>
    <cellStyle name="Normal 12 3 2 2 10 2" xfId="285"/>
    <cellStyle name="Normal 12 3 2 2 11" xfId="22105"/>
    <cellStyle name="Normal 12 3 2 2 2" xfId="37669"/>
    <cellStyle name="Normal 12 3 2 2 2 10" xfId="3460"/>
    <cellStyle name="Normal 12 3 2 2 2 2" xfId="3487"/>
    <cellStyle name="Normal 12 3 2 2 2 2 2" xfId="2063"/>
    <cellStyle name="Normal 12 3 2 2 2 2 2 2" xfId="74"/>
    <cellStyle name="Normal 12 3 2 2 2 2 3" xfId="1111"/>
    <cellStyle name="Normal 12 3 2 2 2 3" xfId="506"/>
    <cellStyle name="Normal 12 3 2 2 2 3 2" xfId="489"/>
    <cellStyle name="Normal 12 3 2 2 2 3 2 2" xfId="15468"/>
    <cellStyle name="Normal 12 3 2 2 2 3 3" xfId="505"/>
    <cellStyle name="Normal 12 3 2 2 2 4" xfId="1269"/>
    <cellStyle name="Normal 12 3 2 2 2 4 2" xfId="15530"/>
    <cellStyle name="Normal 12 3 2 2 2 4 2 2" xfId="15528"/>
    <cellStyle name="Normal 12 3 2 2 2 4 3" xfId="11830"/>
    <cellStyle name="Normal 12 3 2 2 2 5" xfId="6614"/>
    <cellStyle name="Normal 12 3 2 2 2 5 2" xfId="11622"/>
    <cellStyle name="Normal 12 3 2 2 2 5 2 2" xfId="15563"/>
    <cellStyle name="Normal 12 3 2 2 2 5 3" xfId="34066"/>
    <cellStyle name="Normal 12 3 2 2 2 6" xfId="4369"/>
    <cellStyle name="Normal 12 3 2 2 2 6 2" xfId="12892"/>
    <cellStyle name="Normal 12 3 2 2 2 6 2 2" xfId="15014"/>
    <cellStyle name="Normal 12 3 2 2 2 6 3" xfId="12903"/>
    <cellStyle name="Normal 12 3 2 2 2 7" xfId="5062"/>
    <cellStyle name="Normal 12 3 2 2 2 7 2" xfId="12922"/>
    <cellStyle name="Normal 12 3 2 2 2 7 2 2" xfId="15624"/>
    <cellStyle name="Normal 12 3 2 2 2 7 3" xfId="12936"/>
    <cellStyle name="Normal 12 3 2 2 2 8" xfId="2618"/>
    <cellStyle name="Normal 12 3 2 2 2 8 2" xfId="12951"/>
    <cellStyle name="Normal 12 3 2 2 2 9" xfId="15435"/>
    <cellStyle name="Normal 12 3 2 2 2 9 2" xfId="12957"/>
    <cellStyle name="Normal 12 3 2 2 3" xfId="3169"/>
    <cellStyle name="Normal 12 3 2 2 3 2" xfId="389"/>
    <cellStyle name="Normal 12 3 2 2 3 2 2" xfId="746"/>
    <cellStyle name="Normal 12 3 2 2 3 3" xfId="1488"/>
    <cellStyle name="Normal 12 3 2 2 4" xfId="12984"/>
    <cellStyle name="Normal 12 3 2 2 4 2" xfId="436"/>
    <cellStyle name="Normal 12 3 2 2 4 2 2" xfId="214"/>
    <cellStyle name="Normal 12 3 2 2 4 3" xfId="2220"/>
    <cellStyle name="Normal 12 3 2 2 5" xfId="4109"/>
    <cellStyle name="Normal 12 3 2 2 5 2" xfId="9940"/>
    <cellStyle name="Normal 12 3 2 2 5 2 2" xfId="18364"/>
    <cellStyle name="Normal 12 3 2 2 5 3" xfId="3745"/>
    <cellStyle name="Normal 12 3 2 2 6" xfId="2886"/>
    <cellStyle name="Normal 12 3 2 2 6 2" xfId="9975"/>
    <cellStyle name="Normal 12 3 2 2 6 2 2" xfId="18427"/>
    <cellStyle name="Normal 12 3 2 2 6 3" xfId="2318"/>
    <cellStyle name="Normal 12 3 2 2 7" xfId="2277"/>
    <cellStyle name="Normal 12 3 2 2 7 2" xfId="9981"/>
    <cellStyle name="Normal 12 3 2 2 7 2 2" xfId="28335"/>
    <cellStyle name="Normal 12 3 2 2 7 3" xfId="1144"/>
    <cellStyle name="Normal 12 3 2 2 8" xfId="2280"/>
    <cellStyle name="Normal 12 3 2 2 8 2" xfId="9989"/>
    <cellStyle name="Normal 12 3 2 2 8 2 2" xfId="10712"/>
    <cellStyle name="Normal 12 3 2 2 8 3" xfId="6686"/>
    <cellStyle name="Normal 12 3 2 2 9" xfId="2282"/>
    <cellStyle name="Normal 12 3 2 2 9 2" xfId="10346"/>
    <cellStyle name="Normal 12 3 2 3" xfId="6625"/>
    <cellStyle name="Normal 12 3 2 3 10" xfId="4492"/>
    <cellStyle name="Normal 12 3 2 3 10 2" xfId="10635"/>
    <cellStyle name="Normal 12 3 2 3 11" xfId="5592"/>
    <cellStyle name="Normal 12 3 2 3 2" xfId="2040"/>
    <cellStyle name="Normal 12 3 2 3 2 10" xfId="5460"/>
    <cellStyle name="Normal 12 3 2 3 2 2" xfId="11193"/>
    <cellStyle name="Normal 12 3 2 3 2 2 2" xfId="11202"/>
    <cellStyle name="Normal 12 3 2 3 2 2 2 2" xfId="2284"/>
    <cellStyle name="Normal 12 3 2 3 2 2 3" xfId="475"/>
    <cellStyle name="Normal 12 3 2 3 2 3" xfId="11207"/>
    <cellStyle name="Normal 12 3 2 3 2 3 2" xfId="239"/>
    <cellStyle name="Normal 12 3 2 3 2 3 2 2" xfId="2298"/>
    <cellStyle name="Normal 12 3 2 3 2 3 3" xfId="12056"/>
    <cellStyle name="Normal 12 3 2 3 2 4" xfId="969"/>
    <cellStyle name="Normal 12 3 2 3 2 4 2" xfId="15989"/>
    <cellStyle name="Normal 12 3 2 3 2 4 2 2" xfId="11067"/>
    <cellStyle name="Normal 12 3 2 3 2 4 3" xfId="15992"/>
    <cellStyle name="Normal 12 3 2 3 2 5" xfId="14181"/>
    <cellStyle name="Normal 12 3 2 3 2 5 2" xfId="7883"/>
    <cellStyle name="Normal 12 3 2 3 2 5 2 2" xfId="15565"/>
    <cellStyle name="Normal 12 3 2 3 2 5 3" xfId="6829"/>
    <cellStyle name="Normal 12 3 2 3 2 6" xfId="14185"/>
    <cellStyle name="Normal 12 3 2 3 2 6 2" xfId="9042"/>
    <cellStyle name="Normal 12 3 2 3 2 6 2 2" xfId="4871"/>
    <cellStyle name="Normal 12 3 2 3 2 6 3" xfId="453"/>
    <cellStyle name="Normal 12 3 2 3 2 7" xfId="885"/>
    <cellStyle name="Normal 12 3 2 3 2 7 2" xfId="10524"/>
    <cellStyle name="Normal 12 3 2 3 2 7 2 2" xfId="1792"/>
    <cellStyle name="Normal 12 3 2 3 2 7 3" xfId="2330"/>
    <cellStyle name="Normal 12 3 2 3 2 8" xfId="3569"/>
    <cellStyle name="Normal 12 3 2 3 2 8 2" xfId="5736"/>
    <cellStyle name="Normal 12 3 2 3 2 9" xfId="4598"/>
    <cellStyle name="Normal 12 3 2 3 2 9 2" xfId="3605"/>
    <cellStyle name="Normal 12 3 2 3 3" xfId="1130"/>
    <cellStyle name="Normal 12 3 2 3 3 2" xfId="343"/>
    <cellStyle name="Normal 12 3 2 3 3 2 2" xfId="544"/>
    <cellStyle name="Normal 12 3 2 3 3 3" xfId="1008"/>
    <cellStyle name="Normal 12 3 2 3 4" xfId="1819"/>
    <cellStyle name="Normal 12 3 2 3 4 2" xfId="1279"/>
    <cellStyle name="Normal 12 3 2 3 4 2 2" xfId="507"/>
    <cellStyle name="Normal 12 3 2 3 4 3" xfId="5259"/>
    <cellStyle name="Normal 12 3 2 3 5" xfId="5319"/>
    <cellStyle name="Normal 12 3 2 3 5 2" xfId="10029"/>
    <cellStyle name="Normal 12 3 2 3 5 2 2" xfId="10037"/>
    <cellStyle name="Normal 12 3 2 3 5 3" xfId="10045"/>
    <cellStyle name="Normal 12 3 2 3 6" xfId="2217"/>
    <cellStyle name="Normal 12 3 2 3 6 2" xfId="10087"/>
    <cellStyle name="Normal 12 3 2 3 6 2 2" xfId="6222"/>
    <cellStyle name="Normal 12 3 2 3 6 3" xfId="6450"/>
    <cellStyle name="Normal 12 3 2 3 7" xfId="2109"/>
    <cellStyle name="Normal 12 3 2 3 7 2" xfId="4432"/>
    <cellStyle name="Normal 12 3 2 3 7 2 2" xfId="16733"/>
    <cellStyle name="Normal 12 3 2 3 7 3" xfId="3825"/>
    <cellStyle name="Normal 12 3 2 3 8" xfId="2349"/>
    <cellStyle name="Normal 12 3 2 3 8 2" xfId="5965"/>
    <cellStyle name="Normal 12 3 2 3 8 2 2" xfId="7574"/>
    <cellStyle name="Normal 12 3 2 3 8 3" xfId="3018"/>
    <cellStyle name="Normal 12 3 2 3 9" xfId="9915"/>
    <cellStyle name="Normal 12 3 2 3 9 2" xfId="10276"/>
    <cellStyle name="Normal 12 3 2 4" xfId="2025"/>
    <cellStyle name="Normal 12 3 2 4 10" xfId="420"/>
    <cellStyle name="Normal 12 3 2 4 2" xfId="9315"/>
    <cellStyle name="Normal 12 3 2 4 2 2" xfId="6045"/>
    <cellStyle name="Normal 12 3 2 4 2 2 2" xfId="5974"/>
    <cellStyle name="Normal 12 3 2 4 2 3" xfId="2655"/>
    <cellStyle name="Normal 12 3 2 4 3" xfId="2386"/>
    <cellStyle name="Normal 12 3 2 4 3 2" xfId="4268"/>
    <cellStyle name="Normal 12 3 2 4 3 2 2" xfId="4570"/>
    <cellStyle name="Normal 12 3 2 4 3 3" xfId="1503"/>
    <cellStyle name="Normal 12 3 2 4 4" xfId="2364"/>
    <cellStyle name="Normal 12 3 2 4 4 2" xfId="3867"/>
    <cellStyle name="Normal 12 3 2 4 4 2 2" xfId="5001"/>
    <cellStyle name="Normal 12 3 2 4 4 3" xfId="2846"/>
    <cellStyle name="Normal 12 3 2 4 5" xfId="2248"/>
    <cellStyle name="Normal 12 3 2 4 5 2" xfId="2811"/>
    <cellStyle name="Normal 12 3 2 4 5 2 2" xfId="14278"/>
    <cellStyle name="Normal 12 3 2 4 5 3" xfId="538"/>
    <cellStyle name="Normal 12 3 2 4 6" xfId="2208"/>
    <cellStyle name="Normal 12 3 2 4 6 2" xfId="10317"/>
    <cellStyle name="Normal 12 3 2 4 6 2 2" xfId="27626"/>
    <cellStyle name="Normal 12 3 2 4 6 3" xfId="10321"/>
    <cellStyle name="Normal 12 3 2 4 7" xfId="2395"/>
    <cellStyle name="Normal 12 3 2 4 7 2" xfId="2047"/>
    <cellStyle name="Normal 12 3 2 4 7 2 2" xfId="2408"/>
    <cellStyle name="Normal 12 3 2 4 7 3" xfId="5510"/>
    <cellStyle name="Normal 12 3 2 4 8" xfId="1296"/>
    <cellStyle name="Normal 12 3 2 4 8 2" xfId="10153"/>
    <cellStyle name="Normal 12 3 2 4 9" xfId="5943"/>
    <cellStyle name="Normal 12 3 2 4 9 2" xfId="10168"/>
    <cellStyle name="Normal 12 3 2 5" xfId="12961"/>
    <cellStyle name="Normal 12 3 2 5 10" xfId="956"/>
    <cellStyle name="Normal 12 3 2 5 2" xfId="1451"/>
    <cellStyle name="Normal 12 3 2 5 2 2" xfId="1108"/>
    <cellStyle name="Normal 12 3 2 5 2 2 2" xfId="18525"/>
    <cellStyle name="Normal 12 3 2 5 2 3" xfId="7306"/>
    <cellStyle name="Normal 12 3 2 5 3" xfId="25581"/>
    <cellStyle name="Normal 12 3 2 5 3 2" xfId="11003"/>
    <cellStyle name="Normal 12 3 2 5 3 2 2" xfId="2422"/>
    <cellStyle name="Normal 12 3 2 5 3 3" xfId="471"/>
    <cellStyle name="Normal 12 3 2 5 4" xfId="13348"/>
    <cellStyle name="Normal 12 3 2 5 4 2" xfId="55"/>
    <cellStyle name="Normal 12 3 2 5 4 2 2" xfId="2651"/>
    <cellStyle name="Normal 12 3 2 5 4 3" xfId="2419"/>
    <cellStyle name="Normal 12 3 2 5 5" xfId="2243"/>
    <cellStyle name="Normal 12 3 2 5 5 2" xfId="10203"/>
    <cellStyle name="Normal 12 3 2 5 5 2 2" xfId="2489"/>
    <cellStyle name="Normal 12 3 2 5 5 3" xfId="33795"/>
    <cellStyle name="Normal 12 3 2 5 6" xfId="2264"/>
    <cellStyle name="Normal 12 3 2 5 6 2" xfId="36666"/>
    <cellStyle name="Normal 12 3 2 5 6 2 2" xfId="14217"/>
    <cellStyle name="Normal 12 3 2 5 6 3" xfId="1840"/>
    <cellStyle name="Normal 12 3 2 5 7" xfId="4578"/>
    <cellStyle name="Normal 12 3 2 5 7 2" xfId="15928"/>
    <cellStyle name="Normal 12 3 2 5 7 2 2" xfId="2441"/>
    <cellStyle name="Normal 12 3 2 5 7 3" xfId="2824"/>
    <cellStyle name="Normal 12 3 2 5 8" xfId="3589"/>
    <cellStyle name="Normal 12 3 2 5 8 2" xfId="15985"/>
    <cellStyle name="Normal 12 3 2 5 9" xfId="11523"/>
    <cellStyle name="Normal 12 3 2 5 9 2" xfId="16020"/>
    <cellStyle name="Normal 12 3 2 6" xfId="15223"/>
    <cellStyle name="Normal 12 3 2 6 2" xfId="424"/>
    <cellStyle name="Normal 12 3 2 6 2 2" xfId="1449"/>
    <cellStyle name="Normal 12 3 2 6 2 2 2" xfId="2476"/>
    <cellStyle name="Normal 12 3 2 6 2 3" xfId="2477"/>
    <cellStyle name="Normal 12 3 2 6 3" xfId="27010"/>
    <cellStyle name="Normal 12 3 2 6 3 2" xfId="27014"/>
    <cellStyle name="Normal 12 3 2 6 3 2 2" xfId="2480"/>
    <cellStyle name="Normal 12 3 2 6 3 3" xfId="4915"/>
    <cellStyle name="Normal 12 3 2 6 4" xfId="8191"/>
    <cellStyle name="Normal 12 3 2 6 4 2" xfId="6558"/>
    <cellStyle name="Normal 12 3 2 6 4 2 2" xfId="470"/>
    <cellStyle name="Normal 12 3 2 6 4 3" xfId="33"/>
    <cellStyle name="Normal 12 3 2 6 5" xfId="2535"/>
    <cellStyle name="Normal 12 3 2 6 5 2" xfId="37913"/>
    <cellStyle name="Normal 12 3 2 6 5 2 2" xfId="11970"/>
    <cellStyle name="Normal 12 3 2 6 5 3" xfId="28544"/>
    <cellStyle name="Normal 12 3 2 6 6" xfId="957"/>
    <cellStyle name="Normal 12 3 2 6 6 2" xfId="10229"/>
    <cellStyle name="Normal 12 3 2 6 6 2 2" xfId="8"/>
    <cellStyle name="Normal 12 3 2 6 6 3" xfId="2816"/>
    <cellStyle name="Normal 12 3 2 6 7" xfId="4785"/>
    <cellStyle name="Normal 12 3 2 6 7 2" xfId="4791"/>
    <cellStyle name="Normal 12 3 2 6 8" xfId="4800"/>
    <cellStyle name="Normal 12 3 2 6 8 2" xfId="10242"/>
    <cellStyle name="Normal 12 3 2 6 9" xfId="11532"/>
    <cellStyle name="Normal 12 3 2 7" xfId="6930"/>
    <cellStyle name="Normal 12 3 2 7 2" xfId="211"/>
    <cellStyle name="Normal 12 3 2 7 2 2" xfId="267"/>
    <cellStyle name="Normal 12 3 2 7 3" xfId="8773"/>
    <cellStyle name="Normal 12 3 2 8" xfId="1039"/>
    <cellStyle name="Normal 12 3 2 8 2" xfId="442"/>
    <cellStyle name="Normal 12 3 2 8 2 2" xfId="4047"/>
    <cellStyle name="Normal 12 3 2 8 3" xfId="25518"/>
    <cellStyle name="Normal 12 3 2 9" xfId="30747"/>
    <cellStyle name="Normal 12 3 2 9 2" xfId="28316"/>
    <cellStyle name="Normal 12 3 2 9 2 2" xfId="1040"/>
    <cellStyle name="Normal 12 3 2 9 3" xfId="27590"/>
    <cellStyle name="Normal 12 3 3" xfId="15965"/>
    <cellStyle name="Normal 12 3 3 10" xfId="27652"/>
    <cellStyle name="Normal 12 3 3 10 2" xfId="8012"/>
    <cellStyle name="Normal 12 3 3 11" xfId="13669"/>
    <cellStyle name="Normal 12 3 3 2" xfId="15969"/>
    <cellStyle name="Normal 12 3 3 2 10" xfId="5391"/>
    <cellStyle name="Normal 12 3 3 2 2" xfId="4660"/>
    <cellStyle name="Normal 12 3 3 2 2 2" xfId="20429"/>
    <cellStyle name="Normal 12 3 3 2 2 2 2" xfId="5882"/>
    <cellStyle name="Normal 12 3 3 2 2 3" xfId="29443"/>
    <cellStyle name="Normal 12 3 3 2 3" xfId="834"/>
    <cellStyle name="Normal 12 3 3 2 3 2" xfId="29490"/>
    <cellStyle name="Normal 12 3 3 2 3 2 2" xfId="28218"/>
    <cellStyle name="Normal 12 3 3 2 3 3" xfId="29494"/>
    <cellStyle name="Normal 12 3 3 2 4" xfId="3260"/>
    <cellStyle name="Normal 12 3 3 2 4 2" xfId="31713"/>
    <cellStyle name="Normal 12 3 3 2 4 2 2" xfId="20535"/>
    <cellStyle name="Normal 12 3 3 2 4 3" xfId="20539"/>
    <cellStyle name="Normal 12 3 3 2 5" xfId="2791"/>
    <cellStyle name="Normal 12 3 3 2 5 2" xfId="20575"/>
    <cellStyle name="Normal 12 3 3 2 5 2 2" xfId="20577"/>
    <cellStyle name="Normal 12 3 3 2 5 3" xfId="7858"/>
    <cellStyle name="Normal 12 3 3 2 6" xfId="1006"/>
    <cellStyle name="Normal 12 3 3 2 6 2" xfId="20640"/>
    <cellStyle name="Normal 12 3 3 2 6 2 2" xfId="20644"/>
    <cellStyle name="Normal 12 3 3 2 6 3" xfId="20652"/>
    <cellStyle name="Normal 12 3 3 2 7" xfId="2579"/>
    <cellStyle name="Normal 12 3 3 2 7 2" xfId="20677"/>
    <cellStyle name="Normal 12 3 3 2 7 2 2" xfId="6218"/>
    <cellStyle name="Normal 12 3 3 2 7 3" xfId="3336"/>
    <cellStyle name="Normal 12 3 3 2 8" xfId="6262"/>
    <cellStyle name="Normal 12 3 3 2 8 2" xfId="20687"/>
    <cellStyle name="Normal 12 3 3 2 9" xfId="156"/>
    <cellStyle name="Normal 12 3 3 2 9 2" xfId="20696"/>
    <cellStyle name="Normal 12 3 3 3" xfId="6225"/>
    <cellStyle name="Normal 12 3 3 3 2" xfId="2602"/>
    <cellStyle name="Normal 12 3 3 3 2 2" xfId="5674"/>
    <cellStyle name="Normal 12 3 3 3 3" xfId="11632"/>
    <cellStyle name="Normal 12 3 3 4" xfId="1046"/>
    <cellStyle name="Normal 12 3 3 4 2" xfId="9183"/>
    <cellStyle name="Normal 12 3 3 4 2 2" xfId="8527"/>
    <cellStyle name="Normal 12 3 3 4 3" xfId="1759"/>
    <cellStyle name="Normal 12 3 3 5" xfId="2640"/>
    <cellStyle name="Normal 12 3 3 5 2" xfId="2014"/>
    <cellStyle name="Normal 12 3 3 5 2 2" xfId="128"/>
    <cellStyle name="Normal 12 3 3 5 3" xfId="27319"/>
    <cellStyle name="Normal 12 3 3 6" xfId="14050"/>
    <cellStyle name="Normal 12 3 3 6 2" xfId="2786"/>
    <cellStyle name="Normal 12 3 3 6 2 2" xfId="1881"/>
    <cellStyle name="Normal 12 3 3 6 3" xfId="27393"/>
    <cellStyle name="Normal 12 3 3 7" xfId="3435"/>
    <cellStyle name="Normal 12 3 3 7 2" xfId="337"/>
    <cellStyle name="Normal 12 3 3 7 2 2" xfId="11831"/>
    <cellStyle name="Normal 12 3 3 7 3" xfId="27431"/>
    <cellStyle name="Normal 12 3 3 8" xfId="17301"/>
    <cellStyle name="Normal 12 3 3 8 2" xfId="5465"/>
    <cellStyle name="Normal 12 3 3 8 2 2" xfId="1441"/>
    <cellStyle name="Normal 12 3 3 8 3" xfId="28089"/>
    <cellStyle name="Normal 12 3 3 9" xfId="31297"/>
    <cellStyle name="Normal 12 3 3 9 2" xfId="7512"/>
    <cellStyle name="Normal 12 3 4" xfId="15972"/>
    <cellStyle name="Normal 12 3 4 10" xfId="14495"/>
    <cellStyle name="Normal 12 3 4 10 2" xfId="1657"/>
    <cellStyle name="Normal 12 3 4 11" xfId="27069"/>
    <cellStyle name="Normal 12 3 4 2" xfId="15975"/>
    <cellStyle name="Normal 12 3 4 2 10" xfId="17670"/>
    <cellStyle name="Normal 12 3 4 2 2" xfId="3275"/>
    <cellStyle name="Normal 12 3 4 2 2 2" xfId="25136"/>
    <cellStyle name="Normal 12 3 4 2 2 2 2" xfId="16682"/>
    <cellStyle name="Normal 12 3 4 2 2 3" xfId="25170"/>
    <cellStyle name="Normal 12 3 4 2 3" xfId="5252"/>
    <cellStyle name="Normal 12 3 4 2 3 2" xfId="25256"/>
    <cellStyle name="Normal 12 3 4 2 3 2 2" xfId="25846"/>
    <cellStyle name="Normal 12 3 4 2 3 3" xfId="22965"/>
    <cellStyle name="Normal 12 3 4 2 4" xfId="896"/>
    <cellStyle name="Normal 12 3 4 2 4 2" xfId="24209"/>
    <cellStyle name="Normal 12 3 4 2 4 2 2" xfId="25244"/>
    <cellStyle name="Normal 12 3 4 2 4 3" xfId="29091"/>
    <cellStyle name="Normal 12 3 4 2 5" xfId="4177"/>
    <cellStyle name="Normal 12 3 4 2 5 2" xfId="25309"/>
    <cellStyle name="Normal 12 3 4 2 5 2 2" xfId="25253"/>
    <cellStyle name="Normal 12 3 4 2 5 3" xfId="25316"/>
    <cellStyle name="Normal 12 3 4 2 6" xfId="629"/>
    <cellStyle name="Normal 12 3 4 2 6 2" xfId="23510"/>
    <cellStyle name="Normal 12 3 4 2 6 2 2" xfId="25347"/>
    <cellStyle name="Normal 12 3 4 2 6 3" xfId="25354"/>
    <cellStyle name="Normal 12 3 4 2 7" xfId="1644"/>
    <cellStyle name="Normal 12 3 4 2 7 2" xfId="25322"/>
    <cellStyle name="Normal 12 3 4 2 7 2 2" xfId="17407"/>
    <cellStyle name="Normal 12 3 4 2 7 3" xfId="25386"/>
    <cellStyle name="Normal 12 3 4 2 8" xfId="5904"/>
    <cellStyle name="Normal 12 3 4 2 8 2" xfId="25406"/>
    <cellStyle name="Normal 12 3 4 2 9" xfId="5530"/>
    <cellStyle name="Normal 12 3 4 2 9 2" xfId="25412"/>
    <cellStyle name="Normal 12 3 4 3" xfId="2729"/>
    <cellStyle name="Normal 12 3 4 3 2" xfId="2195"/>
    <cellStyle name="Normal 12 3 4 3 2 2" xfId="10943"/>
    <cellStyle name="Normal 12 3 4 3 3" xfId="610"/>
    <cellStyle name="Normal 12 3 4 4" xfId="4352"/>
    <cellStyle name="Normal 12 3 4 4 2" xfId="570"/>
    <cellStyle name="Normal 12 3 4 4 2 2" xfId="12043"/>
    <cellStyle name="Normal 12 3 4 4 3" xfId="625"/>
    <cellStyle name="Normal 12 3 4 5" xfId="2756"/>
    <cellStyle name="Normal 12 3 4 5 2" xfId="2708"/>
    <cellStyle name="Normal 12 3 4 5 2 2" xfId="3687"/>
    <cellStyle name="Normal 12 3 4 5 3" xfId="29567"/>
    <cellStyle name="Normal 12 3 4 6" xfId="2757"/>
    <cellStyle name="Normal 12 3 4 6 2" xfId="416"/>
    <cellStyle name="Normal 12 3 4 6 2 2" xfId="11386"/>
    <cellStyle name="Normal 12 3 4 6 3" xfId="6598"/>
    <cellStyle name="Normal 12 3 4 7" xfId="127"/>
    <cellStyle name="Normal 12 3 4 7 2" xfId="2759"/>
    <cellStyle name="Normal 12 3 4 7 2 2" xfId="15994"/>
    <cellStyle name="Normal 12 3 4 7 3" xfId="6620"/>
    <cellStyle name="Normal 12 3 4 8" xfId="20367"/>
    <cellStyle name="Normal 12 3 4 8 2" xfId="7446"/>
    <cellStyle name="Normal 12 3 4 8 2 2" xfId="7450"/>
    <cellStyle name="Normal 12 3 4 8 3" xfId="7456"/>
    <cellStyle name="Normal 12 3 4 9" xfId="31331"/>
    <cellStyle name="Normal 12 3 4 9 2" xfId="12073"/>
    <cellStyle name="Normal 12 3 5" xfId="751"/>
    <cellStyle name="Normal 12 3 5 10" xfId="5253"/>
    <cellStyle name="Normal 12 3 5 2" xfId="3598"/>
    <cellStyle name="Normal 12 3 5 2 2" xfId="4121"/>
    <cellStyle name="Normal 12 3 5 2 2 2" xfId="4208"/>
    <cellStyle name="Normal 12 3 5 2 3" xfId="4686"/>
    <cellStyle name="Normal 12 3 5 3" xfId="16"/>
    <cellStyle name="Normal 12 3 5 3 2" xfId="5410"/>
    <cellStyle name="Normal 12 3 5 3 2 2" xfId="29586"/>
    <cellStyle name="Normal 12 3 5 3 3" xfId="3592"/>
    <cellStyle name="Normal 12 3 5 4" xfId="739"/>
    <cellStyle name="Normal 12 3 5 4 2" xfId="3673"/>
    <cellStyle name="Normal 12 3 5 4 2 2" xfId="18731"/>
    <cellStyle name="Normal 12 3 5 4 3" xfId="3706"/>
    <cellStyle name="Normal 12 3 5 5" xfId="31"/>
    <cellStyle name="Normal 12 3 5 5 2" xfId="3769"/>
    <cellStyle name="Normal 12 3 5 5 2 2" xfId="7725"/>
    <cellStyle name="Normal 12 3 5 5 3" xfId="33007"/>
    <cellStyle name="Normal 12 3 5 6" xfId="201"/>
    <cellStyle name="Normal 12 3 5 6 2" xfId="3817"/>
    <cellStyle name="Normal 12 3 5 6 2 2" xfId="9269"/>
    <cellStyle name="Normal 12 3 5 6 3" xfId="8725"/>
    <cellStyle name="Normal 12 3 5 7" xfId="647"/>
    <cellStyle name="Normal 12 3 5 7 2" xfId="1556"/>
    <cellStyle name="Normal 12 3 5 7 2 2" xfId="9007"/>
    <cellStyle name="Normal 12 3 5 7 3" xfId="4192"/>
    <cellStyle name="Normal 12 3 5 8" xfId="279"/>
    <cellStyle name="Normal 12 3 5 8 2" xfId="1568"/>
    <cellStyle name="Normal 12 3 5 9" xfId="10754"/>
    <cellStyle name="Normal 12 3 5 9 2" xfId="4817"/>
    <cellStyle name="Normal 12 3 6" xfId="4697"/>
    <cellStyle name="Normal 12 3 6 10" xfId="2773"/>
    <cellStyle name="Normal 12 3 6 2" xfId="11872"/>
    <cellStyle name="Normal 12 3 6 2 2" xfId="5935"/>
    <cellStyle name="Normal 12 3 6 2 2 2" xfId="2748"/>
    <cellStyle name="Normal 12 3 6 2 3" xfId="49"/>
    <cellStyle name="Normal 12 3 6 3" xfId="3124"/>
    <cellStyle name="Normal 12 3 6 3 2" xfId="316"/>
    <cellStyle name="Normal 12 3 6 3 2 2" xfId="4050"/>
    <cellStyle name="Normal 12 3 6 3 3" xfId="75"/>
    <cellStyle name="Normal 12 3 6 4" xfId="1681"/>
    <cellStyle name="Normal 12 3 6 4 2" xfId="2070"/>
    <cellStyle name="Normal 12 3 6 4 2 2" xfId="846"/>
    <cellStyle name="Normal 12 3 6 4 3" xfId="1544"/>
    <cellStyle name="Normal 12 3 6 5" xfId="10010"/>
    <cellStyle name="Normal 12 3 6 5 2" xfId="1663"/>
    <cellStyle name="Normal 12 3 6 5 2 2" xfId="3784"/>
    <cellStyle name="Normal 12 3 6 5 3" xfId="23900"/>
    <cellStyle name="Normal 12 3 6 6" xfId="11280"/>
    <cellStyle name="Normal 12 3 6 6 2" xfId="3383"/>
    <cellStyle name="Normal 12 3 6 6 2 2" xfId="1744"/>
    <cellStyle name="Normal 12 3 6 6 3" xfId="1038"/>
    <cellStyle name="Normal 12 3 6 7" xfId="2141"/>
    <cellStyle name="Normal 12 3 6 7 2" xfId="2774"/>
    <cellStyle name="Normal 12 3 6 7 2 2" xfId="9200"/>
    <cellStyle name="Normal 12 3 6 7 3" xfId="2775"/>
    <cellStyle name="Normal 12 3 6 8" xfId="7495"/>
    <cellStyle name="Normal 12 3 6 8 2" xfId="2822"/>
    <cellStyle name="Normal 12 3 6 9" xfId="7500"/>
    <cellStyle name="Normal 12 3 6 9 2" xfId="1692"/>
    <cellStyle name="Normal 12 3 7" xfId="9294"/>
    <cellStyle name="Normal 12 3 7 2" xfId="4910"/>
    <cellStyle name="Normal 12 3 7 2 2" xfId="3034"/>
    <cellStyle name="Normal 12 3 7 2 2 2" xfId="26845"/>
    <cellStyle name="Normal 12 3 7 2 3" xfId="6850"/>
    <cellStyle name="Normal 12 3 7 3" xfId="9357"/>
    <cellStyle name="Normal 12 3 7 3 2" xfId="3135"/>
    <cellStyle name="Normal 12 3 7 3 2 2" xfId="27050"/>
    <cellStyle name="Normal 12 3 7 3 3" xfId="1098"/>
    <cellStyle name="Normal 12 3 7 4" xfId="8114"/>
    <cellStyle name="Normal 12 3 7 4 2" xfId="10324"/>
    <cellStyle name="Normal 12 3 7 4 2 2" xfId="27102"/>
    <cellStyle name="Normal 12 3 7 4 3" xfId="10334"/>
    <cellStyle name="Normal 12 3 7 5" xfId="9432"/>
    <cellStyle name="Normal 12 3 7 5 2" xfId="2550"/>
    <cellStyle name="Normal 12 3 7 5 2 2" xfId="4927"/>
    <cellStyle name="Normal 12 3 7 5 3" xfId="10175"/>
    <cellStyle name="Normal 12 3 7 6" xfId="8214"/>
    <cellStyle name="Normal 12 3 7 6 2" xfId="194"/>
    <cellStyle name="Normal 12 3 7 6 2 2" xfId="7303"/>
    <cellStyle name="Normal 12 3 7 6 3" xfId="62"/>
    <cellStyle name="Normal 12 3 7 7" xfId="5555"/>
    <cellStyle name="Normal 12 3 7 7 2" xfId="3106"/>
    <cellStyle name="Normal 12 3 7 8" xfId="7144"/>
    <cellStyle name="Normal 12 3 7 8 2" xfId="478"/>
    <cellStyle name="Normal 12 3 7 9" xfId="7501"/>
    <cellStyle name="Normal 12 3 8" xfId="8636"/>
    <cellStyle name="Normal 12 3 8 2" xfId="20219"/>
    <cellStyle name="Normal 12 3 8 2 2" xfId="5299"/>
    <cellStyle name="Normal 12 3 8 3" xfId="9636"/>
    <cellStyle name="Normal 12 3 9" xfId="5498"/>
    <cellStyle name="Normal 12 3 9 2" xfId="4584"/>
    <cellStyle name="Normal 12 3 9 2 2" xfId="7959"/>
    <cellStyle name="Normal 12 3 9 3" xfId="5422"/>
    <cellStyle name="Normal 12 4" xfId="17352"/>
    <cellStyle name="Normal 12 4 10" xfId="34060"/>
    <cellStyle name="Normal 12 4 10 2" xfId="15951"/>
    <cellStyle name="Normal 12 4 10 2 2" xfId="15995"/>
    <cellStyle name="Normal 12 4 10 3" xfId="1988"/>
    <cellStyle name="Normal 12 4 11" xfId="2814"/>
    <cellStyle name="Normal 12 4 11 2" xfId="1607"/>
    <cellStyle name="Normal 12 4 11 2 2" xfId="15647"/>
    <cellStyle name="Normal 12 4 11 3" xfId="6317"/>
    <cellStyle name="Normal 12 4 12" xfId="3738"/>
    <cellStyle name="Normal 12 4 12 2" xfId="9663"/>
    <cellStyle name="Normal 12 4 12 2 2" xfId="7483"/>
    <cellStyle name="Normal 12 4 12 3" xfId="11381"/>
    <cellStyle name="Normal 12 4 13" xfId="13393"/>
    <cellStyle name="Normal 12 4 13 2" xfId="8639"/>
    <cellStyle name="Normal 12 4 14" xfId="8645"/>
    <cellStyle name="Normal 12 4 14 2" xfId="6234"/>
    <cellStyle name="Normal 12 4 15" xfId="14313"/>
    <cellStyle name="Normal 12 4 16" xfId="14318"/>
    <cellStyle name="Normal 12 4 2" xfId="25084"/>
    <cellStyle name="Normal 12 4 2 10" xfId="6841"/>
    <cellStyle name="Normal 12 4 2 10 2" xfId="8477"/>
    <cellStyle name="Normal 12 4 2 11" xfId="9773"/>
    <cellStyle name="Normal 12 4 2 2" xfId="19457"/>
    <cellStyle name="Normal 12 4 2 2 10" xfId="9747"/>
    <cellStyle name="Normal 12 4 2 2 2" xfId="307"/>
    <cellStyle name="Normal 12 4 2 2 2 2" xfId="7513"/>
    <cellStyle name="Normal 12 4 2 2 2 2 2" xfId="4168"/>
    <cellStyle name="Normal 12 4 2 2 2 3" xfId="4072"/>
    <cellStyle name="Normal 12 4 2 2 3" xfId="8600"/>
    <cellStyle name="Normal 12 4 2 2 3 2" xfId="8118"/>
    <cellStyle name="Normal 12 4 2 2 3 2 2" xfId="828"/>
    <cellStyle name="Normal 12 4 2 2 3 3" xfId="1306"/>
    <cellStyle name="Normal 12 4 2 2 4" xfId="8605"/>
    <cellStyle name="Normal 12 4 2 2 4 2" xfId="676"/>
    <cellStyle name="Normal 12 4 2 2 4 2 2" xfId="5072"/>
    <cellStyle name="Normal 12 4 2 2 4 3" xfId="6714"/>
    <cellStyle name="Normal 12 4 2 2 5" xfId="2078"/>
    <cellStyle name="Normal 12 4 2 2 5 2" xfId="12722"/>
    <cellStyle name="Normal 12 4 2 2 5 2 2" xfId="12733"/>
    <cellStyle name="Normal 12 4 2 2 5 3" xfId="12744"/>
    <cellStyle name="Normal 12 4 2 2 6" xfId="2224"/>
    <cellStyle name="Normal 12 4 2 2 6 2" xfId="12800"/>
    <cellStyle name="Normal 12 4 2 2 6 2 2" xfId="1248"/>
    <cellStyle name="Normal 12 4 2 2 6 3" xfId="1240"/>
    <cellStyle name="Normal 12 4 2 2 7" xfId="2858"/>
    <cellStyle name="Normal 12 4 2 2 7 2" xfId="12815"/>
    <cellStyle name="Normal 12 4 2 2 7 2 2" xfId="3515"/>
    <cellStyle name="Normal 12 4 2 2 7 3" xfId="8135"/>
    <cellStyle name="Normal 12 4 2 2 8" xfId="2592"/>
    <cellStyle name="Normal 12 4 2 2 8 2" xfId="3893"/>
    <cellStyle name="Normal 12 4 2 2 9" xfId="18133"/>
    <cellStyle name="Normal 12 4 2 2 9 2" xfId="12835"/>
    <cellStyle name="Normal 12 4 2 3" xfId="84"/>
    <cellStyle name="Normal 12 4 2 3 2" xfId="12059"/>
    <cellStyle name="Normal 12 4 2 3 2 2" xfId="12071"/>
    <cellStyle name="Normal 12 4 2 3 3" xfId="12081"/>
    <cellStyle name="Normal 12 4 2 4" xfId="15770"/>
    <cellStyle name="Normal 12 4 2 4 2" xfId="10753"/>
    <cellStyle name="Normal 12 4 2 4 2 2" xfId="4818"/>
    <cellStyle name="Normal 12 4 2 4 3" xfId="2163"/>
    <cellStyle name="Normal 12 4 2 5" xfId="32200"/>
    <cellStyle name="Normal 12 4 2 5 2" xfId="7499"/>
    <cellStyle name="Normal 12 4 2 5 2 2" xfId="1693"/>
    <cellStyle name="Normal 12 4 2 5 3" xfId="27044"/>
    <cellStyle name="Normal 12 4 2 6" xfId="30379"/>
    <cellStyle name="Normal 12 4 2 6 2" xfId="7502"/>
    <cellStyle name="Normal 12 4 2 6 2 2" xfId="7284"/>
    <cellStyle name="Normal 12 4 2 6 3" xfId="9461"/>
    <cellStyle name="Normal 12 4 2 7" xfId="769"/>
    <cellStyle name="Normal 12 4 2 7 2" xfId="3123"/>
    <cellStyle name="Normal 12 4 2 7 2 2" xfId="103"/>
    <cellStyle name="Normal 12 4 2 7 3" xfId="9154"/>
    <cellStyle name="Normal 12 4 2 8" xfId="1439"/>
    <cellStyle name="Normal 12 4 2 8 2" xfId="328"/>
    <cellStyle name="Normal 12 4 2 8 2 2" xfId="7787"/>
    <cellStyle name="Normal 12 4 2 8 3" xfId="5308"/>
    <cellStyle name="Normal 12 4 2 9" xfId="4560"/>
    <cellStyle name="Normal 12 4 2 9 2" xfId="1119"/>
    <cellStyle name="Normal 12 4 3" xfId="19458"/>
    <cellStyle name="Normal 12 4 3 10" xfId="3408"/>
    <cellStyle name="Normal 12 4 3 10 2" xfId="3436"/>
    <cellStyle name="Normal 12 4 3 11" xfId="19101"/>
    <cellStyle name="Normal 12 4 3 2" xfId="7120"/>
    <cellStyle name="Normal 12 4 3 2 10" xfId="2267"/>
    <cellStyle name="Normal 12 4 3 2 2" xfId="8988"/>
    <cellStyle name="Normal 12 4 3 2 2 2" xfId="12535"/>
    <cellStyle name="Normal 12 4 3 2 2 2 2" xfId="2673"/>
    <cellStyle name="Normal 12 4 3 2 2 3" xfId="276"/>
    <cellStyle name="Normal 12 4 3 2 3" xfId="8089"/>
    <cellStyle name="Normal 12 4 3 2 3 2" xfId="10616"/>
    <cellStyle name="Normal 12 4 3 2 3 2 2" xfId="14866"/>
    <cellStyle name="Normal 12 4 3 2 3 3" xfId="14871"/>
    <cellStyle name="Normal 12 4 3 2 4" xfId="5025"/>
    <cellStyle name="Normal 12 4 3 2 4 2" xfId="4394"/>
    <cellStyle name="Normal 12 4 3 2 4 2 2" xfId="3659"/>
    <cellStyle name="Normal 12 4 3 2 4 3" xfId="2952"/>
    <cellStyle name="Normal 12 4 3 2 5" xfId="6546"/>
    <cellStyle name="Normal 12 4 3 2 5 2" xfId="962"/>
    <cellStyle name="Normal 12 4 3 2 5 2 2" xfId="12062"/>
    <cellStyle name="Normal 12 4 3 2 5 3" xfId="8023"/>
    <cellStyle name="Normal 12 4 3 2 6" xfId="5201"/>
    <cellStyle name="Normal 12 4 3 2 6 2" xfId="16824"/>
    <cellStyle name="Normal 12 4 3 2 6 2 2" xfId="6161"/>
    <cellStyle name="Normal 12 4 3 2 6 3" xfId="5693"/>
    <cellStyle name="Normal 12 4 3 2 7" xfId="4147"/>
    <cellStyle name="Normal 12 4 3 2 7 2" xfId="30236"/>
    <cellStyle name="Normal 12 4 3 2 7 2 2" xfId="13814"/>
    <cellStyle name="Normal 12 4 3 2 7 3" xfId="2992"/>
    <cellStyle name="Normal 12 4 3 2 8" xfId="4575"/>
    <cellStyle name="Normal 12 4 3 2 8 2" xfId="14731"/>
    <cellStyle name="Normal 12 4 3 2 9" xfId="18144"/>
    <cellStyle name="Normal 12 4 3 2 9 2" xfId="14736"/>
    <cellStyle name="Normal 12 4 3 3" xfId="2996"/>
    <cellStyle name="Normal 12 4 3 3 2" xfId="8213"/>
    <cellStyle name="Normal 12 4 3 3 2 2" xfId="1140"/>
    <cellStyle name="Normal 12 4 3 3 3" xfId="8217"/>
    <cellStyle name="Normal 12 4 3 4" xfId="26948"/>
    <cellStyle name="Normal 12 4 3 4 2" xfId="8384"/>
    <cellStyle name="Normal 12 4 3 4 2 2" xfId="8388"/>
    <cellStyle name="Normal 12 4 3 4 3" xfId="5908"/>
    <cellStyle name="Normal 12 4 3 5" xfId="1500"/>
    <cellStyle name="Normal 12 4 3 5 2" xfId="6126"/>
    <cellStyle name="Normal 12 4 3 5 2 2" xfId="8488"/>
    <cellStyle name="Normal 12 4 3 5 3" xfId="21891"/>
    <cellStyle name="Normal 12 4 3 6" xfId="15878"/>
    <cellStyle name="Normal 12 4 3 6 2" xfId="8461"/>
    <cellStyle name="Normal 12 4 3 6 2 2" xfId="10820"/>
    <cellStyle name="Normal 12 4 3 6 3" xfId="10829"/>
    <cellStyle name="Normal 12 4 3 7" xfId="3054"/>
    <cellStyle name="Normal 12 4 3 7 2" xfId="2193"/>
    <cellStyle name="Normal 12 4 3 7 2 2" xfId="20436"/>
    <cellStyle name="Normal 12 4 3 7 3" xfId="12999"/>
    <cellStyle name="Normal 12 4 3 8" xfId="21737"/>
    <cellStyle name="Normal 12 4 3 8 2" xfId="12517"/>
    <cellStyle name="Normal 12 4 3 8 2 2" xfId="20503"/>
    <cellStyle name="Normal 12 4 3 8 3" xfId="95"/>
    <cellStyle name="Normal 12 4 3 9" xfId="12401"/>
    <cellStyle name="Normal 12 4 3 9 2" xfId="12534"/>
    <cellStyle name="Normal 12 4 4" xfId="6949"/>
    <cellStyle name="Normal 12 4 4 10" xfId="3067"/>
    <cellStyle name="Normal 12 4 4 2" xfId="1498"/>
    <cellStyle name="Normal 12 4 4 2 2" xfId="2085"/>
    <cellStyle name="Normal 12 4 4 2 2 2" xfId="4863"/>
    <cellStyle name="Normal 12 4 4 2 3" xfId="67"/>
    <cellStyle name="Normal 12 4 4 3" xfId="3071"/>
    <cellStyle name="Normal 12 4 4 3 2" xfId="9787"/>
    <cellStyle name="Normal 12 4 4 3 2 2" xfId="1935"/>
    <cellStyle name="Normal 12 4 4 3 3" xfId="8596"/>
    <cellStyle name="Normal 12 4 4 4" xfId="37432"/>
    <cellStyle name="Normal 12 4 4 4 2" xfId="554"/>
    <cellStyle name="Normal 12 4 4 4 2 2" xfId="685"/>
    <cellStyle name="Normal 12 4 4 4 3" xfId="1268"/>
    <cellStyle name="Normal 12 4 4 5" xfId="2896"/>
    <cellStyle name="Normal 12 4 4 5 2" xfId="2189"/>
    <cellStyle name="Normal 12 4 4 5 2 2" xfId="2445"/>
    <cellStyle name="Normal 12 4 4 5 3" xfId="29770"/>
    <cellStyle name="Normal 12 4 4 6" xfId="3088"/>
    <cellStyle name="Normal 12 4 4 6 2" xfId="3115"/>
    <cellStyle name="Normal 12 4 4 6 2 2" xfId="1516"/>
    <cellStyle name="Normal 12 4 4 6 3" xfId="4504"/>
    <cellStyle name="Normal 12 4 4 7" xfId="3103"/>
    <cellStyle name="Normal 12 4 4 7 2" xfId="6436"/>
    <cellStyle name="Normal 12 4 4 7 2 2" xfId="16849"/>
    <cellStyle name="Normal 12 4 4 7 3" xfId="778"/>
    <cellStyle name="Normal 12 4 4 8" xfId="10860"/>
    <cellStyle name="Normal 12 4 4 8 2" xfId="7545"/>
    <cellStyle name="Normal 12 4 4 9" xfId="7559"/>
    <cellStyle name="Normal 12 4 4 9 2" xfId="9141"/>
    <cellStyle name="Normal 12 4 5" xfId="29622"/>
    <cellStyle name="Normal 12 4 5 10" xfId="11500"/>
    <cellStyle name="Normal 12 4 5 2" xfId="10418"/>
    <cellStyle name="Normal 12 4 5 2 2" xfId="3725"/>
    <cellStyle name="Normal 12 4 5 2 2 2" xfId="2016"/>
    <cellStyle name="Normal 12 4 5 2 3" xfId="3131"/>
    <cellStyle name="Normal 12 4 5 3" xfId="3138"/>
    <cellStyle name="Normal 12 4 5 3 2" xfId="8710"/>
    <cellStyle name="Normal 12 4 5 3 2 2" xfId="8719"/>
    <cellStyle name="Normal 12 4 5 3 3" xfId="8722"/>
    <cellStyle name="Normal 12 4 5 4" xfId="4483"/>
    <cellStyle name="Normal 12 4 5 4 2" xfId="1905"/>
    <cellStyle name="Normal 12 4 5 4 2 2" xfId="5474"/>
    <cellStyle name="Normal 12 4 5 4 3" xfId="983"/>
    <cellStyle name="Normal 12 4 5 5" xfId="1158"/>
    <cellStyle name="Normal 12 4 5 5 2" xfId="5433"/>
    <cellStyle name="Normal 12 4 5 5 2 2" xfId="1583"/>
    <cellStyle name="Normal 12 4 5 5 3" xfId="26085"/>
    <cellStyle name="Normal 12 4 5 6" xfId="3147"/>
    <cellStyle name="Normal 12 4 5 6 2" xfId="5522"/>
    <cellStyle name="Normal 12 4 5 6 2 2" xfId="16357"/>
    <cellStyle name="Normal 12 4 5 6 3" xfId="4613"/>
    <cellStyle name="Normal 12 4 5 7" xfId="12"/>
    <cellStyle name="Normal 12 4 5 7 2" xfId="2828"/>
    <cellStyle name="Normal 12 4 5 7 2 2" xfId="5797"/>
    <cellStyle name="Normal 12 4 5 7 3" xfId="4284"/>
    <cellStyle name="Normal 12 4 5 8" xfId="12409"/>
    <cellStyle name="Normal 12 4 5 8 2" xfId="3304"/>
    <cellStyle name="Normal 12 4 5 9" xfId="3149"/>
    <cellStyle name="Normal 12 4 5 9 2" xfId="7790"/>
    <cellStyle name="Normal 12 4 6" xfId="469"/>
    <cellStyle name="Normal 12 4 6 2" xfId="3150"/>
    <cellStyle name="Normal 12 4 6 2 2" xfId="3151"/>
    <cellStyle name="Normal 12 4 6 2 2 2" xfId="3153"/>
    <cellStyle name="Normal 12 4 6 2 3" xfId="3160"/>
    <cellStyle name="Normal 12 4 6 3" xfId="3176"/>
    <cellStyle name="Normal 12 4 6 3 2" xfId="3181"/>
    <cellStyle name="Normal 12 4 6 3 2 2" xfId="2192"/>
    <cellStyle name="Normal 12 4 6 3 3" xfId="3241"/>
    <cellStyle name="Normal 12 4 6 4" xfId="15295"/>
    <cellStyle name="Normal 12 4 6 4 2" xfId="15300"/>
    <cellStyle name="Normal 12 4 6 4 2 2" xfId="5784"/>
    <cellStyle name="Normal 12 4 6 4 3" xfId="147"/>
    <cellStyle name="Normal 12 4 6 5" xfId="15305"/>
    <cellStyle name="Normal 12 4 6 5 2" xfId="3203"/>
    <cellStyle name="Normal 12 4 6 5 2 2" xfId="18152"/>
    <cellStyle name="Normal 12 4 6 5 3" xfId="9511"/>
    <cellStyle name="Normal 12 4 6 6" xfId="508"/>
    <cellStyle name="Normal 12 4 6 6 2" xfId="2975"/>
    <cellStyle name="Normal 12 4 6 6 2 2" xfId="3244"/>
    <cellStyle name="Normal 12 4 6 6 3" xfId="6106"/>
    <cellStyle name="Normal 12 4 6 7" xfId="3247"/>
    <cellStyle name="Normal 12 4 6 7 2" xfId="539"/>
    <cellStyle name="Normal 12 4 6 8" xfId="7563"/>
    <cellStyle name="Normal 12 4 6 8 2" xfId="7582"/>
    <cellStyle name="Normal 12 4 6 9" xfId="2897"/>
    <cellStyle name="Normal 12 4 7" xfId="9302"/>
    <cellStyle name="Normal 12 4 7 2" xfId="3250"/>
    <cellStyle name="Normal 12 4 7 2 2" xfId="6697"/>
    <cellStyle name="Normal 12 4 7 3" xfId="999"/>
    <cellStyle name="Normal 12 4 8" xfId="6229"/>
    <cellStyle name="Normal 12 4 8 2" xfId="11147"/>
    <cellStyle name="Normal 12 4 8 2 2" xfId="5673"/>
    <cellStyle name="Normal 12 4 8 3" xfId="11012"/>
    <cellStyle name="Normal 12 4 9" xfId="19460"/>
    <cellStyle name="Normal 12 4 9 2" xfId="20326"/>
    <cellStyle name="Normal 12 4 9 2 2" xfId="3281"/>
    <cellStyle name="Normal 12 4 9 3" xfId="5458"/>
    <cellStyle name="Normal 12 5" xfId="19462"/>
    <cellStyle name="Normal 12 5 10" xfId="8577"/>
    <cellStyle name="Normal 12 5 10 2" xfId="9033"/>
    <cellStyle name="Normal 12 5 11" xfId="9036"/>
    <cellStyle name="Normal 12 5 2" xfId="25096"/>
    <cellStyle name="Normal 12 5 2 10" xfId="9424"/>
    <cellStyle name="Normal 12 5 2 2" xfId="15003"/>
    <cellStyle name="Normal 12 5 2 2 2" xfId="11485"/>
    <cellStyle name="Normal 12 5 2 2 2 2" xfId="3296"/>
    <cellStyle name="Normal 12 5 2 2 3" xfId="402"/>
    <cellStyle name="Normal 12 5 2 3" xfId="3297"/>
    <cellStyle name="Normal 12 5 2 3 2" xfId="7235"/>
    <cellStyle name="Normal 12 5 2 3 2 2" xfId="3298"/>
    <cellStyle name="Normal 12 5 2 3 3" xfId="3299"/>
    <cellStyle name="Normal 12 5 2 4" xfId="15236"/>
    <cellStyle name="Normal 12 5 2 4 2" xfId="10311"/>
    <cellStyle name="Normal 12 5 2 4 2 2" xfId="3313"/>
    <cellStyle name="Normal 12 5 2 4 3" xfId="3317"/>
    <cellStyle name="Normal 12 5 2 5" xfId="2940"/>
    <cellStyle name="Normal 12 5 2 5 2" xfId="9021"/>
    <cellStyle name="Normal 12 5 2 5 2 2" xfId="3324"/>
    <cellStyle name="Normal 12 5 2 5 3" xfId="27077"/>
    <cellStyle name="Normal 12 5 2 6" xfId="2054"/>
    <cellStyle name="Normal 12 5 2 6 2" xfId="3086"/>
    <cellStyle name="Normal 12 5 2 6 2 2" xfId="3329"/>
    <cellStyle name="Normal 12 5 2 6 3" xfId="732"/>
    <cellStyle name="Normal 12 5 2 7" xfId="4593"/>
    <cellStyle name="Normal 12 5 2 7 2" xfId="344"/>
    <cellStyle name="Normal 12 5 2 7 2 2" xfId="9130"/>
    <cellStyle name="Normal 12 5 2 7 3" xfId="3331"/>
    <cellStyle name="Normal 12 5 2 8" xfId="3333"/>
    <cellStyle name="Normal 12 5 2 8 2" xfId="808"/>
    <cellStyle name="Normal 12 5 2 9" xfId="5420"/>
    <cellStyle name="Normal 12 5 2 9 2" xfId="4382"/>
    <cellStyle name="Normal 12 5 3" xfId="19469"/>
    <cellStyle name="Normal 12 5 3 2" xfId="8016"/>
    <cellStyle name="Normal 12 5 3 2 2" xfId="11410"/>
    <cellStyle name="Normal 12 5 3 3" xfId="3335"/>
    <cellStyle name="Normal 12 5 4" xfId="6958"/>
    <cellStyle name="Normal 12 5 4 2" xfId="3346"/>
    <cellStyle name="Normal 12 5 4 2 2" xfId="3367"/>
    <cellStyle name="Normal 12 5 4 3" xfId="3385"/>
    <cellStyle name="Normal 12 5 5" xfId="7567"/>
    <cellStyle name="Normal 12 5 5 2" xfId="3388"/>
    <cellStyle name="Normal 12 5 5 2 2" xfId="6005"/>
    <cellStyle name="Normal 12 5 5 3" xfId="1433"/>
    <cellStyle name="Normal 12 5 6" xfId="4126"/>
    <cellStyle name="Normal 12 5 6 2" xfId="4211"/>
    <cellStyle name="Normal 12 5 6 2 2" xfId="3919"/>
    <cellStyle name="Normal 12 5 6 3" xfId="3397"/>
    <cellStyle name="Normal 12 5 7" xfId="3439"/>
    <cellStyle name="Normal 12 5 7 2" xfId="4891"/>
    <cellStyle name="Normal 12 5 7 2 2" xfId="3448"/>
    <cellStyle name="Normal 12 5 7 3" xfId="975"/>
    <cellStyle name="Normal 12 5 8" xfId="32481"/>
    <cellStyle name="Normal 12 5 8 2" xfId="29658"/>
    <cellStyle name="Normal 12 5 8 2 2" xfId="3457"/>
    <cellStyle name="Normal 12 5 8 3" xfId="6773"/>
    <cellStyle name="Normal 12 5 9" xfId="9149"/>
    <cellStyle name="Normal 12 5 9 2" xfId="3458"/>
    <cellStyle name="Normal 12 6" xfId="19474"/>
    <cellStyle name="Normal 12 6 10" xfId="16719"/>
    <cellStyle name="Normal 12 6 10 2" xfId="17604"/>
    <cellStyle name="Normal 12 6 11" xfId="16218"/>
    <cellStyle name="Normal 12 6 2" xfId="19478"/>
    <cellStyle name="Normal 12 6 2 10" xfId="17828"/>
    <cellStyle name="Normal 12 6 2 2" xfId="19481"/>
    <cellStyle name="Normal 12 6 2 2 2" xfId="3638"/>
    <cellStyle name="Normal 12 6 2 2 2 2" xfId="5224"/>
    <cellStyle name="Normal 12 6 2 2 3" xfId="9810"/>
    <cellStyle name="Normal 12 6 2 3" xfId="7813"/>
    <cellStyle name="Normal 12 6 2 3 2" xfId="1019"/>
    <cellStyle name="Normal 12 6 2 3 2 2" xfId="6092"/>
    <cellStyle name="Normal 12 6 2 3 3" xfId="8473"/>
    <cellStyle name="Normal 12 6 2 4" xfId="8901"/>
    <cellStyle name="Normal 12 6 2 4 2" xfId="7366"/>
    <cellStyle name="Normal 12 6 2 4 2 2" xfId="3285"/>
    <cellStyle name="Normal 12 6 2 4 3" xfId="11921"/>
    <cellStyle name="Normal 12 6 2 5" xfId="7341"/>
    <cellStyle name="Normal 12 6 2 5 2" xfId="7185"/>
    <cellStyle name="Normal 12 6 2 5 2 2" xfId="2589"/>
    <cellStyle name="Normal 12 6 2 5 3" xfId="27114"/>
    <cellStyle name="Normal 12 6 2 6" xfId="2432"/>
    <cellStyle name="Normal 12 6 2 6 2" xfId="12568"/>
    <cellStyle name="Normal 12 6 2 6 2 2" xfId="1428"/>
    <cellStyle name="Normal 12 6 2 6 3" xfId="3484"/>
    <cellStyle name="Normal 12 6 2 7" xfId="8200"/>
    <cellStyle name="Normal 12 6 2 7 2" xfId="9334"/>
    <cellStyle name="Normal 12 6 2 7 2 2" xfId="4526"/>
    <cellStyle name="Normal 12 6 2 7 3" xfId="3497"/>
    <cellStyle name="Normal 12 6 2 8" xfId="8206"/>
    <cellStyle name="Normal 12 6 2 8 2" xfId="5076"/>
    <cellStyle name="Normal 12 6 2 9" xfId="27029"/>
    <cellStyle name="Normal 12 6 2 9 2" xfId="6074"/>
    <cellStyle name="Normal 12 6 3" xfId="19483"/>
    <cellStyle name="Normal 12 6 3 2" xfId="9876"/>
    <cellStyle name="Normal 12 6 3 2 2" xfId="12202"/>
    <cellStyle name="Normal 12 6 3 3" xfId="1118"/>
    <cellStyle name="Normal 12 6 4" xfId="9878"/>
    <cellStyle name="Normal 12 6 4 2" xfId="3518"/>
    <cellStyle name="Normal 12 6 4 2 2" xfId="3522"/>
    <cellStyle name="Normal 12 6 4 3" xfId="4066"/>
    <cellStyle name="Normal 12 6 5" xfId="5675"/>
    <cellStyle name="Normal 12 6 5 2" xfId="2470"/>
    <cellStyle name="Normal 12 6 5 2 2" xfId="8134"/>
    <cellStyle name="Normal 12 6 5 3" xfId="2222"/>
    <cellStyle name="Normal 12 6 6" xfId="3564"/>
    <cellStyle name="Normal 12 6 6 2" xfId="8374"/>
    <cellStyle name="Normal 12 6 6 2 2" xfId="6298"/>
    <cellStyle name="Normal 12 6 6 3" xfId="5958"/>
    <cellStyle name="Normal 12 6 7" xfId="13177"/>
    <cellStyle name="Normal 12 6 7 2" xfId="4127"/>
    <cellStyle name="Normal 12 6 7 2 2" xfId="3604"/>
    <cellStyle name="Normal 12 6 7 3" xfId="4100"/>
    <cellStyle name="Normal 12 6 8" xfId="29695"/>
    <cellStyle name="Normal 12 6 8 2" xfId="31172"/>
    <cellStyle name="Normal 12 6 8 2 2" xfId="3608"/>
    <cellStyle name="Normal 12 6 8 3" xfId="1814"/>
    <cellStyle name="Normal 12 6 9" xfId="32763"/>
    <cellStyle name="Normal 12 6 9 2" xfId="3623"/>
    <cellStyle name="Normal 12 7" xfId="19486"/>
    <cellStyle name="Normal 12 7 10" xfId="4880"/>
    <cellStyle name="Normal 12 7 2" xfId="19489"/>
    <cellStyle name="Normal 12 7 2 2" xfId="19493"/>
    <cellStyle name="Normal 12 7 2 2 2" xfId="3594"/>
    <cellStyle name="Normal 12 7 2 3" xfId="4048"/>
    <cellStyle name="Normal 12 7 3" xfId="19497"/>
    <cellStyle name="Normal 12 7 3 2" xfId="7316"/>
    <cellStyle name="Normal 12 7 3 2 2" xfId="3652"/>
    <cellStyle name="Normal 12 7 3 3" xfId="7407"/>
    <cellStyle name="Normal 12 7 4" xfId="16816"/>
    <cellStyle name="Normal 12 7 4 2" xfId="3628"/>
    <cellStyle name="Normal 12 7 4 2 2" xfId="4416"/>
    <cellStyle name="Normal 12 7 4 3" xfId="5419"/>
    <cellStyle name="Normal 12 7 5" xfId="13475"/>
    <cellStyle name="Normal 12 7 5 2" xfId="3662"/>
    <cellStyle name="Normal 12 7 5 2 2" xfId="5239"/>
    <cellStyle name="Normal 12 7 5 3" xfId="3668"/>
    <cellStyle name="Normal 12 7 6" xfId="29708"/>
    <cellStyle name="Normal 12 7 6 2" xfId="3703"/>
    <cellStyle name="Normal 12 7 6 2 2" xfId="16458"/>
    <cellStyle name="Normal 12 7 6 3" xfId="785"/>
    <cellStyle name="Normal 12 7 7" xfId="3709"/>
    <cellStyle name="Normal 12 7 7 2" xfId="5835"/>
    <cellStyle name="Normal 12 7 7 2 2" xfId="3718"/>
    <cellStyle name="Normal 12 7 7 3" xfId="4944"/>
    <cellStyle name="Normal 12 7 8" xfId="31534"/>
    <cellStyle name="Normal 12 7 8 2" xfId="14327"/>
    <cellStyle name="Normal 12 7 9" xfId="16333"/>
    <cellStyle name="Normal 12 7 9 2" xfId="15785"/>
    <cellStyle name="Normal 12 8" xfId="19502"/>
    <cellStyle name="Normal 12 8 10" xfId="472"/>
    <cellStyle name="Normal 12 8 2" xfId="19504"/>
    <cellStyle name="Normal 12 8 2 2" xfId="19505"/>
    <cellStyle name="Normal 12 8 2 2 2" xfId="2798"/>
    <cellStyle name="Normal 12 8 2 3" xfId="21981"/>
    <cellStyle name="Normal 12 8 3" xfId="19510"/>
    <cellStyle name="Normal 12 8 3 2" xfId="7353"/>
    <cellStyle name="Normal 12 8 3 2 2" xfId="3633"/>
    <cellStyle name="Normal 12 8 3 3" xfId="20047"/>
    <cellStyle name="Normal 12 8 4" xfId="2854"/>
    <cellStyle name="Normal 12 8 4 2" xfId="3751"/>
    <cellStyle name="Normal 12 8 4 2 2" xfId="25295"/>
    <cellStyle name="Normal 12 8 4 3" xfId="21989"/>
    <cellStyle name="Normal 12 8 5" xfId="5634"/>
    <cellStyle name="Normal 12 8 5 2" xfId="3756"/>
    <cellStyle name="Normal 12 8 5 2 2" xfId="10843"/>
    <cellStyle name="Normal 12 8 5 3" xfId="21992"/>
    <cellStyle name="Normal 12 8 6" xfId="3768"/>
    <cellStyle name="Normal 12 8 6 2" xfId="10003"/>
    <cellStyle name="Normal 12 8 6 2 2" xfId="24052"/>
    <cellStyle name="Normal 12 8 6 3" xfId="21994"/>
    <cellStyle name="Normal 12 8 7" xfId="4905"/>
    <cellStyle name="Normal 12 8 7 2" xfId="15298"/>
    <cellStyle name="Normal 12 8 7 2 2" xfId="5654"/>
    <cellStyle name="Normal 12 8 7 3" xfId="7855"/>
    <cellStyle name="Normal 12 8 8" xfId="14329"/>
    <cellStyle name="Normal 12 8 8 2" xfId="20258"/>
    <cellStyle name="Normal 12 8 9" xfId="14336"/>
    <cellStyle name="Normal 12 8 9 2" xfId="14786"/>
    <cellStyle name="Normal 12 9" xfId="18321"/>
    <cellStyle name="Normal 12 9 2" xfId="18326"/>
    <cellStyle name="Normal 12 9 2 2" xfId="19511"/>
    <cellStyle name="Normal 12 9 2 2 2" xfId="22108"/>
    <cellStyle name="Normal 12 9 2 3" xfId="3779"/>
    <cellStyle name="Normal 12 9 3" xfId="19514"/>
    <cellStyle name="Normal 12 9 3 2" xfId="3797"/>
    <cellStyle name="Normal 12 9 3 2 2" xfId="3810"/>
    <cellStyle name="Normal 12 9 3 3" xfId="4515"/>
    <cellStyle name="Normal 12 9 4" xfId="6060"/>
    <cellStyle name="Normal 12 9 4 2" xfId="3811"/>
    <cellStyle name="Normal 12 9 4 2 2" xfId="1956"/>
    <cellStyle name="Normal 12 9 4 3" xfId="6147"/>
    <cellStyle name="Normal 12 9 5" xfId="14946"/>
    <cellStyle name="Normal 12 9 5 2" xfId="56"/>
    <cellStyle name="Normal 12 9 5 2 2" xfId="5477"/>
    <cellStyle name="Normal 12 9 5 3" xfId="4738"/>
    <cellStyle name="Normal 12 9 6" xfId="3818"/>
    <cellStyle name="Normal 12 9 6 2" xfId="9268"/>
    <cellStyle name="Normal 12 9 6 2 2" xfId="14671"/>
    <cellStyle name="Normal 12 9 6 3" xfId="4776"/>
    <cellStyle name="Normal 12 9 7" xfId="4311"/>
    <cellStyle name="Normal 12 9 7 2" xfId="9345"/>
    <cellStyle name="Normal 12 9 8" xfId="3864"/>
    <cellStyle name="Normal 12 9 8 2" xfId="15987"/>
    <cellStyle name="Normal 12 9 9" xfId="19517"/>
    <cellStyle name="Normal 13" xfId="5605"/>
    <cellStyle name="Normal 14" xfId="3870"/>
    <cellStyle name="Normal 14 2" xfId="3872"/>
    <cellStyle name="Normal 15" xfId="3911"/>
    <cellStyle name="Normal 15 10" xfId="2690"/>
    <cellStyle name="Normal 15 10 2" xfId="17178"/>
    <cellStyle name="Normal 15 10 2 2" xfId="3876"/>
    <cellStyle name="Normal 15 10 3" xfId="9676"/>
    <cellStyle name="Normal 15 11" xfId="3882"/>
    <cellStyle name="Normal 15 11 2" xfId="6645"/>
    <cellStyle name="Normal 15 11 2 2" xfId="3887"/>
    <cellStyle name="Normal 15 11 3" xfId="3619"/>
    <cellStyle name="Normal 15 12" xfId="3921"/>
    <cellStyle name="Normal 15 12 2" xfId="15766"/>
    <cellStyle name="Normal 15 12 2 2" xfId="12683"/>
    <cellStyle name="Normal 15 12 3" xfId="9692"/>
    <cellStyle name="Normal 15 13" xfId="1620"/>
    <cellStyle name="Normal 15 13 2" xfId="16238"/>
    <cellStyle name="Normal 15 13 2 2" xfId="3948"/>
    <cellStyle name="Normal 15 13 3" xfId="2986"/>
    <cellStyle name="Normal 15 14" xfId="15291"/>
    <cellStyle name="Normal 15 14 2" xfId="3967"/>
    <cellStyle name="Normal 15 14 2 2" xfId="6873"/>
    <cellStyle name="Normal 15 14 3" xfId="9707"/>
    <cellStyle name="Normal 15 15" xfId="6424"/>
    <cellStyle name="Normal 15 15 2" xfId="4406"/>
    <cellStyle name="Normal 15 15 2 2" xfId="4007"/>
    <cellStyle name="Normal 15 15 3" xfId="9728"/>
    <cellStyle name="Normal 15 16" xfId="4078"/>
    <cellStyle name="Normal 15 16 2" xfId="20908"/>
    <cellStyle name="Normal 15 17" xfId="4086"/>
    <cellStyle name="Normal 15 17 2" xfId="10879"/>
    <cellStyle name="Normal 15 18" xfId="4090"/>
    <cellStyle name="Normal 15 19" xfId="4096"/>
    <cellStyle name="Normal 15 2" xfId="4106"/>
    <cellStyle name="Normal 15 2 10" xfId="16254"/>
    <cellStyle name="Normal 15 2 10 2" xfId="16258"/>
    <cellStyle name="Normal 15 2 10 2 2" xfId="11786"/>
    <cellStyle name="Normal 15 2 10 3" xfId="16259"/>
    <cellStyle name="Normal 15 2 11" xfId="13913"/>
    <cellStyle name="Normal 15 2 11 2" xfId="13917"/>
    <cellStyle name="Normal 15 2 11 2 2" xfId="15275"/>
    <cellStyle name="Normal 15 2 11 3" xfId="16262"/>
    <cellStyle name="Normal 15 2 12" xfId="15459"/>
    <cellStyle name="Normal 15 2 12 2" xfId="15935"/>
    <cellStyle name="Normal 15 2 12 2 2" xfId="6242"/>
    <cellStyle name="Normal 15 2 12 3" xfId="9903"/>
    <cellStyle name="Normal 15 2 13" xfId="12415"/>
    <cellStyle name="Normal 15 2 13 2" xfId="16268"/>
    <cellStyle name="Normal 15 2 13 2 2" xfId="12127"/>
    <cellStyle name="Normal 15 2 13 3" xfId="2829"/>
    <cellStyle name="Normal 15 2 14" xfId="1987"/>
    <cellStyle name="Normal 15 2 14 2" xfId="2934"/>
    <cellStyle name="Normal 15 2 15" xfId="15578"/>
    <cellStyle name="Normal 15 2 15 2" xfId="3793"/>
    <cellStyle name="Normal 15 2 16" xfId="4188"/>
    <cellStyle name="Normal 15 2 17" xfId="24925"/>
    <cellStyle name="Normal 15 2 2" xfId="4203"/>
    <cellStyle name="Normal 15 2 2 10" xfId="21580"/>
    <cellStyle name="Normal 15 2 2 10 2" xfId="21582"/>
    <cellStyle name="Normal 15 2 2 10 2 2" xfId="12040"/>
    <cellStyle name="Normal 15 2 2 10 3" xfId="4216"/>
    <cellStyle name="Normal 15 2 2 11" xfId="21584"/>
    <cellStyle name="Normal 15 2 2 11 2" xfId="4414"/>
    <cellStyle name="Normal 15 2 2 11 2 2" xfId="3684"/>
    <cellStyle name="Normal 15 2 2 11 3" xfId="29427"/>
    <cellStyle name="Normal 15 2 2 12" xfId="15219"/>
    <cellStyle name="Normal 15 2 2 12 2" xfId="654"/>
    <cellStyle name="Normal 15 2 2 12 2 2" xfId="11390"/>
    <cellStyle name="Normal 15 2 2 12 3" xfId="29477"/>
    <cellStyle name="Normal 15 2 2 13" xfId="29627"/>
    <cellStyle name="Normal 15 2 2 13 2" xfId="26109"/>
    <cellStyle name="Normal 15 2 2 14" xfId="26114"/>
    <cellStyle name="Normal 15 2 2 14 2" xfId="4240"/>
    <cellStyle name="Normal 15 2 2 15" xfId="1410"/>
    <cellStyle name="Normal 15 2 2 16" xfId="11477"/>
    <cellStyle name="Normal 15 2 2 2" xfId="13528"/>
    <cellStyle name="Normal 15 2 2 2 10" xfId="4242"/>
    <cellStyle name="Normal 15 2 2 2 10 2" xfId="4246"/>
    <cellStyle name="Normal 15 2 2 2 11" xfId="354"/>
    <cellStyle name="Normal 15 2 2 2 2" xfId="12657"/>
    <cellStyle name="Normal 15 2 2 2 2 10" xfId="11281"/>
    <cellStyle name="Normal 15 2 2 2 2 2" xfId="16318"/>
    <cellStyle name="Normal 15 2 2 2 2 2 2" xfId="11568"/>
    <cellStyle name="Normal 15 2 2 2 2 2 2 2" xfId="16069"/>
    <cellStyle name="Normal 15 2 2 2 2 2 3" xfId="9439"/>
    <cellStyle name="Normal 15 2 2 2 2 3" xfId="8542"/>
    <cellStyle name="Normal 15 2 2 2 2 3 2" xfId="10249"/>
    <cellStyle name="Normal 15 2 2 2 2 3 2 2" xfId="6702"/>
    <cellStyle name="Normal 15 2 2 2 2 3 3" xfId="9447"/>
    <cellStyle name="Normal 15 2 2 2 2 4" xfId="7344"/>
    <cellStyle name="Normal 15 2 2 2 2 4 2" xfId="9449"/>
    <cellStyle name="Normal 15 2 2 2 2 4 2 2" xfId="9861"/>
    <cellStyle name="Normal 15 2 2 2 2 4 3" xfId="9453"/>
    <cellStyle name="Normal 15 2 2 2 2 5" xfId="26262"/>
    <cellStyle name="Normal 15 2 2 2 2 5 2" xfId="23980"/>
    <cellStyle name="Normal 15 2 2 2 2 5 2 2" xfId="12663"/>
    <cellStyle name="Normal 15 2 2 2 2 5 3" xfId="22957"/>
    <cellStyle name="Normal 15 2 2 2 2 6" xfId="23990"/>
    <cellStyle name="Normal 15 2 2 2 2 6 2" xfId="9477"/>
    <cellStyle name="Normal 15 2 2 2 2 6 2 2" xfId="6881"/>
    <cellStyle name="Normal 15 2 2 2 2 6 3" xfId="5306"/>
    <cellStyle name="Normal 15 2 2 2 2 7" xfId="8208"/>
    <cellStyle name="Normal 15 2 2 2 2 7 2" xfId="9481"/>
    <cellStyle name="Normal 15 2 2 2 2 7 2 2" xfId="9483"/>
    <cellStyle name="Normal 15 2 2 2 2 7 3" xfId="6642"/>
    <cellStyle name="Normal 15 2 2 2 2 8" xfId="11488"/>
    <cellStyle name="Normal 15 2 2 2 2 8 2" xfId="20404"/>
    <cellStyle name="Normal 15 2 2 2 2 9" xfId="8776"/>
    <cellStyle name="Normal 15 2 2 2 2 9 2" xfId="869"/>
    <cellStyle name="Normal 15 2 2 2 3" xfId="16320"/>
    <cellStyle name="Normal 15 2 2 2 3 2" xfId="5440"/>
    <cellStyle name="Normal 15 2 2 2 3 2 2" xfId="9491"/>
    <cellStyle name="Normal 15 2 2 2 3 3" xfId="9500"/>
    <cellStyle name="Normal 15 2 2 2 4" xfId="4316"/>
    <cellStyle name="Normal 15 2 2 2 4 2" xfId="4760"/>
    <cellStyle name="Normal 15 2 2 2 4 2 2" xfId="17041"/>
    <cellStyle name="Normal 15 2 2 2 4 3" xfId="29510"/>
    <cellStyle name="Normal 15 2 2 2 5" xfId="4319"/>
    <cellStyle name="Normal 15 2 2 2 5 2" xfId="13021"/>
    <cellStyle name="Normal 15 2 2 2 5 2 2" xfId="13022"/>
    <cellStyle name="Normal 15 2 2 2 5 3" xfId="13042"/>
    <cellStyle name="Normal 15 2 2 2 6" xfId="2160"/>
    <cellStyle name="Normal 15 2 2 2 6 2" xfId="17076"/>
    <cellStyle name="Normal 15 2 2 2 6 2 2" xfId="738"/>
    <cellStyle name="Normal 15 2 2 2 6 3" xfId="15357"/>
    <cellStyle name="Normal 15 2 2 2 7" xfId="16194"/>
    <cellStyle name="Normal 15 2 2 2 7 2" xfId="26856"/>
    <cellStyle name="Normal 15 2 2 2 7 2 2" xfId="233"/>
    <cellStyle name="Normal 15 2 2 2 7 3" xfId="15365"/>
    <cellStyle name="Normal 15 2 2 2 8" xfId="9347"/>
    <cellStyle name="Normal 15 2 2 2 8 2" xfId="9811"/>
    <cellStyle name="Normal 15 2 2 2 8 2 2" xfId="6657"/>
    <cellStyle name="Normal 15 2 2 2 8 3" xfId="6680"/>
    <cellStyle name="Normal 15 2 2 2 9" xfId="6843"/>
    <cellStyle name="Normal 15 2 2 2 9 2" xfId="8475"/>
    <cellStyle name="Normal 15 2 2 3" xfId="16321"/>
    <cellStyle name="Normal 15 2 2 3 10" xfId="4389"/>
    <cellStyle name="Normal 15 2 2 3 10 2" xfId="6801"/>
    <cellStyle name="Normal 15 2 2 3 11" xfId="4139"/>
    <cellStyle name="Normal 15 2 2 3 2" xfId="18984"/>
    <cellStyle name="Normal 15 2 2 3 2 10" xfId="8927"/>
    <cellStyle name="Normal 15 2 2 3 2 2" xfId="10066"/>
    <cellStyle name="Normal 15 2 2 3 2 2 2" xfId="10075"/>
    <cellStyle name="Normal 15 2 2 3 2 2 2 2" xfId="10083"/>
    <cellStyle name="Normal 15 2 2 3 2 2 3" xfId="10088"/>
    <cellStyle name="Normal 15 2 2 3 2 3" xfId="10091"/>
    <cellStyle name="Normal 15 2 2 3 2 3 2" xfId="15005"/>
    <cellStyle name="Normal 15 2 2 3 2 3 2 2" xfId="13442"/>
    <cellStyle name="Normal 15 2 2 3 2 3 3" xfId="4434"/>
    <cellStyle name="Normal 15 2 2 3 2 4" xfId="15302"/>
    <cellStyle name="Normal 15 2 2 3 2 4 2" xfId="10098"/>
    <cellStyle name="Normal 15 2 2 3 2 4 2 2" xfId="10104"/>
    <cellStyle name="Normal 15 2 2 3 2 4 3" xfId="5964"/>
    <cellStyle name="Normal 15 2 2 3 2 5" xfId="19624"/>
    <cellStyle name="Normal 15 2 2 3 2 5 2" xfId="14518"/>
    <cellStyle name="Normal 15 2 2 3 2 5 2 2" xfId="13311"/>
    <cellStyle name="Normal 15 2 2 3 2 5 3" xfId="10273"/>
    <cellStyle name="Normal 15 2 2 3 2 6" xfId="18498"/>
    <cellStyle name="Normal 15 2 2 3 2 6 2" xfId="10115"/>
    <cellStyle name="Normal 15 2 2 3 2 6 2 2" xfId="10117"/>
    <cellStyle name="Normal 15 2 2 3 2 6 3" xfId="4834"/>
    <cellStyle name="Normal 15 2 2 3 2 7" xfId="770"/>
    <cellStyle name="Normal 15 2 2 3 2 7 2" xfId="10119"/>
    <cellStyle name="Normal 15 2 2 3 2 7 2 2" xfId="13623"/>
    <cellStyle name="Normal 15 2 2 3 2 7 3" xfId="10166"/>
    <cellStyle name="Normal 15 2 2 3 2 8" xfId="10121"/>
    <cellStyle name="Normal 15 2 2 3 2 8 2" xfId="10125"/>
    <cellStyle name="Normal 15 2 2 3 2 9" xfId="4069"/>
    <cellStyle name="Normal 15 2 2 3 2 9 2" xfId="11755"/>
    <cellStyle name="Normal 15 2 2 3 3" xfId="5598"/>
    <cellStyle name="Normal 15 2 2 3 3 2" xfId="10130"/>
    <cellStyle name="Normal 15 2 2 3 3 2 2" xfId="10134"/>
    <cellStyle name="Normal 15 2 2 3 3 3" xfId="13381"/>
    <cellStyle name="Normal 15 2 2 3 4" xfId="6684"/>
    <cellStyle name="Normal 15 2 2 3 4 2" xfId="17083"/>
    <cellStyle name="Normal 15 2 2 3 4 2 2" xfId="17085"/>
    <cellStyle name="Normal 15 2 2 3 4 3" xfId="21085"/>
    <cellStyle name="Normal 15 2 2 3 5" xfId="6038"/>
    <cellStyle name="Normal 15 2 2 3 5 2" xfId="13120"/>
    <cellStyle name="Normal 15 2 2 3 5 2 2" xfId="16243"/>
    <cellStyle name="Normal 15 2 2 3 5 3" xfId="15383"/>
    <cellStyle name="Normal 15 2 2 3 6" xfId="4681"/>
    <cellStyle name="Normal 15 2 2 3 6 2" xfId="17119"/>
    <cellStyle name="Normal 15 2 2 3 6 2 2" xfId="699"/>
    <cellStyle name="Normal 15 2 2 3 6 3" xfId="4814"/>
    <cellStyle name="Normal 15 2 2 3 7" xfId="37116"/>
    <cellStyle name="Normal 15 2 2 3 7 2" xfId="17128"/>
    <cellStyle name="Normal 15 2 2 3 7 2 2" xfId="1376"/>
    <cellStyle name="Normal 15 2 2 3 7 3" xfId="15392"/>
    <cellStyle name="Normal 15 2 2 3 8" xfId="4484"/>
    <cellStyle name="Normal 15 2 2 3 8 2" xfId="4495"/>
    <cellStyle name="Normal 15 2 2 3 8 2 2" xfId="733"/>
    <cellStyle name="Normal 15 2 2 3 8 3" xfId="2064"/>
    <cellStyle name="Normal 15 2 2 3 9" xfId="8953"/>
    <cellStyle name="Normal 15 2 2 3 9 2" xfId="6569"/>
    <cellStyle name="Normal 15 2 2 4" xfId="2584"/>
    <cellStyle name="Normal 15 2 2 4 10" xfId="29159"/>
    <cellStyle name="Normal 15 2 2 4 2" xfId="12666"/>
    <cellStyle name="Normal 15 2 2 4 2 2" xfId="10368"/>
    <cellStyle name="Normal 15 2 2 4 2 2 2" xfId="10370"/>
    <cellStyle name="Normal 15 2 2 4 2 3" xfId="10379"/>
    <cellStyle name="Normal 15 2 2 4 3" xfId="9399"/>
    <cellStyle name="Normal 15 2 2 4 3 2" xfId="10433"/>
    <cellStyle name="Normal 15 2 2 4 3 2 2" xfId="10441"/>
    <cellStyle name="Normal 15 2 2 4 3 3" xfId="13398"/>
    <cellStyle name="Normal 15 2 2 4 4" xfId="4496"/>
    <cellStyle name="Normal 15 2 2 4 4 2" xfId="17160"/>
    <cellStyle name="Normal 15 2 2 4 4 2 2" xfId="17162"/>
    <cellStyle name="Normal 15 2 2 4 4 3" xfId="17164"/>
    <cellStyle name="Normal 15 2 2 4 5" xfId="234"/>
    <cellStyle name="Normal 15 2 2 4 5 2" xfId="10499"/>
    <cellStyle name="Normal 15 2 2 4 5 2 2" xfId="4500"/>
    <cellStyle name="Normal 15 2 2 4 5 3" xfId="36354"/>
    <cellStyle name="Normal 15 2 2 4 6" xfId="9611"/>
    <cellStyle name="Normal 15 2 2 4 6 2" xfId="2620"/>
    <cellStyle name="Normal 15 2 2 4 6 2 2" xfId="12952"/>
    <cellStyle name="Normal 15 2 2 4 6 3" xfId="15434"/>
    <cellStyle name="Normal 15 2 2 4 7" xfId="19539"/>
    <cellStyle name="Normal 15 2 2 4 7 2" xfId="19545"/>
    <cellStyle name="Normal 15 2 2 4 7 2 2" xfId="4501"/>
    <cellStyle name="Normal 15 2 2 4 7 3" xfId="2534"/>
    <cellStyle name="Normal 15 2 2 4 8" xfId="30268"/>
    <cellStyle name="Normal 15 2 2 4 8 2" xfId="4502"/>
    <cellStyle name="Normal 15 2 2 4 9" xfId="7105"/>
    <cellStyle name="Normal 15 2 2 4 9 2" xfId="6924"/>
    <cellStyle name="Normal 15 2 2 5" xfId="31444"/>
    <cellStyle name="Normal 15 2 2 5 10" xfId="16915"/>
    <cellStyle name="Normal 15 2 2 5 2" xfId="2555"/>
    <cellStyle name="Normal 15 2 2 5 2 2" xfId="15654"/>
    <cellStyle name="Normal 15 2 2 5 2 2 2" xfId="15661"/>
    <cellStyle name="Normal 15 2 2 5 2 3" xfId="15665"/>
    <cellStyle name="Normal 15 2 2 5 3" xfId="2375"/>
    <cellStyle name="Normal 15 2 2 5 3 2" xfId="9075"/>
    <cellStyle name="Normal 15 2 2 5 3 2 2" xfId="15671"/>
    <cellStyle name="Normal 15 2 2 5 3 3" xfId="15675"/>
    <cellStyle name="Normal 15 2 2 5 4" xfId="4529"/>
    <cellStyle name="Normal 15 2 2 5 4 2" xfId="14166"/>
    <cellStyle name="Normal 15 2 2 5 4 2 2" xfId="21360"/>
    <cellStyle name="Normal 15 2 2 5 4 3" xfId="6724"/>
    <cellStyle name="Normal 15 2 2 5 5" xfId="4536"/>
    <cellStyle name="Normal 15 2 2 5 5 2" xfId="11419"/>
    <cellStyle name="Normal 15 2 2 5 5 2 2" xfId="11424"/>
    <cellStyle name="Normal 15 2 2 5 5 3" xfId="4573"/>
    <cellStyle name="Normal 15 2 2 5 6" xfId="1069"/>
    <cellStyle name="Normal 15 2 2 5 6 2" xfId="3570"/>
    <cellStyle name="Normal 15 2 2 5 6 2 2" xfId="5737"/>
    <cellStyle name="Normal 15 2 2 5 6 3" xfId="4597"/>
    <cellStyle name="Normal 15 2 2 5 7" xfId="19659"/>
    <cellStyle name="Normal 15 2 2 5 7 2" xfId="19666"/>
    <cellStyle name="Normal 15 2 2 5 7 2 2" xfId="9722"/>
    <cellStyle name="Normal 15 2 2 5 7 3" xfId="11164"/>
    <cellStyle name="Normal 15 2 2 5 8" xfId="19683"/>
    <cellStyle name="Normal 15 2 2 5 8 2" xfId="4610"/>
    <cellStyle name="Normal 15 2 2 5 9" xfId="7150"/>
    <cellStyle name="Normal 15 2 2 5 9 2" xfId="5613"/>
    <cellStyle name="Normal 15 2 2 6" xfId="33560"/>
    <cellStyle name="Normal 15 2 2 6 2" xfId="881"/>
    <cellStyle name="Normal 15 2 2 6 2 2" xfId="16439"/>
    <cellStyle name="Normal 15 2 2 6 2 2 2" xfId="4626"/>
    <cellStyle name="Normal 15 2 2 6 2 3" xfId="4632"/>
    <cellStyle name="Normal 15 2 2 6 3" xfId="4651"/>
    <cellStyle name="Normal 15 2 2 6 3 2" xfId="16466"/>
    <cellStyle name="Normal 15 2 2 6 3 2 2" xfId="248"/>
    <cellStyle name="Normal 15 2 2 6 3 3" xfId="1832"/>
    <cellStyle name="Normal 15 2 2 6 4" xfId="4659"/>
    <cellStyle name="Normal 15 2 2 6 4 2" xfId="10072"/>
    <cellStyle name="Normal 15 2 2 6 4 2 2" xfId="4669"/>
    <cellStyle name="Normal 15 2 2 6 4 3" xfId="4670"/>
    <cellStyle name="Normal 15 2 2 6 5" xfId="6117"/>
    <cellStyle name="Normal 15 2 2 6 5 2" xfId="10632"/>
    <cellStyle name="Normal 15 2 2 6 5 2 2" xfId="4672"/>
    <cellStyle name="Normal 15 2 2 6 5 3" xfId="3295"/>
    <cellStyle name="Normal 15 2 2 6 6" xfId="9626"/>
    <cellStyle name="Normal 15 2 2 6 6 2" xfId="9629"/>
    <cellStyle name="Normal 15 2 2 6 6 2 2" xfId="11487"/>
    <cellStyle name="Normal 15 2 2 6 6 3" xfId="9251"/>
    <cellStyle name="Normal 15 2 2 6 7" xfId="20243"/>
    <cellStyle name="Normal 15 2 2 6 7 2" xfId="16392"/>
    <cellStyle name="Normal 15 2 2 6 8" xfId="19710"/>
    <cellStyle name="Normal 15 2 2 6 8 2" xfId="12725"/>
    <cellStyle name="Normal 15 2 2 6 9" xfId="2607"/>
    <cellStyle name="Normal 15 2 2 7" xfId="5790"/>
    <cellStyle name="Normal 15 2 2 7 2" xfId="4677"/>
    <cellStyle name="Normal 15 2 2 7 2 2" xfId="12314"/>
    <cellStyle name="Normal 15 2 2 7 3" xfId="4726"/>
    <cellStyle name="Normal 15 2 2 8" xfId="6245"/>
    <cellStyle name="Normal 15 2 2 8 2" xfId="24959"/>
    <cellStyle name="Normal 15 2 2 8 2 2" xfId="27080"/>
    <cellStyle name="Normal 15 2 2 8 3" xfId="4765"/>
    <cellStyle name="Normal 15 2 2 9" xfId="1706"/>
    <cellStyle name="Normal 15 2 2 9 2" xfId="1750"/>
    <cellStyle name="Normal 15 2 2 9 2 2" xfId="4777"/>
    <cellStyle name="Normal 15 2 2 9 3" xfId="11625"/>
    <cellStyle name="Normal 15 2 3" xfId="13573"/>
    <cellStyle name="Normal 15 2 3 10" xfId="21596"/>
    <cellStyle name="Normal 15 2 3 10 2" xfId="21599"/>
    <cellStyle name="Normal 15 2 3 11" xfId="21601"/>
    <cellStyle name="Normal 15 2 3 2" xfId="28442"/>
    <cellStyle name="Normal 15 2 3 2 10" xfId="2933"/>
    <cellStyle name="Normal 15 2 3 2 2" xfId="12819"/>
    <cellStyle name="Normal 15 2 3 2 2 2" xfId="16400"/>
    <cellStyle name="Normal 15 2 3 2 2 2 2" xfId="6351"/>
    <cellStyle name="Normal 15 2 3 2 2 3" xfId="10266"/>
    <cellStyle name="Normal 15 2 3 2 3" xfId="16414"/>
    <cellStyle name="Normal 15 2 3 2 3 2" xfId="10243"/>
    <cellStyle name="Normal 15 2 3 2 3 2 2" xfId="12360"/>
    <cellStyle name="Normal 15 2 3 2 3 3" xfId="12363"/>
    <cellStyle name="Normal 15 2 3 2 4" xfId="4805"/>
    <cellStyle name="Normal 15 2 3 2 4 2" xfId="12392"/>
    <cellStyle name="Normal 15 2 3 2 4 2 2" xfId="12395"/>
    <cellStyle name="Normal 15 2 3 2 4 3" xfId="12403"/>
    <cellStyle name="Normal 15 2 3 2 5" xfId="1782"/>
    <cellStyle name="Normal 15 2 3 2 5 2" xfId="12461"/>
    <cellStyle name="Normal 15 2 3 2 5 2 2" xfId="12465"/>
    <cellStyle name="Normal 15 2 3 2 5 3" xfId="12468"/>
    <cellStyle name="Normal 15 2 3 2 6" xfId="840"/>
    <cellStyle name="Normal 15 2 3 2 6 2" xfId="12502"/>
    <cellStyle name="Normal 15 2 3 2 6 2 2" xfId="4820"/>
    <cellStyle name="Normal 15 2 3 2 6 3" xfId="4469"/>
    <cellStyle name="Normal 15 2 3 2 7" xfId="9363"/>
    <cellStyle name="Normal 15 2 3 2 7 2" xfId="20210"/>
    <cellStyle name="Normal 15 2 3 2 7 2 2" xfId="20214"/>
    <cellStyle name="Normal 15 2 3 2 7 3" xfId="4840"/>
    <cellStyle name="Normal 15 2 3 2 8" xfId="7282"/>
    <cellStyle name="Normal 15 2 3 2 8 2" xfId="20255"/>
    <cellStyle name="Normal 15 2 3 2 9" xfId="14771"/>
    <cellStyle name="Normal 15 2 3 2 9 2" xfId="20302"/>
    <cellStyle name="Normal 15 2 3 3" xfId="10562"/>
    <cellStyle name="Normal 15 2 3 3 2" xfId="10576"/>
    <cellStyle name="Normal 15 2 3 3 2 2" xfId="6030"/>
    <cellStyle name="Normal 15 2 3 3 3" xfId="10602"/>
    <cellStyle name="Normal 15 2 3 4" xfId="16417"/>
    <cellStyle name="Normal 15 2 3 4 2" xfId="13884"/>
    <cellStyle name="Normal 15 2 3 4 2 2" xfId="13887"/>
    <cellStyle name="Normal 15 2 3 4 3" xfId="7301"/>
    <cellStyle name="Normal 15 2 3 5" xfId="33101"/>
    <cellStyle name="Normal 15 2 3 5 2" xfId="13952"/>
    <cellStyle name="Normal 15 2 3 5 2 2" xfId="13956"/>
    <cellStyle name="Normal 15 2 3 5 3" xfId="13961"/>
    <cellStyle name="Normal 15 2 3 6" xfId="23609"/>
    <cellStyle name="Normal 15 2 3 6 2" xfId="23613"/>
    <cellStyle name="Normal 15 2 3 6 2 2" xfId="14004"/>
    <cellStyle name="Normal 15 2 3 6 3" xfId="14008"/>
    <cellStyle name="Normal 15 2 3 7" xfId="23620"/>
    <cellStyle name="Normal 15 2 3 7 2" xfId="5502"/>
    <cellStyle name="Normal 15 2 3 7 2 2" xfId="24106"/>
    <cellStyle name="Normal 15 2 3 7 3" xfId="14028"/>
    <cellStyle name="Normal 15 2 3 8" xfId="4861"/>
    <cellStyle name="Normal 15 2 3 8 2" xfId="15893"/>
    <cellStyle name="Normal 15 2 3 8 2 2" xfId="14080"/>
    <cellStyle name="Normal 15 2 3 8 3" xfId="14084"/>
    <cellStyle name="Normal 15 2 3 9" xfId="1806"/>
    <cellStyle name="Normal 15 2 3 9 2" xfId="14127"/>
    <cellStyle name="Normal 15 2 4" xfId="16085"/>
    <cellStyle name="Normal 15 2 4 10" xfId="4862"/>
    <cellStyle name="Normal 15 2 4 10 2" xfId="37386"/>
    <cellStyle name="Normal 15 2 4 11" xfId="1746"/>
    <cellStyle name="Normal 15 2 4 2" xfId="10605"/>
    <cellStyle name="Normal 15 2 4 2 10" xfId="3254"/>
    <cellStyle name="Normal 15 2 4 2 2" xfId="8045"/>
    <cellStyle name="Normal 15 2 4 2 2 2" xfId="16424"/>
    <cellStyle name="Normal 15 2 4 2 2 2 2" xfId="4864"/>
    <cellStyle name="Normal 15 2 4 2 2 3" xfId="26792"/>
    <cellStyle name="Normal 15 2 4 2 3" xfId="16427"/>
    <cellStyle name="Normal 15 2 4 2 3 2" xfId="8083"/>
    <cellStyle name="Normal 15 2 4 2 3 2 2" xfId="21218"/>
    <cellStyle name="Normal 15 2 4 2 3 3" xfId="13303"/>
    <cellStyle name="Normal 15 2 4 2 4" xfId="13416"/>
    <cellStyle name="Normal 15 2 4 2 4 2" xfId="15872"/>
    <cellStyle name="Normal 15 2 4 2 4 2 2" xfId="14059"/>
    <cellStyle name="Normal 15 2 4 2 4 3" xfId="15882"/>
    <cellStyle name="Normal 15 2 4 2 5" xfId="13437"/>
    <cellStyle name="Normal 15 2 4 2 5 2" xfId="13445"/>
    <cellStyle name="Normal 15 2 4 2 5 2 2" xfId="17134"/>
    <cellStyle name="Normal 15 2 4 2 5 3" xfId="14112"/>
    <cellStyle name="Normal 15 2 4 2 6" xfId="13451"/>
    <cellStyle name="Normal 15 2 4 2 6 2" xfId="14131"/>
    <cellStyle name="Normal 15 2 4 2 6 2 2" xfId="4341"/>
    <cellStyle name="Normal 15 2 4 2 6 3" xfId="4878"/>
    <cellStyle name="Normal 15 2 4 2 7" xfId="16199"/>
    <cellStyle name="Normal 15 2 4 2 7 2" xfId="26882"/>
    <cellStyle name="Normal 15 2 4 2 7 2 2" xfId="13456"/>
    <cellStyle name="Normal 15 2 4 2 7 3" xfId="4447"/>
    <cellStyle name="Normal 15 2 4 2 8" xfId="10218"/>
    <cellStyle name="Normal 15 2 4 2 8 2" xfId="10223"/>
    <cellStyle name="Normal 15 2 4 2 9" xfId="10226"/>
    <cellStyle name="Normal 15 2 4 2 9 2" xfId="13459"/>
    <cellStyle name="Normal 15 2 4 3" xfId="11047"/>
    <cellStyle name="Normal 15 2 4 3 2" xfId="11373"/>
    <cellStyle name="Normal 15 2 4 3 2 2" xfId="11022"/>
    <cellStyle name="Normal 15 2 4 3 3" xfId="6909"/>
    <cellStyle name="Normal 15 2 4 4" xfId="16431"/>
    <cellStyle name="Normal 15 2 4 4 2" xfId="14246"/>
    <cellStyle name="Normal 15 2 4 4 2 2" xfId="14249"/>
    <cellStyle name="Normal 15 2 4 4 3" xfId="14270"/>
    <cellStyle name="Normal 15 2 4 5" xfId="4946"/>
    <cellStyle name="Normal 15 2 4 5 2" xfId="12482"/>
    <cellStyle name="Normal 15 2 4 5 2 2" xfId="12310"/>
    <cellStyle name="Normal 15 2 4 5 3" xfId="10361"/>
    <cellStyle name="Normal 15 2 4 6" xfId="24464"/>
    <cellStyle name="Normal 15 2 4 6 2" xfId="23629"/>
    <cellStyle name="Normal 15 2 4 6 2 2" xfId="11393"/>
    <cellStyle name="Normal 15 2 4 6 3" xfId="265"/>
    <cellStyle name="Normal 15 2 4 7" xfId="23631"/>
    <cellStyle name="Normal 15 2 4 7 2" xfId="4959"/>
    <cellStyle name="Normal 15 2 4 7 2 2" xfId="4966"/>
    <cellStyle name="Normal 15 2 4 7 3" xfId="5449"/>
    <cellStyle name="Normal 15 2 4 8" xfId="4980"/>
    <cellStyle name="Normal 15 2 4 8 2" xfId="31122"/>
    <cellStyle name="Normal 15 2 4 8 2 2" xfId="22066"/>
    <cellStyle name="Normal 15 2 4 8 3" xfId="2087"/>
    <cellStyle name="Normal 15 2 4 9" xfId="6154"/>
    <cellStyle name="Normal 15 2 4 9 2" xfId="24355"/>
    <cellStyle name="Normal 15 2 5" xfId="1267"/>
    <cellStyle name="Normal 15 2 5 10" xfId="11941"/>
    <cellStyle name="Normal 15 2 5 2" xfId="2990"/>
    <cellStyle name="Normal 15 2 5 2 2" xfId="4988"/>
    <cellStyle name="Normal 15 2 5 2 2 2" xfId="10304"/>
    <cellStyle name="Normal 15 2 5 2 3" xfId="13718"/>
    <cellStyle name="Normal 15 2 5 3" xfId="2879"/>
    <cellStyle name="Normal 15 2 5 3 2" xfId="13810"/>
    <cellStyle name="Normal 15 2 5 3 2 2" xfId="35754"/>
    <cellStyle name="Normal 15 2 5 3 3" xfId="24731"/>
    <cellStyle name="Normal 15 2 5 4" xfId="16440"/>
    <cellStyle name="Normal 15 2 5 4 2" xfId="14538"/>
    <cellStyle name="Normal 15 2 5 4 2 2" xfId="15174"/>
    <cellStyle name="Normal 15 2 5 4 3" xfId="14547"/>
    <cellStyle name="Normal 15 2 5 5" xfId="5727"/>
    <cellStyle name="Normal 15 2 5 5 2" xfId="17482"/>
    <cellStyle name="Normal 15 2 5 5 2 2" xfId="15214"/>
    <cellStyle name="Normal 15 2 5 5 3" xfId="13843"/>
    <cellStyle name="Normal 15 2 5 6" xfId="27403"/>
    <cellStyle name="Normal 15 2 5 6 2" xfId="24480"/>
    <cellStyle name="Normal 15 2 5 6 2 2" xfId="13859"/>
    <cellStyle name="Normal 15 2 5 6 3" xfId="13866"/>
    <cellStyle name="Normal 15 2 5 7" xfId="23637"/>
    <cellStyle name="Normal 15 2 5 7 2" xfId="22358"/>
    <cellStyle name="Normal 15 2 5 7 2 2" xfId="5091"/>
    <cellStyle name="Normal 15 2 5 7 3" xfId="5115"/>
    <cellStyle name="Normal 15 2 5 8" xfId="5117"/>
    <cellStyle name="Normal 15 2 5 8 2" xfId="23585"/>
    <cellStyle name="Normal 15 2 5 9" xfId="1547"/>
    <cellStyle name="Normal 15 2 5 9 2" xfId="22366"/>
    <cellStyle name="Normal 15 2 6" xfId="5120"/>
    <cellStyle name="Normal 15 2 6 10" xfId="5145"/>
    <cellStyle name="Normal 15 2 6 2" xfId="7444"/>
    <cellStyle name="Normal 15 2 6 2 2" xfId="2134"/>
    <cellStyle name="Normal 15 2 6 2 2 2" xfId="15496"/>
    <cellStyle name="Normal 15 2 6 2 3" xfId="13923"/>
    <cellStyle name="Normal 15 2 6 3" xfId="5152"/>
    <cellStyle name="Normal 15 2 6 3 2" xfId="14052"/>
    <cellStyle name="Normal 15 2 6 3 2 2" xfId="12895"/>
    <cellStyle name="Normal 15 2 6 3 3" xfId="36375"/>
    <cellStyle name="Normal 15 2 6 4" xfId="16468"/>
    <cellStyle name="Normal 15 2 6 4 2" xfId="8579"/>
    <cellStyle name="Normal 15 2 6 4 2 2" xfId="14506"/>
    <cellStyle name="Normal 15 2 6 4 3" xfId="5157"/>
    <cellStyle name="Normal 15 2 6 5" xfId="5827"/>
    <cellStyle name="Normal 15 2 6 5 2" xfId="24434"/>
    <cellStyle name="Normal 15 2 6 5 2 2" xfId="15593"/>
    <cellStyle name="Normal 15 2 6 5 3" xfId="5158"/>
    <cellStyle name="Normal 15 2 6 6" xfId="23641"/>
    <cellStyle name="Normal 15 2 6 6 2" xfId="24445"/>
    <cellStyle name="Normal 15 2 6 6 2 2" xfId="15626"/>
    <cellStyle name="Normal 15 2 6 6 3" xfId="5163"/>
    <cellStyle name="Normal 15 2 6 7" xfId="23643"/>
    <cellStyle name="Normal 15 2 6 7 2" xfId="23842"/>
    <cellStyle name="Normal 15 2 6 7 2 2" xfId="24462"/>
    <cellStyle name="Normal 15 2 6 7 3" xfId="24472"/>
    <cellStyle name="Normal 15 2 6 8" xfId="5192"/>
    <cellStyle name="Normal 15 2 6 8 2" xfId="24761"/>
    <cellStyle name="Normal 15 2 6 9" xfId="1357"/>
    <cellStyle name="Normal 15 2 6 9 2" xfId="24899"/>
    <cellStyle name="Normal 15 2 7" xfId="3533"/>
    <cellStyle name="Normal 15 2 7 2" xfId="5204"/>
    <cellStyle name="Normal 15 2 7 2 2" xfId="29948"/>
    <cellStyle name="Normal 15 2 7 2 2 2" xfId="16369"/>
    <cellStyle name="Normal 15 2 7 2 3" xfId="13980"/>
    <cellStyle name="Normal 15 2 7 3" xfId="2255"/>
    <cellStyle name="Normal 15 2 7 3 2" xfId="14070"/>
    <cellStyle name="Normal 15 2 7 3 2 2" xfId="13340"/>
    <cellStyle name="Normal 15 2 7 3 3" xfId="4474"/>
    <cellStyle name="Normal 15 2 7 4" xfId="2377"/>
    <cellStyle name="Normal 15 2 7 4 2" xfId="24466"/>
    <cellStyle name="Normal 15 2 7 4 2 2" xfId="9090"/>
    <cellStyle name="Normal 15 2 7 4 3" xfId="5210"/>
    <cellStyle name="Normal 15 2 7 5" xfId="5213"/>
    <cellStyle name="Normal 15 2 7 5 2" xfId="24467"/>
    <cellStyle name="Normal 15 2 7 5 2 2" xfId="9164"/>
    <cellStyle name="Normal 15 2 7 5 3" xfId="5216"/>
    <cellStyle name="Normal 15 2 7 6" xfId="23649"/>
    <cellStyle name="Normal 15 2 7 6 2" xfId="13518"/>
    <cellStyle name="Normal 15 2 7 6 2 2" xfId="24134"/>
    <cellStyle name="Normal 15 2 7 6 3" xfId="24142"/>
    <cellStyle name="Normal 15 2 7 7" xfId="23652"/>
    <cellStyle name="Normal 15 2 7 7 2" xfId="25203"/>
    <cellStyle name="Normal 15 2 7 8" xfId="5223"/>
    <cellStyle name="Normal 15 2 7 8 2" xfId="25259"/>
    <cellStyle name="Normal 15 2 7 9" xfId="3654"/>
    <cellStyle name="Normal 15 2 8" xfId="5226"/>
    <cellStyle name="Normal 15 2 8 2" xfId="5228"/>
    <cellStyle name="Normal 15 2 8 2 2" xfId="5798"/>
    <cellStyle name="Normal 15 2 8 3" xfId="5241"/>
    <cellStyle name="Normal 15 2 9" xfId="3988"/>
    <cellStyle name="Normal 15 2 9 2" xfId="5276"/>
    <cellStyle name="Normal 15 2 9 2 2" xfId="5336"/>
    <cellStyle name="Normal 15 2 9 3" xfId="5339"/>
    <cellStyle name="Normal 15 3" xfId="18946"/>
    <cellStyle name="Normal 15 3 10" xfId="16486"/>
    <cellStyle name="Normal 15 3 10 2" xfId="28043"/>
    <cellStyle name="Normal 15 3 10 2 2" xfId="22722"/>
    <cellStyle name="Normal 15 3 10 3" xfId="16090"/>
    <cellStyle name="Normal 15 3 11" xfId="5353"/>
    <cellStyle name="Normal 15 3 11 2" xfId="24582"/>
    <cellStyle name="Normal 15 3 11 2 2" xfId="22759"/>
    <cellStyle name="Normal 15 3 11 3" xfId="22768"/>
    <cellStyle name="Normal 15 3 12" xfId="5705"/>
    <cellStyle name="Normal 15 3 12 2" xfId="22796"/>
    <cellStyle name="Normal 15 3 12 2 2" xfId="22801"/>
    <cellStyle name="Normal 15 3 12 3" xfId="22812"/>
    <cellStyle name="Normal 15 3 13" xfId="15032"/>
    <cellStyle name="Normal 15 3 13 2" xfId="32002"/>
    <cellStyle name="Normal 15 3 13 2 2" xfId="16938"/>
    <cellStyle name="Normal 15 3 13 3" xfId="17154"/>
    <cellStyle name="Normal 15 3 14" xfId="11199"/>
    <cellStyle name="Normal 15 3 14 2" xfId="17306"/>
    <cellStyle name="Normal 15 3 15" xfId="5539"/>
    <cellStyle name="Normal 15 3 15 2" xfId="17507"/>
    <cellStyle name="Normal 15 3 16" xfId="15315"/>
    <cellStyle name="Normal 15 3 17" xfId="15815"/>
    <cellStyle name="Normal 15 3 2" xfId="5543"/>
    <cellStyle name="Normal 15 3 2 10" xfId="21633"/>
    <cellStyle name="Normal 15 3 2 10 2" xfId="12641"/>
    <cellStyle name="Normal 15 3 2 10 2 2" xfId="11742"/>
    <cellStyle name="Normal 15 3 2 10 3" xfId="16539"/>
    <cellStyle name="Normal 15 3 2 11" xfId="12646"/>
    <cellStyle name="Normal 15 3 2 11 2" xfId="3047"/>
    <cellStyle name="Normal 15 3 2 11 2 2" xfId="5772"/>
    <cellStyle name="Normal 15 3 2 11 3" xfId="5315"/>
    <cellStyle name="Normal 15 3 2 12" xfId="13461"/>
    <cellStyle name="Normal 15 3 2 12 2" xfId="5402"/>
    <cellStyle name="Normal 15 3 2 12 2 2" xfId="3906"/>
    <cellStyle name="Normal 15 3 2 12 3" xfId="1772"/>
    <cellStyle name="Normal 15 3 2 13" xfId="1555"/>
    <cellStyle name="Normal 15 3 2 13 2" xfId="9965"/>
    <cellStyle name="Normal 15 3 2 14" xfId="5545"/>
    <cellStyle name="Normal 15 3 2 14 2" xfId="9654"/>
    <cellStyle name="Normal 15 3 2 15" xfId="5548"/>
    <cellStyle name="Normal 15 3 2 16" xfId="7211"/>
    <cellStyle name="Normal 15 3 2 2" xfId="7264"/>
    <cellStyle name="Normal 15 3 2 2 10" xfId="35551"/>
    <cellStyle name="Normal 15 3 2 2 10 2" xfId="7832"/>
    <cellStyle name="Normal 15 3 2 2 11" xfId="11422"/>
    <cellStyle name="Normal 15 3 2 2 2" xfId="12997"/>
    <cellStyle name="Normal 15 3 2 2 2 10" xfId="8366"/>
    <cellStyle name="Normal 15 3 2 2 2 2" xfId="19884"/>
    <cellStyle name="Normal 15 3 2 2 2 2 2" xfId="5579"/>
    <cellStyle name="Normal 15 3 2 2 2 2 2 2" xfId="2593"/>
    <cellStyle name="Normal 15 3 2 2 2 2 3" xfId="5100"/>
    <cellStyle name="Normal 15 3 2 2 2 3" xfId="3823"/>
    <cellStyle name="Normal 15 3 2 2 2 3 2" xfId="5587"/>
    <cellStyle name="Normal 15 3 2 2 2 3 2 2" xfId="5589"/>
    <cellStyle name="Normal 15 3 2 2 2 3 3" xfId="4161"/>
    <cellStyle name="Normal 15 3 2 2 2 4" xfId="9794"/>
    <cellStyle name="Normal 15 3 2 2 2 4 2" xfId="5590"/>
    <cellStyle name="Normal 15 3 2 2 2 4 2 2" xfId="6118"/>
    <cellStyle name="Normal 15 3 2 2 2 4 3" xfId="1743"/>
    <cellStyle name="Normal 15 3 2 2 2 5" xfId="6868"/>
    <cellStyle name="Normal 15 3 2 2 2 5 2" xfId="1888"/>
    <cellStyle name="Normal 15 3 2 2 2 5 2 2" xfId="24326"/>
    <cellStyle name="Normal 15 3 2 2 2 5 3" xfId="23482"/>
    <cellStyle name="Normal 15 3 2 2 2 6" xfId="5601"/>
    <cellStyle name="Normal 15 3 2 2 2 6 2" xfId="6095"/>
    <cellStyle name="Normal 15 3 2 2 2 6 2 2" xfId="13535"/>
    <cellStyle name="Normal 15 3 2 2 2 6 3" xfId="13372"/>
    <cellStyle name="Normal 15 3 2 2 2 7" xfId="5631"/>
    <cellStyle name="Normal 15 3 2 2 2 7 2" xfId="13439"/>
    <cellStyle name="Normal 15 3 2 2 2 7 2 2" xfId="13447"/>
    <cellStyle name="Normal 15 3 2 2 2 7 3" xfId="13450"/>
    <cellStyle name="Normal 15 3 2 2 2 8" xfId="24331"/>
    <cellStyle name="Normal 15 3 2 2 2 8 2" xfId="13481"/>
    <cellStyle name="Normal 15 3 2 2 2 9" xfId="3185"/>
    <cellStyle name="Normal 15 3 2 2 2 9 2" xfId="13490"/>
    <cellStyle name="Normal 15 3 2 2 3" xfId="16506"/>
    <cellStyle name="Normal 15 3 2 2 3 2" xfId="5638"/>
    <cellStyle name="Normal 15 3 2 2 3 2 2" xfId="1115"/>
    <cellStyle name="Normal 15 3 2 2 3 3" xfId="10464"/>
    <cellStyle name="Normal 15 3 2 2 4" xfId="5660"/>
    <cellStyle name="Normal 15 3 2 2 4 2" xfId="5679"/>
    <cellStyle name="Normal 15 3 2 2 4 2 2" xfId="2502"/>
    <cellStyle name="Normal 15 3 2 2 4 3" xfId="5700"/>
    <cellStyle name="Normal 15 3 2 2 5" xfId="7413"/>
    <cellStyle name="Normal 15 3 2 2 5 2" xfId="8223"/>
    <cellStyle name="Normal 15 3 2 2 5 2 2" xfId="6500"/>
    <cellStyle name="Normal 15 3 2 2 5 3" xfId="8482"/>
    <cellStyle name="Normal 15 3 2 2 6" xfId="4332"/>
    <cellStyle name="Normal 15 3 2 2 6 2" xfId="5905"/>
    <cellStyle name="Normal 15 3 2 2 6 2 2" xfId="5714"/>
    <cellStyle name="Normal 15 3 2 2 6 3" xfId="15837"/>
    <cellStyle name="Normal 15 3 2 2 7" xfId="37624"/>
    <cellStyle name="Normal 15 3 2 2 7 2" xfId="5726"/>
    <cellStyle name="Normal 15 3 2 2 7 2 2" xfId="5742"/>
    <cellStyle name="Normal 15 3 2 2 7 3" xfId="15846"/>
    <cellStyle name="Normal 15 3 2 2 8" xfId="9484"/>
    <cellStyle name="Normal 15 3 2 2 8 2" xfId="10825"/>
    <cellStyle name="Normal 15 3 2 2 8 2 2" xfId="3063"/>
    <cellStyle name="Normal 15 3 2 2 8 3" xfId="5761"/>
    <cellStyle name="Normal 15 3 2 2 9" xfId="949"/>
    <cellStyle name="Normal 15 3 2 2 9 2" xfId="5786"/>
    <cellStyle name="Normal 15 3 2 3" xfId="15069"/>
    <cellStyle name="Normal 15 3 2 3 10" xfId="5766"/>
    <cellStyle name="Normal 15 3 2 3 10 2" xfId="19818"/>
    <cellStyle name="Normal 15 3 2 3 11" xfId="5778"/>
    <cellStyle name="Normal 15 3 2 3 2" xfId="13014"/>
    <cellStyle name="Normal 15 3 2 3 2 10" xfId="14030"/>
    <cellStyle name="Normal 15 3 2 3 2 2" xfId="6826"/>
    <cellStyle name="Normal 15 3 2 3 2 2 2" xfId="7124"/>
    <cellStyle name="Normal 15 3 2 3 2 2 2 2" xfId="9880"/>
    <cellStyle name="Normal 15 3 2 3 2 2 3" xfId="23275"/>
    <cellStyle name="Normal 15 3 2 3 2 3" xfId="13848"/>
    <cellStyle name="Normal 15 3 2 3 2 3 2" xfId="7131"/>
    <cellStyle name="Normal 15 3 2 3 2 3 2 2" xfId="10179"/>
    <cellStyle name="Normal 15 3 2 3 2 3 3" xfId="13328"/>
    <cellStyle name="Normal 15 3 2 3 2 4" xfId="13334"/>
    <cellStyle name="Normal 15 3 2 3 2 4 2" xfId="13336"/>
    <cellStyle name="Normal 15 3 2 3 2 4 2 2" xfId="5910"/>
    <cellStyle name="Normal 15 3 2 3 2 4 3" xfId="35180"/>
    <cellStyle name="Normal 15 3 2 3 2 5" xfId="14652"/>
    <cellStyle name="Normal 15 3 2 3 2 5 2" xfId="13338"/>
    <cellStyle name="Normal 15 3 2 3 2 5 2 2" xfId="6039"/>
    <cellStyle name="Normal 15 3 2 3 2 5 3" xfId="5811"/>
    <cellStyle name="Normal 15 3 2 3 2 6" xfId="2965"/>
    <cellStyle name="Normal 15 3 2 3 2 6 2" xfId="14792"/>
    <cellStyle name="Normal 15 3 2 3 2 6 2 2" xfId="14823"/>
    <cellStyle name="Normal 15 3 2 3 2 6 3" xfId="14828"/>
    <cellStyle name="Normal 15 3 2 3 2 7" xfId="1800"/>
    <cellStyle name="Normal 15 3 2 3 2 7 2" xfId="14876"/>
    <cellStyle name="Normal 15 3 2 3 2 7 2 2" xfId="14881"/>
    <cellStyle name="Normal 15 3 2 3 2 7 3" xfId="14892"/>
    <cellStyle name="Normal 15 3 2 3 2 8" xfId="8159"/>
    <cellStyle name="Normal 15 3 2 3 2 8 2" xfId="14921"/>
    <cellStyle name="Normal 15 3 2 3 2 9" xfId="7973"/>
    <cellStyle name="Normal 15 3 2 3 2 9 2" xfId="24676"/>
    <cellStyle name="Normal 15 3 2 3 3" xfId="5816"/>
    <cellStyle name="Normal 15 3 2 3 3 2" xfId="6621"/>
    <cellStyle name="Normal 15 3 2 3 3 2 2" xfId="17543"/>
    <cellStyle name="Normal 15 3 2 3 3 3" xfId="13762"/>
    <cellStyle name="Normal 15 3 2 3 4" xfId="806"/>
    <cellStyle name="Normal 15 3 2 3 4 2" xfId="7243"/>
    <cellStyle name="Normal 15 3 2 3 4 2 2" xfId="4220"/>
    <cellStyle name="Normal 15 3 2 3 4 3" xfId="15902"/>
    <cellStyle name="Normal 15 3 2 3 5" xfId="10300"/>
    <cellStyle name="Normal 15 3 2 3 5 2" xfId="8597"/>
    <cellStyle name="Normal 15 3 2 3 5 2 2" xfId="1217"/>
    <cellStyle name="Normal 15 3 2 3 5 3" xfId="13773"/>
    <cellStyle name="Normal 15 3 2 3 6" xfId="3229"/>
    <cellStyle name="Normal 15 3 2 3 6 2" xfId="5184"/>
    <cellStyle name="Normal 15 3 2 3 6 2 2" xfId="8876"/>
    <cellStyle name="Normal 15 3 2 3 6 3" xfId="13782"/>
    <cellStyle name="Normal 15 3 2 3 7" xfId="13575"/>
    <cellStyle name="Normal 15 3 2 3 7 2" xfId="5846"/>
    <cellStyle name="Normal 15 3 2 3 7 2 2" xfId="2730"/>
    <cellStyle name="Normal 15 3 2 3 7 3" xfId="13786"/>
    <cellStyle name="Normal 15 3 2 3 8" xfId="16593"/>
    <cellStyle name="Normal 15 3 2 3 8 2" xfId="7945"/>
    <cellStyle name="Normal 15 3 2 3 8 2 2" xfId="17853"/>
    <cellStyle name="Normal 15 3 2 3 8 3" xfId="5878"/>
    <cellStyle name="Normal 15 3 2 3 9" xfId="5896"/>
    <cellStyle name="Normal 15 3 2 3 9 2" xfId="12635"/>
    <cellStyle name="Normal 15 3 2 4" xfId="15938"/>
    <cellStyle name="Normal 15 3 2 4 10" xfId="5915"/>
    <cellStyle name="Normal 15 3 2 4 2" xfId="14222"/>
    <cellStyle name="Normal 15 3 2 4 2 2" xfId="525"/>
    <cellStyle name="Normal 15 3 2 4 2 2 2" xfId="800"/>
    <cellStyle name="Normal 15 3 2 4 2 3" xfId="35171"/>
    <cellStyle name="Normal 15 3 2 4 3" xfId="5918"/>
    <cellStyle name="Normal 15 3 2 4 3 2" xfId="5927"/>
    <cellStyle name="Normal 15 3 2 4 3 2 2" xfId="1627"/>
    <cellStyle name="Normal 15 3 2 4 3 3" xfId="14061"/>
    <cellStyle name="Normal 15 3 2 4 4" xfId="4999"/>
    <cellStyle name="Normal 15 3 2 4 4 2" xfId="5549"/>
    <cellStyle name="Normal 15 3 2 4 4 2 2" xfId="287"/>
    <cellStyle name="Normal 15 3 2 4 4 3" xfId="15746"/>
    <cellStyle name="Normal 15 3 2 4 5" xfId="5933"/>
    <cellStyle name="Normal 15 3 2 4 5 2" xfId="8723"/>
    <cellStyle name="Normal 15 3 2 4 5 2 2" xfId="8735"/>
    <cellStyle name="Normal 15 3 2 4 5 3" xfId="15750"/>
    <cellStyle name="Normal 15 3 2 4 6" xfId="5973"/>
    <cellStyle name="Normal 15 3 2 4 6 2" xfId="2726"/>
    <cellStyle name="Normal 15 3 2 4 6 2 2" xfId="5851"/>
    <cellStyle name="Normal 15 3 2 4 6 3" xfId="30722"/>
    <cellStyle name="Normal 15 3 2 4 7" xfId="7977"/>
    <cellStyle name="Normal 15 3 2 4 7 2" xfId="1139"/>
    <cellStyle name="Normal 15 3 2 4 7 2 2" xfId="5979"/>
    <cellStyle name="Normal 15 3 2 4 7 3" xfId="595"/>
    <cellStyle name="Normal 15 3 2 4 8" xfId="17860"/>
    <cellStyle name="Normal 15 3 2 4 8 2" xfId="5983"/>
    <cellStyle name="Normal 15 3 2 4 9" xfId="6024"/>
    <cellStyle name="Normal 15 3 2 4 9 2" xfId="8091"/>
    <cellStyle name="Normal 15 3 2 5" xfId="7571"/>
    <cellStyle name="Normal 15 3 2 5 10" xfId="2632"/>
    <cellStyle name="Normal 15 3 2 5 2" xfId="16811"/>
    <cellStyle name="Normal 15 3 2 5 2 2" xfId="16815"/>
    <cellStyle name="Normal 15 3 2 5 2 2 2" xfId="3627"/>
    <cellStyle name="Normal 15 3 2 5 2 3" xfId="13476"/>
    <cellStyle name="Normal 15 3 2 5 3" xfId="16911"/>
    <cellStyle name="Normal 15 3 2 5 3 2" xfId="2855"/>
    <cellStyle name="Normal 15 3 2 5 3 2 2" xfId="3752"/>
    <cellStyle name="Normal 15 3 2 5 3 3" xfId="5633"/>
    <cellStyle name="Normal 15 3 2 5 4" xfId="6050"/>
    <cellStyle name="Normal 15 3 2 5 4 2" xfId="6061"/>
    <cellStyle name="Normal 15 3 2 5 4 2 2" xfId="3812"/>
    <cellStyle name="Normal 15 3 2 5 4 3" xfId="14947"/>
    <cellStyle name="Normal 15 3 2 5 5" xfId="36"/>
    <cellStyle name="Normal 15 3 2 5 5 2" xfId="21113"/>
    <cellStyle name="Normal 15 3 2 5 5 2 2" xfId="21114"/>
    <cellStyle name="Normal 15 3 2 5 5 3" xfId="21120"/>
    <cellStyle name="Normal 15 3 2 5 6" xfId="715"/>
    <cellStyle name="Normal 15 3 2 5 6 2" xfId="21149"/>
    <cellStyle name="Normal 15 3 2 5 6 2 2" xfId="21151"/>
    <cellStyle name="Normal 15 3 2 5 6 3" xfId="21155"/>
    <cellStyle name="Normal 15 3 2 5 7" xfId="567"/>
    <cellStyle name="Normal 15 3 2 5 7 2" xfId="6080"/>
    <cellStyle name="Normal 15 3 2 5 7 2 2" xfId="21192"/>
    <cellStyle name="Normal 15 3 2 5 7 3" xfId="21198"/>
    <cellStyle name="Normal 15 3 2 5 8" xfId="5988"/>
    <cellStyle name="Normal 15 3 2 5 8 2" xfId="3286"/>
    <cellStyle name="Normal 15 3 2 5 9" xfId="6100"/>
    <cellStyle name="Normal 15 3 2 5 9 2" xfId="6110"/>
    <cellStyle name="Normal 15 3 2 6" xfId="14138"/>
    <cellStyle name="Normal 15 3 2 6 2" xfId="17489"/>
    <cellStyle name="Normal 15 3 2 6 2 2" xfId="2637"/>
    <cellStyle name="Normal 15 3 2 6 2 2 2" xfId="2009"/>
    <cellStyle name="Normal 15 3 2 6 2 3" xfId="9291"/>
    <cellStyle name="Normal 15 3 2 6 3" xfId="6129"/>
    <cellStyle name="Normal 15 3 2 6 3 2" xfId="2662"/>
    <cellStyle name="Normal 15 3 2 6 3 2 2" xfId="4774"/>
    <cellStyle name="Normal 15 3 2 6 3 3" xfId="4374"/>
    <cellStyle name="Normal 15 3 2 6 4" xfId="6138"/>
    <cellStyle name="Normal 15 3 2 6 4 2" xfId="7783"/>
    <cellStyle name="Normal 15 3 2 6 4 2 2" xfId="5345"/>
    <cellStyle name="Normal 15 3 2 6 4 3" xfId="8302"/>
    <cellStyle name="Normal 15 3 2 6 5" xfId="7510"/>
    <cellStyle name="Normal 15 3 2 6 5 2" xfId="2567"/>
    <cellStyle name="Normal 15 3 2 6 5 2 2" xfId="2095"/>
    <cellStyle name="Normal 15 3 2 6 5 3" xfId="16229"/>
    <cellStyle name="Normal 15 3 2 6 6" xfId="6142"/>
    <cellStyle name="Normal 15 3 2 6 6 2" xfId="1319"/>
    <cellStyle name="Normal 15 3 2 6 6 2 2" xfId="1265"/>
    <cellStyle name="Normal 15 3 2 6 6 3" xfId="1936"/>
    <cellStyle name="Normal 15 3 2 6 7" xfId="14850"/>
    <cellStyle name="Normal 15 3 2 6 7 2" xfId="12038"/>
    <cellStyle name="Normal 15 3 2 6 8" xfId="9533"/>
    <cellStyle name="Normal 15 3 2 6 8 2" xfId="561"/>
    <cellStyle name="Normal 15 3 2 6 9" xfId="12063"/>
    <cellStyle name="Normal 15 3 2 7" xfId="17493"/>
    <cellStyle name="Normal 15 3 2 7 2" xfId="5666"/>
    <cellStyle name="Normal 15 3 2 7 2 2" xfId="12270"/>
    <cellStyle name="Normal 15 3 2 7 3" xfId="4443"/>
    <cellStyle name="Normal 15 3 2 8" xfId="3065"/>
    <cellStyle name="Normal 15 3 2 8 2" xfId="3210"/>
    <cellStyle name="Normal 15 3 2 8 2 2" xfId="322"/>
    <cellStyle name="Normal 15 3 2 8 3" xfId="1777"/>
    <cellStyle name="Normal 15 3 2 9" xfId="9427"/>
    <cellStyle name="Normal 15 3 2 9 2" xfId="7384"/>
    <cellStyle name="Normal 15 3 2 9 2 2" xfId="2104"/>
    <cellStyle name="Normal 15 3 2 9 3" xfId="9899"/>
    <cellStyle name="Normal 15 3 3" xfId="1448"/>
    <cellStyle name="Normal 15 3 3 10" xfId="12673"/>
    <cellStyle name="Normal 15 3 3 10 2" xfId="34024"/>
    <cellStyle name="Normal 15 3 3 11" xfId="12676"/>
    <cellStyle name="Normal 15 3 3 2" xfId="6156"/>
    <cellStyle name="Normal 15 3 3 2 10" xfId="6160"/>
    <cellStyle name="Normal 15 3 3 2 2" xfId="21240"/>
    <cellStyle name="Normal 15 3 3 2 2 2" xfId="21243"/>
    <cellStyle name="Normal 15 3 3 2 2 2 2" xfId="19891"/>
    <cellStyle name="Normal 15 3 3 2 2 3" xfId="21266"/>
    <cellStyle name="Normal 15 3 3 2 3" xfId="21233"/>
    <cellStyle name="Normal 15 3 3 2 3 2" xfId="24500"/>
    <cellStyle name="Normal 15 3 3 2 3 2 2" xfId="6194"/>
    <cellStyle name="Normal 15 3 3 2 3 3" xfId="6197"/>
    <cellStyle name="Normal 15 3 3 2 4" xfId="24502"/>
    <cellStyle name="Normal 15 3 3 2 4 2" xfId="34251"/>
    <cellStyle name="Normal 15 3 3 2 4 2 2" xfId="3885"/>
    <cellStyle name="Normal 15 3 3 2 4 3" xfId="7470"/>
    <cellStyle name="Normal 15 3 3 2 5" xfId="24508"/>
    <cellStyle name="Normal 15 3 3 2 5 2" xfId="8967"/>
    <cellStyle name="Normal 15 3 3 2 5 2 2" xfId="11476"/>
    <cellStyle name="Normal 15 3 3 2 5 3" xfId="8758"/>
    <cellStyle name="Normal 15 3 3 2 6" xfId="24512"/>
    <cellStyle name="Normal 15 3 3 2 6 2" xfId="1866"/>
    <cellStyle name="Normal 15 3 3 2 6 2 2" xfId="10201"/>
    <cellStyle name="Normal 15 3 3 2 6 3" xfId="12631"/>
    <cellStyle name="Normal 15 3 3 2 7" xfId="4025"/>
    <cellStyle name="Normal 15 3 3 2 7 2" xfId="9133"/>
    <cellStyle name="Normal 15 3 3 2 7 2 2" xfId="5566"/>
    <cellStyle name="Normal 15 3 3 2 7 3" xfId="15185"/>
    <cellStyle name="Normal 15 3 3 2 8" xfId="520"/>
    <cellStyle name="Normal 15 3 3 2 8 2" xfId="4751"/>
    <cellStyle name="Normal 15 3 3 2 9" xfId="2902"/>
    <cellStyle name="Normal 15 3 3 2 9 2" xfId="9255"/>
    <cellStyle name="Normal 15 3 3 3" xfId="244"/>
    <cellStyle name="Normal 15 3 3 3 2" xfId="6204"/>
    <cellStyle name="Normal 15 3 3 3 2 2" xfId="13539"/>
    <cellStyle name="Normal 15 3 3 3 3" xfId="21237"/>
    <cellStyle name="Normal 15 3 3 4" xfId="1652"/>
    <cellStyle name="Normal 15 3 3 4 2" xfId="13351"/>
    <cellStyle name="Normal 15 3 3 4 2 2" xfId="13474"/>
    <cellStyle name="Normal 15 3 3 4 3" xfId="8410"/>
    <cellStyle name="Normal 15 3 3 5" xfId="1064"/>
    <cellStyle name="Normal 15 3 3 5 2" xfId="24600"/>
    <cellStyle name="Normal 15 3 3 5 2 2" xfId="16772"/>
    <cellStyle name="Normal 15 3 3 5 3" xfId="24602"/>
    <cellStyle name="Normal 15 3 3 6" xfId="22293"/>
    <cellStyle name="Normal 15 3 3 6 2" xfId="24608"/>
    <cellStyle name="Normal 15 3 3 6 2 2" xfId="17204"/>
    <cellStyle name="Normal 15 3 3 6 3" xfId="24613"/>
    <cellStyle name="Normal 15 3 3 7" xfId="11996"/>
    <cellStyle name="Normal 15 3 3 7 2" xfId="20152"/>
    <cellStyle name="Normal 15 3 3 7 2 2" xfId="17739"/>
    <cellStyle name="Normal 15 3 3 7 3" xfId="24627"/>
    <cellStyle name="Normal 15 3 3 8" xfId="6259"/>
    <cellStyle name="Normal 15 3 3 8 2" xfId="24657"/>
    <cellStyle name="Normal 15 3 3 8 2 2" xfId="9953"/>
    <cellStyle name="Normal 15 3 3 8 3" xfId="24660"/>
    <cellStyle name="Normal 15 3 3 9" xfId="3595"/>
    <cellStyle name="Normal 15 3 3 9 2" xfId="2037"/>
    <cellStyle name="Normal 15 3 4" xfId="408"/>
    <cellStyle name="Normal 15 3 4 10" xfId="16850"/>
    <cellStyle name="Normal 15 3 4 10 2" xfId="2460"/>
    <cellStyle name="Normal 15 3 4 11" xfId="7439"/>
    <cellStyle name="Normal 15 3 4 2" xfId="17902"/>
    <cellStyle name="Normal 15 3 4 2 10" xfId="7036"/>
    <cellStyle name="Normal 15 3 4 2 2" xfId="27895"/>
    <cellStyle name="Normal 15 3 4 2 2 2" xfId="6279"/>
    <cellStyle name="Normal 15 3 4 2 2 2 2" xfId="6906"/>
    <cellStyle name="Normal 15 3 4 2 2 3" xfId="26831"/>
    <cellStyle name="Normal 15 3 4 2 3" xfId="21248"/>
    <cellStyle name="Normal 15 3 4 2 3 2" xfId="21250"/>
    <cellStyle name="Normal 15 3 4 2 3 2 2" xfId="6306"/>
    <cellStyle name="Normal 15 3 4 2 3 3" xfId="7987"/>
    <cellStyle name="Normal 15 3 4 2 4" xfId="21254"/>
    <cellStyle name="Normal 15 3 4 2 4 2" xfId="4975"/>
    <cellStyle name="Normal 15 3 4 2 4 2 2" xfId="9234"/>
    <cellStyle name="Normal 15 3 4 2 4 3" xfId="9246"/>
    <cellStyle name="Normal 15 3 4 2 5" xfId="14878"/>
    <cellStyle name="Normal 15 3 4 2 5 2" xfId="14880"/>
    <cellStyle name="Normal 15 3 4 2 5 2 2" xfId="14882"/>
    <cellStyle name="Normal 15 3 4 2 5 3" xfId="14889"/>
    <cellStyle name="Normal 15 3 4 2 6" xfId="14891"/>
    <cellStyle name="Normal 15 3 4 2 6 2" xfId="14893"/>
    <cellStyle name="Normal 15 3 4 2 6 2 2" xfId="14898"/>
    <cellStyle name="Normal 15 3 4 2 6 3" xfId="14905"/>
    <cellStyle name="Normal 15 3 4 2 7" xfId="14907"/>
    <cellStyle name="Normal 15 3 4 2 7 2" xfId="730"/>
    <cellStyle name="Normal 15 3 4 2 7 2 2" xfId="17185"/>
    <cellStyle name="Normal 15 3 4 2 7 3" xfId="12239"/>
    <cellStyle name="Normal 15 3 4 2 8" xfId="10496"/>
    <cellStyle name="Normal 15 3 4 2 8 2" xfId="14909"/>
    <cellStyle name="Normal 15 3 4 2 9" xfId="6174"/>
    <cellStyle name="Normal 15 3 4 2 9 2" xfId="6848"/>
    <cellStyle name="Normal 15 3 4 3" xfId="25843"/>
    <cellStyle name="Normal 15 3 4 3 2" xfId="25847"/>
    <cellStyle name="Normal 15 3 4 3 2 2" xfId="6322"/>
    <cellStyle name="Normal 15 3 4 3 3" xfId="21256"/>
    <cellStyle name="Normal 15 3 4 4" xfId="11277"/>
    <cellStyle name="Normal 15 3 4 4 2" xfId="13353"/>
    <cellStyle name="Normal 15 3 4 4 2 2" xfId="15105"/>
    <cellStyle name="Normal 15 3 4 4 3" xfId="15116"/>
    <cellStyle name="Normal 15 3 4 5" xfId="6323"/>
    <cellStyle name="Normal 15 3 4 5 2" xfId="24700"/>
    <cellStyle name="Normal 15 3 4 5 2 2" xfId="5738"/>
    <cellStyle name="Normal 15 3 4 5 3" xfId="6178"/>
    <cellStyle name="Normal 15 3 4 6" xfId="17496"/>
    <cellStyle name="Normal 15 3 4 6 2" xfId="24707"/>
    <cellStyle name="Normal 15 3 4 6 2 2" xfId="2028"/>
    <cellStyle name="Normal 15 3 4 6 3" xfId="7475"/>
    <cellStyle name="Normal 15 3 4 7" xfId="17498"/>
    <cellStyle name="Normal 15 3 4 7 2" xfId="20161"/>
    <cellStyle name="Normal 15 3 4 7 2 2" xfId="1034"/>
    <cellStyle name="Normal 15 3 4 7 3" xfId="1100"/>
    <cellStyle name="Normal 15 3 4 8" xfId="6327"/>
    <cellStyle name="Normal 15 3 4 8 2" xfId="24714"/>
    <cellStyle name="Normal 15 3 4 8 2 2" xfId="10055"/>
    <cellStyle name="Normal 15 3 4 8 3" xfId="4163"/>
    <cellStyle name="Normal 15 3 4 9" xfId="2253"/>
    <cellStyle name="Normal 15 3 4 9 2" xfId="25672"/>
    <cellStyle name="Normal 15 3 5" xfId="1563"/>
    <cellStyle name="Normal 15 3 5 10" xfId="16879"/>
    <cellStyle name="Normal 15 3 5 2" xfId="3834"/>
    <cellStyle name="Normal 15 3 5 2 2" xfId="9781"/>
    <cellStyle name="Normal 15 3 5 2 2 2" xfId="14190"/>
    <cellStyle name="Normal 15 3 5 2 3" xfId="15422"/>
    <cellStyle name="Normal 15 3 5 3" xfId="6340"/>
    <cellStyle name="Normal 15 3 5 3 2" xfId="6201"/>
    <cellStyle name="Normal 15 3 5 3 2 2" xfId="9352"/>
    <cellStyle name="Normal 15 3 5 3 3" xfId="8680"/>
    <cellStyle name="Normal 15 3 5 4" xfId="4583"/>
    <cellStyle name="Normal 15 3 5 4 2" xfId="11785"/>
    <cellStyle name="Normal 15 3 5 4 2 2" xfId="3557"/>
    <cellStyle name="Normal 15 3 5 4 3" xfId="24737"/>
    <cellStyle name="Normal 15 3 5 5" xfId="6375"/>
    <cellStyle name="Normal 15 3 5 5 2" xfId="22655"/>
    <cellStyle name="Normal 15 3 5 5 2 2" xfId="1916"/>
    <cellStyle name="Normal 15 3 5 5 3" xfId="11454"/>
    <cellStyle name="Normal 15 3 5 6" xfId="17500"/>
    <cellStyle name="Normal 15 3 5 6 2" xfId="22665"/>
    <cellStyle name="Normal 15 3 5 6 2 2" xfId="4642"/>
    <cellStyle name="Normal 15 3 5 6 3" xfId="6382"/>
    <cellStyle name="Normal 15 3 5 7" xfId="2863"/>
    <cellStyle name="Normal 15 3 5 7 2" xfId="22413"/>
    <cellStyle name="Normal 15 3 5 7 2 2" xfId="6395"/>
    <cellStyle name="Normal 15 3 5 7 3" xfId="22093"/>
    <cellStyle name="Normal 15 3 5 8" xfId="6410"/>
    <cellStyle name="Normal 15 3 5 8 2" xfId="22416"/>
    <cellStyle name="Normal 15 3 5 9" xfId="2449"/>
    <cellStyle name="Normal 15 3 5 9 2" xfId="13852"/>
    <cellStyle name="Normal 15 3 6" xfId="7647"/>
    <cellStyle name="Normal 15 3 6 10" xfId="6415"/>
    <cellStyle name="Normal 15 3 6 2" xfId="8727"/>
    <cellStyle name="Normal 15 3 6 2 2" xfId="31527"/>
    <cellStyle name="Normal 15 3 6 2 2 2" xfId="31538"/>
    <cellStyle name="Normal 15 3 6 2 3" xfId="31544"/>
    <cellStyle name="Normal 15 3 6 3" xfId="8233"/>
    <cellStyle name="Normal 15 3 6 3 2" xfId="13065"/>
    <cellStyle name="Normal 15 3 6 3 2 2" xfId="3178"/>
    <cellStyle name="Normal 15 3 6 3 3" xfId="2106"/>
    <cellStyle name="Normal 15 3 6 4" xfId="7176"/>
    <cellStyle name="Normal 15 3 6 4 2" xfId="16496"/>
    <cellStyle name="Normal 15 3 6 4 2 2" xfId="3400"/>
    <cellStyle name="Normal 15 3 6 4 3" xfId="1645"/>
    <cellStyle name="Normal 15 3 6 5" xfId="3312"/>
    <cellStyle name="Normal 15 3 6 5 2" xfId="22715"/>
    <cellStyle name="Normal 15 3 6 5 2 2" xfId="3430"/>
    <cellStyle name="Normal 15 3 6 5 3" xfId="774"/>
    <cellStyle name="Normal 15 3 6 6" xfId="17503"/>
    <cellStyle name="Normal 15 3 6 6 2" xfId="22725"/>
    <cellStyle name="Normal 15 3 6 6 2 2" xfId="787"/>
    <cellStyle name="Normal 15 3 6 6 3" xfId="1452"/>
    <cellStyle name="Normal 15 3 6 7" xfId="10444"/>
    <cellStyle name="Normal 15 3 6 7 2" xfId="16508"/>
    <cellStyle name="Normal 15 3 6 7 2 2" xfId="9935"/>
    <cellStyle name="Normal 15 3 6 7 3" xfId="6425"/>
    <cellStyle name="Normal 15 3 6 8" xfId="9327"/>
    <cellStyle name="Normal 15 3 6 8 2" xfId="22734"/>
    <cellStyle name="Normal 15 3 6 9" xfId="2166"/>
    <cellStyle name="Normal 15 3 6 9 2" xfId="14265"/>
    <cellStyle name="Normal 15 3 7" xfId="8235"/>
    <cellStyle name="Normal 15 3 7 2" xfId="8243"/>
    <cellStyle name="Normal 15 3 7 2 2" xfId="661"/>
    <cellStyle name="Normal 15 3 7 2 2 2" xfId="6862"/>
    <cellStyle name="Normal 15 3 7 2 3" xfId="1422"/>
    <cellStyle name="Normal 15 3 7 3" xfId="8252"/>
    <cellStyle name="Normal 15 3 7 3 2" xfId="6433"/>
    <cellStyle name="Normal 15 3 7 3 2 2" xfId="4466"/>
    <cellStyle name="Normal 15 3 7 3 3" xfId="6438"/>
    <cellStyle name="Normal 15 3 7 4" xfId="6445"/>
    <cellStyle name="Normal 15 3 7 4 2" xfId="6244"/>
    <cellStyle name="Normal 15 3 7 4 2 2" xfId="6124"/>
    <cellStyle name="Normal 15 3 7 4 3" xfId="6179"/>
    <cellStyle name="Normal 15 3 7 5" xfId="6448"/>
    <cellStyle name="Normal 15 3 7 5 2" xfId="22753"/>
    <cellStyle name="Normal 15 3 7 5 2 2" xfId="3089"/>
    <cellStyle name="Normal 15 3 7 5 3" xfId="9947"/>
    <cellStyle name="Normal 15 3 7 6" xfId="383"/>
    <cellStyle name="Normal 15 3 7 6 2" xfId="22766"/>
    <cellStyle name="Normal 15 3 7 6 2 2" xfId="4041"/>
    <cellStyle name="Normal 15 3 7 6 3" xfId="6455"/>
    <cellStyle name="Normal 15 3 7 7" xfId="1"/>
    <cellStyle name="Normal 15 3 7 7 2" xfId="22442"/>
    <cellStyle name="Normal 15 3 7 8" xfId="6093"/>
    <cellStyle name="Normal 15 3 7 8 2" xfId="10662"/>
    <cellStyle name="Normal 15 3 7 9" xfId="1807"/>
    <cellStyle name="Normal 15 3 8" xfId="8253"/>
    <cellStyle name="Normal 15 3 8 2" xfId="1014"/>
    <cellStyle name="Normal 15 3 8 2 2" xfId="704"/>
    <cellStyle name="Normal 15 3 8 3" xfId="8258"/>
    <cellStyle name="Normal 15 3 9" xfId="8262"/>
    <cellStyle name="Normal 15 3 9 2" xfId="8272"/>
    <cellStyle name="Normal 15 3 9 2 2" xfId="6457"/>
    <cellStyle name="Normal 15 3 9 3" xfId="8276"/>
    <cellStyle name="Normal 15 4" xfId="6458"/>
    <cellStyle name="Normal 15 4 10" xfId="14066"/>
    <cellStyle name="Normal 15 4 10 2" xfId="1220"/>
    <cellStyle name="Normal 15 4 10 2 2" xfId="77"/>
    <cellStyle name="Normal 15 4 10 3" xfId="6460"/>
    <cellStyle name="Normal 15 4 11" xfId="20777"/>
    <cellStyle name="Normal 15 4 11 2" xfId="20779"/>
    <cellStyle name="Normal 15 4 11 2 2" xfId="2019"/>
    <cellStyle name="Normal 15 4 11 3" xfId="6466"/>
    <cellStyle name="Normal 15 4 12" xfId="20782"/>
    <cellStyle name="Normal 15 4 12 2" xfId="30162"/>
    <cellStyle name="Normal 15 4 12 2 2" xfId="6471"/>
    <cellStyle name="Normal 15 4 12 3" xfId="6473"/>
    <cellStyle name="Normal 15 4 13" xfId="6477"/>
    <cellStyle name="Normal 15 4 13 2" xfId="24536"/>
    <cellStyle name="Normal 15 4 14" xfId="24539"/>
    <cellStyle name="Normal 15 4 14 2" xfId="2911"/>
    <cellStyle name="Normal 15 4 15" xfId="5351"/>
    <cellStyle name="Normal 15 4 16" xfId="6510"/>
    <cellStyle name="Normal 15 4 2" xfId="4102"/>
    <cellStyle name="Normal 15 4 2 10" xfId="6513"/>
    <cellStyle name="Normal 15 4 2 10 2" xfId="6516"/>
    <cellStyle name="Normal 15 4 2 11" xfId="59"/>
    <cellStyle name="Normal 15 4 2 2" xfId="10509"/>
    <cellStyle name="Normal 15 4 2 2 10" xfId="3311"/>
    <cellStyle name="Normal 15 4 2 2 2" xfId="13105"/>
    <cellStyle name="Normal 15 4 2 2 2 2" xfId="6766"/>
    <cellStyle name="Normal 15 4 2 2 2 2 2" xfId="6518"/>
    <cellStyle name="Normal 15 4 2 2 2 3" xfId="6521"/>
    <cellStyle name="Normal 15 4 2 2 3" xfId="16523"/>
    <cellStyle name="Normal 15 4 2 2 3 2" xfId="8498"/>
    <cellStyle name="Normal 15 4 2 2 3 2 2" xfId="6522"/>
    <cellStyle name="Normal 15 4 2 2 3 3" xfId="6526"/>
    <cellStyle name="Normal 15 4 2 2 4" xfId="3462"/>
    <cellStyle name="Normal 15 4 2 2 4 2" xfId="4116"/>
    <cellStyle name="Normal 15 4 2 2 4 2 2" xfId="4215"/>
    <cellStyle name="Normal 15 4 2 2 4 3" xfId="4685"/>
    <cellStyle name="Normal 15 4 2 2 5" xfId="6527"/>
    <cellStyle name="Normal 15 4 2 2 5 2" xfId="11135"/>
    <cellStyle name="Normal 15 4 2 2 5 2 2" xfId="11141"/>
    <cellStyle name="Normal 15 4 2 2 5 3" xfId="5269"/>
    <cellStyle name="Normal 15 4 2 2 6" xfId="1260"/>
    <cellStyle name="Normal 15 4 2 2 6 2" xfId="11265"/>
    <cellStyle name="Normal 15 4 2 2 6 2 2" xfId="11269"/>
    <cellStyle name="Normal 15 4 2 2 6 3" xfId="212"/>
    <cellStyle name="Normal 15 4 2 2 7" xfId="3814"/>
    <cellStyle name="Normal 15 4 2 2 7 2" xfId="11354"/>
    <cellStyle name="Normal 15 4 2 2 7 2 2" xfId="11360"/>
    <cellStyle name="Normal 15 4 2 2 7 3" xfId="6534"/>
    <cellStyle name="Normal 15 4 2 2 8" xfId="2857"/>
    <cellStyle name="Normal 15 4 2 2 8 2" xfId="11444"/>
    <cellStyle name="Normal 15 4 2 2 9" xfId="418"/>
    <cellStyle name="Normal 15 4 2 2 9 2" xfId="11493"/>
    <cellStyle name="Normal 15 4 2 3" xfId="16527"/>
    <cellStyle name="Normal 15 4 2 3 2" xfId="13116"/>
    <cellStyle name="Normal 15 4 2 3 2 2" xfId="6554"/>
    <cellStyle name="Normal 15 4 2 3 3" xfId="6560"/>
    <cellStyle name="Normal 15 4 2 4" xfId="16029"/>
    <cellStyle name="Normal 15 4 2 4 2" xfId="13128"/>
    <cellStyle name="Normal 15 4 2 4 2 2" xfId="6570"/>
    <cellStyle name="Normal 15 4 2 4 3" xfId="6577"/>
    <cellStyle name="Normal 15 4 2 5" xfId="11989"/>
    <cellStyle name="Normal 15 4 2 5 2" xfId="6580"/>
    <cellStyle name="Normal 15 4 2 5 2 2" xfId="17468"/>
    <cellStyle name="Normal 15 4 2 5 3" xfId="8499"/>
    <cellStyle name="Normal 15 4 2 6" xfId="12655"/>
    <cellStyle name="Normal 15 4 2 6 2" xfId="815"/>
    <cellStyle name="Normal 15 4 2 6 2 2" xfId="17810"/>
    <cellStyle name="Normal 15 4 2 6 3" xfId="3061"/>
    <cellStyle name="Normal 15 4 2 7" xfId="8549"/>
    <cellStyle name="Normal 15 4 2 7 2" xfId="3951"/>
    <cellStyle name="Normal 15 4 2 7 2 2" xfId="6252"/>
    <cellStyle name="Normal 15 4 2 7 3" xfId="6260"/>
    <cellStyle name="Normal 15 4 2 8" xfId="6582"/>
    <cellStyle name="Normal 15 4 2 8 2" xfId="312"/>
    <cellStyle name="Normal 15 4 2 8 2 2" xfId="4963"/>
    <cellStyle name="Normal 15 4 2 8 3" xfId="24026"/>
    <cellStyle name="Normal 15 4 2 9" xfId="1358"/>
    <cellStyle name="Normal 15 4 2 9 2" xfId="2859"/>
    <cellStyle name="Normal 15 4 3" xfId="6586"/>
    <cellStyle name="Normal 15 4 3 10" xfId="6520"/>
    <cellStyle name="Normal 15 4 3 10 2" xfId="4295"/>
    <cellStyle name="Normal 15 4 3 11" xfId="468"/>
    <cellStyle name="Normal 15 4 3 2" xfId="6503"/>
    <cellStyle name="Normal 15 4 3 2 10" xfId="21532"/>
    <cellStyle name="Normal 15 4 3 2 2" xfId="4170"/>
    <cellStyle name="Normal 15 4 3 2 2 2" xfId="6590"/>
    <cellStyle name="Normal 15 4 3 2 2 2 2" xfId="2473"/>
    <cellStyle name="Normal 15 4 3 2 2 3" xfId="6596"/>
    <cellStyle name="Normal 15 4 3 2 3" xfId="8536"/>
    <cellStyle name="Normal 15 4 3 2 3 2" xfId="3753"/>
    <cellStyle name="Normal 15 4 3 2 3 2 2" xfId="1081"/>
    <cellStyle name="Normal 15 4 3 2 3 3" xfId="6601"/>
    <cellStyle name="Normal 15 4 3 2 4" xfId="8545"/>
    <cellStyle name="Normal 15 4 3 2 4 2" xfId="2641"/>
    <cellStyle name="Normal 15 4 3 2 4 2 2" xfId="2017"/>
    <cellStyle name="Normal 15 4 3 2 4 3" xfId="5961"/>
    <cellStyle name="Normal 15 4 3 2 5" xfId="5355"/>
    <cellStyle name="Normal 15 4 3 2 5 2" xfId="5356"/>
    <cellStyle name="Normal 15 4 3 2 5 2 2" xfId="5424"/>
    <cellStyle name="Normal 15 4 3 2 5 3" xfId="2758"/>
    <cellStyle name="Normal 15 4 3 2 6" xfId="2343"/>
    <cellStyle name="Normal 15 4 3 2 6 2" xfId="1903"/>
    <cellStyle name="Normal 15 4 3 2 6 2 2" xfId="5471"/>
    <cellStyle name="Normal 15 4 3 2 6 3" xfId="764"/>
    <cellStyle name="Normal 15 4 3 2 7" xfId="5479"/>
    <cellStyle name="Normal 15 4 3 2 7 2" xfId="5443"/>
    <cellStyle name="Normal 15 4 3 2 7 2 2" xfId="9340"/>
    <cellStyle name="Normal 15 4 3 2 7 3" xfId="5495"/>
    <cellStyle name="Normal 15 4 3 2 8" xfId="5496"/>
    <cellStyle name="Normal 15 4 3 2 8 2" xfId="5525"/>
    <cellStyle name="Normal 15 4 3 2 9" xfId="5533"/>
    <cellStyle name="Normal 15 4 3 2 9 2" xfId="2837"/>
    <cellStyle name="Normal 15 4 3 3" xfId="19566"/>
    <cellStyle name="Normal 15 4 3 3 2" xfId="16362"/>
    <cellStyle name="Normal 15 4 3 3 2 2" xfId="5244"/>
    <cellStyle name="Normal 15 4 3 3 3" xfId="16247"/>
    <cellStyle name="Normal 15 4 3 4" xfId="25224"/>
    <cellStyle name="Normal 15 4 3 4 2" xfId="24253"/>
    <cellStyle name="Normal 15 4 3 4 2 2" xfId="15481"/>
    <cellStyle name="Normal 15 4 3 4 3" xfId="8554"/>
    <cellStyle name="Normal 15 4 3 5" xfId="12003"/>
    <cellStyle name="Normal 15 4 3 5 2" xfId="24782"/>
    <cellStyle name="Normal 15 4 3 5 2 2" xfId="14555"/>
    <cellStyle name="Normal 15 4 3 5 3" xfId="1204"/>
    <cellStyle name="Normal 15 4 3 6" xfId="23662"/>
    <cellStyle name="Normal 15 4 3 6 2" xfId="15285"/>
    <cellStyle name="Normal 15 4 3 6 2 2" xfId="15163"/>
    <cellStyle name="Normal 15 4 3 6 3" xfId="6585"/>
    <cellStyle name="Normal 15 4 3 7" xfId="12009"/>
    <cellStyle name="Normal 15 4 3 7 2" xfId="24275"/>
    <cellStyle name="Normal 15 4 3 7 2 2" xfId="6627"/>
    <cellStyle name="Normal 15 4 3 7 3" xfId="6633"/>
    <cellStyle name="Normal 15 4 3 8" xfId="6634"/>
    <cellStyle name="Normal 15 4 3 8 2" xfId="24790"/>
    <cellStyle name="Normal 15 4 3 8 2 2" xfId="6639"/>
    <cellStyle name="Normal 15 4 3 8 3" xfId="6646"/>
    <cellStyle name="Normal 15 4 3 9" xfId="3653"/>
    <cellStyle name="Normal 15 4 3 9 2" xfId="15387"/>
    <cellStyle name="Normal 15 4 4" xfId="71"/>
    <cellStyle name="Normal 15 4 4 10" xfId="4320"/>
    <cellStyle name="Normal 15 4 4 2" xfId="15683"/>
    <cellStyle name="Normal 15 4 4 2 2" xfId="6653"/>
    <cellStyle name="Normal 15 4 4 2 2 2" xfId="6668"/>
    <cellStyle name="Normal 15 4 4 2 3" xfId="6669"/>
    <cellStyle name="Normal 15 4 4 3" xfId="6675"/>
    <cellStyle name="Normal 15 4 4 3 2" xfId="14868"/>
    <cellStyle name="Normal 15 4 4 3 2 2" xfId="22406"/>
    <cellStyle name="Normal 15 4 4 3 3" xfId="6334"/>
    <cellStyle name="Normal 15 4 4 4" xfId="33966"/>
    <cellStyle name="Normal 15 4 4 4 2" xfId="24263"/>
    <cellStyle name="Normal 15 4 4 4 2 2" xfId="27399"/>
    <cellStyle name="Normal 15 4 4 4 3" xfId="15535"/>
    <cellStyle name="Normal 15 4 4 5" xfId="24270"/>
    <cellStyle name="Normal 15 4 4 5 2" xfId="24842"/>
    <cellStyle name="Normal 15 4 4 5 2 2" xfId="6691"/>
    <cellStyle name="Normal 15 4 4 5 3" xfId="7964"/>
    <cellStyle name="Normal 15 4 4 6" xfId="12665"/>
    <cellStyle name="Normal 15 4 4 6 2" xfId="24845"/>
    <cellStyle name="Normal 15 4 4 6 2 2" xfId="6707"/>
    <cellStyle name="Normal 15 4 4 6 3" xfId="6728"/>
    <cellStyle name="Normal 15 4 4 7" xfId="5494"/>
    <cellStyle name="Normal 15 4 4 7 2" xfId="20184"/>
    <cellStyle name="Normal 15 4 4 7 2 2" xfId="6736"/>
    <cellStyle name="Normal 15 4 4 7 3" xfId="6740"/>
    <cellStyle name="Normal 15 4 4 8" xfId="6647"/>
    <cellStyle name="Normal 15 4 4 8 2" xfId="24850"/>
    <cellStyle name="Normal 15 4 4 9" xfId="845"/>
    <cellStyle name="Normal 15 4 4 9 2" xfId="24856"/>
    <cellStyle name="Normal 15 4 5" xfId="6743"/>
    <cellStyle name="Normal 15 4 5 10" xfId="6744"/>
    <cellStyle name="Normal 15 4 5 2" xfId="4006"/>
    <cellStyle name="Normal 15 4 5 2 2" xfId="5724"/>
    <cellStyle name="Normal 15 4 5 2 2 2" xfId="6745"/>
    <cellStyle name="Normal 15 4 5 2 3" xfId="6749"/>
    <cellStyle name="Normal 15 4 5 3" xfId="6754"/>
    <cellStyle name="Normal 15 4 5 3 2" xfId="15700"/>
    <cellStyle name="Normal 15 4 5 3 2 2" xfId="15701"/>
    <cellStyle name="Normal 15 4 5 3 3" xfId="15707"/>
    <cellStyle name="Normal 15 4 5 4" xfId="25796"/>
    <cellStyle name="Normal 15 4 5 4 2" xfId="24276"/>
    <cellStyle name="Normal 15 4 5 4 2 2" xfId="15711"/>
    <cellStyle name="Normal 15 4 5 4 3" xfId="15714"/>
    <cellStyle name="Normal 15 4 5 5" xfId="24288"/>
    <cellStyle name="Normal 15 4 5 5 2" xfId="22901"/>
    <cellStyle name="Normal 15 4 5 5 2 2" xfId="6783"/>
    <cellStyle name="Normal 15 4 5 5 3" xfId="6790"/>
    <cellStyle name="Normal 15 4 5 6" xfId="15716"/>
    <cellStyle name="Normal 15 4 5 6 2" xfId="22911"/>
    <cellStyle name="Normal 15 4 5 6 2 2" xfId="6804"/>
    <cellStyle name="Normal 15 4 5 6 3" xfId="6820"/>
    <cellStyle name="Normal 15 4 5 7" xfId="8098"/>
    <cellStyle name="Normal 15 4 5 7 2" xfId="22461"/>
    <cellStyle name="Normal 15 4 5 7 2 2" xfId="5483"/>
    <cellStyle name="Normal 15 4 5 7 3" xfId="3854"/>
    <cellStyle name="Normal 15 4 5 8" xfId="6463"/>
    <cellStyle name="Normal 15 4 5 8 2" xfId="22467"/>
    <cellStyle name="Normal 15 4 5 9" xfId="2767"/>
    <cellStyle name="Normal 15 4 5 9 2" xfId="20383"/>
    <cellStyle name="Normal 15 4 6" xfId="8311"/>
    <cellStyle name="Normal 15 4 6 2" xfId="8316"/>
    <cellStyle name="Normal 15 4 6 2 2" xfId="7933"/>
    <cellStyle name="Normal 15 4 6 2 2 2" xfId="16164"/>
    <cellStyle name="Normal 15 4 6 2 3" xfId="1054"/>
    <cellStyle name="Normal 15 4 6 3" xfId="6836"/>
    <cellStyle name="Normal 15 4 6 3 2" xfId="7951"/>
    <cellStyle name="Normal 15 4 6 3 2 2" xfId="4478"/>
    <cellStyle name="Normal 15 4 6 3 3" xfId="38"/>
    <cellStyle name="Normal 15 4 6 4" xfId="24297"/>
    <cellStyle name="Normal 15 4 6 4 2" xfId="24866"/>
    <cellStyle name="Normal 15 4 6 4 2 2" xfId="6898"/>
    <cellStyle name="Normal 15 4 6 4 3" xfId="415"/>
    <cellStyle name="Normal 15 4 6 5" xfId="25616"/>
    <cellStyle name="Normal 15 4 6 5 2" xfId="25621"/>
    <cellStyle name="Normal 15 4 6 5 2 2" xfId="12372"/>
    <cellStyle name="Normal 15 4 6 5 3" xfId="1018"/>
    <cellStyle name="Normal 15 4 6 6" xfId="25624"/>
    <cellStyle name="Normal 15 4 6 6 2" xfId="24876"/>
    <cellStyle name="Normal 15 4 6 6 2 2" xfId="9682"/>
    <cellStyle name="Normal 15 4 6 6 3" xfId="145"/>
    <cellStyle name="Normal 15 4 6 7" xfId="12677"/>
    <cellStyle name="Normal 15 4 6 7 2" xfId="16524"/>
    <cellStyle name="Normal 15 4 6 8" xfId="2312"/>
    <cellStyle name="Normal 15 4 6 8 2" xfId="24889"/>
    <cellStyle name="Normal 15 4 6 9" xfId="7509"/>
    <cellStyle name="Normal 15 4 7" xfId="8325"/>
    <cellStyle name="Normal 15 4 7 2" xfId="6854"/>
    <cellStyle name="Normal 15 4 7 2 2" xfId="1015"/>
    <cellStyle name="Normal 15 4 7 3" xfId="6860"/>
    <cellStyle name="Normal 15 4 8" xfId="1848"/>
    <cellStyle name="Normal 15 4 8 2" xfId="6863"/>
    <cellStyle name="Normal 15 4 8 2 2" xfId="3795"/>
    <cellStyle name="Normal 15 4 8 3" xfId="37364"/>
    <cellStyle name="Normal 15 4 9" xfId="2278"/>
    <cellStyle name="Normal 15 4 9 2" xfId="6879"/>
    <cellStyle name="Normal 15 4 9 2 2" xfId="1417"/>
    <cellStyle name="Normal 15 4 9 3" xfId="606"/>
    <cellStyle name="Normal 15 5" xfId="13068"/>
    <cellStyle name="Normal 15 5 10" xfId="24729"/>
    <cellStyle name="Normal 15 5 10 2" xfId="35855"/>
    <cellStyle name="Normal 15 5 11" xfId="20801"/>
    <cellStyle name="Normal 15 5 2" xfId="2505"/>
    <cellStyle name="Normal 15 5 2 10" xfId="683"/>
    <cellStyle name="Normal 15 5 2 2" xfId="17146"/>
    <cellStyle name="Normal 15 5 2 2 2" xfId="6892"/>
    <cellStyle name="Normal 15 5 2 2 2 2" xfId="6896"/>
    <cellStyle name="Normal 15 5 2 2 3" xfId="664"/>
    <cellStyle name="Normal 15 5 2 3" xfId="6900"/>
    <cellStyle name="Normal 15 5 2 3 2" xfId="6907"/>
    <cellStyle name="Normal 15 5 2 3 2 2" xfId="6911"/>
    <cellStyle name="Normal 15 5 2 3 3" xfId="6921"/>
    <cellStyle name="Normal 15 5 2 4" xfId="12122"/>
    <cellStyle name="Normal 15 5 2 4 2" xfId="6928"/>
    <cellStyle name="Normal 15 5 2 4 2 2" xfId="9303"/>
    <cellStyle name="Normal 15 5 2 4 3" xfId="6936"/>
    <cellStyle name="Normal 15 5 2 5" xfId="5331"/>
    <cellStyle name="Normal 15 5 2 5 2" xfId="6940"/>
    <cellStyle name="Normal 15 5 2 5 2 2" xfId="6943"/>
    <cellStyle name="Normal 15 5 2 5 3" xfId="6946"/>
    <cellStyle name="Normal 15 5 2 6" xfId="12807"/>
    <cellStyle name="Normal 15 5 2 6 2" xfId="29214"/>
    <cellStyle name="Normal 15 5 2 6 2 2" xfId="27676"/>
    <cellStyle name="Normal 15 5 2 6 3" xfId="19066"/>
    <cellStyle name="Normal 15 5 2 7" xfId="12812"/>
    <cellStyle name="Normal 15 5 2 7 2" xfId="6726"/>
    <cellStyle name="Normal 15 5 2 7 2 2" xfId="8324"/>
    <cellStyle name="Normal 15 5 2 7 3" xfId="6962"/>
    <cellStyle name="Normal 15 5 2 8" xfId="6730"/>
    <cellStyle name="Normal 15 5 2 8 2" xfId="6965"/>
    <cellStyle name="Normal 15 5 2 9" xfId="4075"/>
    <cellStyle name="Normal 15 5 2 9 2" xfId="6972"/>
    <cellStyle name="Normal 15 5 3" xfId="1690"/>
    <cellStyle name="Normal 15 5 3 2" xfId="6974"/>
    <cellStyle name="Normal 15 5 3 2 2" xfId="6316"/>
    <cellStyle name="Normal 15 5 3 3" xfId="6980"/>
    <cellStyle name="Normal 15 5 4" xfId="8865"/>
    <cellStyle name="Normal 15 5 4 2" xfId="11868"/>
    <cellStyle name="Normal 15 5 4 2 2" xfId="1712"/>
    <cellStyle name="Normal 15 5 4 3" xfId="6992"/>
    <cellStyle name="Normal 15 5 5" xfId="7608"/>
    <cellStyle name="Normal 15 5 5 2" xfId="12264"/>
    <cellStyle name="Normal 15 5 5 2 2" xfId="16757"/>
    <cellStyle name="Normal 15 5 5 3" xfId="6996"/>
    <cellStyle name="Normal 15 5 6" xfId="25981"/>
    <cellStyle name="Normal 15 5 6 2" xfId="13615"/>
    <cellStyle name="Normal 15 5 6 2 2" xfId="6649"/>
    <cellStyle name="Normal 15 5 6 3" xfId="18671"/>
    <cellStyle name="Normal 15 5 7" xfId="20531"/>
    <cellStyle name="Normal 15 5 7 2" xfId="13631"/>
    <cellStyle name="Normal 15 5 7 2 2" xfId="20145"/>
    <cellStyle name="Normal 15 5 7 3" xfId="10170"/>
    <cellStyle name="Normal 15 5 8" xfId="13643"/>
    <cellStyle name="Normal 15 5 8 2" xfId="7003"/>
    <cellStyle name="Normal 15 5 8 2 2" xfId="880"/>
    <cellStyle name="Normal 15 5 8 3" xfId="7008"/>
    <cellStyle name="Normal 15 5 9" xfId="9187"/>
    <cellStyle name="Normal 15 5 9 2" xfId="7019"/>
    <cellStyle name="Normal 15 6" xfId="3724"/>
    <cellStyle name="Normal 15 6 10" xfId="2110"/>
    <cellStyle name="Normal 15 6 10 2" xfId="2336"/>
    <cellStyle name="Normal 15 6 11" xfId="9209"/>
    <cellStyle name="Normal 15 6 2" xfId="9625"/>
    <cellStyle name="Normal 15 6 2 10" xfId="2366"/>
    <cellStyle name="Normal 15 6 2 2" xfId="7031"/>
    <cellStyle name="Normal 15 6 2 2 2" xfId="7034"/>
    <cellStyle name="Normal 15 6 2 2 2 2" xfId="7680"/>
    <cellStyle name="Normal 15 6 2 2 3" xfId="2140"/>
    <cellStyle name="Normal 15 6 2 3" xfId="7045"/>
    <cellStyle name="Normal 15 6 2 3 2" xfId="123"/>
    <cellStyle name="Normal 15 6 2 3 2 2" xfId="19144"/>
    <cellStyle name="Normal 15 6 2 3 3" xfId="7047"/>
    <cellStyle name="Normal 15 6 2 4" xfId="12160"/>
    <cellStyle name="Normal 15 6 2 4 2" xfId="7060"/>
    <cellStyle name="Normal 15 6 2 4 2 2" xfId="8745"/>
    <cellStyle name="Normal 15 6 2 4 3" xfId="6839"/>
    <cellStyle name="Normal 15 6 2 5" xfId="8678"/>
    <cellStyle name="Normal 15 6 2 5 2" xfId="9638"/>
    <cellStyle name="Normal 15 6 2 5 2 2" xfId="8792"/>
    <cellStyle name="Normal 15 6 2 5 3" xfId="8951"/>
    <cellStyle name="Normal 15 6 2 6" xfId="16977"/>
    <cellStyle name="Normal 15 6 2 6 2" xfId="7096"/>
    <cellStyle name="Normal 15 6 2 6 2 2" xfId="5395"/>
    <cellStyle name="Normal 15 6 2 6 3" xfId="7106"/>
    <cellStyle name="Normal 15 6 2 7" xfId="6799"/>
    <cellStyle name="Normal 15 6 2 7 2" xfId="16806"/>
    <cellStyle name="Normal 15 6 2 7 2 2" xfId="9353"/>
    <cellStyle name="Normal 15 6 2 7 3" xfId="7154"/>
    <cellStyle name="Normal 15 6 2 8" xfId="6822"/>
    <cellStyle name="Normal 15 6 2 8 2" xfId="7121"/>
    <cellStyle name="Normal 15 6 2 9" xfId="5060"/>
    <cellStyle name="Normal 15 6 2 9 2" xfId="7125"/>
    <cellStyle name="Normal 15 6 3" xfId="4513"/>
    <cellStyle name="Normal 15 6 3 2" xfId="7137"/>
    <cellStyle name="Normal 15 6 3 2 2" xfId="3516"/>
    <cellStyle name="Normal 15 6 3 3" xfId="7141"/>
    <cellStyle name="Normal 15 6 4" xfId="794"/>
    <cellStyle name="Normal 15 6 4 2" xfId="379"/>
    <cellStyle name="Normal 15 6 4 2 2" xfId="7142"/>
    <cellStyle name="Normal 15 6 4 3" xfId="7169"/>
    <cellStyle name="Normal 15 6 5" xfId="1882"/>
    <cellStyle name="Normal 15 6 5 2" xfId="7188"/>
    <cellStyle name="Normal 15 6 5 2 2" xfId="7189"/>
    <cellStyle name="Normal 15 6 5 3" xfId="7195"/>
    <cellStyle name="Normal 15 6 6" xfId="8346"/>
    <cellStyle name="Normal 15 6 6 2" xfId="8349"/>
    <cellStyle name="Normal 15 6 6 2 2" xfId="2327"/>
    <cellStyle name="Normal 15 6 6 3" xfId="399"/>
    <cellStyle name="Normal 15 6 7" xfId="8353"/>
    <cellStyle name="Normal 15 6 7 2" xfId="7218"/>
    <cellStyle name="Normal 15 6 7 2 2" xfId="1781"/>
    <cellStyle name="Normal 15 6 7 3" xfId="2228"/>
    <cellStyle name="Normal 15 6 8" xfId="18901"/>
    <cellStyle name="Normal 15 6 8 2" xfId="10668"/>
    <cellStyle name="Normal 15 6 8 2 2" xfId="7232"/>
    <cellStyle name="Normal 15 6 8 3" xfId="7245"/>
    <cellStyle name="Normal 15 6 9" xfId="17780"/>
    <cellStyle name="Normal 15 6 9 2" xfId="7257"/>
    <cellStyle name="Normal 15 7" xfId="3740"/>
    <cellStyle name="Normal 15 7 10" xfId="1989"/>
    <cellStyle name="Normal 15 7 2" xfId="3852"/>
    <cellStyle name="Normal 15 7 2 2" xfId="12649"/>
    <cellStyle name="Normal 15 7 2 2 2" xfId="4876"/>
    <cellStyle name="Normal 15 7 2 3" xfId="8338"/>
    <cellStyle name="Normal 15 7 3" xfId="36421"/>
    <cellStyle name="Normal 15 7 3 2" xfId="10554"/>
    <cellStyle name="Normal 15 7 3 2 2" xfId="11927"/>
    <cellStyle name="Normal 15 7 3 3" xfId="11930"/>
    <cellStyle name="Normal 15 7 4" xfId="321"/>
    <cellStyle name="Normal 15 7 4 2" xfId="4917"/>
    <cellStyle name="Normal 15 7 4 2 2" xfId="556"/>
    <cellStyle name="Normal 15 7 4 3" xfId="3600"/>
    <cellStyle name="Normal 15 7 5" xfId="6067"/>
    <cellStyle name="Normal 15 7 5 2" xfId="2958"/>
    <cellStyle name="Normal 15 7 5 2 2" xfId="7260"/>
    <cellStyle name="Normal 15 7 5 3" xfId="7266"/>
    <cellStyle name="Normal 15 7 6" xfId="8362"/>
    <cellStyle name="Normal 15 7 6 2" xfId="8370"/>
    <cellStyle name="Normal 15 7 6 2 2" xfId="7268"/>
    <cellStyle name="Normal 15 7 6 3" xfId="2482"/>
    <cellStyle name="Normal 15 7 7" xfId="8372"/>
    <cellStyle name="Normal 15 7 7 2" xfId="5629"/>
    <cellStyle name="Normal 15 7 7 2 2" xfId="2950"/>
    <cellStyle name="Normal 15 7 7 3" xfId="15255"/>
    <cellStyle name="Normal 15 7 8" xfId="3432"/>
    <cellStyle name="Normal 15 7 8 2" xfId="12014"/>
    <cellStyle name="Normal 15 7 9" xfId="7286"/>
    <cellStyle name="Normal 15 7 9 2" xfId="7287"/>
    <cellStyle name="Normal 15 8" xfId="1342"/>
    <cellStyle name="Normal 15 8 10" xfId="16890"/>
    <cellStyle name="Normal 15 8 2" xfId="6922"/>
    <cellStyle name="Normal 15 8 2 2" xfId="6926"/>
    <cellStyle name="Normal 15 8 2 2 2" xfId="2980"/>
    <cellStyle name="Normal 15 8 2 3" xfId="6937"/>
    <cellStyle name="Normal 15 8 3" xfId="5329"/>
    <cellStyle name="Normal 15 8 3 2" xfId="6938"/>
    <cellStyle name="Normal 15 8 3 2 2" xfId="682"/>
    <cellStyle name="Normal 15 8 3 3" xfId="6948"/>
    <cellStyle name="Normal 15 8 4" xfId="652"/>
    <cellStyle name="Normal 15 8 4 2" xfId="7295"/>
    <cellStyle name="Normal 15 8 4 2 2" xfId="10715"/>
    <cellStyle name="Normal 15 8 4 3" xfId="6957"/>
    <cellStyle name="Normal 15 8 5" xfId="7423"/>
    <cellStyle name="Normal 15 8 5 2" xfId="6727"/>
    <cellStyle name="Normal 15 8 5 2 2" xfId="5866"/>
    <cellStyle name="Normal 15 8 5 3" xfId="6961"/>
    <cellStyle name="Normal 15 8 6" xfId="7324"/>
    <cellStyle name="Normal 15 8 6 2" xfId="13307"/>
    <cellStyle name="Normal 15 8 6 2 2" xfId="7397"/>
    <cellStyle name="Normal 15 8 6 3" xfId="13309"/>
    <cellStyle name="Normal 15 8 7" xfId="1311"/>
    <cellStyle name="Normal 15 8 7 2" xfId="5222"/>
    <cellStyle name="Normal 15 8 7 2 2" xfId="7352"/>
    <cellStyle name="Normal 15 8 7 3" xfId="2853"/>
    <cellStyle name="Normal 15 8 8" xfId="7362"/>
    <cellStyle name="Normal 15 8 8 2" xfId="7363"/>
    <cellStyle name="Normal 15 8 9" xfId="7370"/>
    <cellStyle name="Normal 15 8 9 2" xfId="7371"/>
    <cellStyle name="Normal 15 9" xfId="7373"/>
    <cellStyle name="Normal 15 9 2" xfId="7375"/>
    <cellStyle name="Normal 15 9 2 2" xfId="7377"/>
    <cellStyle name="Normal 15 9 2 2 2" xfId="7380"/>
    <cellStyle name="Normal 15 9 2 3" xfId="7387"/>
    <cellStyle name="Normal 15 9 3" xfId="369"/>
    <cellStyle name="Normal 15 9 3 2" xfId="1962"/>
    <cellStyle name="Normal 15 9 3 2 2" xfId="799"/>
    <cellStyle name="Normal 15 9 3 3" xfId="6952"/>
    <cellStyle name="Normal 15 9 4" xfId="8463"/>
    <cellStyle name="Normal 15 9 4 2" xfId="7404"/>
    <cellStyle name="Normal 15 9 4 2 2" xfId="27721"/>
    <cellStyle name="Normal 15 9 4 3" xfId="7405"/>
    <cellStyle name="Normal 15 9 5" xfId="3890"/>
    <cellStyle name="Normal 15 9 5 2" xfId="7410"/>
    <cellStyle name="Normal 15 9 5 2 2" xfId="1145"/>
    <cellStyle name="Normal 15 9 5 3" xfId="19575"/>
    <cellStyle name="Normal 15 9 6" xfId="8390"/>
    <cellStyle name="Normal 15 9 6 2" xfId="8285"/>
    <cellStyle name="Normal 15 9 6 2 2" xfId="2694"/>
    <cellStyle name="Normal 15 9 6 3" xfId="2526"/>
    <cellStyle name="Normal 15 9 7" xfId="11032"/>
    <cellStyle name="Normal 15 9 7 2" xfId="3613"/>
    <cellStyle name="Normal 15 9 8" xfId="7414"/>
    <cellStyle name="Normal 15 9 8 2" xfId="714"/>
    <cellStyle name="Normal 15 9 9" xfId="8218"/>
    <cellStyle name="Normal 16" xfId="16326"/>
    <cellStyle name="Normal 16 2" xfId="1025"/>
    <cellStyle name="Normal 17" xfId="1258"/>
    <cellStyle name="Normal 17 2" xfId="281"/>
    <cellStyle name="Normal 18" xfId="1954"/>
    <cellStyle name="Normal 18 2" xfId="6532"/>
    <cellStyle name="Normal 19" xfId="7623"/>
    <cellStyle name="Normal 19 2" xfId="6540"/>
    <cellStyle name="Normal 19 3" xfId="7416"/>
    <cellStyle name="Normal 2" xfId="5924"/>
    <cellStyle name="Normal 2 2" xfId="7425"/>
    <cellStyle name="Normal 2 2 10" xfId="3837"/>
    <cellStyle name="Normal 2 2 10 10" xfId="7427"/>
    <cellStyle name="Normal 2 2 10 10 2" xfId="7431"/>
    <cellStyle name="Normal 2 2 10 11" xfId="7432"/>
    <cellStyle name="Normal 2 2 10 2" xfId="3848"/>
    <cellStyle name="Normal 2 2 10 2 10" xfId="3690"/>
    <cellStyle name="Normal 2 2 10 2 2" xfId="4702"/>
    <cellStyle name="Normal 2 2 10 2 2 2" xfId="17785"/>
    <cellStyle name="Normal 2 2 10 2 2 2 2" xfId="17790"/>
    <cellStyle name="Normal 2 2 10 2 2 3" xfId="17907"/>
    <cellStyle name="Normal 2 2 10 2 3" xfId="7466"/>
    <cellStyle name="Normal 2 2 10 2 3 2" xfId="17833"/>
    <cellStyle name="Normal 2 2 10 2 3 2 2" xfId="17840"/>
    <cellStyle name="Normal 2 2 10 2 3 3" xfId="18177"/>
    <cellStyle name="Normal 2 2 10 2 4" xfId="16299"/>
    <cellStyle name="Normal 2 2 10 2 4 2" xfId="17856"/>
    <cellStyle name="Normal 2 2 10 2 4 2 2" xfId="17862"/>
    <cellStyle name="Normal 2 2 10 2 4 3" xfId="18195"/>
    <cellStyle name="Normal 2 2 10 2 5" xfId="25732"/>
    <cellStyle name="Normal 2 2 10 2 5 2" xfId="17877"/>
    <cellStyle name="Normal 2 2 10 2 5 2 2" xfId="17882"/>
    <cellStyle name="Normal 2 2 10 2 5 3" xfId="18208"/>
    <cellStyle name="Normal 2 2 10 2 6" xfId="25307"/>
    <cellStyle name="Normal 2 2 10 2 6 2" xfId="1531"/>
    <cellStyle name="Normal 2 2 10 2 6 2 2" xfId="1922"/>
    <cellStyle name="Normal 2 2 10 2 6 3" xfId="18221"/>
    <cellStyle name="Normal 2 2 10 2 7" xfId="7027"/>
    <cellStyle name="Normal 2 2 10 2 7 2" xfId="1354"/>
    <cellStyle name="Normal 2 2 10 2 7 2 2" xfId="7777"/>
    <cellStyle name="Normal 2 2 10 2 7 3" xfId="18235"/>
    <cellStyle name="Normal 2 2 10 2 8" xfId="1597"/>
    <cellStyle name="Normal 2 2 10 2 8 2" xfId="8928"/>
    <cellStyle name="Normal 2 2 10 2 9" xfId="11368"/>
    <cellStyle name="Normal 2 2 10 2 9 2" xfId="14387"/>
    <cellStyle name="Normal 2 2 10 3" xfId="7970"/>
    <cellStyle name="Normal 2 2 10 3 2" xfId="1580"/>
    <cellStyle name="Normal 2 2 10 3 2 2" xfId="17988"/>
    <cellStyle name="Normal 2 2 10 3 3" xfId="8750"/>
    <cellStyle name="Normal 2 2 10 4" xfId="21544"/>
    <cellStyle name="Normal 2 2 10 4 2" xfId="21545"/>
    <cellStyle name="Normal 2 2 10 4 2 2" xfId="3354"/>
    <cellStyle name="Normal 2 2 10 4 3" xfId="5747"/>
    <cellStyle name="Normal 2 2 10 5" xfId="4294"/>
    <cellStyle name="Normal 2 2 10 5 2" xfId="7145"/>
    <cellStyle name="Normal 2 2 10 5 2 2" xfId="6718"/>
    <cellStyle name="Normal 2 2 10 5 3" xfId="16986"/>
    <cellStyle name="Normal 2 2 10 6" xfId="8142"/>
    <cellStyle name="Normal 2 2 10 6 2" xfId="7507"/>
    <cellStyle name="Normal 2 2 10 6 2 2" xfId="1446"/>
    <cellStyle name="Normal 2 2 10 6 3" xfId="17003"/>
    <cellStyle name="Normal 2 2 10 7" xfId="7515"/>
    <cellStyle name="Normal 2 2 10 7 2" xfId="11037"/>
    <cellStyle name="Normal 2 2 10 7 2 2" xfId="5005"/>
    <cellStyle name="Normal 2 2 10 7 3" xfId="24555"/>
    <cellStyle name="Normal 2 2 10 8" xfId="18933"/>
    <cellStyle name="Normal 2 2 10 8 2" xfId="12344"/>
    <cellStyle name="Normal 2 2 10 8 2 2" xfId="12348"/>
    <cellStyle name="Normal 2 2 10 8 3" xfId="24561"/>
    <cellStyle name="Normal 2 2 10 9" xfId="9420"/>
    <cellStyle name="Normal 2 2 10 9 2" xfId="12384"/>
    <cellStyle name="Normal 2 2 11" xfId="3861"/>
    <cellStyle name="Normal 2 2 11 10" xfId="4600"/>
    <cellStyle name="Normal 2 2 11 2" xfId="5826"/>
    <cellStyle name="Normal 2 2 11 2 2" xfId="11542"/>
    <cellStyle name="Normal 2 2 11 2 2 2" xfId="8890"/>
    <cellStyle name="Normal 2 2 11 2 3" xfId="7553"/>
    <cellStyle name="Normal 2 2 11 3" xfId="3490"/>
    <cellStyle name="Normal 2 2 11 3 2" xfId="4532"/>
    <cellStyle name="Normal 2 2 11 3 2 2" xfId="3309"/>
    <cellStyle name="Normal 2 2 11 3 3" xfId="8816"/>
    <cellStyle name="Normal 2 2 11 4" xfId="21550"/>
    <cellStyle name="Normal 2 2 11 4 2" xfId="21551"/>
    <cellStyle name="Normal 2 2 11 4 2 2" xfId="7568"/>
    <cellStyle name="Normal 2 2 11 4 3" xfId="17776"/>
    <cellStyle name="Normal 2 2 11 5" xfId="6367"/>
    <cellStyle name="Normal 2 2 11 5 2" xfId="7193"/>
    <cellStyle name="Normal 2 2 11 5 2 2" xfId="7585"/>
    <cellStyle name="Normal 2 2 11 5 3" xfId="11842"/>
    <cellStyle name="Normal 2 2 11 6" xfId="11856"/>
    <cellStyle name="Normal 2 2 11 6 2" xfId="7594"/>
    <cellStyle name="Normal 2 2 11 6 2 2" xfId="7596"/>
    <cellStyle name="Normal 2 2 11 6 3" xfId="8839"/>
    <cellStyle name="Normal 2 2 11 7" xfId="11862"/>
    <cellStyle name="Normal 2 2 11 7 2" xfId="7603"/>
    <cellStyle name="Normal 2 2 11 7 2 2" xfId="7606"/>
    <cellStyle name="Normal 2 2 11 7 3" xfId="2935"/>
    <cellStyle name="Normal 2 2 11 8" xfId="7670"/>
    <cellStyle name="Normal 2 2 11 8 2" xfId="7621"/>
    <cellStyle name="Normal 2 2 11 9" xfId="7679"/>
    <cellStyle name="Normal 2 2 11 9 2" xfId="12879"/>
    <cellStyle name="Normal 2 2 12" xfId="435"/>
    <cellStyle name="Normal 2 2 12 10" xfId="5429"/>
    <cellStyle name="Normal 2 2 12 2" xfId="7713"/>
    <cellStyle name="Normal 2 2 12 2 2" xfId="7627"/>
    <cellStyle name="Normal 2 2 12 2 2 2" xfId="5140"/>
    <cellStyle name="Normal 2 2 12 2 3" xfId="7637"/>
    <cellStyle name="Normal 2 2 12 3" xfId="14800"/>
    <cellStyle name="Normal 2 2 12 3 2" xfId="7641"/>
    <cellStyle name="Normal 2 2 12 3 2 2" xfId="7867"/>
    <cellStyle name="Normal 2 2 12 3 3" xfId="7656"/>
    <cellStyle name="Normal 2 2 12 4" xfId="21556"/>
    <cellStyle name="Normal 2 2 12 4 2" xfId="7664"/>
    <cellStyle name="Normal 2 2 12 4 2 2" xfId="12258"/>
    <cellStyle name="Normal 2 2 12 4 3" xfId="7677"/>
    <cellStyle name="Normal 2 2 12 5" xfId="21558"/>
    <cellStyle name="Normal 2 2 12 5 2" xfId="5065"/>
    <cellStyle name="Normal 2 2 12 5 2 2" xfId="10069"/>
    <cellStyle name="Normal 2 2 12 5 3" xfId="5436"/>
    <cellStyle name="Normal 2 2 12 6" xfId="11878"/>
    <cellStyle name="Normal 2 2 12 6 2" xfId="7687"/>
    <cellStyle name="Normal 2 2 12 6 2 2" xfId="14312"/>
    <cellStyle name="Normal 2 2 12 6 3" xfId="7701"/>
    <cellStyle name="Normal 2 2 12 7" xfId="11881"/>
    <cellStyle name="Normal 2 2 12 7 2" xfId="9656"/>
    <cellStyle name="Normal 2 2 12 7 2 2" xfId="8210"/>
    <cellStyle name="Normal 2 2 12 7 3" xfId="11305"/>
    <cellStyle name="Normal 2 2 12 8" xfId="7718"/>
    <cellStyle name="Normal 2 2 12 8 2" xfId="7740"/>
    <cellStyle name="Normal 2 2 12 9" xfId="5945"/>
    <cellStyle name="Normal 2 2 12 9 2" xfId="7745"/>
    <cellStyle name="Normal 2 2 13" xfId="249"/>
    <cellStyle name="Normal 2 2 13 2" xfId="7764"/>
    <cellStyle name="Normal 2 2 13 2 2" xfId="5948"/>
    <cellStyle name="Normal 2 2 13 2 2 2" xfId="7771"/>
    <cellStyle name="Normal 2 2 13 2 3" xfId="9730"/>
    <cellStyle name="Normal 2 2 13 3" xfId="7776"/>
    <cellStyle name="Normal 2 2 13 3 2" xfId="7794"/>
    <cellStyle name="Normal 2 2 13 3 2 2" xfId="11663"/>
    <cellStyle name="Normal 2 2 13 3 3" xfId="9520"/>
    <cellStyle name="Normal 2 2 13 4" xfId="21561"/>
    <cellStyle name="Normal 2 2 13 4 2" xfId="21564"/>
    <cellStyle name="Normal 2 2 13 4 2 2" xfId="12328"/>
    <cellStyle name="Normal 2 2 13 4 3" xfId="10081"/>
    <cellStyle name="Normal 2 2 13 5" xfId="21567"/>
    <cellStyle name="Normal 2 2 13 5 2" xfId="1785"/>
    <cellStyle name="Normal 2 2 13 5 2 2" xfId="6031"/>
    <cellStyle name="Normal 2 2 13 5 3" xfId="3060"/>
    <cellStyle name="Normal 2 2 13 6" xfId="11884"/>
    <cellStyle name="Normal 2 2 13 6 2" xfId="7822"/>
    <cellStyle name="Normal 2 2 13 6 2 2" xfId="3905"/>
    <cellStyle name="Normal 2 2 13 6 3" xfId="7828"/>
    <cellStyle name="Normal 2 2 13 7" xfId="11902"/>
    <cellStyle name="Normal 2 2 13 7 2" xfId="12213"/>
    <cellStyle name="Normal 2 2 13 8" xfId="8420"/>
    <cellStyle name="Normal 2 2 13 8 2" xfId="12688"/>
    <cellStyle name="Normal 2 2 13 9" xfId="7850"/>
    <cellStyle name="Normal 2 2 14" xfId="7860"/>
    <cellStyle name="Normal 2 2 14 2" xfId="7864"/>
    <cellStyle name="Normal 2 2 14 3" xfId="11462"/>
    <cellStyle name="Normal 2 2 14 3 2" xfId="14693"/>
    <cellStyle name="Normal 2 2 14 4" xfId="21571"/>
    <cellStyle name="Normal 2 2 15" xfId="2306"/>
    <cellStyle name="Normal 2 2 15 2" xfId="7888"/>
    <cellStyle name="Normal 2 2 15 2 2" xfId="7897"/>
    <cellStyle name="Normal 2 2 15 3" xfId="7904"/>
    <cellStyle name="Normal 2 2 16" xfId="10649"/>
    <cellStyle name="Normal 2 2 16 2" xfId="7924"/>
    <cellStyle name="Normal 2 2 16 2 2" xfId="3766"/>
    <cellStyle name="Normal 2 2 16 3" xfId="7930"/>
    <cellStyle name="Normal 2 2 17" xfId="3192"/>
    <cellStyle name="Normal 2 2 17 2" xfId="256"/>
    <cellStyle name="Normal 2 2 17 2 2" xfId="6890"/>
    <cellStyle name="Normal 2 2 17 3" xfId="7946"/>
    <cellStyle name="Normal 2 2 18" xfId="1369"/>
    <cellStyle name="Normal 2 2 18 2" xfId="6692"/>
    <cellStyle name="Normal 2 2 18 2 2" xfId="8334"/>
    <cellStyle name="Normal 2 2 18 3" xfId="24769"/>
    <cellStyle name="Normal 2 2 19" xfId="7963"/>
    <cellStyle name="Normal 2 2 19 2" xfId="1432"/>
    <cellStyle name="Normal 2 2 19 2 2" xfId="7215"/>
    <cellStyle name="Normal 2 2 19 3" xfId="20357"/>
    <cellStyle name="Normal 2 2 2" xfId="7978"/>
    <cellStyle name="Normal 2 2 2 2" xfId="7984"/>
    <cellStyle name="Normal 2 2 2 3" xfId="7997"/>
    <cellStyle name="Normal 2 2 2 4" xfId="38886"/>
    <cellStyle name="Normal 2 2 20" xfId="2305"/>
    <cellStyle name="Normal 2 2 20 2" xfId="7887"/>
    <cellStyle name="Normal 2 2 21" xfId="10650"/>
    <cellStyle name="Normal 2 2 21 2" xfId="7923"/>
    <cellStyle name="Normal 2 2 22" xfId="3193"/>
    <cellStyle name="Normal 2 2 23" xfId="1370"/>
    <cellStyle name="Normal 2 2 24" xfId="7962"/>
    <cellStyle name="Normal 2 2 3" xfId="8007"/>
    <cellStyle name="Normal 2 2 3 10" xfId="6775"/>
    <cellStyle name="Normal 2 2 3 10 10" xfId="6354"/>
    <cellStyle name="Normal 2 2 3 10 2" xfId="6789"/>
    <cellStyle name="Normal 2 2 3 10 2 2" xfId="455"/>
    <cellStyle name="Normal 2 2 3 10 2 2 2" xfId="8022"/>
    <cellStyle name="Normal 2 2 3 10 2 3" xfId="4363"/>
    <cellStyle name="Normal 2 2 3 10 3" xfId="8024"/>
    <cellStyle name="Normal 2 2 3 10 3 2" xfId="3406"/>
    <cellStyle name="Normal 2 2 3 10 3 2 2" xfId="8029"/>
    <cellStyle name="Normal 2 2 3 10 3 3" xfId="8032"/>
    <cellStyle name="Normal 2 2 3 10 4" xfId="20234"/>
    <cellStyle name="Normal 2 2 3 10 4 2" xfId="15781"/>
    <cellStyle name="Normal 2 2 3 10 4 2 2" xfId="15309"/>
    <cellStyle name="Normal 2 2 3 10 4 3" xfId="1092"/>
    <cellStyle name="Normal 2 2 3 10 5" xfId="16689"/>
    <cellStyle name="Normal 2 2 3 10 5 2" xfId="9190"/>
    <cellStyle name="Normal 2 2 3 10 5 2 2" xfId="14334"/>
    <cellStyle name="Normal 2 2 3 10 5 3" xfId="8034"/>
    <cellStyle name="Normal 2 2 3 10 6" xfId="1911"/>
    <cellStyle name="Normal 2 2 3 10 6 2" xfId="8036"/>
    <cellStyle name="Normal 2 2 3 10 6 2 2" xfId="5118"/>
    <cellStyle name="Normal 2 2 3 10 6 3" xfId="8037"/>
    <cellStyle name="Normal 2 2 3 10 7" xfId="13534"/>
    <cellStyle name="Normal 2 2 3 10 7 2" xfId="8039"/>
    <cellStyle name="Normal 2 2 3 10 7 2 2" xfId="6329"/>
    <cellStyle name="Normal 2 2 3 10 7 3" xfId="9889"/>
    <cellStyle name="Normal 2 2 3 10 8" xfId="13538"/>
    <cellStyle name="Normal 2 2 3 10 8 2" xfId="6741"/>
    <cellStyle name="Normal 2 2 3 10 9" xfId="13542"/>
    <cellStyle name="Normal 2 2 3 10 9 2" xfId="4472"/>
    <cellStyle name="Normal 2 2 3 11" xfId="6792"/>
    <cellStyle name="Normal 2 2 3 11 10" xfId="3017"/>
    <cellStyle name="Normal 2 2 3 11 2" xfId="8040"/>
    <cellStyle name="Normal 2 2 3 11 2 2" xfId="2223"/>
    <cellStyle name="Normal 2 2 3 11 2 2 2" xfId="162"/>
    <cellStyle name="Normal 2 2 3 11 2 3" xfId="8041"/>
    <cellStyle name="Normal 2 2 3 11 3" xfId="9001"/>
    <cellStyle name="Normal 2 2 3 11 3 2" xfId="1484"/>
    <cellStyle name="Normal 2 2 3 11 3 2 2" xfId="6079"/>
    <cellStyle name="Normal 2 2 3 11 3 3" xfId="4426"/>
    <cellStyle name="Normal 2 2 3 11 4" xfId="15539"/>
    <cellStyle name="Normal 2 2 3 11 4 2" xfId="15338"/>
    <cellStyle name="Normal 2 2 3 11 4 2 2" xfId="2304"/>
    <cellStyle name="Normal 2 2 3 11 4 3" xfId="291"/>
    <cellStyle name="Normal 2 2 3 11 5" xfId="14855"/>
    <cellStyle name="Normal 2 2 3 11 5 2" xfId="1815"/>
    <cellStyle name="Normal 2 2 3 11 5 2 2" xfId="185"/>
    <cellStyle name="Normal 2 2 3 11 5 3" xfId="3529"/>
    <cellStyle name="Normal 2 2 3 11 6" xfId="2374"/>
    <cellStyle name="Normal 2 2 3 11 6 2" xfId="130"/>
    <cellStyle name="Normal 2 2 3 11 6 2 2" xfId="2309"/>
    <cellStyle name="Normal 2 2 3 11 6 3" xfId="2494"/>
    <cellStyle name="Normal 2 2 3 11 7" xfId="13548"/>
    <cellStyle name="Normal 2 2 3 11 7 2" xfId="13549"/>
    <cellStyle name="Normal 2 2 3 11 7 2 2" xfId="9341"/>
    <cellStyle name="Normal 2 2 3 11 7 3" xfId="9755"/>
    <cellStyle name="Normal 2 2 3 11 8" xfId="20167"/>
    <cellStyle name="Normal 2 2 3 11 8 2" xfId="4224"/>
    <cellStyle name="Normal 2 2 3 11 9" xfId="12549"/>
    <cellStyle name="Normal 2 2 3 11 9 2" xfId="1762"/>
    <cellStyle name="Normal 2 2 3 12" xfId="22599"/>
    <cellStyle name="Normal 2 2 3 12 2" xfId="22600"/>
    <cellStyle name="Normal 2 2 3 12 2 2" xfId="4867"/>
    <cellStyle name="Normal 2 2 3 12 2 2 2" xfId="8053"/>
    <cellStyle name="Normal 2 2 3 12 2 3" xfId="3932"/>
    <cellStyle name="Normal 2 2 3 12 3" xfId="26745"/>
    <cellStyle name="Normal 2 2 3 12 3 2" xfId="543"/>
    <cellStyle name="Normal 2 2 3 12 3 2 2" xfId="8179"/>
    <cellStyle name="Normal 2 2 3 12 3 3" xfId="3941"/>
    <cellStyle name="Normal 2 2 3 12 4" xfId="32536"/>
    <cellStyle name="Normal 2 2 3 12 4 2" xfId="16693"/>
    <cellStyle name="Normal 2 2 3 12 4 2 2" xfId="8062"/>
    <cellStyle name="Normal 2 2 3 12 4 3" xfId="3965"/>
    <cellStyle name="Normal 2 2 3 12 5" xfId="16695"/>
    <cellStyle name="Normal 2 2 3 12 5 2" xfId="4620"/>
    <cellStyle name="Normal 2 2 3 12 5 2 2" xfId="8067"/>
    <cellStyle name="Normal 2 2 3 12 5 3" xfId="434"/>
    <cellStyle name="Normal 2 2 3 12 6" xfId="4652"/>
    <cellStyle name="Normal 2 2 3 12 6 2" xfId="8070"/>
    <cellStyle name="Normal 2 2 3 12 6 2 2" xfId="8021"/>
    <cellStyle name="Normal 2 2 3 12 6 3" xfId="9135"/>
    <cellStyle name="Normal 2 2 3 12 7" xfId="13561"/>
    <cellStyle name="Normal 2 2 3 12 7 2" xfId="16640"/>
    <cellStyle name="Normal 2 2 3 12 8" xfId="38713"/>
    <cellStyle name="Normal 2 2 3 12 8 2" xfId="2161"/>
    <cellStyle name="Normal 2 2 3 12 9" xfId="242"/>
    <cellStyle name="Normal 2 2 3 13" xfId="20247"/>
    <cellStyle name="Normal 2 2 3 13 2" xfId="10187"/>
    <cellStyle name="Normal 2 2 3 13 2 2" xfId="28504"/>
    <cellStyle name="Normal 2 2 3 13 3" xfId="2333"/>
    <cellStyle name="Normal 2 2 3 14" xfId="9852"/>
    <cellStyle name="Normal 2 2 3 14 2" xfId="8088"/>
    <cellStyle name="Normal 2 2 3 14 2 2" xfId="10617"/>
    <cellStyle name="Normal 2 2 3 14 3" xfId="5026"/>
    <cellStyle name="Normal 2 2 3 15" xfId="29"/>
    <cellStyle name="Normal 2 2 3 15 2" xfId="8092"/>
    <cellStyle name="Normal 2 2 3 15 2 2" xfId="8094"/>
    <cellStyle name="Normal 2 2 3 15 3" xfId="1257"/>
    <cellStyle name="Normal 2 2 3 16" xfId="5455"/>
    <cellStyle name="Normal 2 2 3 16 2" xfId="5863"/>
    <cellStyle name="Normal 2 2 3 16 2 2" xfId="2868"/>
    <cellStyle name="Normal 2 2 3 16 3" xfId="4881"/>
    <cellStyle name="Normal 2 2 3 17" xfId="8104"/>
    <cellStyle name="Normal 2 2 3 17 2" xfId="12985"/>
    <cellStyle name="Normal 2 2 3 17 2 2" xfId="2606"/>
    <cellStyle name="Normal 2 2 3 17 3" xfId="4446"/>
    <cellStyle name="Normal 2 2 3 18" xfId="8106"/>
    <cellStyle name="Normal 2 2 3 18 2" xfId="12989"/>
    <cellStyle name="Normal 2 2 3 18 2 2" xfId="2196"/>
    <cellStyle name="Normal 2 2 3 18 3" xfId="3098"/>
    <cellStyle name="Normal 2 2 3 19" xfId="2397"/>
    <cellStyle name="Normal 2 2 3 19 2" xfId="13001"/>
    <cellStyle name="Normal 2 2 3 2" xfId="20554"/>
    <cellStyle name="Normal 2 2 3 2 10" xfId="17020"/>
    <cellStyle name="Normal 2 2 3 2 10 2" xfId="3757"/>
    <cellStyle name="Normal 2 2 3 2 10 2 2" xfId="18003"/>
    <cellStyle name="Normal 2 2 3 2 10 3" xfId="2997"/>
    <cellStyle name="Normal 2 2 3 2 11" xfId="826"/>
    <cellStyle name="Normal 2 2 3 2 11 2" xfId="2029"/>
    <cellStyle name="Normal 2 2 3 2 11 2 2" xfId="4617"/>
    <cellStyle name="Normal 2 2 3 2 11 3" xfId="20443"/>
    <cellStyle name="Normal 2 2 3 2 12" xfId="7474"/>
    <cellStyle name="Normal 2 2 3 2 12 2" xfId="21376"/>
    <cellStyle name="Normal 2 2 3 2 12 2 2" xfId="21379"/>
    <cellStyle name="Normal 2 2 3 2 12 3" xfId="17487"/>
    <cellStyle name="Normal 2 2 3 2 13" xfId="6049"/>
    <cellStyle name="Normal 2 2 3 2 13 2" xfId="21430"/>
    <cellStyle name="Normal 2 2 3 2 13 2 2" xfId="21435"/>
    <cellStyle name="Normal 2 2 3 2 13 3" xfId="37080"/>
    <cellStyle name="Normal 2 2 3 2 14" xfId="5559"/>
    <cellStyle name="Normal 2 2 3 2 14 2" xfId="21449"/>
    <cellStyle name="Normal 2 2 3 2 15" xfId="8117"/>
    <cellStyle name="Normal 2 2 3 2 15 2" xfId="21465"/>
    <cellStyle name="Normal 2 2 3 2 16" xfId="14858"/>
    <cellStyle name="Normal 2 2 3 2 17" xfId="9479"/>
    <cellStyle name="Normal 2 2 3 2 2" xfId="9888"/>
    <cellStyle name="Normal 2 2 3 2 2 10" xfId="5301"/>
    <cellStyle name="Normal 2 2 3 2 2 10 2" xfId="5361"/>
    <cellStyle name="Normal 2 2 3 2 2 10 2 2" xfId="6751"/>
    <cellStyle name="Normal 2 2 3 2 2 10 3" xfId="8146"/>
    <cellStyle name="Normal 2 2 3 2 2 11" xfId="3392"/>
    <cellStyle name="Normal 2 2 3 2 2 11 2" xfId="8151"/>
    <cellStyle name="Normal 2 2 3 2 2 11 2 2" xfId="15556"/>
    <cellStyle name="Normal 2 2 3 2 2 11 3" xfId="8152"/>
    <cellStyle name="Normal 2 2 3 2 2 12" xfId="8154"/>
    <cellStyle name="Normal 2 2 3 2 2 12 2" xfId="8160"/>
    <cellStyle name="Normal 2 2 3 2 2 12 2 2" xfId="1508"/>
    <cellStyle name="Normal 2 2 3 2 2 12 3" xfId="9172"/>
    <cellStyle name="Normal 2 2 3 2 2 13" xfId="8164"/>
    <cellStyle name="Normal 2 2 3 2 2 13 2" xfId="8171"/>
    <cellStyle name="Normal 2 2 3 2 2 14" xfId="8180"/>
    <cellStyle name="Normal 2 2 3 2 2 14 2" xfId="2842"/>
    <cellStyle name="Normal 2 2 3 2 2 15" xfId="2018"/>
    <cellStyle name="Normal 2 2 3 2 2 16" xfId="15531"/>
    <cellStyle name="Normal 2 2 3 2 2 2" xfId="9894"/>
    <cellStyle name="Normal 2 2 3 2 2 2 10" xfId="4204"/>
    <cellStyle name="Normal 2 2 3 2 2 2 10 2" xfId="8183"/>
    <cellStyle name="Normal 2 2 3 2 2 2 11" xfId="13038"/>
    <cellStyle name="Normal 2 2 3 2 2 2 2" xfId="7632"/>
    <cellStyle name="Normal 2 2 3 2 2 2 2 10" xfId="9556"/>
    <cellStyle name="Normal 2 2 3 2 2 2 2 2" xfId="11694"/>
    <cellStyle name="Normal 2 2 3 2 2 2 2 2 2" xfId="11699"/>
    <cellStyle name="Normal 2 2 3 2 2 2 2 2 2 2" xfId="30586"/>
    <cellStyle name="Normal 2 2 3 2 2 2 2 2 3" xfId="5150"/>
    <cellStyle name="Normal 2 2 3 2 2 2 2 3" xfId="25141"/>
    <cellStyle name="Normal 2 2 3 2 2 2 2 3 2" xfId="5200"/>
    <cellStyle name="Normal 2 2 3 2 2 2 2 3 2 2" xfId="8826"/>
    <cellStyle name="Normal 2 2 3 2 2 2 2 3 3" xfId="3519"/>
    <cellStyle name="Normal 2 2 3 2 2 2 2 4" xfId="5225"/>
    <cellStyle name="Normal 2 2 3 2 2 2 2 4 2" xfId="5229"/>
    <cellStyle name="Normal 2 2 3 2 2 2 2 4 2 2" xfId="7675"/>
    <cellStyle name="Normal 2 2 3 2 2 2 2 4 3" xfId="3667"/>
    <cellStyle name="Normal 2 2 3 2 2 2 2 5" xfId="23929"/>
    <cellStyle name="Normal 2 2 3 2 2 2 2 5 2" xfId="3704"/>
    <cellStyle name="Normal 2 2 3 2 2 2 2 5 2 2" xfId="7810"/>
    <cellStyle name="Normal 2 2 3 2 2 2 2 5 3" xfId="5348"/>
    <cellStyle name="Normal 2 2 3 2 2 2 2 6" xfId="8197"/>
    <cellStyle name="Normal 2 2 3 2 2 2 2 6 2" xfId="30027"/>
    <cellStyle name="Normal 2 2 3 2 2 2 2 6 2 2" xfId="30799"/>
    <cellStyle name="Normal 2 2 3 2 2 2 2 6 3" xfId="8204"/>
    <cellStyle name="Normal 2 2 3 2 2 2 2 7" xfId="30030"/>
    <cellStyle name="Normal 2 2 3 2 2 2 2 7 2" xfId="14468"/>
    <cellStyle name="Normal 2 2 3 2 2 2 2 7 2 2" xfId="30820"/>
    <cellStyle name="Normal 2 2 3 2 2 2 2 7 3" xfId="15741"/>
    <cellStyle name="Normal 2 2 3 2 2 2 2 8" xfId="13878"/>
    <cellStyle name="Normal 2 2 3 2 2 2 2 8 2" xfId="14757"/>
    <cellStyle name="Normal 2 2 3 2 2 2 2 9" xfId="12259"/>
    <cellStyle name="Normal 2 2 3 2 2 2 2 9 2" xfId="16758"/>
    <cellStyle name="Normal 2 2 3 2 2 2 3" xfId="7640"/>
    <cellStyle name="Normal 2 2 3 2 2 2 3 2" xfId="11739"/>
    <cellStyle name="Normal 2 2 3 2 2 2 3 2 2" xfId="6420"/>
    <cellStyle name="Normal 2 2 3 2 2 2 3 3" xfId="6432"/>
    <cellStyle name="Normal 2 2 3 2 2 2 4" xfId="4907"/>
    <cellStyle name="Normal 2 2 3 2 2 2 4 2" xfId="11794"/>
    <cellStyle name="Normal 2 2 3 2 2 2 4 2 2" xfId="11795"/>
    <cellStyle name="Normal 2 2 3 2 2 2 4 3" xfId="12418"/>
    <cellStyle name="Normal 2 2 3 2 2 2 5" xfId="8377"/>
    <cellStyle name="Normal 2 2 3 2 2 2 5 2" xfId="6971"/>
    <cellStyle name="Normal 2 2 3 2 2 2 5 2 2" xfId="7000"/>
    <cellStyle name="Normal 2 2 3 2 2 2 5 3" xfId="1099"/>
    <cellStyle name="Normal 2 2 3 2 2 2 6" xfId="19097"/>
    <cellStyle name="Normal 2 2 3 2 2 2 6 2" xfId="22611"/>
    <cellStyle name="Normal 2 2 3 2 2 2 6 2 2" xfId="16080"/>
    <cellStyle name="Normal 2 2 3 2 2 2 6 3" xfId="13431"/>
    <cellStyle name="Normal 2 2 3 2 2 2 7" xfId="22616"/>
    <cellStyle name="Normal 2 2 3 2 2 2 7 2" xfId="2549"/>
    <cellStyle name="Normal 2 2 3 2 2 2 7 2 2" xfId="4928"/>
    <cellStyle name="Normal 2 2 3 2 2 2 7 3" xfId="4042"/>
    <cellStyle name="Normal 2 2 3 2 2 2 8" xfId="8212"/>
    <cellStyle name="Normal 2 2 3 2 2 2 8 2" xfId="1141"/>
    <cellStyle name="Normal 2 2 3 2 2 2 8 2 2" xfId="1286"/>
    <cellStyle name="Normal 2 2 3 2 2 2 8 3" xfId="13791"/>
    <cellStyle name="Normal 2 2 3 2 2 2 9" xfId="8216"/>
    <cellStyle name="Normal 2 2 3 2 2 2 9 2" xfId="5704"/>
    <cellStyle name="Normal 2 2 3 2 2 3" xfId="18928"/>
    <cellStyle name="Normal 2 2 3 2 2 3 10" xfId="3850"/>
    <cellStyle name="Normal 2 2 3 2 2 3 10 2" xfId="12650"/>
    <cellStyle name="Normal 2 2 3 2 2 3 11" xfId="20581"/>
    <cellStyle name="Normal 2 2 3 2 2 3 2" xfId="18931"/>
    <cellStyle name="Normal 2 2 3 2 2 3 2 10" xfId="10294"/>
    <cellStyle name="Normal 2 2 3 2 2 3 2 2" xfId="12343"/>
    <cellStyle name="Normal 2 2 3 2 2 3 2 2 2" xfId="12347"/>
    <cellStyle name="Normal 2 2 3 2 2 3 2 2 2 2" xfId="8064"/>
    <cellStyle name="Normal 2 2 3 2 2 3 2 2 3" xfId="8229"/>
    <cellStyle name="Normal 2 2 3 2 2 3 2 3" xfId="24564"/>
    <cellStyle name="Normal 2 2 3 2 2 3 2 3 2" xfId="8240"/>
    <cellStyle name="Normal 2 2 3 2 2 3 2 3 2 2" xfId="8246"/>
    <cellStyle name="Normal 2 2 3 2 2 3 2 3 3" xfId="8249"/>
    <cellStyle name="Normal 2 2 3 2 2 3 2 4" xfId="17915"/>
    <cellStyle name="Normal 2 2 3 2 2 3 2 4 2" xfId="17916"/>
    <cellStyle name="Normal 2 2 3 2 2 3 2 4 2 2" xfId="7801"/>
    <cellStyle name="Normal 2 2 3 2 2 3 2 4 3" xfId="8257"/>
    <cellStyle name="Normal 2 2 3 2 2 3 2 5" xfId="17920"/>
    <cellStyle name="Normal 2 2 3 2 2 3 2 5 2" xfId="18865"/>
    <cellStyle name="Normal 2 2 3 2 2 3 2 5 2 2" xfId="1123"/>
    <cellStyle name="Normal 2 2 3 2 2 3 2 5 3" xfId="8273"/>
    <cellStyle name="Normal 2 2 3 2 2 3 2 6" xfId="8280"/>
    <cellStyle name="Normal 2 2 3 2 2 3 2 6 2" xfId="8281"/>
    <cellStyle name="Normal 2 2 3 2 2 3 2 6 2 2" xfId="8288"/>
    <cellStyle name="Normal 2 2 3 2 2 3 2 6 3" xfId="8292"/>
    <cellStyle name="Normal 2 2 3 2 2 3 2 7" xfId="8293"/>
    <cellStyle name="Normal 2 2 3 2 2 3 2 7 2" xfId="15818"/>
    <cellStyle name="Normal 2 2 3 2 2 3 2 7 2 2" xfId="8297"/>
    <cellStyle name="Normal 2 2 3 2 2 3 2 7 3" xfId="8300"/>
    <cellStyle name="Normal 2 2 3 2 2 3 2 8" xfId="15820"/>
    <cellStyle name="Normal 2 2 3 2 2 3 2 8 2" xfId="620"/>
    <cellStyle name="Normal 2 2 3 2 2 3 2 9" xfId="10070"/>
    <cellStyle name="Normal 2 2 3 2 2 3 2 9 2" xfId="357"/>
    <cellStyle name="Normal 2 2 3 2 2 3 3" xfId="9421"/>
    <cellStyle name="Normal 2 2 3 2 2 3 3 2" xfId="12383"/>
    <cellStyle name="Normal 2 2 3 2 2 3 3 2 2" xfId="12386"/>
    <cellStyle name="Normal 2 2 3 2 2 3 3 3" xfId="8321"/>
    <cellStyle name="Normal 2 2 3 2 2 3 4" xfId="6414"/>
    <cellStyle name="Normal 2 2 3 2 2 3 4 2" xfId="12445"/>
    <cellStyle name="Normal 2 2 3 2 2 3 4 2 2" xfId="12449"/>
    <cellStyle name="Normal 2 2 3 2 2 3 4 3" xfId="8330"/>
    <cellStyle name="Normal 2 2 3 2 2 3 5" xfId="8389"/>
    <cellStyle name="Normal 2 2 3 2 2 3 5 2" xfId="8407"/>
    <cellStyle name="Normal 2 2 3 2 2 3 5 2 2" xfId="8347"/>
    <cellStyle name="Normal 2 2 3 2 2 3 5 3" xfId="8352"/>
    <cellStyle name="Normal 2 2 3 2 2 3 6" xfId="22621"/>
    <cellStyle name="Normal 2 2 3 2 2 3 6 2" xfId="8356"/>
    <cellStyle name="Normal 2 2 3 2 2 3 6 2 2" xfId="8369"/>
    <cellStyle name="Normal 2 2 3 2 2 3 6 3" xfId="8376"/>
    <cellStyle name="Normal 2 2 3 2 2 3 7" xfId="12161"/>
    <cellStyle name="Normal 2 2 3 2 2 3 7 2" xfId="8378"/>
    <cellStyle name="Normal 2 2 3 2 2 3 7 2 2" xfId="6970"/>
    <cellStyle name="Normal 2 2 3 2 2 3 7 3" xfId="8382"/>
    <cellStyle name="Normal 2 2 3 2 2 3 8" xfId="8383"/>
    <cellStyle name="Normal 2 2 3 2 2 3 8 2" xfId="8387"/>
    <cellStyle name="Normal 2 2 3 2 2 3 8 2 2" xfId="8408"/>
    <cellStyle name="Normal 2 2 3 2 2 3 8 3" xfId="589"/>
    <cellStyle name="Normal 2 2 3 2 2 3 9" xfId="5907"/>
    <cellStyle name="Normal 2 2 3 2 2 3 9 2" xfId="5712"/>
    <cellStyle name="Normal 2 2 3 2 2 4" xfId="34612"/>
    <cellStyle name="Normal 2 2 3 2 2 4 10" xfId="9655"/>
    <cellStyle name="Normal 2 2 3 2 2 4 2" xfId="7669"/>
    <cellStyle name="Normal 2 2 3 2 2 4 2 2" xfId="7622"/>
    <cellStyle name="Normal 2 2 3 2 2 4 2 2 2" xfId="1592"/>
    <cellStyle name="Normal 2 2 3 2 2 4 2 3" xfId="9265"/>
    <cellStyle name="Normal 2 2 3 2 2 4 3" xfId="7678"/>
    <cellStyle name="Normal 2 2 3 2 2 4 3 2" xfId="12878"/>
    <cellStyle name="Normal 2 2 3 2 2 4 3 2 2" xfId="10699"/>
    <cellStyle name="Normal 2 2 3 2 2 4 3 3" xfId="21889"/>
    <cellStyle name="Normal 2 2 3 2 2 4 4" xfId="4588"/>
    <cellStyle name="Normal 2 2 3 2 2 4 4 2" xfId="12967"/>
    <cellStyle name="Normal 2 2 3 2 2 4 4 2 2" xfId="8423"/>
    <cellStyle name="Normal 2 2 3 2 2 4 4 3" xfId="8432"/>
    <cellStyle name="Normal 2 2 3 2 2 4 5" xfId="5713"/>
    <cellStyle name="Normal 2 2 3 2 2 4 5 2" xfId="8437"/>
    <cellStyle name="Normal 2 2 3 2 2 4 5 2 2" xfId="19389"/>
    <cellStyle name="Normal 2 2 3 2 2 4 5 3" xfId="8453"/>
    <cellStyle name="Normal 2 2 3 2 2 4 6" xfId="12095"/>
    <cellStyle name="Normal 2 2 3 2 2 4 6 2" xfId="9594"/>
    <cellStyle name="Normal 2 2 3 2 2 4 6 2 2" xfId="720"/>
    <cellStyle name="Normal 2 2 3 2 2 4 6 3" xfId="8467"/>
    <cellStyle name="Normal 2 2 3 2 2 4 7" xfId="5198"/>
    <cellStyle name="Normal 2 2 3 2 2 4 7 2" xfId="3104"/>
    <cellStyle name="Normal 2 2 3 2 2 4 7 2 2" xfId="23686"/>
    <cellStyle name="Normal 2 2 3 2 2 4 7 3" xfId="8593"/>
    <cellStyle name="Normal 2 2 3 2 2 4 8" xfId="6125"/>
    <cellStyle name="Normal 2 2 3 2 2 4 8 2" xfId="8487"/>
    <cellStyle name="Normal 2 2 3 2 2 4 9" xfId="21892"/>
    <cellStyle name="Normal 2 2 3 2 2 4 9 2" xfId="5743"/>
    <cellStyle name="Normal 2 2 3 2 2 5" xfId="7209"/>
    <cellStyle name="Normal 2 2 3 2 2 5 10" xfId="9711"/>
    <cellStyle name="Normal 2 2 3 2 2 5 2" xfId="7720"/>
    <cellStyle name="Normal 2 2 3 2 2 5 2 2" xfId="7742"/>
    <cellStyle name="Normal 2 2 3 2 2 5 2 2 2" xfId="1455"/>
    <cellStyle name="Normal 2 2 3 2 2 5 2 3" xfId="34465"/>
    <cellStyle name="Normal 2 2 3 2 2 5 3" xfId="5946"/>
    <cellStyle name="Normal 2 2 3 2 2 5 3 2" xfId="7746"/>
    <cellStyle name="Normal 2 2 3 2 2 5 3 2 2" xfId="1952"/>
    <cellStyle name="Normal 2 2 3 2 2 5 3 3" xfId="462"/>
    <cellStyle name="Normal 2 2 3 2 2 5 4" xfId="10785"/>
    <cellStyle name="Normal 2 2 3 2 2 5 4 2" xfId="10787"/>
    <cellStyle name="Normal 2 2 3 2 2 5 4 2 2" xfId="4990"/>
    <cellStyle name="Normal 2 2 3 2 2 5 4 3" xfId="10802"/>
    <cellStyle name="Normal 2 2 3 2 2 5 5" xfId="10805"/>
    <cellStyle name="Normal 2 2 3 2 2 5 5 2" xfId="3049"/>
    <cellStyle name="Normal 2 2 3 2 2 5 5 2 2" xfId="8492"/>
    <cellStyle name="Normal 2 2 3 2 2 5 5 3" xfId="6566"/>
    <cellStyle name="Normal 2 2 3 2 2 5 6" xfId="12111"/>
    <cellStyle name="Normal 2 2 3 2 2 5 6 2" xfId="13111"/>
    <cellStyle name="Normal 2 2 3 2 2 5 6 2 2" xfId="2899"/>
    <cellStyle name="Normal 2 2 3 2 2 5 6 3" xfId="12696"/>
    <cellStyle name="Normal 2 2 3 2 2 5 7" xfId="12166"/>
    <cellStyle name="Normal 2 2 3 2 2 5 7 2" xfId="10998"/>
    <cellStyle name="Normal 2 2 3 2 2 5 7 2 2" xfId="11006"/>
    <cellStyle name="Normal 2 2 3 2 2 5 7 3" xfId="11008"/>
    <cellStyle name="Normal 2 2 3 2 2 5 8" xfId="8462"/>
    <cellStyle name="Normal 2 2 3 2 2 5 8 2" xfId="10821"/>
    <cellStyle name="Normal 2 2 3 2 2 5 9" xfId="10826"/>
    <cellStyle name="Normal 2 2 3 2 2 5 9 2" xfId="10841"/>
    <cellStyle name="Normal 2 2 3 2 2 6" xfId="397"/>
    <cellStyle name="Normal 2 2 3 2 2 6 2" xfId="8421"/>
    <cellStyle name="Normal 2 2 3 2 2 6 2 2" xfId="12686"/>
    <cellStyle name="Normal 2 2 3 2 2 6 2 2 2" xfId="4287"/>
    <cellStyle name="Normal 2 2 3 2 2 6 2 3" xfId="25160"/>
    <cellStyle name="Normal 2 2 3 2 2 6 3" xfId="7851"/>
    <cellStyle name="Normal 2 2 3 2 2 6 3 2" xfId="8520"/>
    <cellStyle name="Normal 2 2 3 2 2 6 3 2 2" xfId="3420"/>
    <cellStyle name="Normal 2 2 3 2 2 6 3 3" xfId="8529"/>
    <cellStyle name="Normal 2 2 3 2 2 6 4" xfId="9706"/>
    <cellStyle name="Normal 2 2 3 2 2 6 4 2" xfId="2921"/>
    <cellStyle name="Normal 2 2 3 2 2 6 4 2 2" xfId="5990"/>
    <cellStyle name="Normal 2 2 3 2 2 6 4 3" xfId="8533"/>
    <cellStyle name="Normal 2 2 3 2 2 6 5" xfId="6075"/>
    <cellStyle name="Normal 2 2 3 2 2 6 5 2" xfId="20415"/>
    <cellStyle name="Normal 2 2 3 2 2 6 5 2 2" xfId="20419"/>
    <cellStyle name="Normal 2 2 3 2 2 6 5 3" xfId="15378"/>
    <cellStyle name="Normal 2 2 3 2 2 6 6" xfId="14667"/>
    <cellStyle name="Normal 2 2 3 2 2 6 6 2" xfId="20432"/>
    <cellStyle name="Normal 2 2 3 2 2 6 6 2 2" xfId="6151"/>
    <cellStyle name="Normal 2 2 3 2 2 6 6 3" xfId="6810"/>
    <cellStyle name="Normal 2 2 3 2 2 6 7" xfId="15718"/>
    <cellStyle name="Normal 2 2 3 2 2 6 7 2" xfId="20434"/>
    <cellStyle name="Normal 2 2 3 2 2 6 8" xfId="2194"/>
    <cellStyle name="Normal 2 2 3 2 2 6 8 2" xfId="20437"/>
    <cellStyle name="Normal 2 2 3 2 2 6 9" xfId="13000"/>
    <cellStyle name="Normal 2 2 3 2 2 7" xfId="11588"/>
    <cellStyle name="Normal 2 2 3 2 2 7 2" xfId="7709"/>
    <cellStyle name="Normal 2 2 3 2 2 7 2 2" xfId="7716"/>
    <cellStyle name="Normal 2 2 3 2 2 7 3" xfId="1749"/>
    <cellStyle name="Normal 2 2 3 2 2 8" xfId="7729"/>
    <cellStyle name="Normal 2 2 3 2 2 8 2" xfId="10833"/>
    <cellStyle name="Normal 2 2 3 2 2 8 2 2" xfId="8557"/>
    <cellStyle name="Normal 2 2 3 2 2 8 3" xfId="8558"/>
    <cellStyle name="Normal 2 2 3 2 2 9" xfId="3871"/>
    <cellStyle name="Normal 2 2 3 2 2 9 2" xfId="7761"/>
    <cellStyle name="Normal 2 2 3 2 2 9 2 2" xfId="9301"/>
    <cellStyle name="Normal 2 2 3 2 2 9 3" xfId="8561"/>
    <cellStyle name="Normal 2 2 3 2 3" xfId="6070"/>
    <cellStyle name="Normal 2 2 3 2 3 10" xfId="9284"/>
    <cellStyle name="Normal 2 2 3 2 3 10 2" xfId="52"/>
    <cellStyle name="Normal 2 2 3 2 3 11" xfId="25340"/>
    <cellStyle name="Normal 2 2 3 2 3 2" xfId="2956"/>
    <cellStyle name="Normal 2 2 3 2 3 2 10" xfId="8565"/>
    <cellStyle name="Normal 2 2 3 2 3 2 2" xfId="13262"/>
    <cellStyle name="Normal 2 2 3 2 3 2 2 2" xfId="14079"/>
    <cellStyle name="Normal 2 2 3 2 3 2 2 2 2" xfId="16444"/>
    <cellStyle name="Normal 2 2 3 2 3 2 2 3" xfId="8945"/>
    <cellStyle name="Normal 2 2 3 2 3 2 3" xfId="7774"/>
    <cellStyle name="Normal 2 2 3 2 3 2 3 2" xfId="14123"/>
    <cellStyle name="Normal 2 2 3 2 3 2 3 2 2" xfId="13496"/>
    <cellStyle name="Normal 2 2 3 2 3 2 3 3" xfId="8587"/>
    <cellStyle name="Normal 2 2 3 2 3 2 4" xfId="3249"/>
    <cellStyle name="Normal 2 2 3 2 3 2 4 2" xfId="24345"/>
    <cellStyle name="Normal 2 2 3 2 3 2 4 2 2" xfId="32140"/>
    <cellStyle name="Normal 2 2 3 2 3 2 4 3" xfId="531"/>
    <cellStyle name="Normal 2 2 3 2 3 2 5" xfId="3105"/>
    <cellStyle name="Normal 2 2 3 2 3 2 5 2" xfId="23684"/>
    <cellStyle name="Normal 2 2 3 2 3 2 5 2 2" xfId="2924"/>
    <cellStyle name="Normal 2 2 3 2 3 2 5 3" xfId="1134"/>
    <cellStyle name="Normal 2 2 3 2 3 2 6" xfId="12178"/>
    <cellStyle name="Normal 2 2 3 2 3 2 6 2" xfId="11838"/>
    <cellStyle name="Normal 2 2 3 2 3 2 6 2 2" xfId="8162"/>
    <cellStyle name="Normal 2 2 3 2 3 2 6 3" xfId="8168"/>
    <cellStyle name="Normal 2 2 3 2 3 2 7" xfId="12183"/>
    <cellStyle name="Normal 2 2 3 2 3 2 7 2" xfId="4989"/>
    <cellStyle name="Normal 2 2 3 2 3 2 7 2 2" xfId="9349"/>
    <cellStyle name="Normal 2 2 3 2 3 2 7 3" xfId="8675"/>
    <cellStyle name="Normal 2 2 3 2 3 2 8" xfId="9788"/>
    <cellStyle name="Normal 2 2 3 2 3 2 8 2" xfId="1934"/>
    <cellStyle name="Normal 2 2 3 2 3 2 9" xfId="8595"/>
    <cellStyle name="Normal 2 2 3 2 3 2 9 2" xfId="1218"/>
    <cellStyle name="Normal 2 2 3 2 3 3" xfId="18934"/>
    <cellStyle name="Normal 2 2 3 2 3 3 2" xfId="18936"/>
    <cellStyle name="Normal 2 2 3 2 3 3 2 2" xfId="14018"/>
    <cellStyle name="Normal 2 2 3 2 3 3 3" xfId="16926"/>
    <cellStyle name="Normal 2 2 3 2 3 4" xfId="33755"/>
    <cellStyle name="Normal 2 2 3 2 3 4 2" xfId="12025"/>
    <cellStyle name="Normal 2 2 3 2 3 4 2 2" xfId="14407"/>
    <cellStyle name="Normal 2 2 3 2 3 4 3" xfId="7812"/>
    <cellStyle name="Normal 2 2 3 2 3 5" xfId="7229"/>
    <cellStyle name="Normal 2 2 3 2 3 5 2" xfId="8188"/>
    <cellStyle name="Normal 2 2 3 2 3 5 2 2" xfId="8289"/>
    <cellStyle name="Normal 2 2 3 2 3 5 3" xfId="3038"/>
    <cellStyle name="Normal 2 2 3 2 3 6" xfId="25533"/>
    <cellStyle name="Normal 2 2 3 2 3 6 2" xfId="7825"/>
    <cellStyle name="Normal 2 2 3 2 3 6 2 2" xfId="8299"/>
    <cellStyle name="Normal 2 2 3 2 3 6 3" xfId="7835"/>
    <cellStyle name="Normal 2 2 3 2 3 7" xfId="8895"/>
    <cellStyle name="Normal 2 2 3 2 3 7 2" xfId="5582"/>
    <cellStyle name="Normal 2 2 3 2 3 7 2 2" xfId="11910"/>
    <cellStyle name="Normal 2 2 3 2 3 7 3" xfId="150"/>
    <cellStyle name="Normal 2 2 3 2 3 8" xfId="7849"/>
    <cellStyle name="Normal 2 2 3 2 3 8 2" xfId="5655"/>
    <cellStyle name="Normal 2 2 3 2 3 8 2 2" xfId="7854"/>
    <cellStyle name="Normal 2 2 3 2 3 8 3" xfId="10096"/>
    <cellStyle name="Normal 2 2 3 2 3 9" xfId="10625"/>
    <cellStyle name="Normal 2 2 3 2 3 9 2" xfId="3964"/>
    <cellStyle name="Normal 2 2 3 2 4" xfId="8365"/>
    <cellStyle name="Normal 2 2 3 2 4 10" xfId="8601"/>
    <cellStyle name="Normal 2 2 3 2 4 10 2" xfId="8119"/>
    <cellStyle name="Normal 2 2 3 2 4 11" xfId="8604"/>
    <cellStyle name="Normal 2 2 3 2 4 2" xfId="7866"/>
    <cellStyle name="Normal 2 2 3 2 4 2 10" xfId="8606"/>
    <cellStyle name="Normal 2 2 3 2 4 2 2" xfId="8610"/>
    <cellStyle name="Normal 2 2 3 2 4 2 2 2" xfId="8626"/>
    <cellStyle name="Normal 2 2 3 2 4 2 2 2 2" xfId="8634"/>
    <cellStyle name="Normal 2 2 3 2 4 2 2 3" xfId="8642"/>
    <cellStyle name="Normal 2 2 3 2 4 2 3" xfId="8657"/>
    <cellStyle name="Normal 2 2 3 2 4 2 3 2" xfId="14959"/>
    <cellStyle name="Normal 2 2 3 2 4 2 3 2 2" xfId="34184"/>
    <cellStyle name="Normal 2 2 3 2 4 2 3 3" xfId="1305"/>
    <cellStyle name="Normal 2 2 3 2 4 2 4" xfId="946"/>
    <cellStyle name="Normal 2 2 3 2 4 2 4 2" xfId="15013"/>
    <cellStyle name="Normal 2 2 3 2 4 2 4 2 2" xfId="8665"/>
    <cellStyle name="Normal 2 2 3 2 4 2 4 3" xfId="8681"/>
    <cellStyle name="Normal 2 2 3 2 4 2 5" xfId="6579"/>
    <cellStyle name="Normal 2 2 3 2 4 2 5 2" xfId="9839"/>
    <cellStyle name="Normal 2 2 3 2 4 2 5 2 2" xfId="8687"/>
    <cellStyle name="Normal 2 2 3 2 4 2 5 3" xfId="8693"/>
    <cellStyle name="Normal 2 2 3 2 4 2 6" xfId="8696"/>
    <cellStyle name="Normal 2 2 3 2 4 2 6 2" xfId="12206"/>
    <cellStyle name="Normal 2 2 3 2 4 2 6 2 2" xfId="12219"/>
    <cellStyle name="Normal 2 2 3 2 4 2 6 3" xfId="4243"/>
    <cellStyle name="Normal 2 2 3 2 4 2 7" xfId="11753"/>
    <cellStyle name="Normal 2 2 3 2 4 2 7 2" xfId="8700"/>
    <cellStyle name="Normal 2 2 3 2 4 2 7 2 2" xfId="8702"/>
    <cellStyle name="Normal 2 2 3 2 4 2 7 3" xfId="662"/>
    <cellStyle name="Normal 2 2 3 2 4 2 8" xfId="8709"/>
    <cellStyle name="Normal 2 2 3 2 4 2 8 2" xfId="8718"/>
    <cellStyle name="Normal 2 2 3 2 4 2 9" xfId="8721"/>
    <cellStyle name="Normal 2 2 3 2 4 2 9 2" xfId="8734"/>
    <cellStyle name="Normal 2 2 3 2 4 3" xfId="20059"/>
    <cellStyle name="Normal 2 2 3 2 4 3 2" xfId="20063"/>
    <cellStyle name="Normal 2 2 3 2 4 3 2 2" xfId="8736"/>
    <cellStyle name="Normal 2 2 3 2 4 3 3" xfId="8739"/>
    <cellStyle name="Normal 2 2 3 2 4 4" xfId="20065"/>
    <cellStyle name="Normal 2 2 3 2 4 4 2" xfId="8740"/>
    <cellStyle name="Normal 2 2 3 2 4 4 2 2" xfId="488"/>
    <cellStyle name="Normal 2 2 3 2 4 4 3" xfId="8743"/>
    <cellStyle name="Normal 2 2 3 2 4 5" xfId="7231"/>
    <cellStyle name="Normal 2 2 3 2 4 5 2" xfId="3584"/>
    <cellStyle name="Normal 2 2 3 2 4 5 2 2" xfId="8763"/>
    <cellStyle name="Normal 2 2 3 2 4 5 3" xfId="8764"/>
    <cellStyle name="Normal 2 2 3 2 4 6" xfId="7252"/>
    <cellStyle name="Normal 2 2 3 2 4 6 2" xfId="8898"/>
    <cellStyle name="Normal 2 2 3 2 4 6 2 2" xfId="8770"/>
    <cellStyle name="Normal 2 2 3 2 4 6 3" xfId="8771"/>
    <cellStyle name="Normal 2 2 3 2 4 7" xfId="8906"/>
    <cellStyle name="Normal 2 2 3 2 4 7 2" xfId="5781"/>
    <cellStyle name="Normal 2 2 3 2 4 7 2 2" xfId="5785"/>
    <cellStyle name="Normal 2 2 3 2 4 7 3" xfId="5513"/>
    <cellStyle name="Normal 2 2 3 2 4 8" xfId="1953"/>
    <cellStyle name="Normal 2 2 3 2 4 8 2" xfId="5819"/>
    <cellStyle name="Normal 2 2 3 2 4 8 2 2" xfId="8775"/>
    <cellStyle name="Normal 2 2 3 2 4 8 3" xfId="13196"/>
    <cellStyle name="Normal 2 2 3 2 4 9" xfId="4673"/>
    <cellStyle name="Normal 2 2 3 2 4 9 2" xfId="310"/>
    <cellStyle name="Normal 2 2 3 2 5" xfId="14385"/>
    <cellStyle name="Normal 2 2 3 2 5 10" xfId="9153"/>
    <cellStyle name="Normal 2 2 3 2 5 2" xfId="274"/>
    <cellStyle name="Normal 2 2 3 2 5 2 2" xfId="8505"/>
    <cellStyle name="Normal 2 2 3 2 5 2 2 2" xfId="15362"/>
    <cellStyle name="Normal 2 2 3 2 5 2 3" xfId="2116"/>
    <cellStyle name="Normal 2 2 3 2 5 3" xfId="17733"/>
    <cellStyle name="Normal 2 2 3 2 5 3 2" xfId="20067"/>
    <cellStyle name="Normal 2 2 3 2 5 3 2 2" xfId="8782"/>
    <cellStyle name="Normal 2 2 3 2 5 3 3" xfId="4853"/>
    <cellStyle name="Normal 2 2 3 2 5 4" xfId="15394"/>
    <cellStyle name="Normal 2 2 3 2 5 4 2" xfId="613"/>
    <cellStyle name="Normal 2 2 3 2 5 4 2 2" xfId="1340"/>
    <cellStyle name="Normal 2 2 3 2 5 4 3" xfId="8785"/>
    <cellStyle name="Normal 2 2 3 2 5 5" xfId="5403"/>
    <cellStyle name="Normal 2 2 3 2 5 5 2" xfId="3735"/>
    <cellStyle name="Normal 2 2 3 2 5 5 2 2" xfId="8820"/>
    <cellStyle name="Normal 2 2 3 2 5 5 3" xfId="8822"/>
    <cellStyle name="Normal 2 2 3 2 5 6" xfId="4375"/>
    <cellStyle name="Normal 2 2 3 2 5 6 2" xfId="2919"/>
    <cellStyle name="Normal 2 2 3 2 5 6 2 2" xfId="8829"/>
    <cellStyle name="Normal 2 2 3 2 5 6 3" xfId="8833"/>
    <cellStyle name="Normal 2 2 3 2 5 7" xfId="8908"/>
    <cellStyle name="Normal 2 2 3 2 5 7 2" xfId="11"/>
    <cellStyle name="Normal 2 2 3 2 5 7 2 2" xfId="202"/>
    <cellStyle name="Normal 2 2 3 2 5 7 3" xfId="5130"/>
    <cellStyle name="Normal 2 2 3 2 5 8" xfId="3772"/>
    <cellStyle name="Normal 2 2 3 2 5 8 2" xfId="3739"/>
    <cellStyle name="Normal 2 2 3 2 5 9" xfId="8845"/>
    <cellStyle name="Normal 2 2 3 2 5 9 2" xfId="5137"/>
    <cellStyle name="Normal 2 2 3 2 6" xfId="19212"/>
    <cellStyle name="Normal 2 2 3 2 6 10" xfId="19893"/>
    <cellStyle name="Normal 2 2 3 2 6 2" xfId="33182"/>
    <cellStyle name="Normal 2 2 3 2 6 2 2" xfId="11734"/>
    <cellStyle name="Normal 2 2 3 2 6 2 2 2" xfId="15842"/>
    <cellStyle name="Normal 2 2 3 2 6 2 3" xfId="10184"/>
    <cellStyle name="Normal 2 2 3 2 6 3" xfId="23691"/>
    <cellStyle name="Normal 2 2 3 2 6 3 2" xfId="18608"/>
    <cellStyle name="Normal 2 2 3 2 6 3 2 2" xfId="6960"/>
    <cellStyle name="Normal 2 2 3 2 6 3 3" xfId="18578"/>
    <cellStyle name="Normal 2 2 3 2 6 4" xfId="30806"/>
    <cellStyle name="Normal 2 2 3 2 6 4 2" xfId="8849"/>
    <cellStyle name="Normal 2 2 3 2 6 4 2 2" xfId="9909"/>
    <cellStyle name="Normal 2 2 3 2 6 4 3" xfId="18817"/>
    <cellStyle name="Normal 2 2 3 2 6 5" xfId="13060"/>
    <cellStyle name="Normal 2 2 3 2 6 5 2" xfId="8433"/>
    <cellStyle name="Normal 2 2 3 2 6 5 2 2" xfId="13232"/>
    <cellStyle name="Normal 2 2 3 2 6 5 3" xfId="1906"/>
    <cellStyle name="Normal 2 2 3 2 6 6" xfId="8853"/>
    <cellStyle name="Normal 2 2 3 2 6 6 2" xfId="8862"/>
    <cellStyle name="Normal 2 2 3 2 6 6 2 2" xfId="8864"/>
    <cellStyle name="Normal 2 2 3 2 6 6 3" xfId="5850"/>
    <cellStyle name="Normal 2 2 3 2 6 7" xfId="8583"/>
    <cellStyle name="Normal 2 2 3 2 6 7 2" xfId="12148"/>
    <cellStyle name="Normal 2 2 3 2 6 7 2 2" xfId="8870"/>
    <cellStyle name="Normal 2 2 3 2 6 7 3" xfId="5532"/>
    <cellStyle name="Normal 2 2 3 2 6 8" xfId="4297"/>
    <cellStyle name="Normal 2 2 3 2 6 8 2" xfId="2359"/>
    <cellStyle name="Normal 2 2 3 2 6 9" xfId="8874"/>
    <cellStyle name="Normal 2 2 3 2 6 9 2" xfId="10936"/>
    <cellStyle name="Normal 2 2 3 2 7" xfId="15467"/>
    <cellStyle name="Normal 2 2 3 2 7 2" xfId="28276"/>
    <cellStyle name="Normal 2 2 3 2 7 2 2" xfId="11780"/>
    <cellStyle name="Normal 2 2 3 2 7 2 2 2" xfId="26500"/>
    <cellStyle name="Normal 2 2 3 2 7 2 3" xfId="11291"/>
    <cellStyle name="Normal 2 2 3 2 7 3" xfId="20068"/>
    <cellStyle name="Normal 2 2 3 2 7 3 2" xfId="30640"/>
    <cellStyle name="Normal 2 2 3 2 7 3 2 2" xfId="8896"/>
    <cellStyle name="Normal 2 2 3 2 7 3 3" xfId="8905"/>
    <cellStyle name="Normal 2 2 3 2 7 4" xfId="30273"/>
    <cellStyle name="Normal 2 2 3 2 7 4 2" xfId="4376"/>
    <cellStyle name="Normal 2 2 3 2 7 4 2 2" xfId="2917"/>
    <cellStyle name="Normal 2 2 3 2 7 4 3" xfId="8907"/>
    <cellStyle name="Normal 2 2 3 2 7 5" xfId="7766"/>
    <cellStyle name="Normal 2 2 3 2 7 5 2" xfId="8855"/>
    <cellStyle name="Normal 2 2 3 2 7 5 2 2" xfId="8863"/>
    <cellStyle name="Normal 2 2 3 2 7 5 3" xfId="8582"/>
    <cellStyle name="Normal 2 2 3 2 7 6" xfId="10240"/>
    <cellStyle name="Normal 2 2 3 2 7 6 2" xfId="7862"/>
    <cellStyle name="Normal 2 2 3 2 7 6 2 2" xfId="2352"/>
    <cellStyle name="Normal 2 2 3 2 7 6 3" xfId="8588"/>
    <cellStyle name="Normal 2 2 3 2 7 7" xfId="8589"/>
    <cellStyle name="Normal 2 2 3 2 7 7 2" xfId="4009"/>
    <cellStyle name="Normal 2 2 3 2 7 8" xfId="8590"/>
    <cellStyle name="Normal 2 2 3 2 7 8 2" xfId="10742"/>
    <cellStyle name="Normal 2 2 3 2 7 9" xfId="28082"/>
    <cellStyle name="Normal 2 2 3 2 8" xfId="36510"/>
    <cellStyle name="Normal 2 2 3 2 8 2" xfId="15041"/>
    <cellStyle name="Normal 2 2 3 2 8 2 2" xfId="11825"/>
    <cellStyle name="Normal 2 2 3 2 8 3" xfId="7954"/>
    <cellStyle name="Normal 2 2 3 2 9" xfId="7975"/>
    <cellStyle name="Normal 2 2 3 2 9 2" xfId="36598"/>
    <cellStyle name="Normal 2 2 3 2 9 2 2" xfId="19343"/>
    <cellStyle name="Normal 2 2 3 2 9 3" xfId="26852"/>
    <cellStyle name="Normal 2 2 3 20" xfId="28"/>
    <cellStyle name="Normal 2 2 3 20 2" xfId="8093"/>
    <cellStyle name="Normal 2 2 3 21" xfId="5454"/>
    <cellStyle name="Normal 2 2 3 22" xfId="8105"/>
    <cellStyle name="Normal 2 2 3 3" xfId="9263"/>
    <cellStyle name="Normal 2 2 3 3 10" xfId="20772"/>
    <cellStyle name="Normal 2 2 3 3 10 2" xfId="8909"/>
    <cellStyle name="Normal 2 2 3 3 10 2 2" xfId="5583"/>
    <cellStyle name="Normal 2 2 3 3 10 3" xfId="8918"/>
    <cellStyle name="Normal 2 2 3 3 11" xfId="12378"/>
    <cellStyle name="Normal 2 2 3 3 11 2" xfId="6190"/>
    <cellStyle name="Normal 2 2 3 3 11 2 2" xfId="3663"/>
    <cellStyle name="Normal 2 2 3 3 11 3" xfId="8059"/>
    <cellStyle name="Normal 2 2 3 3 12" xfId="10233"/>
    <cellStyle name="Normal 2 2 3 3 12 2" xfId="6215"/>
    <cellStyle name="Normal 2 2 3 3 12 2 2" xfId="3973"/>
    <cellStyle name="Normal 2 2 3 3 12 3" xfId="8930"/>
    <cellStyle name="Normal 2 2 3 3 13" xfId="13482"/>
    <cellStyle name="Normal 2 2 3 3 13 2" xfId="10440"/>
    <cellStyle name="Normal 2 2 3 3 13 2 2" xfId="1660"/>
    <cellStyle name="Normal 2 2 3 3 13 3" xfId="11735"/>
    <cellStyle name="Normal 2 2 3 3 14" xfId="14077"/>
    <cellStyle name="Normal 2 2 3 3 14 2" xfId="16445"/>
    <cellStyle name="Normal 2 2 3 3 15" xfId="8944"/>
    <cellStyle name="Normal 2 2 3 3 15 2" xfId="10336"/>
    <cellStyle name="Normal 2 2 3 3 16" xfId="409"/>
    <cellStyle name="Normal 2 2 3 3 17" xfId="13359"/>
    <cellStyle name="Normal 2 2 3 3 2" xfId="10809"/>
    <cellStyle name="Normal 2 2 3 3 2 10" xfId="9012"/>
    <cellStyle name="Normal 2 2 3 3 2 10 2" xfId="6053"/>
    <cellStyle name="Normal 2 2 3 3 2 10 2 2" xfId="1539"/>
    <cellStyle name="Normal 2 2 3 3 2 10 3" xfId="5560"/>
    <cellStyle name="Normal 2 2 3 3 2 11" xfId="11383"/>
    <cellStyle name="Normal 2 2 3 3 2 11 2" xfId="12191"/>
    <cellStyle name="Normal 2 2 3 3 2 11 2 2" xfId="11267"/>
    <cellStyle name="Normal 2 2 3 3 2 11 3" xfId="1864"/>
    <cellStyle name="Normal 2 2 3 3 2 12" xfId="4547"/>
    <cellStyle name="Normal 2 2 3 3 2 12 2" xfId="5179"/>
    <cellStyle name="Normal 2 2 3 3 2 12 2 2" xfId="841"/>
    <cellStyle name="Normal 2 2 3 3 2 12 3" xfId="24739"/>
    <cellStyle name="Normal 2 2 3 3 2 13" xfId="9013"/>
    <cellStyle name="Normal 2 2 3 3 2 13 2" xfId="6054"/>
    <cellStyle name="Normal 2 2 3 3 2 14" xfId="9434"/>
    <cellStyle name="Normal 2 2 3 3 2 14 2" xfId="10598"/>
    <cellStyle name="Normal 2 2 3 3 2 15" xfId="9115"/>
    <cellStyle name="Normal 2 2 3 3 2 16" xfId="9928"/>
    <cellStyle name="Normal 2 2 3 3 2 2" xfId="13271"/>
    <cellStyle name="Normal 2 2 3 3 2 2 10" xfId="404"/>
    <cellStyle name="Normal 2 2 3 3 2 2 10 2" xfId="11854"/>
    <cellStyle name="Normal 2 2 3 3 2 2 11" xfId="11577"/>
    <cellStyle name="Normal 2 2 3 3 2 2 2" xfId="13282"/>
    <cellStyle name="Normal 2 2 3 3 2 2 2 10" xfId="8954"/>
    <cellStyle name="Normal 2 2 3 3 2 2 2 2" xfId="4516"/>
    <cellStyle name="Normal 2 2 3 3 2 2 2 2 2" xfId="12747"/>
    <cellStyle name="Normal 2 2 3 3 2 2 2 2 2 2" xfId="9790"/>
    <cellStyle name="Normal 2 2 3 3 2 2 2 2 3" xfId="20093"/>
    <cellStyle name="Normal 2 2 3 3 2 2 2 3" xfId="4517"/>
    <cellStyle name="Normal 2 2 3 3 2 2 2 3 2" xfId="5610"/>
    <cellStyle name="Normal 2 2 3 3 2 2 2 3 2 2" xfId="9217"/>
    <cellStyle name="Normal 2 2 3 3 2 2 2 3 3" xfId="14011"/>
    <cellStyle name="Normal 2 2 3 3 2 2 2 4" xfId="4538"/>
    <cellStyle name="Normal 2 2 3 3 2 2 2 4 2" xfId="4568"/>
    <cellStyle name="Normal 2 2 3 3 2 2 2 4 2 2" xfId="9224"/>
    <cellStyle name="Normal 2 2 3 3 2 2 2 4 3" xfId="14020"/>
    <cellStyle name="Normal 2 2 3 3 2 2 2 5" xfId="10112"/>
    <cellStyle name="Normal 2 2 3 3 2 2 2 5 2" xfId="3692"/>
    <cellStyle name="Normal 2 2 3 3 2 2 2 5 2 2" xfId="18920"/>
    <cellStyle name="Normal 2 2 3 3 2 2 2 5 3" xfId="4595"/>
    <cellStyle name="Normal 2 2 3 3 2 2 2 6" xfId="1926"/>
    <cellStyle name="Normal 2 2 3 3 2 2 2 6 2" xfId="4894"/>
    <cellStyle name="Normal 2 2 3 3 2 2 2 6 2 2" xfId="19234"/>
    <cellStyle name="Normal 2 2 3 3 2 2 2 6 3" xfId="3955"/>
    <cellStyle name="Normal 2 2 3 3 2 2 2 7" xfId="16035"/>
    <cellStyle name="Normal 2 2 3 3 2 2 2 7 2" xfId="5698"/>
    <cellStyle name="Normal 2 2 3 3 2 2 2 7 2 2" xfId="25177"/>
    <cellStyle name="Normal 2 2 3 3 2 2 2 7 3" xfId="3361"/>
    <cellStyle name="Normal 2 2 3 3 2 2 2 8" xfId="1201"/>
    <cellStyle name="Normal 2 2 3 3 2 2 2 8 2" xfId="4618"/>
    <cellStyle name="Normal 2 2 3 3 2 2 2 9" xfId="8957"/>
    <cellStyle name="Normal 2 2 3 3 2 2 2 9 2" xfId="2067"/>
    <cellStyle name="Normal 2 2 3 3 2 2 3" xfId="2801"/>
    <cellStyle name="Normal 2 2 3 3 2 2 3 2" xfId="6148"/>
    <cellStyle name="Normal 2 2 3 3 2 2 3 2 2" xfId="9573"/>
    <cellStyle name="Normal 2 2 3 3 2 2 3 3" xfId="4696"/>
    <cellStyle name="Normal 2 2 3 3 2 2 4" xfId="1871"/>
    <cellStyle name="Normal 2 2 3 3 2 2 4 2" xfId="4737"/>
    <cellStyle name="Normal 2 2 3 3 2 2 4 2 2" xfId="3689"/>
    <cellStyle name="Normal 2 2 3 3 2 2 4 3" xfId="8959"/>
    <cellStyle name="Normal 2 2 3 3 2 2 5" xfId="3434"/>
    <cellStyle name="Normal 2 2 3 3 2 2 5 2" xfId="4775"/>
    <cellStyle name="Normal 2 2 3 3 2 2 5 2 2" xfId="6226"/>
    <cellStyle name="Normal 2 2 3 3 2 2 5 3" xfId="21292"/>
    <cellStyle name="Normal 2 2 3 3 2 2 6" xfId="4371"/>
    <cellStyle name="Normal 2 2 3 3 2 2 6 2" xfId="3787"/>
    <cellStyle name="Normal 2 2 3 3 2 2 6 2 2" xfId="26533"/>
    <cellStyle name="Normal 2 2 3 3 2 2 6 3" xfId="19019"/>
    <cellStyle name="Normal 2 2 3 3 2 2 7" xfId="2760"/>
    <cellStyle name="Normal 2 2 3 3 2 2 7 2" xfId="15990"/>
    <cellStyle name="Normal 2 2 3 3 2 2 7 2 2" xfId="20700"/>
    <cellStyle name="Normal 2 2 3 3 2 2 7 3" xfId="15996"/>
    <cellStyle name="Normal 2 2 3 3 2 2 8" xfId="2124"/>
    <cellStyle name="Normal 2 2 3 3 2 2 8 2" xfId="5895"/>
    <cellStyle name="Normal 2 2 3 3 2 2 8 2 2" xfId="12293"/>
    <cellStyle name="Normal 2 2 3 3 2 2 8 3" xfId="1030"/>
    <cellStyle name="Normal 2 2 3 3 2 2 9" xfId="8968"/>
    <cellStyle name="Normal 2 2 3 3 2 2 9 2" xfId="11475"/>
    <cellStyle name="Normal 2 2 3 3 2 3" xfId="18978"/>
    <cellStyle name="Normal 2 2 3 3 2 3 10" xfId="9864"/>
    <cellStyle name="Normal 2 2 3 3 2 3 10 2" xfId="15966"/>
    <cellStyle name="Normal 2 2 3 3 2 3 11" xfId="8486"/>
    <cellStyle name="Normal 2 2 3 3 2 3 2" xfId="8987"/>
    <cellStyle name="Normal 2 2 3 3 2 3 2 10" xfId="15334"/>
    <cellStyle name="Normal 2 2 3 3 2 3 2 2" xfId="21111"/>
    <cellStyle name="Normal 2 2 3 3 2 3 2 2 2" xfId="4482"/>
    <cellStyle name="Normal 2 2 3 3 2 3 2 2 2 2" xfId="11575"/>
    <cellStyle name="Normal 2 2 3 3 2 3 2 2 3" xfId="31477"/>
    <cellStyle name="Normal 2 2 3 3 2 3 2 3" xfId="7878"/>
    <cellStyle name="Normal 2 2 3 3 2 3 2 3 2" xfId="7899"/>
    <cellStyle name="Normal 2 2 3 3 2 3 2 3 2 2" xfId="45"/>
    <cellStyle name="Normal 2 2 3 3 2 3 2 3 3" xfId="14401"/>
    <cellStyle name="Normal 2 2 3 3 2 3 2 4" xfId="7906"/>
    <cellStyle name="Normal 2 2 3 3 2 3 2 4 2" xfId="8997"/>
    <cellStyle name="Normal 2 2 3 3 2 3 2 4 2 2" xfId="9000"/>
    <cellStyle name="Normal 2 2 3 3 2 3 2 4 3" xfId="22554"/>
    <cellStyle name="Normal 2 2 3 3 2 3 2 5" xfId="6694"/>
    <cellStyle name="Normal 2 2 3 3 2 3 2 5 2" xfId="9003"/>
    <cellStyle name="Normal 2 2 3 3 2 3 2 5 2 2" xfId="25451"/>
    <cellStyle name="Normal 2 2 3 3 2 3 2 5 3" xfId="2131"/>
    <cellStyle name="Normal 2 2 3 3 2 3 2 6" xfId="9020"/>
    <cellStyle name="Normal 2 2 3 3 2 3 2 6 2" xfId="9023"/>
    <cellStyle name="Normal 2 2 3 3 2 3 2 6 2 2" xfId="25480"/>
    <cellStyle name="Normal 2 2 3 3 2 3 2 6 3" xfId="7965"/>
    <cellStyle name="Normal 2 2 3 3 2 3 2 7" xfId="16039"/>
    <cellStyle name="Normal 2 2 3 3 2 3 2 7 2" xfId="8018"/>
    <cellStyle name="Normal 2 2 3 3 2 3 2 7 2 2" xfId="25514"/>
    <cellStyle name="Normal 2 2 3 3 2 3 2 7 3" xfId="3486"/>
    <cellStyle name="Normal 2 2 3 3 2 3 2 8" xfId="21251"/>
    <cellStyle name="Normal 2 2 3 3 2 3 2 8 2" xfId="4799"/>
    <cellStyle name="Normal 2 2 3 3 2 3 2 9" xfId="14873"/>
    <cellStyle name="Normal 2 2 3 3 2 3 2 9 2" xfId="36494"/>
    <cellStyle name="Normal 2 2 3 3 2 3 3" xfId="6012"/>
    <cellStyle name="Normal 2 2 3 3 2 3 3 2" xfId="21116"/>
    <cellStyle name="Normal 2 2 3 3 2 3 3 2 2" xfId="5687"/>
    <cellStyle name="Normal 2 2 3 3 2 3 3 3" xfId="7917"/>
    <cellStyle name="Normal 2 2 3 3 2 3 4" xfId="9046"/>
    <cellStyle name="Normal 2 2 3 3 2 3 4 2" xfId="21123"/>
    <cellStyle name="Normal 2 2 3 3 2 3 4 2 2" xfId="9048"/>
    <cellStyle name="Normal 2 2 3 3 2 3 4 3" xfId="1254"/>
    <cellStyle name="Normal 2 2 3 3 2 3 5" xfId="7778"/>
    <cellStyle name="Normal 2 2 3 3 2 3 5 2" xfId="19838"/>
    <cellStyle name="Normal 2 2 3 3 2 3 5 2 2" xfId="19642"/>
    <cellStyle name="Normal 2 2 3 3 2 3 5 3" xfId="9052"/>
    <cellStyle name="Normal 2 2 3 3 2 3 6" xfId="111"/>
    <cellStyle name="Normal 2 2 3 3 2 3 6 2" xfId="21138"/>
    <cellStyle name="Normal 2 2 3 3 2 3 6 2 2" xfId="9059"/>
    <cellStyle name="Normal 2 2 3 3 2 3 6 3" xfId="5106"/>
    <cellStyle name="Normal 2 2 3 3 2 3 7" xfId="1727"/>
    <cellStyle name="Normal 2 2 3 3 2 3 7 2" xfId="11062"/>
    <cellStyle name="Normal 2 2 3 3 2 3 7 2 2" xfId="11069"/>
    <cellStyle name="Normal 2 2 3 3 2 3 7 3" xfId="15646"/>
    <cellStyle name="Normal 2 2 3 3 2 3 8" xfId="9066"/>
    <cellStyle name="Normal 2 2 3 3 2 3 8 2" xfId="11219"/>
    <cellStyle name="Normal 2 2 3 3 2 3 8 2 2" xfId="11226"/>
    <cellStyle name="Normal 2 2 3 3 2 3 8 3" xfId="9071"/>
    <cellStyle name="Normal 2 2 3 3 2 3 9" xfId="1865"/>
    <cellStyle name="Normal 2 2 3 3 2 3 9 2" xfId="10199"/>
    <cellStyle name="Normal 2 2 3 3 2 4" xfId="18432"/>
    <cellStyle name="Normal 2 2 3 3 2 4 10" xfId="835"/>
    <cellStyle name="Normal 2 2 3 3 2 4 2" xfId="19032"/>
    <cellStyle name="Normal 2 2 3 3 2 4 2 2" xfId="21146"/>
    <cellStyle name="Normal 2 2 3 3 2 4 2 2 2" xfId="24975"/>
    <cellStyle name="Normal 2 2 3 3 2 4 2 3" xfId="5574"/>
    <cellStyle name="Normal 2 2 3 3 2 4 3" xfId="9541"/>
    <cellStyle name="Normal 2 2 3 3 2 4 3 2" xfId="21153"/>
    <cellStyle name="Normal 2 2 3 3 2 4 3 2 2" xfId="1995"/>
    <cellStyle name="Normal 2 2 3 3 2 4 3 3" xfId="9086"/>
    <cellStyle name="Normal 2 2 3 3 2 4 4" xfId="9092"/>
    <cellStyle name="Normal 2 2 3 3 2 4 4 2" xfId="21158"/>
    <cellStyle name="Normal 2 2 3 3 2 4 4 2 2" xfId="9102"/>
    <cellStyle name="Normal 2 2 3 3 2 4 4 3" xfId="5861"/>
    <cellStyle name="Normal 2 2 3 3 2 4 5" xfId="8879"/>
    <cellStyle name="Normal 2 2 3 3 2 4 5 2" xfId="2090"/>
    <cellStyle name="Normal 2 2 3 3 2 4 5 2 2" xfId="19909"/>
    <cellStyle name="Normal 2 2 3 3 2 4 5 3" xfId="21304"/>
    <cellStyle name="Normal 2 2 3 3 2 4 6" xfId="1873"/>
    <cellStyle name="Normal 2 2 3 3 2 4 6 2" xfId="21171"/>
    <cellStyle name="Normal 2 2 3 3 2 4 6 2 2" xfId="4043"/>
    <cellStyle name="Normal 2 2 3 3 2 4 6 3" xfId="9118"/>
    <cellStyle name="Normal 2 2 3 3 2 4 7" xfId="9701"/>
    <cellStyle name="Normal 2 2 3 3 2 4 7 2" xfId="7901"/>
    <cellStyle name="Normal 2 2 3 3 2 4 7 2 2" xfId="11559"/>
    <cellStyle name="Normal 2 2 3 3 2 4 7 3" xfId="7482"/>
    <cellStyle name="Normal 2 2 3 3 2 4 8" xfId="9121"/>
    <cellStyle name="Normal 2 2 3 3 2 4 8 2" xfId="9124"/>
    <cellStyle name="Normal 2 2 3 3 2 4 9" xfId="27085"/>
    <cellStyle name="Normal 2 2 3 3 2 4 9 2" xfId="5565"/>
    <cellStyle name="Normal 2 2 3 3 2 5" xfId="4922"/>
    <cellStyle name="Normal 2 2 3 3 2 5 10" xfId="9136"/>
    <cellStyle name="Normal 2 2 3 3 2 5 2" xfId="6396"/>
    <cellStyle name="Normal 2 2 3 3 2 5 2 2" xfId="21190"/>
    <cellStyle name="Normal 2 2 3 3 2 5 2 2 2" xfId="4227"/>
    <cellStyle name="Normal 2 2 3 3 2 5 2 3" xfId="9143"/>
    <cellStyle name="Normal 2 2 3 3 2 5 3" xfId="7200"/>
    <cellStyle name="Normal 2 2 3 3 2 5 3 2" xfId="10198"/>
    <cellStyle name="Normal 2 2 3 3 2 5 3 2 2" xfId="9157"/>
    <cellStyle name="Normal 2 2 3 3 2 5 3 3" xfId="9162"/>
    <cellStyle name="Normal 2 2 3 3 2 5 4" xfId="9165"/>
    <cellStyle name="Normal 2 2 3 3 2 5 4 2" xfId="21201"/>
    <cellStyle name="Normal 2 2 3 3 2 5 4 2 2" xfId="4289"/>
    <cellStyle name="Normal 2 2 3 3 2 5 4 3" xfId="4011"/>
    <cellStyle name="Normal 2 2 3 3 2 5 5" xfId="759"/>
    <cellStyle name="Normal 2 2 3 3 2 5 5 2" xfId="9170"/>
    <cellStyle name="Normal 2 2 3 3 2 5 5 2 2" xfId="9171"/>
    <cellStyle name="Normal 2 2 3 3 2 5 5 3" xfId="21310"/>
    <cellStyle name="Normal 2 2 3 3 2 5 6" xfId="9044"/>
    <cellStyle name="Normal 2 2 3 3 2 5 6 2" xfId="8122"/>
    <cellStyle name="Normal 2 2 3 3 2 5 6 2 2" xfId="9184"/>
    <cellStyle name="Normal 2 2 3 3 2 5 6 3" xfId="9192"/>
    <cellStyle name="Normal 2 2 3 3 2 5 7" xfId="7780"/>
    <cellStyle name="Normal 2 2 3 3 2 5 7 2" xfId="9196"/>
    <cellStyle name="Normal 2 2 3 3 2 5 7 2 2" xfId="11650"/>
    <cellStyle name="Normal 2 2 3 3 2 5 7 3" xfId="11654"/>
    <cellStyle name="Normal 2 2 3 3 2 5 8" xfId="9203"/>
    <cellStyle name="Normal 2 2 3 3 2 5 8 2" xfId="1228"/>
    <cellStyle name="Normal 2 2 3 3 2 5 9" xfId="4748"/>
    <cellStyle name="Normal 2 2 3 3 2 5 9 2" xfId="24137"/>
    <cellStyle name="Normal 2 2 3 3 2 6" xfId="19685"/>
    <cellStyle name="Normal 2 2 3 3 2 6 2" xfId="24388"/>
    <cellStyle name="Normal 2 2 3 3 2 6 2 2" xfId="5159"/>
    <cellStyle name="Normal 2 2 3 3 2 6 2 2 2" xfId="9789"/>
    <cellStyle name="Normal 2 2 3 3 2 6 2 3" xfId="9215"/>
    <cellStyle name="Normal 2 2 3 3 2 6 3" xfId="22938"/>
    <cellStyle name="Normal 2 2 3 3 2 6 3 2" xfId="5171"/>
    <cellStyle name="Normal 2 2 3 3 2 6 3 2 2" xfId="9216"/>
    <cellStyle name="Normal 2 2 3 3 2 6 3 3" xfId="9220"/>
    <cellStyle name="Normal 2 2 3 3 2 6 4" xfId="2609"/>
    <cellStyle name="Normal 2 2 3 3 2 6 4 2" xfId="10401"/>
    <cellStyle name="Normal 2 2 3 3 2 6 4 2 2" xfId="9223"/>
    <cellStyle name="Normal 2 2 3 3 2 6 4 3" xfId="992"/>
    <cellStyle name="Normal 2 2 3 3 2 6 5" xfId="8163"/>
    <cellStyle name="Normal 2 2 3 3 2 6 5 2" xfId="29095"/>
    <cellStyle name="Normal 2 2 3 3 2 6 5 2 2" xfId="18922"/>
    <cellStyle name="Normal 2 2 3 3 2 6 5 3" xfId="10736"/>
    <cellStyle name="Normal 2 2 3 3 2 6 6" xfId="9094"/>
    <cellStyle name="Normal 2 2 3 3 2 6 6 2" xfId="22605"/>
    <cellStyle name="Normal 2 2 3 3 2 6 6 2 2" xfId="19236"/>
    <cellStyle name="Normal 2 2 3 3 2 6 6 3" xfId="17169"/>
    <cellStyle name="Normal 2 2 3 3 2 6 7" xfId="8878"/>
    <cellStyle name="Normal 2 2 3 3 2 6 7 2" xfId="25174"/>
    <cellStyle name="Normal 2 2 3 3 2 6 8" xfId="9236"/>
    <cellStyle name="Normal 2 2 3 3 2 6 8 2" xfId="25194"/>
    <cellStyle name="Normal 2 2 3 3 2 6 9" xfId="9254"/>
    <cellStyle name="Normal 2 2 3 3 2 7" xfId="24402"/>
    <cellStyle name="Normal 2 2 3 3 2 7 2" xfId="5048"/>
    <cellStyle name="Normal 2 2 3 3 2 7 2 2" xfId="5880"/>
    <cellStyle name="Normal 2 2 3 3 2 7 3" xfId="2582"/>
    <cellStyle name="Normal 2 2 3 3 2 8" xfId="9267"/>
    <cellStyle name="Normal 2 2 3 3 2 8 2" xfId="9273"/>
    <cellStyle name="Normal 2 2 3 3 2 8 2 2" xfId="9282"/>
    <cellStyle name="Normal 2 2 3 3 2 8 3" xfId="8661"/>
    <cellStyle name="Normal 2 2 3 3 2 9" xfId="4771"/>
    <cellStyle name="Normal 2 2 3 3 2 9 2" xfId="22374"/>
    <cellStyle name="Normal 2 2 3 3 2 9 2 2" xfId="9440"/>
    <cellStyle name="Normal 2 2 3 3 2 9 3" xfId="22378"/>
    <cellStyle name="Normal 2 2 3 3 3" xfId="12563"/>
    <cellStyle name="Normal 2 2 3 3 3 10" xfId="31537"/>
    <cellStyle name="Normal 2 2 3 3 3 10 2" xfId="3379"/>
    <cellStyle name="Normal 2 2 3 3 3 11" xfId="16337"/>
    <cellStyle name="Normal 2 2 3 3 3 2" xfId="13283"/>
    <cellStyle name="Normal 2 2 3 3 3 2 10" xfId="27015"/>
    <cellStyle name="Normal 2 2 3 3 3 2 2" xfId="9313"/>
    <cellStyle name="Normal 2 2 3 3 3 2 2 2" xfId="6044"/>
    <cellStyle name="Normal 2 2 3 3 3 2 2 2 2" xfId="4941"/>
    <cellStyle name="Normal 2 2 3 3 3 2 2 3" xfId="8789"/>
    <cellStyle name="Normal 2 2 3 3 3 2 3" xfId="9318"/>
    <cellStyle name="Normal 2 2 3 3 3 2 3 2" xfId="2454"/>
    <cellStyle name="Normal 2 2 3 3 3 2 3 2 2" xfId="2384"/>
    <cellStyle name="Normal 2 2 3 3 3 2 3 3" xfId="6132"/>
    <cellStyle name="Normal 2 2 3 3 3 2 4" xfId="5199"/>
    <cellStyle name="Normal 2 2 3 3 3 2 4 2" xfId="1705"/>
    <cellStyle name="Normal 2 2 3 3 3 2 4 2 2" xfId="1752"/>
    <cellStyle name="Normal 2 2 3 3 3 2 4 3" xfId="9321"/>
    <cellStyle name="Normal 2 2 3 3 3 2 5" xfId="2617"/>
    <cellStyle name="Normal 2 2 3 3 3 2 5 2" xfId="4974"/>
    <cellStyle name="Normal 2 2 3 3 3 2 5 2 2" xfId="21322"/>
    <cellStyle name="Normal 2 2 3 3 3 2 5 3" xfId="9324"/>
    <cellStyle name="Normal 2 2 3 3 3 2 6" xfId="12296"/>
    <cellStyle name="Normal 2 2 3 3 3 2 6 2" xfId="6153"/>
    <cellStyle name="Normal 2 2 3 3 3 2 6 2 2" xfId="26826"/>
    <cellStyle name="Normal 2 2 3 3 3 2 6 3" xfId="11090"/>
    <cellStyle name="Normal 2 2 3 3 3 2 7" xfId="12149"/>
    <cellStyle name="Normal 2 2 3 3 3 2 7 2" xfId="3303"/>
    <cellStyle name="Normal 2 2 3 3 3 2 7 2 2" xfId="26860"/>
    <cellStyle name="Normal 2 2 3 3 3 2 7 3" xfId="9828"/>
    <cellStyle name="Normal 2 2 3 3 3 2 8" xfId="8226"/>
    <cellStyle name="Normal 2 2 3 3 3 2 8 2" xfId="1356"/>
    <cellStyle name="Normal 2 2 3 3 3 2 9" xfId="25541"/>
    <cellStyle name="Normal 2 2 3 3 3 2 9 2" xfId="26364"/>
    <cellStyle name="Normal 2 2 3 3 3 3" xfId="18981"/>
    <cellStyle name="Normal 2 2 3 3 3 3 2" xfId="8939"/>
    <cellStyle name="Normal 2 2 3 3 3 3 2 2" xfId="2299"/>
    <cellStyle name="Normal 2 2 3 3 3 3 3" xfId="709"/>
    <cellStyle name="Normal 2 2 3 3 3 4" xfId="6591"/>
    <cellStyle name="Normal 2 2 3 3 3 4 2" xfId="8401"/>
    <cellStyle name="Normal 2 2 3 3 3 4 2 2" xfId="1739"/>
    <cellStyle name="Normal 2 2 3 3 3 4 3" xfId="7437"/>
    <cellStyle name="Normal 2 2 3 3 3 5" xfId="7270"/>
    <cellStyle name="Normal 2 2 3 3 3 5 2" xfId="7271"/>
    <cellStyle name="Normal 2 2 3 3 3 5 2 2" xfId="6381"/>
    <cellStyle name="Normal 2 2 3 3 3 5 3" xfId="3273"/>
    <cellStyle name="Normal 2 2 3 3 3 6" xfId="26257"/>
    <cellStyle name="Normal 2 2 3 3 3 6 2" xfId="35747"/>
    <cellStyle name="Normal 2 2 3 3 3 6 2 2" xfId="775"/>
    <cellStyle name="Normal 2 2 3 3 3 6 3" xfId="22951"/>
    <cellStyle name="Normal 2 2 3 3 3 7" xfId="22548"/>
    <cellStyle name="Normal 2 2 3 3 3 7 2" xfId="6182"/>
    <cellStyle name="Normal 2 2 3 3 3 7 2 2" xfId="6454"/>
    <cellStyle name="Normal 2 2 3 3 3 7 3" xfId="9338"/>
    <cellStyle name="Normal 2 2 3 3 3 8" xfId="9344"/>
    <cellStyle name="Normal 2 2 3 3 3 8 2" xfId="4745"/>
    <cellStyle name="Normal 2 2 3 3 3 8 2 2" xfId="9346"/>
    <cellStyle name="Normal 2 2 3 3 3 8 3" xfId="10102"/>
    <cellStyle name="Normal 2 2 3 3 3 9" xfId="9364"/>
    <cellStyle name="Normal 2 2 3 3 3 9 2" xfId="22432"/>
    <cellStyle name="Normal 2 2 3 3 4" xfId="7323"/>
    <cellStyle name="Normal 2 2 3 3 4 10" xfId="9371"/>
    <cellStyle name="Normal 2 2 3 3 4 10 2" xfId="403"/>
    <cellStyle name="Normal 2 2 3 3 4 11" xfId="11871"/>
    <cellStyle name="Normal 2 2 3 3 4 2" xfId="13289"/>
    <cellStyle name="Normal 2 2 3 3 4 2 10" xfId="9822"/>
    <cellStyle name="Normal 2 2 3 3 4 2 2" xfId="9396"/>
    <cellStyle name="Normal 2 2 3 3 4 2 2 2" xfId="8525"/>
    <cellStyle name="Normal 2 2 3 3 4 2 2 2 2" xfId="5572"/>
    <cellStyle name="Normal 2 2 3 3 4 2 2 3" xfId="9416"/>
    <cellStyle name="Normal 2 2 3 3 4 2 3" xfId="4781"/>
    <cellStyle name="Normal 2 2 3 3 4 2 3 2" xfId="3055"/>
    <cellStyle name="Normal 2 2 3 3 4 2 3 2 2" xfId="7615"/>
    <cellStyle name="Normal 2 2 3 3 4 2 3 3" xfId="7625"/>
    <cellStyle name="Normal 2 2 3 3 4 2 4" xfId="8415"/>
    <cellStyle name="Normal 2 2 3 3 4 2 4 2" xfId="7721"/>
    <cellStyle name="Normal 2 2 3 3 4 2 4 2 2" xfId="7738"/>
    <cellStyle name="Normal 2 2 3 3 4 2 4 3" xfId="1147"/>
    <cellStyle name="Normal 2 2 3 3 4 2 5" xfId="10403"/>
    <cellStyle name="Normal 2 2 3 3 4 2 5 2" xfId="7839"/>
    <cellStyle name="Normal 2 2 3 3 4 2 5 2 2" xfId="15382"/>
    <cellStyle name="Normal 2 2 3 3 4 2 5 3" xfId="7853"/>
    <cellStyle name="Normal 2 2 3 3 4 2 6" xfId="12299"/>
    <cellStyle name="Normal 2 2 3 3 4 2 6 2" xfId="9761"/>
    <cellStyle name="Normal 2 2 3 3 4 2 6 2 2" xfId="7044"/>
    <cellStyle name="Normal 2 2 3 3 4 2 6 3" xfId="2452"/>
    <cellStyle name="Normal 2 2 3 3 4 2 7" xfId="12198"/>
    <cellStyle name="Normal 2 2 3 3 4 2 7 2" xfId="6429"/>
    <cellStyle name="Normal 2 2 3 3 4 2 7 2 2" xfId="8336"/>
    <cellStyle name="Normal 2 2 3 3 4 2 7 3" xfId="243"/>
    <cellStyle name="Normal 2 2 3 3 4 2 8" xfId="8850"/>
    <cellStyle name="Normal 2 2 3 3 4 2 8 2" xfId="4828"/>
    <cellStyle name="Normal 2 2 3 3 4 2 9" xfId="2204"/>
    <cellStyle name="Normal 2 2 3 3 4 2 9 2" xfId="9425"/>
    <cellStyle name="Normal 2 2 3 3 4 3" xfId="16316"/>
    <cellStyle name="Normal 2 2 3 3 4 3 2" xfId="11567"/>
    <cellStyle name="Normal 2 2 3 3 4 3 2 2" xfId="16068"/>
    <cellStyle name="Normal 2 2 3 3 4 3 3" xfId="9438"/>
    <cellStyle name="Normal 2 2 3 3 4 4" xfId="8541"/>
    <cellStyle name="Normal 2 2 3 3 4 4 2" xfId="10248"/>
    <cellStyle name="Normal 2 2 3 3 4 4 2 2" xfId="6701"/>
    <cellStyle name="Normal 2 2 3 3 4 4 3" xfId="9446"/>
    <cellStyle name="Normal 2 2 3 3 4 5" xfId="7345"/>
    <cellStyle name="Normal 2 2 3 3 4 5 2" xfId="9448"/>
    <cellStyle name="Normal 2 2 3 3 4 5 2 2" xfId="9860"/>
    <cellStyle name="Normal 2 2 3 3 4 5 3" xfId="9452"/>
    <cellStyle name="Normal 2 2 3 3 4 6" xfId="26260"/>
    <cellStyle name="Normal 2 2 3 3 4 6 2" xfId="23979"/>
    <cellStyle name="Normal 2 2 3 3 4 6 2 2" xfId="12664"/>
    <cellStyle name="Normal 2 2 3 3 4 6 3" xfId="22956"/>
    <cellStyle name="Normal 2 2 3 3 4 7" xfId="23988"/>
    <cellStyle name="Normal 2 2 3 3 4 7 2" xfId="9476"/>
    <cellStyle name="Normal 2 2 3 3 4 7 2 2" xfId="6882"/>
    <cellStyle name="Normal 2 2 3 3 4 7 3" xfId="5305"/>
    <cellStyle name="Normal 2 2 3 3 4 8" xfId="8207"/>
    <cellStyle name="Normal 2 2 3 3 4 8 2" xfId="9480"/>
    <cellStyle name="Normal 2 2 3 3 4 8 2 2" xfId="9482"/>
    <cellStyle name="Normal 2 2 3 3 4 8 3" xfId="6641"/>
    <cellStyle name="Normal 2 2 3 3 4 9" xfId="11486"/>
    <cellStyle name="Normal 2 2 3 3 4 9 2" xfId="20403"/>
    <cellStyle name="Normal 2 2 3 3 5" xfId="13295"/>
    <cellStyle name="Normal 2 2 3 3 5 10" xfId="14927"/>
    <cellStyle name="Normal 2 2 3 3 5 2" xfId="13298"/>
    <cellStyle name="Normal 2 2 3 3 5 2 2" xfId="9486"/>
    <cellStyle name="Normal 2 2 3 3 5 2 2 2" xfId="6951"/>
    <cellStyle name="Normal 2 2 3 3 5 2 3" xfId="4186"/>
    <cellStyle name="Normal 2 2 3 3 5 3" xfId="5439"/>
    <cellStyle name="Normal 2 2 3 3 5 3 2" xfId="9492"/>
    <cellStyle name="Normal 2 2 3 3 5 3 2 2" xfId="17417"/>
    <cellStyle name="Normal 2 2 3 3 5 3 3" xfId="9497"/>
    <cellStyle name="Normal 2 2 3 3 5 4" xfId="9499"/>
    <cellStyle name="Normal 2 2 3 3 5 4 2" xfId="8615"/>
    <cellStyle name="Normal 2 2 3 3 5 4 2 2" xfId="501"/>
    <cellStyle name="Normal 2 2 3 3 5 4 3" xfId="558"/>
    <cellStyle name="Normal 2 2 3 3 5 5" xfId="7288"/>
    <cellStyle name="Normal 2 2 3 3 5 5 2" xfId="9504"/>
    <cellStyle name="Normal 2 2 3 3 5 5 2 2" xfId="9518"/>
    <cellStyle name="Normal 2 2 3 3 5 5 3" xfId="9525"/>
    <cellStyle name="Normal 2 2 3 3 5 6" xfId="26267"/>
    <cellStyle name="Normal 2 2 3 3 5 6 2" xfId="26269"/>
    <cellStyle name="Normal 2 2 3 3 5 6 2 2" xfId="166"/>
    <cellStyle name="Normal 2 2 3 3 5 6 3" xfId="14197"/>
    <cellStyle name="Normal 2 2 3 3 5 7" xfId="14985"/>
    <cellStyle name="Normal 2 2 3 3 5 7 2" xfId="11614"/>
    <cellStyle name="Normal 2 2 3 3 5 7 2 2" xfId="9539"/>
    <cellStyle name="Normal 2 2 3 3 5 7 3" xfId="9542"/>
    <cellStyle name="Normal 2 2 3 3 5 8" xfId="12273"/>
    <cellStyle name="Normal 2 2 3 3 5 8 2" xfId="9545"/>
    <cellStyle name="Normal 2 2 3 3 5 9" xfId="9546"/>
    <cellStyle name="Normal 2 2 3 3 5 9 2" xfId="9547"/>
    <cellStyle name="Normal 2 2 3 3 6" xfId="19253"/>
    <cellStyle name="Normal 2 2 3 3 6 10" xfId="1686"/>
    <cellStyle name="Normal 2 2 3 3 6 2" xfId="33810"/>
    <cellStyle name="Normal 2 2 3 3 6 2 2" xfId="12507"/>
    <cellStyle name="Normal 2 2 3 3 6 2 2 2" xfId="12514"/>
    <cellStyle name="Normal 2 2 3 3 6 2 3" xfId="12519"/>
    <cellStyle name="Normal 2 2 3 3 6 3" xfId="4761"/>
    <cellStyle name="Normal 2 2 3 3 6 3 2" xfId="17040"/>
    <cellStyle name="Normal 2 2 3 3 6 3 2 2" xfId="13871"/>
    <cellStyle name="Normal 2 2 3 3 6 3 3" xfId="7391"/>
    <cellStyle name="Normal 2 2 3 3 6 4" xfId="29511"/>
    <cellStyle name="Normal 2 2 3 3 6 4 2" xfId="36596"/>
    <cellStyle name="Normal 2 2 3 3 6 4 2 2" xfId="17053"/>
    <cellStyle name="Normal 2 2 3 3 6 4 3" xfId="17057"/>
    <cellStyle name="Normal 2 2 3 3 6 5" xfId="37320"/>
    <cellStyle name="Normal 2 2 3 3 6 5 2" xfId="20737"/>
    <cellStyle name="Normal 2 2 3 3 6 5 2 2" xfId="17063"/>
    <cellStyle name="Normal 2 2 3 3 6 5 3" xfId="17068"/>
    <cellStyle name="Normal 2 2 3 3 6 6" xfId="26273"/>
    <cellStyle name="Normal 2 2 3 3 6 6 2" xfId="26276"/>
    <cellStyle name="Normal 2 2 3 3 6 6 2 2" xfId="17070"/>
    <cellStyle name="Normal 2 2 3 3 6 6 3" xfId="17072"/>
    <cellStyle name="Normal 2 2 3 3 6 7" xfId="28005"/>
    <cellStyle name="Normal 2 2 3 3 6 7 2" xfId="13789"/>
    <cellStyle name="Normal 2 2 3 3 6 7 2 2" xfId="13796"/>
    <cellStyle name="Normal 2 2 3 3 6 7 3" xfId="13800"/>
    <cellStyle name="Normal 2 2 3 3 6 8" xfId="13611"/>
    <cellStyle name="Normal 2 2 3 3 6 8 2" xfId="13619"/>
    <cellStyle name="Normal 2 2 3 3 6 9" xfId="13628"/>
    <cellStyle name="Normal 2 2 3 3 6 9 2" xfId="13639"/>
    <cellStyle name="Normal 2 2 3 3 7" xfId="15491"/>
    <cellStyle name="Normal 2 2 3 3 7 2" xfId="9563"/>
    <cellStyle name="Normal 2 2 3 3 7 2 2" xfId="11847"/>
    <cellStyle name="Normal 2 2 3 3 7 2 2 2" xfId="4727"/>
    <cellStyle name="Normal 2 2 3 3 7 2 3" xfId="9577"/>
    <cellStyle name="Normal 2 2 3 3 7 3" xfId="13020"/>
    <cellStyle name="Normal 2 2 3 3 7 3 2" xfId="13023"/>
    <cellStyle name="Normal 2 2 3 3 7 3 2 2" xfId="9580"/>
    <cellStyle name="Normal 2 2 3 3 7 3 3" xfId="121"/>
    <cellStyle name="Normal 2 2 3 3 7 4" xfId="13041"/>
    <cellStyle name="Normal 2 2 3 3 7 4 2" xfId="19098"/>
    <cellStyle name="Normal 2 2 3 3 7 4 2 2" xfId="9584"/>
    <cellStyle name="Normal 2 2 3 3 7 4 3" xfId="9593"/>
    <cellStyle name="Normal 2 2 3 3 7 5" xfId="8620"/>
    <cellStyle name="Normal 2 2 3 3 7 5 2" xfId="8632"/>
    <cellStyle name="Normal 2 2 3 3 7 5 2 2" xfId="8640"/>
    <cellStyle name="Normal 2 2 3 3 7 5 3" xfId="8652"/>
    <cellStyle name="Normal 2 2 3 3 7 6" xfId="26283"/>
    <cellStyle name="Normal 2 2 3 3 7 6 2" xfId="8658"/>
    <cellStyle name="Normal 2 2 3 3 7 6 2 2" xfId="8662"/>
    <cellStyle name="Normal 2 2 3 3 7 6 3" xfId="22972"/>
    <cellStyle name="Normal 2 2 3 3 7 7" xfId="945"/>
    <cellStyle name="Normal 2 2 3 3 7 7 2" xfId="2510"/>
    <cellStyle name="Normal 2 2 3 3 7 8" xfId="2653"/>
    <cellStyle name="Normal 2 2 3 3 7 8 2" xfId="22880"/>
    <cellStyle name="Normal 2 2 3 3 7 9" xfId="22885"/>
    <cellStyle name="Normal 2 2 3 3 8" xfId="37877"/>
    <cellStyle name="Normal 2 2 3 3 8 2" xfId="7447"/>
    <cellStyle name="Normal 2 2 3 3 8 2 2" xfId="24540"/>
    <cellStyle name="Normal 2 2 3 3 8 3" xfId="17075"/>
    <cellStyle name="Normal 2 2 3 3 9" xfId="7471"/>
    <cellStyle name="Normal 2 2 3 3 9 2" xfId="7479"/>
    <cellStyle name="Normal 2 2 3 3 9 2 2" xfId="7486"/>
    <cellStyle name="Normal 2 2 3 3 9 3" xfId="26858"/>
    <cellStyle name="Normal 2 2 3 4" xfId="4869"/>
    <cellStyle name="Normal 2 2 3 4 10" xfId="681"/>
    <cellStyle name="Normal 2 2 3 4 10 2" xfId="9610"/>
    <cellStyle name="Normal 2 2 3 4 10 2 2" xfId="2127"/>
    <cellStyle name="Normal 2 2 3 4 10 3" xfId="9612"/>
    <cellStyle name="Normal 2 2 3 4 11" xfId="8173"/>
    <cellStyle name="Normal 2 2 3 4 11 2" xfId="1050"/>
    <cellStyle name="Normal 2 2 3 4 11 2 2" xfId="2295"/>
    <cellStyle name="Normal 2 2 3 4 11 3" xfId="14578"/>
    <cellStyle name="Normal 2 2 3 4 12" xfId="9617"/>
    <cellStyle name="Normal 2 2 3 4 12 2" xfId="9622"/>
    <cellStyle name="Normal 2 2 3 4 12 2 2" xfId="9627"/>
    <cellStyle name="Normal 2 2 3 4 12 3" xfId="14649"/>
    <cellStyle name="Normal 2 2 3 4 13" xfId="297"/>
    <cellStyle name="Normal 2 2 3 4 13 2" xfId="6195"/>
    <cellStyle name="Normal 2 2 3 4 13 2 2" xfId="11316"/>
    <cellStyle name="Normal 2 2 3 4 13 3" xfId="9631"/>
    <cellStyle name="Normal 2 2 3 4 14" xfId="6202"/>
    <cellStyle name="Normal 2 2 3 4 14 2" xfId="9350"/>
    <cellStyle name="Normal 2 2 3 4 15" xfId="8679"/>
    <cellStyle name="Normal 2 2 3 4 15 2" xfId="9639"/>
    <cellStyle name="Normal 2 2 3 4 16" xfId="15046"/>
    <cellStyle name="Normal 2 2 3 4 17" xfId="10303"/>
    <cellStyle name="Normal 2 2 3 4 2" xfId="6240"/>
    <cellStyle name="Normal 2 2 3 4 2 10" xfId="6635"/>
    <cellStyle name="Normal 2 2 3 4 2 10 2" xfId="6637"/>
    <cellStyle name="Normal 2 2 3 4 2 10 2 2" xfId="36682"/>
    <cellStyle name="Normal 2 2 3 4 2 10 3" xfId="2532"/>
    <cellStyle name="Normal 2 2 3 4 2 11" xfId="6752"/>
    <cellStyle name="Normal 2 2 3 4 2 11 2" xfId="6782"/>
    <cellStyle name="Normal 2 2 3 4 2 11 2 2" xfId="5710"/>
    <cellStyle name="Normal 2 2 3 4 2 11 3" xfId="6464"/>
    <cellStyle name="Normal 2 2 3 4 2 12" xfId="848"/>
    <cellStyle name="Normal 2 2 3 4 2 12 2" xfId="3542"/>
    <cellStyle name="Normal 2 2 3 4 2 12 2 2" xfId="6238"/>
    <cellStyle name="Normal 2 2 3 4 2 12 3" xfId="7700"/>
    <cellStyle name="Normal 2 2 3 4 2 13" xfId="92"/>
    <cellStyle name="Normal 2 2 3 4 2 13 2" xfId="3712"/>
    <cellStyle name="Normal 2 2 3 4 2 14" xfId="6485"/>
    <cellStyle name="Normal 2 2 3 4 2 14 2" xfId="12172"/>
    <cellStyle name="Normal 2 2 3 4 2 15" xfId="8510"/>
    <cellStyle name="Normal 2 2 3 4 2 16" xfId="6603"/>
    <cellStyle name="Normal 2 2 3 4 2 2" xfId="1378"/>
    <cellStyle name="Normal 2 2 3 4 2 2 10" xfId="17285"/>
    <cellStyle name="Normal 2 2 3 4 2 2 10 2" xfId="35564"/>
    <cellStyle name="Normal 2 2 3 4 2 2 11" xfId="8831"/>
    <cellStyle name="Normal 2 2 3 4 2 2 2" xfId="16206"/>
    <cellStyle name="Normal 2 2 3 4 2 2 2 10" xfId="2404"/>
    <cellStyle name="Normal 2 2 3 4 2 2 2 2" xfId="16209"/>
    <cellStyle name="Normal 2 2 3 4 2 2 2 2 2" xfId="16215"/>
    <cellStyle name="Normal 2 2 3 4 2 2 2 2 2 2" xfId="12207"/>
    <cellStyle name="Normal 2 2 3 4 2 2 2 2 3" xfId="10342"/>
    <cellStyle name="Normal 2 2 3 4 2 2 2 3" xfId="9666"/>
    <cellStyle name="Normal 2 2 3 4 2 2 2 3 2" xfId="9675"/>
    <cellStyle name="Normal 2 2 3 4 2 2 2 3 2 2" xfId="12212"/>
    <cellStyle name="Normal 2 2 3 4 2 2 2 3 3" xfId="9680"/>
    <cellStyle name="Normal 2 2 3 4 2 2 2 4" xfId="982"/>
    <cellStyle name="Normal 2 2 3 4 2 2 2 4 2" xfId="3617"/>
    <cellStyle name="Normal 2 2 3 4 2 2 2 4 2 2" xfId="12216"/>
    <cellStyle name="Normal 2 2 3 4 2 2 2 4 3" xfId="11457"/>
    <cellStyle name="Normal 2 2 3 4 2 2 2 5" xfId="5237"/>
    <cellStyle name="Normal 2 2 3 4 2 2 2 5 2" xfId="9690"/>
    <cellStyle name="Normal 2 2 3 4 2 2 2 5 2 2" xfId="12223"/>
    <cellStyle name="Normal 2 2 3 4 2 2 2 5 3" xfId="9704"/>
    <cellStyle name="Normal 2 2 3 4 2 2 2 6" xfId="2873"/>
    <cellStyle name="Normal 2 2 3 4 2 2 2 6 2" xfId="2985"/>
    <cellStyle name="Normal 2 2 3 4 2 2 2 6 2 2" xfId="6280"/>
    <cellStyle name="Normal 2 2 3 4 2 2 2 6 3" xfId="7927"/>
    <cellStyle name="Normal 2 2 3 4 2 2 2 7" xfId="12440"/>
    <cellStyle name="Normal 2 2 3 4 2 2 2 7 2" xfId="9708"/>
    <cellStyle name="Normal 2 2 3 4 2 2 2 7 2 2" xfId="14193"/>
    <cellStyle name="Normal 2 2 3 4 2 2 2 7 3" xfId="9715"/>
    <cellStyle name="Normal 2 2 3 4 2 2 2 8" xfId="9723"/>
    <cellStyle name="Normal 2 2 3 4 2 2 2 8 2" xfId="9727"/>
    <cellStyle name="Normal 2 2 3 4 2 2 2 9" xfId="9516"/>
    <cellStyle name="Normal 2 2 3 4 2 2 2 9 2" xfId="18373"/>
    <cellStyle name="Normal 2 2 3 4 2 2 3" xfId="17633"/>
    <cellStyle name="Normal 2 2 3 4 2 2 3 2" xfId="16221"/>
    <cellStyle name="Normal 2 2 3 4 2 2 3 2 2" xfId="18490"/>
    <cellStyle name="Normal 2 2 3 4 2 2 3 3" xfId="8804"/>
    <cellStyle name="Normal 2 2 3 4 2 2 4" xfId="5207"/>
    <cellStyle name="Normal 2 2 3 4 2 2 4 2" xfId="16225"/>
    <cellStyle name="Normal 2 2 3 4 2 2 4 2 2" xfId="18725"/>
    <cellStyle name="Normal 2 2 3 4 2 2 4 3" xfId="9732"/>
    <cellStyle name="Normal 2 2 3 4 2 2 5" xfId="5380"/>
    <cellStyle name="Normal 2 2 3 4 2 2 5 2" xfId="9737"/>
    <cellStyle name="Normal 2 2 3 4 2 2 5 2 2" xfId="27261"/>
    <cellStyle name="Normal 2 2 3 4 2 2 5 3" xfId="3641"/>
    <cellStyle name="Normal 2 2 3 4 2 2 6" xfId="16226"/>
    <cellStyle name="Normal 2 2 3 4 2 2 6 2" xfId="3897"/>
    <cellStyle name="Normal 2 2 3 4 2 2 6 2 2" xfId="27488"/>
    <cellStyle name="Normal 2 2 3 4 2 2 6 3" xfId="24970"/>
    <cellStyle name="Normal 2 2 3 4 2 2 7" xfId="3767"/>
    <cellStyle name="Normal 2 2 3 4 2 2 7 2" xfId="4935"/>
    <cellStyle name="Normal 2 2 3 4 2 2 7 2 2" xfId="27517"/>
    <cellStyle name="Normal 2 2 3 4 2 2 7 3" xfId="25540"/>
    <cellStyle name="Normal 2 2 3 4 2 2 8" xfId="9242"/>
    <cellStyle name="Normal 2 2 3 4 2 2 8 2" xfId="6550"/>
    <cellStyle name="Normal 2 2 3 4 2 2 8 2 2" xfId="27543"/>
    <cellStyle name="Normal 2 2 3 4 2 2 8 3" xfId="6561"/>
    <cellStyle name="Normal 2 2 3 4 2 2 9" xfId="6568"/>
    <cellStyle name="Normal 2 2 3 4 2 2 9 2" xfId="745"/>
    <cellStyle name="Normal 2 2 3 4 2 3" xfId="15455"/>
    <cellStyle name="Normal 2 2 3 4 2 3 10" xfId="27036"/>
    <cellStyle name="Normal 2 2 3 4 2 3 10 2" xfId="8726"/>
    <cellStyle name="Normal 2 2 3 4 2 3 11" xfId="10523"/>
    <cellStyle name="Normal 2 2 3 4 2 3 2" xfId="1270"/>
    <cellStyle name="Normal 2 2 3 4 2 3 2 10" xfId="9752"/>
    <cellStyle name="Normal 2 2 3 4 2 3 2 2" xfId="1640"/>
    <cellStyle name="Normal 2 2 3 4 2 3 2 2 2" xfId="9759"/>
    <cellStyle name="Normal 2 2 3 4 2 3 2 2 2 2" xfId="9762"/>
    <cellStyle name="Normal 2 2 3 4 2 3 2 2 3" xfId="10740"/>
    <cellStyle name="Normal 2 2 3 4 2 3 2 3" xfId="6166"/>
    <cellStyle name="Normal 2 2 3 4 2 3 2 3 2" xfId="4195"/>
    <cellStyle name="Normal 2 2 3 4 2 3 2 3 2 2" xfId="9767"/>
    <cellStyle name="Normal 2 2 3 4 2 3 2 3 3" xfId="5144"/>
    <cellStyle name="Normal 2 2 3 4 2 3 2 4" xfId="990"/>
    <cellStyle name="Normal 2 2 3 4 2 3 2 4 2" xfId="2830"/>
    <cellStyle name="Normal 2 2 3 4 2 3 2 4 2 2" xfId="9774"/>
    <cellStyle name="Normal 2 2 3 4 2 3 2 4 3" xfId="15696"/>
    <cellStyle name="Normal 2 2 3 4 2 3 2 5" xfId="7895"/>
    <cellStyle name="Normal 2 2 3 4 2 3 2 5 2" xfId="7903"/>
    <cellStyle name="Normal 2 2 3 4 2 3 2 5 2 2" xfId="9777"/>
    <cellStyle name="Normal 2 2 3 4 2 3 2 5 3" xfId="3846"/>
    <cellStyle name="Normal 2 2 3 4 2 3 2 6" xfId="7910"/>
    <cellStyle name="Normal 2 2 3 4 2 3 2 6 2" xfId="15918"/>
    <cellStyle name="Normal 2 2 3 4 2 3 2 6 2 2" xfId="6529"/>
    <cellStyle name="Normal 2 2 3 4 2 3 2 6 3" xfId="14780"/>
    <cellStyle name="Normal 2 2 3 4 2 3 2 7" xfId="7736"/>
    <cellStyle name="Normal 2 2 3 4 2 3 2 7 2" xfId="5759"/>
    <cellStyle name="Normal 2 2 3 4 2 3 2 7 2 2" xfId="9782"/>
    <cellStyle name="Normal 2 2 3 4 2 3 2 7 3" xfId="28274"/>
    <cellStyle name="Normal 2 2 3 4 2 3 2 8" xfId="932"/>
    <cellStyle name="Normal 2 2 3 4 2 3 2 8 2" xfId="2930"/>
    <cellStyle name="Normal 2 2 3 4 2 3 2 9" xfId="8331"/>
    <cellStyle name="Normal 2 2 3 4 2 3 2 9 2" xfId="11628"/>
    <cellStyle name="Normal 2 2 3 4 2 3 3" xfId="1291"/>
    <cellStyle name="Normal 2 2 3 4 2 3 3 2" xfId="9800"/>
    <cellStyle name="Normal 2 2 3 4 2 3 3 2 2" xfId="17008"/>
    <cellStyle name="Normal 2 2 3 4 2 3 3 3" xfId="9814"/>
    <cellStyle name="Normal 2 2 3 4 2 3 4" xfId="5235"/>
    <cellStyle name="Normal 2 2 3 4 2 3 4 2" xfId="3158"/>
    <cellStyle name="Normal 2 2 3 4 2 3 4 2 2" xfId="8860"/>
    <cellStyle name="Normal 2 2 3 4 2 3 4 3" xfId="4255"/>
    <cellStyle name="Normal 2 2 3 4 2 3 5" xfId="3665"/>
    <cellStyle name="Normal 2 2 3 4 2 3 5 2" xfId="8057"/>
    <cellStyle name="Normal 2 2 3 4 2 3 5 2 2" xfId="9554"/>
    <cellStyle name="Normal 2 2 3 4 2 3 5 3" xfId="7165"/>
    <cellStyle name="Normal 2 2 3 4 2 3 6" xfId="5254"/>
    <cellStyle name="Normal 2 2 3 4 2 3 6 2" xfId="7180"/>
    <cellStyle name="Normal 2 2 3 4 2 3 6 2 2" xfId="9819"/>
    <cellStyle name="Normal 2 2 3 4 2 3 6 3" xfId="9821"/>
    <cellStyle name="Normal 2 2 3 4 2 3 7" xfId="4497"/>
    <cellStyle name="Normal 2 2 3 4 2 3 7 2" xfId="8350"/>
    <cellStyle name="Normal 2 2 3 4 2 3 7 2 2" xfId="7939"/>
    <cellStyle name="Normal 2 2 3 4 2 3 7 3" xfId="6597"/>
    <cellStyle name="Normal 2 2 3 4 2 3 8" xfId="6608"/>
    <cellStyle name="Normal 2 2 3 4 2 3 8 2" xfId="7212"/>
    <cellStyle name="Normal 2 2 3 4 2 3 8 2 2" xfId="7347"/>
    <cellStyle name="Normal 2 2 3 4 2 3 8 3" xfId="6619"/>
    <cellStyle name="Normal 2 2 3 4 2 3 9" xfId="3715"/>
    <cellStyle name="Normal 2 2 3 4 2 3 9 2" xfId="3262"/>
    <cellStyle name="Normal 2 2 3 4 2 4" xfId="24104"/>
    <cellStyle name="Normal 2 2 3 4 2 4 10" xfId="9826"/>
    <cellStyle name="Normal 2 2 3 4 2 4 2" xfId="9827"/>
    <cellStyle name="Normal 2 2 3 4 2 4 2 2" xfId="9829"/>
    <cellStyle name="Normal 2 2 3 4 2 4 2 2 2" xfId="9832"/>
    <cellStyle name="Normal 2 2 3 4 2 4 2 3" xfId="9834"/>
    <cellStyle name="Normal 2 2 3 4 2 4 3" xfId="61"/>
    <cellStyle name="Normal 2 2 3 4 2 4 3 2" xfId="9837"/>
    <cellStyle name="Normal 2 2 3 4 2 4 3 2 2" xfId="15734"/>
    <cellStyle name="Normal 2 2 3 4 2 4 3 3" xfId="15737"/>
    <cellStyle name="Normal 2 2 3 4 2 4 4" xfId="5282"/>
    <cellStyle name="Normal 2 2 3 4 2 4 4 2" xfId="4013"/>
    <cellStyle name="Normal 2 2 3 4 2 4 4 2 2" xfId="15808"/>
    <cellStyle name="Normal 2 2 3 4 2 4 4 3" xfId="15813"/>
    <cellStyle name="Normal 2 2 3 4 2 4 5" xfId="5852"/>
    <cellStyle name="Normal 2 2 3 4 2 4 5 2" xfId="15830"/>
    <cellStyle name="Normal 2 2 3 4 2 4 5 2 2" xfId="15833"/>
    <cellStyle name="Normal 2 2 3 4 2 4 5 3" xfId="15841"/>
    <cellStyle name="Normal 2 2 3 4 2 4 6" xfId="5209"/>
    <cellStyle name="Normal 2 2 3 4 2 4 6 2" xfId="16222"/>
    <cellStyle name="Normal 2 2 3 4 2 4 6 2 2" xfId="13779"/>
    <cellStyle name="Normal 2 2 3 4 2 4 6 3" xfId="15866"/>
    <cellStyle name="Normal 2 2 3 4 2 4 7" xfId="5377"/>
    <cellStyle name="Normal 2 2 3 4 2 4 7 2" xfId="15892"/>
    <cellStyle name="Normal 2 2 3 4 2 4 7 2 2" xfId="15758"/>
    <cellStyle name="Normal 2 2 3 4 2 4 7 3" xfId="37715"/>
    <cellStyle name="Normal 2 2 3 4 2 4 8" xfId="6681"/>
    <cellStyle name="Normal 2 2 3 4 2 4 8 2" xfId="1078"/>
    <cellStyle name="Normal 2 2 3 4 2 4 9" xfId="27120"/>
    <cellStyle name="Normal 2 2 3 4 2 4 9 2" xfId="17182"/>
    <cellStyle name="Normal 2 2 3 4 2 5" xfId="7311"/>
    <cellStyle name="Normal 2 2 3 4 2 5 10" xfId="7557"/>
    <cellStyle name="Normal 2 2 3 4 2 5 2" xfId="7336"/>
    <cellStyle name="Normal 2 2 3 4 2 5 2 2" xfId="1856"/>
    <cellStyle name="Normal 2 2 3 4 2 5 2 2 2" xfId="9859"/>
    <cellStyle name="Normal 2 2 3 4 2 5 2 3" xfId="2463"/>
    <cellStyle name="Normal 2 2 3 4 2 5 3" xfId="9862"/>
    <cellStyle name="Normal 2 2 3 4 2 5 3 2" xfId="15967"/>
    <cellStyle name="Normal 2 2 3 4 2 5 3 2 2" xfId="15970"/>
    <cellStyle name="Normal 2 2 3 4 2 5 3 3" xfId="15973"/>
    <cellStyle name="Normal 2 2 3 4 2 5 4" xfId="8484"/>
    <cellStyle name="Normal 2 2 3 4 2 5 4 2" xfId="7293"/>
    <cellStyle name="Normal 2 2 3 4 2 5 4 2 2" xfId="6888"/>
    <cellStyle name="Normal 2 2 3 4 2 5 4 3" xfId="6950"/>
    <cellStyle name="Normal 2 2 3 4 2 5 5" xfId="11819"/>
    <cellStyle name="Normal 2 2 3 4 2 5 5 2" xfId="8063"/>
    <cellStyle name="Normal 2 2 3 4 2 5 5 2 2" xfId="8014"/>
    <cellStyle name="Normal 2 2 3 4 2 5 5 3" xfId="6959"/>
    <cellStyle name="Normal 2 2 3 4 2 5 6" xfId="5233"/>
    <cellStyle name="Normal 2 2 3 4 2 5 6 2" xfId="7297"/>
    <cellStyle name="Normal 2 2 3 4 2 5 6 2 2" xfId="9874"/>
    <cellStyle name="Normal 2 2 3 4 2 5 6 3" xfId="9877"/>
    <cellStyle name="Normal 2 2 3 4 2 5 7" xfId="3985"/>
    <cellStyle name="Normal 2 2 3 4 2 5 7 2" xfId="6989"/>
    <cellStyle name="Normal 2 2 3 4 2 5 7 2 2" xfId="7314"/>
    <cellStyle name="Normal 2 2 3 4 2 5 7 3" xfId="9660"/>
    <cellStyle name="Normal 2 2 3 4 2 5 8" xfId="6763"/>
    <cellStyle name="Normal 2 2 3 4 2 5 8 2" xfId="7349"/>
    <cellStyle name="Normal 2 2 3 4 2 5 9" xfId="4603"/>
    <cellStyle name="Normal 2 2 3 4 2 5 9 2" xfId="7365"/>
    <cellStyle name="Normal 2 2 3 4 2 6" xfId="20762"/>
    <cellStyle name="Normal 2 2 3 4 2 6 2" xfId="10967"/>
    <cellStyle name="Normal 2 2 3 4 2 6 2 2" xfId="9882"/>
    <cellStyle name="Normal 2 2 3 4 2 6 2 2 2" xfId="9883"/>
    <cellStyle name="Normal 2 2 3 4 2 6 2 3" xfId="9885"/>
    <cellStyle name="Normal 2 2 3 4 2 6 3" xfId="10220"/>
    <cellStyle name="Normal 2 2 3 4 2 6 3 2" xfId="16005"/>
    <cellStyle name="Normal 2 2 3 4 2 6 3 2 2" xfId="32799"/>
    <cellStyle name="Normal 2 2 3 4 2 6 3 3" xfId="10551"/>
    <cellStyle name="Normal 2 2 3 4 2 6 4" xfId="3815"/>
    <cellStyle name="Normal 2 2 3 4 2 6 4 2" xfId="9902"/>
    <cellStyle name="Normal 2 2 3 4 2 6 4 2 2" xfId="57"/>
    <cellStyle name="Normal 2 2 3 4 2 6 4 3" xfId="4339"/>
    <cellStyle name="Normal 2 2 3 4 2 6 5" xfId="9299"/>
    <cellStyle name="Normal 2 2 3 4 2 6 5 2" xfId="7863"/>
    <cellStyle name="Normal 2 2 3 4 2 6 5 2 2" xfId="4462"/>
    <cellStyle name="Normal 2 2 3 4 2 6 5 3" xfId="9910"/>
    <cellStyle name="Normal 2 2 3 4 2 6 6" xfId="5280"/>
    <cellStyle name="Normal 2 2 3 4 2 6 6 2" xfId="4015"/>
    <cellStyle name="Normal 2 2 3 4 2 6 6 2 2" xfId="1654"/>
    <cellStyle name="Normal 2 2 3 4 2 6 6 3" xfId="9911"/>
    <cellStyle name="Normal 2 2 3 4 2 6 7" xfId="5853"/>
    <cellStyle name="Normal 2 2 3 4 2 6 7 2" xfId="10001"/>
    <cellStyle name="Normal 2 2 3 4 2 6 8" xfId="6844"/>
    <cellStyle name="Normal 2 2 3 4 2 6 8 2" xfId="2216"/>
    <cellStyle name="Normal 2 2 3 4 2 6 9" xfId="6846"/>
    <cellStyle name="Normal 2 2 3 4 2 7" xfId="18467"/>
    <cellStyle name="Normal 2 2 3 4 2 7 2" xfId="11772"/>
    <cellStyle name="Normal 2 2 3 4 2 7 2 2" xfId="11776"/>
    <cellStyle name="Normal 2 2 3 4 2 7 3" xfId="9924"/>
    <cellStyle name="Normal 2 2 3 4 2 8" xfId="2891"/>
    <cellStyle name="Normal 2 2 3 4 2 8 2" xfId="9925"/>
    <cellStyle name="Normal 2 2 3 4 2 8 2 2" xfId="13035"/>
    <cellStyle name="Normal 2 2 3 4 2 8 3" xfId="10145"/>
    <cellStyle name="Normal 2 2 3 4 2 9" xfId="423"/>
    <cellStyle name="Normal 2 2 3 4 2 9 2" xfId="24046"/>
    <cellStyle name="Normal 2 2 3 4 2 9 2 2" xfId="9930"/>
    <cellStyle name="Normal 2 2 3 4 2 9 3" xfId="25082"/>
    <cellStyle name="Normal 2 2 3 4 3" xfId="3889"/>
    <cellStyle name="Normal 2 2 3 4 3 10" xfId="9933"/>
    <cellStyle name="Normal 2 2 3 4 3 10 2" xfId="13559"/>
    <cellStyle name="Normal 2 2 3 4 3 11" xfId="1951"/>
    <cellStyle name="Normal 2 2 3 4 3 2" xfId="21968"/>
    <cellStyle name="Normal 2 2 3 4 3 2 10" xfId="13963"/>
    <cellStyle name="Normal 2 2 3 4 3 2 2" xfId="10756"/>
    <cellStyle name="Normal 2 2 3 4 3 2 2 2" xfId="18357"/>
    <cellStyle name="Normal 2 2 3 4 3 2 2 2 2" xfId="6437"/>
    <cellStyle name="Normal 2 2 3 4 3 2 2 3" xfId="9936"/>
    <cellStyle name="Normal 2 2 3 4 3 2 3" xfId="9939"/>
    <cellStyle name="Normal 2 2 3 4 3 2 3 2" xfId="18365"/>
    <cellStyle name="Normal 2 2 3 4 3 2 3 2 2" xfId="1398"/>
    <cellStyle name="Normal 2 2 3 4 3 2 3 3" xfId="9941"/>
    <cellStyle name="Normal 2 2 3 4 3 2 4" xfId="3744"/>
    <cellStyle name="Normal 2 2 3 4 3 2 4 2" xfId="18372"/>
    <cellStyle name="Normal 2 2 3 4 3 2 4 2 2" xfId="9942"/>
    <cellStyle name="Normal 2 2 3 4 3 2 4 3" xfId="9948"/>
    <cellStyle name="Normal 2 2 3 4 3 2 5" xfId="134"/>
    <cellStyle name="Normal 2 2 3 4 3 2 5 2" xfId="9956"/>
    <cellStyle name="Normal 2 2 3 4 3 2 5 2 2" xfId="9958"/>
    <cellStyle name="Normal 2 2 3 4 3 2 5 3" xfId="8672"/>
    <cellStyle name="Normal 2 2 3 4 3 2 6" xfId="16535"/>
    <cellStyle name="Normal 2 2 3 4 3 2 6 2" xfId="9959"/>
    <cellStyle name="Normal 2 2 3 4 3 2 6 2 2" xfId="9960"/>
    <cellStyle name="Normal 2 2 3 4 3 2 6 3" xfId="9962"/>
    <cellStyle name="Normal 2 2 3 4 3 2 7" xfId="6889"/>
    <cellStyle name="Normal 2 2 3 4 3 2 7 2" xfId="8076"/>
    <cellStyle name="Normal 2 2 3 4 3 2 7 2 2" xfId="8086"/>
    <cellStyle name="Normal 2 2 3 4 3 2 7 3" xfId="666"/>
    <cellStyle name="Normal 2 2 3 4 3 2 8" xfId="6904"/>
    <cellStyle name="Normal 2 2 3 4 3 2 8 2" xfId="6908"/>
    <cellStyle name="Normal 2 2 3 4 3 2 9" xfId="6925"/>
    <cellStyle name="Normal 2 2 3 4 3 2 9 2" xfId="6929"/>
    <cellStyle name="Normal 2 2 3 4 3 3" xfId="19005"/>
    <cellStyle name="Normal 2 2 3 4 3 3 2" xfId="9969"/>
    <cellStyle name="Normal 2 2 3 4 3 3 2 2" xfId="18423"/>
    <cellStyle name="Normal 2 2 3 4 3 3 3" xfId="9974"/>
    <cellStyle name="Normal 2 2 3 4 3 4" xfId="9976"/>
    <cellStyle name="Normal 2 2 3 4 3 4 2" xfId="4380"/>
    <cellStyle name="Normal 2 2 3 4 3 4 2 2" xfId="18462"/>
    <cellStyle name="Normal 2 2 3 4 3 4 3" xfId="9980"/>
    <cellStyle name="Normal 2 2 3 4 3 5" xfId="7351"/>
    <cellStyle name="Normal 2 2 3 4 3 5 2" xfId="7358"/>
    <cellStyle name="Normal 2 2 3 4 3 5 2 2" xfId="10642"/>
    <cellStyle name="Normal 2 2 3 4 3 5 3" xfId="9987"/>
    <cellStyle name="Normal 2 2 3 4 3 6" xfId="25549"/>
    <cellStyle name="Normal 2 2 3 4 3 6 2" xfId="12906"/>
    <cellStyle name="Normal 2 2 3 4 3 6 2 2" xfId="13194"/>
    <cellStyle name="Normal 2 2 3 4 3 6 3" xfId="10347"/>
    <cellStyle name="Normal 2 2 3 4 3 7" xfId="18484"/>
    <cellStyle name="Normal 2 2 3 4 3 7 2" xfId="758"/>
    <cellStyle name="Normal 2 2 3 4 3 7 2 2" xfId="9990"/>
    <cellStyle name="Normal 2 2 3 4 3 7 3" xfId="4819"/>
    <cellStyle name="Normal 2 2 3 4 3 8" xfId="2701"/>
    <cellStyle name="Normal 2 2 3 4 3 8 2" xfId="9991"/>
    <cellStyle name="Normal 2 2 3 4 3 8 2 2" xfId="9994"/>
    <cellStyle name="Normal 2 2 3 4 3 8 3" xfId="10151"/>
    <cellStyle name="Normal 2 2 3 4 3 9" xfId="9998"/>
    <cellStyle name="Normal 2 2 3 4 3 9 2" xfId="850"/>
    <cellStyle name="Normal 2 2 3 4 4" xfId="10000"/>
    <cellStyle name="Normal 2 2 3 4 4 10" xfId="14686"/>
    <cellStyle name="Normal 2 2 3 4 4 10 2" xfId="16781"/>
    <cellStyle name="Normal 2 2 3 4 4 11" xfId="10002"/>
    <cellStyle name="Normal 2 2 3 4 4 2" xfId="10004"/>
    <cellStyle name="Normal 2 2 3 4 4 2 10" xfId="1818"/>
    <cellStyle name="Normal 2 2 3 4 4 2 2" xfId="10014"/>
    <cellStyle name="Normal 2 2 3 4 4 2 2 2" xfId="10021"/>
    <cellStyle name="Normal 2 2 3 4 4 2 2 2 2" xfId="10023"/>
    <cellStyle name="Normal 2 2 3 4 4 2 2 3" xfId="10506"/>
    <cellStyle name="Normal 2 2 3 4 4 2 3" xfId="10028"/>
    <cellStyle name="Normal 2 2 3 4 4 2 3 2" xfId="10035"/>
    <cellStyle name="Normal 2 2 3 4 4 2 3 2 2" xfId="10040"/>
    <cellStyle name="Normal 2 2 3 4 4 2 3 3" xfId="9389"/>
    <cellStyle name="Normal 2 2 3 4 4 2 4" xfId="10044"/>
    <cellStyle name="Normal 2 2 3 4 4 2 4 2" xfId="10046"/>
    <cellStyle name="Normal 2 2 3 4 4 2 4 2 2" xfId="13253"/>
    <cellStyle name="Normal 2 2 3 4 4 2 4 3" xfId="10048"/>
    <cellStyle name="Normal 2 2 3 4 4 2 5" xfId="10051"/>
    <cellStyle name="Normal 2 2 3 4 4 2 5 2" xfId="10053"/>
    <cellStyle name="Normal 2 2 3 4 4 2 5 2 2" xfId="15860"/>
    <cellStyle name="Normal 2 2 3 4 4 2 5 3" xfId="10056"/>
    <cellStyle name="Normal 2 2 3 4 4 2 6" xfId="16904"/>
    <cellStyle name="Normal 2 2 3 4 4 2 6 2" xfId="10058"/>
    <cellStyle name="Normal 2 2 3 4 4 2 6 2 2" xfId="12546"/>
    <cellStyle name="Normal 2 2 3 4 4 2 6 3" xfId="10061"/>
    <cellStyle name="Normal 2 2 3 4 4 2 7" xfId="8335"/>
    <cellStyle name="Normal 2 2 3 4 4 2 7 2" xfId="6296"/>
    <cellStyle name="Normal 2 2 3 4 4 2 7 2 2" xfId="7752"/>
    <cellStyle name="Normal 2 2 3 4 4 2 7 3" xfId="9386"/>
    <cellStyle name="Normal 2 2 3 4 4 2 8" xfId="6309"/>
    <cellStyle name="Normal 2 2 3 4 4 2 8 2" xfId="38552"/>
    <cellStyle name="Normal 2 2 3 4 4 2 9" xfId="5612"/>
    <cellStyle name="Normal 2 2 3 4 4 2 9 2" xfId="702"/>
    <cellStyle name="Normal 2 2 3 4 4 3" xfId="10065"/>
    <cellStyle name="Normal 2 2 3 4 4 3 2" xfId="10074"/>
    <cellStyle name="Normal 2 2 3 4 4 3 2 2" xfId="10082"/>
    <cellStyle name="Normal 2 2 3 4 4 3 3" xfId="10086"/>
    <cellStyle name="Normal 2 2 3 4 4 4" xfId="10092"/>
    <cellStyle name="Normal 2 2 3 4 4 4 2" xfId="15007"/>
    <cellStyle name="Normal 2 2 3 4 4 4 2 2" xfId="13443"/>
    <cellStyle name="Normal 2 2 3 4 4 4 3" xfId="4433"/>
    <cellStyle name="Normal 2 2 3 4 4 5" xfId="15303"/>
    <cellStyle name="Normal 2 2 3 4 4 5 2" xfId="10097"/>
    <cellStyle name="Normal 2 2 3 4 4 5 2 2" xfId="10103"/>
    <cellStyle name="Normal 2 2 3 4 4 5 3" xfId="5963"/>
    <cellStyle name="Normal 2 2 3 4 4 6" xfId="19623"/>
    <cellStyle name="Normal 2 2 3 4 4 6 2" xfId="14516"/>
    <cellStyle name="Normal 2 2 3 4 4 6 2 2" xfId="13312"/>
    <cellStyle name="Normal 2 2 3 4 4 6 3" xfId="10275"/>
    <cellStyle name="Normal 2 2 3 4 4 7" xfId="18499"/>
    <cellStyle name="Normal 2 2 3 4 4 7 2" xfId="10114"/>
    <cellStyle name="Normal 2 2 3 4 4 7 2 2" xfId="10116"/>
    <cellStyle name="Normal 2 2 3 4 4 7 3" xfId="4833"/>
    <cellStyle name="Normal 2 2 3 4 4 8" xfId="771"/>
    <cellStyle name="Normal 2 2 3 4 4 8 2" xfId="10118"/>
    <cellStyle name="Normal 2 2 3 4 4 8 2 2" xfId="13622"/>
    <cellStyle name="Normal 2 2 3 4 4 8 3" xfId="10165"/>
    <cellStyle name="Normal 2 2 3 4 4 9" xfId="10120"/>
    <cellStyle name="Normal 2 2 3 4 4 9 2" xfId="10124"/>
    <cellStyle name="Normal 2 2 3 4 5" xfId="191"/>
    <cellStyle name="Normal 2 2 3 4 5 10" xfId="14789"/>
    <cellStyle name="Normal 2 2 3 4 5 2" xfId="4608"/>
    <cellStyle name="Normal 2 2 3 4 5 2 2" xfId="3218"/>
    <cellStyle name="Normal 2 2 3 4 5 2 2 2" xfId="18783"/>
    <cellStyle name="Normal 2 2 3 4 5 2 3" xfId="2809"/>
    <cellStyle name="Normal 2 2 3 4 5 3" xfId="10129"/>
    <cellStyle name="Normal 2 2 3 4 5 3 2" xfId="10135"/>
    <cellStyle name="Normal 2 2 3 4 5 3 2 2" xfId="30670"/>
    <cellStyle name="Normal 2 2 3 4 5 3 3" xfId="10319"/>
    <cellStyle name="Normal 2 2 3 4 5 4" xfId="13382"/>
    <cellStyle name="Normal 2 2 3 4 5 4 2" xfId="10142"/>
    <cellStyle name="Normal 2 2 3 4 5 4 2 2" xfId="10143"/>
    <cellStyle name="Normal 2 2 3 4 5 4 3" xfId="2049"/>
    <cellStyle name="Normal 2 2 3 4 5 5" xfId="10147"/>
    <cellStyle name="Normal 2 2 3 4 5 5 2" xfId="10148"/>
    <cellStyle name="Normal 2 2 3 4 5 5 2 2" xfId="10149"/>
    <cellStyle name="Normal 2 2 3 4 5 5 3" xfId="10152"/>
    <cellStyle name="Normal 2 2 3 4 5 6" xfId="18504"/>
    <cellStyle name="Normal 2 2 3 4 5 6 2" xfId="15151"/>
    <cellStyle name="Normal 2 2 3 4 5 6 2 2" xfId="10163"/>
    <cellStyle name="Normal 2 2 3 4 5 6 3" xfId="10167"/>
    <cellStyle name="Normal 2 2 3 4 5 7" xfId="14994"/>
    <cellStyle name="Normal 2 2 3 4 5 7 2" xfId="10181"/>
    <cellStyle name="Normal 2 2 3 4 5 7 2 2" xfId="2120"/>
    <cellStyle name="Normal 2 2 3 4 5 7 3" xfId="6025"/>
    <cellStyle name="Normal 2 2 3 4 5 8" xfId="31351"/>
    <cellStyle name="Normal 2 2 3 4 5 8 2" xfId="1795"/>
    <cellStyle name="Normal 2 2 3 4 5 9" xfId="10182"/>
    <cellStyle name="Normal 2 2 3 4 5 9 2" xfId="4858"/>
    <cellStyle name="Normal 2 2 3 4 6" xfId="11991"/>
    <cellStyle name="Normal 2 2 3 4 6 10" xfId="26938"/>
    <cellStyle name="Normal 2 2 3 4 6 2" xfId="10185"/>
    <cellStyle name="Normal 2 2 3 4 6 2 2" xfId="10186"/>
    <cellStyle name="Normal 2 2 3 4 6 2 2 2" xfId="17644"/>
    <cellStyle name="Normal 2 2 3 4 6 2 3" xfId="10202"/>
    <cellStyle name="Normal 2 2 3 4 6 3" xfId="17082"/>
    <cellStyle name="Normal 2 2 3 4 6 3 2" xfId="17084"/>
    <cellStyle name="Normal 2 2 3 4 6 3 2 2" xfId="17089"/>
    <cellStyle name="Normal 2 2 3 4 6 3 3" xfId="36665"/>
    <cellStyle name="Normal 2 2 3 4 6 4" xfId="21084"/>
    <cellStyle name="Normal 2 2 3 4 6 4 2" xfId="35863"/>
    <cellStyle name="Normal 2 2 3 4 6 4 2 2" xfId="17094"/>
    <cellStyle name="Normal 2 2 3 4 6 4 3" xfId="15929"/>
    <cellStyle name="Normal 2 2 3 4 6 5" xfId="37594"/>
    <cellStyle name="Normal 2 2 3 4 6 5 2" xfId="35997"/>
    <cellStyle name="Normal 2 2 3 4 6 5 2 2" xfId="17098"/>
    <cellStyle name="Normal 2 2 3 4 6 5 3" xfId="15984"/>
    <cellStyle name="Normal 2 2 3 4 6 6" xfId="18514"/>
    <cellStyle name="Normal 2 2 3 4 6 6 2" xfId="17101"/>
    <cellStyle name="Normal 2 2 3 4 6 6 2 2" xfId="17103"/>
    <cellStyle name="Normal 2 2 3 4 6 6 3" xfId="16019"/>
    <cellStyle name="Normal 2 2 3 4 6 7" xfId="18521"/>
    <cellStyle name="Normal 2 2 3 4 6 7 2" xfId="17105"/>
    <cellStyle name="Normal 2 2 3 4 6 7 2 2" xfId="17106"/>
    <cellStyle name="Normal 2 2 3 4 6 7 3" xfId="4260"/>
    <cellStyle name="Normal 2 2 3 4 6 8" xfId="31727"/>
    <cellStyle name="Normal 2 2 3 4 6 8 2" xfId="22625"/>
    <cellStyle name="Normal 2 2 3 4 6 9" xfId="31991"/>
    <cellStyle name="Normal 2 2 3 4 6 9 2" xfId="22761"/>
    <cellStyle name="Normal 2 2 3 4 7" xfId="17230"/>
    <cellStyle name="Normal 2 2 3 4 7 2" xfId="10208"/>
    <cellStyle name="Normal 2 2 3 4 7 2 2" xfId="37230"/>
    <cellStyle name="Normal 2 2 3 4 7 2 2 2" xfId="18952"/>
    <cellStyle name="Normal 2 2 3 4 7 2 3" xfId="37912"/>
    <cellStyle name="Normal 2 2 3 4 7 3" xfId="13119"/>
    <cellStyle name="Normal 2 2 3 4 7 3 2" xfId="16242"/>
    <cellStyle name="Normal 2 2 3 4 7 3 2 2" xfId="10109"/>
    <cellStyle name="Normal 2 2 3 4 7 3 3" xfId="10228"/>
    <cellStyle name="Normal 2 2 3 4 7 4" xfId="15384"/>
    <cellStyle name="Normal 2 2 3 4 7 4 2" xfId="6360"/>
    <cellStyle name="Normal 2 2 3 4 7 4 2 2" xfId="10399"/>
    <cellStyle name="Normal 2 2 3 4 7 4 3" xfId="4792"/>
    <cellStyle name="Normal 2 2 3 4 7 5" xfId="10235"/>
    <cellStyle name="Normal 2 2 3 4 7 5 2" xfId="10237"/>
    <cellStyle name="Normal 2 2 3 4 7 5 2 2" xfId="10238"/>
    <cellStyle name="Normal 2 2 3 4 7 5 3" xfId="10241"/>
    <cellStyle name="Normal 2 2 3 4 7 6" xfId="21048"/>
    <cellStyle name="Normal 2 2 3 4 7 6 2" xfId="10250"/>
    <cellStyle name="Normal 2 2 3 4 7 6 2 2" xfId="16443"/>
    <cellStyle name="Normal 2 2 3 4 7 6 3" xfId="11536"/>
    <cellStyle name="Normal 2 2 3 4 7 7" xfId="10255"/>
    <cellStyle name="Normal 2 2 3 4 7 7 2" xfId="10256"/>
    <cellStyle name="Normal 2 2 3 4 7 8" xfId="1430"/>
    <cellStyle name="Normal 2 2 3 4 7 8 2" xfId="22934"/>
    <cellStyle name="Normal 2 2 3 4 7 9" xfId="22946"/>
    <cellStyle name="Normal 2 2 3 4 8" xfId="10965"/>
    <cellStyle name="Normal 2 2 3 4 8 2" xfId="10263"/>
    <cellStyle name="Normal 2 2 3 4 8 2 2" xfId="24592"/>
    <cellStyle name="Normal 2 2 3 4 8 3" xfId="17118"/>
    <cellStyle name="Normal 2 2 3 4 9" xfId="5507"/>
    <cellStyle name="Normal 2 2 3 4 9 2" xfId="10268"/>
    <cellStyle name="Normal 2 2 3 4 9 2 2" xfId="10269"/>
    <cellStyle name="Normal 2 2 3 4 9 3" xfId="17127"/>
    <cellStyle name="Normal 2 2 3 5" xfId="9904"/>
    <cellStyle name="Normal 2 2 3 5 10" xfId="26457"/>
    <cellStyle name="Normal 2 2 3 5 10 2" xfId="6389"/>
    <cellStyle name="Normal 2 2 3 5 10 2 2" xfId="1810"/>
    <cellStyle name="Normal 2 2 3 5 10 3" xfId="7191"/>
    <cellStyle name="Normal 2 2 3 5 11" xfId="26460"/>
    <cellStyle name="Normal 2 2 3 5 11 2" xfId="2519"/>
    <cellStyle name="Normal 2 2 3 5 11 2 2" xfId="1701"/>
    <cellStyle name="Normal 2 2 3 5 11 3" xfId="12307"/>
    <cellStyle name="Normal 2 2 3 5 12" xfId="1280"/>
    <cellStyle name="Normal 2 2 3 5 12 2" xfId="10159"/>
    <cellStyle name="Normal 2 2 3 5 12 2 2" xfId="2884"/>
    <cellStyle name="Normal 2 2 3 5 12 3" xfId="7604"/>
    <cellStyle name="Normal 2 2 3 5 13" xfId="22678"/>
    <cellStyle name="Normal 2 2 3 5 13 2" xfId="3014"/>
    <cellStyle name="Normal 2 2 3 5 14" xfId="22417"/>
    <cellStyle name="Normal 2 2 3 5 14 2" xfId="10832"/>
    <cellStyle name="Normal 2 2 3 5 15" xfId="22096"/>
    <cellStyle name="Normal 2 2 3 5 16" xfId="22100"/>
    <cellStyle name="Normal 2 2 3 5 2" xfId="7605"/>
    <cellStyle name="Normal 2 2 3 5 2 10" xfId="26724"/>
    <cellStyle name="Normal 2 2 3 5 2 10 2" xfId="5404"/>
    <cellStyle name="Normal 2 2 3 5 2 11" xfId="10280"/>
    <cellStyle name="Normal 2 2 3 5 2 2" xfId="1891"/>
    <cellStyle name="Normal 2 2 3 5 2 2 10" xfId="10283"/>
    <cellStyle name="Normal 2 2 3 5 2 2 2" xfId="6878"/>
    <cellStyle name="Normal 2 2 3 5 2 2 2 2" xfId="1646"/>
    <cellStyle name="Normal 2 2 3 5 2 2 2 2 2" xfId="25384"/>
    <cellStyle name="Normal 2 2 3 5 2 2 2 3" xfId="1501"/>
    <cellStyle name="Normal 2 2 3 5 2 2 3" xfId="10898"/>
    <cellStyle name="Normal 2 2 3 5 2 2 3 2" xfId="8787"/>
    <cellStyle name="Normal 2 2 3 5 2 2 3 2 2" xfId="10292"/>
    <cellStyle name="Normal 2 2 3 5 2 2 3 3" xfId="10297"/>
    <cellStyle name="Normal 2 2 3 5 2 2 4" xfId="8241"/>
    <cellStyle name="Normal 2 2 3 5 2 2 4 2" xfId="659"/>
    <cellStyle name="Normal 2 2 3 5 2 2 4 2 2" xfId="4381"/>
    <cellStyle name="Normal 2 2 3 5 2 2 4 3" xfId="1423"/>
    <cellStyle name="Normal 2 2 3 5 2 2 5" xfId="8250"/>
    <cellStyle name="Normal 2 2 3 5 2 2 5 2" xfId="6434"/>
    <cellStyle name="Normal 2 2 3 5 2 2 5 2 2" xfId="2658"/>
    <cellStyle name="Normal 2 2 3 5 2 2 5 3" xfId="6440"/>
    <cellStyle name="Normal 2 2 3 5 2 2 6" xfId="10089"/>
    <cellStyle name="Normal 2 2 3 5 2 2 6 2" xfId="6219"/>
    <cellStyle name="Normal 2 2 3 5 2 2 6 2 2" xfId="6120"/>
    <cellStyle name="Normal 2 2 3 5 2 2 6 3" xfId="6180"/>
    <cellStyle name="Normal 2 2 3 5 2 2 7" xfId="6449"/>
    <cellStyle name="Normal 2 2 3 5 2 2 7 2" xfId="2351"/>
    <cellStyle name="Normal 2 2 3 5 2 2 7 2 2" xfId="3094"/>
    <cellStyle name="Normal 2 2 3 5 2 2 7 3" xfId="6739"/>
    <cellStyle name="Normal 2 2 3 5 2 2 8" xfId="384"/>
    <cellStyle name="Normal 2 2 3 5 2 2 8 2" xfId="126"/>
    <cellStyle name="Normal 2 2 3 5 2 2 9" xfId="30525"/>
    <cellStyle name="Normal 2 2 3 5 2 2 9 2" xfId="2102"/>
    <cellStyle name="Normal 2 2 3 5 2 3" xfId="10773"/>
    <cellStyle name="Normal 2 2 3 5 2 3 2" xfId="3082"/>
    <cellStyle name="Normal 2 2 3 5 2 3 2 2" xfId="2142"/>
    <cellStyle name="Normal 2 2 3 5 2 3 3" xfId="250"/>
    <cellStyle name="Normal 2 2 3 5 2 4" xfId="13486"/>
    <cellStyle name="Normal 2 2 3 5 2 4 2" xfId="1861"/>
    <cellStyle name="Normal 2 2 3 5 2 4 2 2" xfId="3248"/>
    <cellStyle name="Normal 2 2 3 5 2 4 3" xfId="1738"/>
    <cellStyle name="Normal 2 2 3 5 2 5" xfId="1104"/>
    <cellStyle name="Normal 2 2 3 5 2 5 2" xfId="2688"/>
    <cellStyle name="Normal 2 2 3 5 2 5 2 2" xfId="2663"/>
    <cellStyle name="Normal 2 2 3 5 2 5 3" xfId="466"/>
    <cellStyle name="Normal 2 2 3 5 2 6" xfId="2522"/>
    <cellStyle name="Normal 2 2 3 5 2 6 2" xfId="2340"/>
    <cellStyle name="Normal 2 2 3 5 2 6 2 2" xfId="9402"/>
    <cellStyle name="Normal 2 2 3 5 2 6 3" xfId="34"/>
    <cellStyle name="Normal 2 2 3 5 2 7" xfId="6538"/>
    <cellStyle name="Normal 2 2 3 5 2 7 2" xfId="7534"/>
    <cellStyle name="Normal 2 2 3 5 2 7 2 2" xfId="9055"/>
    <cellStyle name="Normal 2 2 3 5 2 7 3" xfId="4445"/>
    <cellStyle name="Normal 2 2 3 5 2 8" xfId="2290"/>
    <cellStyle name="Normal 2 2 3 5 2 8 2" xfId="9142"/>
    <cellStyle name="Normal 2 2 3 5 2 8 2 2" xfId="12510"/>
    <cellStyle name="Normal 2 2 3 5 2 8 3" xfId="17095"/>
    <cellStyle name="Normal 2 2 3 5 2 9" xfId="2076"/>
    <cellStyle name="Normal 2 2 3 5 2 9 2" xfId="12811"/>
    <cellStyle name="Normal 2 2 3 5 3" xfId="34706"/>
    <cellStyle name="Normal 2 2 3 5 3 10" xfId="14433"/>
    <cellStyle name="Normal 2 2 3 5 3 10 2" xfId="14439"/>
    <cellStyle name="Normal 2 2 3 5 3 11" xfId="31846"/>
    <cellStyle name="Normal 2 2 3 5 3 2" xfId="3789"/>
    <cellStyle name="Normal 2 2 3 5 3 2 10" xfId="20565"/>
    <cellStyle name="Normal 2 2 3 5 3 2 2" xfId="10310"/>
    <cellStyle name="Normal 2 2 3 5 3 2 2 2" xfId="20566"/>
    <cellStyle name="Normal 2 2 3 5 3 2 2 2 2" xfId="32760"/>
    <cellStyle name="Normal 2 2 3 5 3 2 2 3" xfId="20570"/>
    <cellStyle name="Normal 2 2 3 5 3 2 3" xfId="20576"/>
    <cellStyle name="Normal 2 2 3 5 3 2 3 2" xfId="20579"/>
    <cellStyle name="Normal 2 2 3 5 3 2 3 2 2" xfId="20583"/>
    <cellStyle name="Normal 2 2 3 5 3 2 3 3" xfId="20586"/>
    <cellStyle name="Normal 2 2 3 5 3 2 4" xfId="7857"/>
    <cellStyle name="Normal 2 2 3 5 3 2 4 2" xfId="20589"/>
    <cellStyle name="Normal 2 2 3 5 3 2 4 2 2" xfId="20595"/>
    <cellStyle name="Normal 2 2 3 5 3 2 4 3" xfId="20596"/>
    <cellStyle name="Normal 2 2 3 5 3 2 5" xfId="20600"/>
    <cellStyle name="Normal 2 2 3 5 3 2 5 2" xfId="20601"/>
    <cellStyle name="Normal 2 2 3 5 3 2 5 2 2" xfId="20607"/>
    <cellStyle name="Normal 2 2 3 5 3 2 5 3" xfId="20610"/>
    <cellStyle name="Normal 2 2 3 5 3 2 6" xfId="20613"/>
    <cellStyle name="Normal 2 2 3 5 3 2 6 2" xfId="27624"/>
    <cellStyle name="Normal 2 2 3 5 3 2 6 2 2" xfId="8178"/>
    <cellStyle name="Normal 2 2 3 5 3 2 6 3" xfId="20617"/>
    <cellStyle name="Normal 2 2 3 5 3 2 7" xfId="10322"/>
    <cellStyle name="Normal 2 2 3 5 3 2 7 2" xfId="10328"/>
    <cellStyle name="Normal 2 2 3 5 3 2 7 2 2" xfId="8379"/>
    <cellStyle name="Normal 2 2 3 5 3 2 7 3" xfId="20619"/>
    <cellStyle name="Normal 2 2 3 5 3 2 8" xfId="10332"/>
    <cellStyle name="Normal 2 2 3 5 3 2 8 2" xfId="20624"/>
    <cellStyle name="Normal 2 2 3 5 3 2 9" xfId="30423"/>
    <cellStyle name="Normal 2 2 3 5 3 2 9 2" xfId="20626"/>
    <cellStyle name="Normal 2 2 3 5 3 3" xfId="19015"/>
    <cellStyle name="Normal 2 2 3 5 3 3 2" xfId="20628"/>
    <cellStyle name="Normal 2 2 3 5 3 3 2 2" xfId="20629"/>
    <cellStyle name="Normal 2 2 3 5 3 3 3" xfId="20639"/>
    <cellStyle name="Normal 2 2 3 5 3 4" xfId="20671"/>
    <cellStyle name="Normal 2 2 3 5 3 4 2" xfId="20674"/>
    <cellStyle name="Normal 2 2 3 5 3 4 2 2" xfId="20676"/>
    <cellStyle name="Normal 2 2 3 5 3 4 3" xfId="20679"/>
    <cellStyle name="Normal 2 2 3 5 3 5" xfId="20681"/>
    <cellStyle name="Normal 2 2 3 5 3 5 2" xfId="20683"/>
    <cellStyle name="Normal 2 2 3 5 3 5 2 2" xfId="20685"/>
    <cellStyle name="Normal 2 2 3 5 3 5 3" xfId="20688"/>
    <cellStyle name="Normal 2 2 3 5 3 6" xfId="20689"/>
    <cellStyle name="Normal 2 2 3 5 3 6 2" xfId="20693"/>
    <cellStyle name="Normal 2 2 3 5 3 6 2 2" xfId="11686"/>
    <cellStyle name="Normal 2 2 3 5 3 6 3" xfId="20695"/>
    <cellStyle name="Normal 2 2 3 5 3 7" xfId="10352"/>
    <cellStyle name="Normal 2 2 3 5 3 7 2" xfId="1990"/>
    <cellStyle name="Normal 2 2 3 5 3 7 2 2" xfId="3315"/>
    <cellStyle name="Normal 2 2 3 5 3 7 3" xfId="3319"/>
    <cellStyle name="Normal 2 2 3 5 3 8" xfId="2943"/>
    <cellStyle name="Normal 2 2 3 5 3 8 2" xfId="7793"/>
    <cellStyle name="Normal 2 2 3 5 3 8 2 2" xfId="3635"/>
    <cellStyle name="Normal 2 2 3 5 3 8 3" xfId="17097"/>
    <cellStyle name="Normal 2 2 3 5 3 9" xfId="10356"/>
    <cellStyle name="Normal 2 2 3 5 3 9 2" xfId="3083"/>
    <cellStyle name="Normal 2 2 3 5 4" xfId="5243"/>
    <cellStyle name="Normal 2 2 3 5 4 10" xfId="10357"/>
    <cellStyle name="Normal 2 2 3 5 4 2" xfId="1315"/>
    <cellStyle name="Normal 2 2 3 5 4 2 2" xfId="10358"/>
    <cellStyle name="Normal 2 2 3 5 4 2 2 2" xfId="19119"/>
    <cellStyle name="Normal 2 2 3 5 4 2 3" xfId="10359"/>
    <cellStyle name="Normal 2 2 3 5 4 3" xfId="10367"/>
    <cellStyle name="Normal 2 2 3 5 4 3 2" xfId="10369"/>
    <cellStyle name="Normal 2 2 3 5 4 3 2 2" xfId="10371"/>
    <cellStyle name="Normal 2 2 3 5 4 3 3" xfId="10373"/>
    <cellStyle name="Normal 2 2 3 5 4 4" xfId="10380"/>
    <cellStyle name="Normal 2 2 3 5 4 4 2" xfId="10381"/>
    <cellStyle name="Normal 2 2 3 5 4 4 2 2" xfId="12232"/>
    <cellStyle name="Normal 2 2 3 5 4 4 3" xfId="5408"/>
    <cellStyle name="Normal 2 2 3 5 4 5" xfId="10384"/>
    <cellStyle name="Normal 2 2 3 5 4 5 2" xfId="10391"/>
    <cellStyle name="Normal 2 2 3 5 4 5 2 2" xfId="12320"/>
    <cellStyle name="Normal 2 2 3 5 4 5 3" xfId="10394"/>
    <cellStyle name="Normal 2 2 3 5 4 6" xfId="10397"/>
    <cellStyle name="Normal 2 2 3 5 4 6 2" xfId="10407"/>
    <cellStyle name="Normal 2 2 3 5 4 6 2 2" xfId="10409"/>
    <cellStyle name="Normal 2 2 3 5 4 6 3" xfId="10412"/>
    <cellStyle name="Normal 2 2 3 5 4 7" xfId="10413"/>
    <cellStyle name="Normal 2 2 3 5 4 7 2" xfId="4639"/>
    <cellStyle name="Normal 2 2 3 5 4 7 2 2" xfId="2263"/>
    <cellStyle name="Normal 2 2 3 5 4 7 3" xfId="42"/>
    <cellStyle name="Normal 2 2 3 5 4 8" xfId="10415"/>
    <cellStyle name="Normal 2 2 3 5 4 8 2" xfId="10419"/>
    <cellStyle name="Normal 2 2 3 5 4 9" xfId="10420"/>
    <cellStyle name="Normal 2 2 3 5 4 9 2" xfId="1723"/>
    <cellStyle name="Normal 2 2 3 5 5" xfId="2845"/>
    <cellStyle name="Normal 2 2 3 5 5 10" xfId="9905"/>
    <cellStyle name="Normal 2 2 3 5 5 2" xfId="1696"/>
    <cellStyle name="Normal 2 2 3 5 5 2 2" xfId="177"/>
    <cellStyle name="Normal 2 2 3 5 5 2 2 2" xfId="10429"/>
    <cellStyle name="Normal 2 2 3 5 5 2 3" xfId="195"/>
    <cellStyle name="Normal 2 2 3 5 5 3" xfId="10432"/>
    <cellStyle name="Normal 2 2 3 5 5 3 2" xfId="10442"/>
    <cellStyle name="Normal 2 2 3 5 5 3 2 2" xfId="10446"/>
    <cellStyle name="Normal 2 2 3 5 5 3 3" xfId="345"/>
    <cellStyle name="Normal 2 2 3 5 5 4" xfId="13399"/>
    <cellStyle name="Normal 2 2 3 5 5 4 2" xfId="6777"/>
    <cellStyle name="Normal 2 2 3 5 5 4 2 2" xfId="12675"/>
    <cellStyle name="Normal 2 2 3 5 5 4 3" xfId="427"/>
    <cellStyle name="Normal 2 2 3 5 5 5" xfId="10518"/>
    <cellStyle name="Normal 2 2 3 5 5 5 2" xfId="10447"/>
    <cellStyle name="Normal 2 2 3 5 5 5 2 2" xfId="12855"/>
    <cellStyle name="Normal 2 2 3 5 5 5 3" xfId="4156"/>
    <cellStyle name="Normal 2 2 3 5 5 6" xfId="3820"/>
    <cellStyle name="Normal 2 2 3 5 5 6 2" xfId="3843"/>
    <cellStyle name="Normal 2 2 3 5 5 6 2 2" xfId="4710"/>
    <cellStyle name="Normal 2 2 3 5 5 6 3" xfId="1293"/>
    <cellStyle name="Normal 2 2 3 5 5 7" xfId="3860"/>
    <cellStyle name="Normal 2 2 3 5 5 7 2" xfId="7547"/>
    <cellStyle name="Normal 2 2 3 5 5 7 2 2" xfId="7535"/>
    <cellStyle name="Normal 2 2 3 5 5 7 3" xfId="11246"/>
    <cellStyle name="Normal 2 2 3 5 5 8" xfId="7550"/>
    <cellStyle name="Normal 2 2 3 5 5 8 2" xfId="821"/>
    <cellStyle name="Normal 2 2 3 5 5 9" xfId="11263"/>
    <cellStyle name="Normal 2 2 3 5 5 9 2" xfId="11272"/>
    <cellStyle name="Normal 2 2 3 5 6" xfId="2360"/>
    <cellStyle name="Normal 2 2 3 5 6 2" xfId="3222"/>
    <cellStyle name="Normal 2 2 3 5 6 2 2" xfId="10450"/>
    <cellStyle name="Normal 2 2 3 5 6 2 2 2" xfId="10451"/>
    <cellStyle name="Normal 2 2 3 5 6 2 3" xfId="10452"/>
    <cellStyle name="Normal 2 2 3 5 6 3" xfId="17159"/>
    <cellStyle name="Normal 2 2 3 5 6 3 2" xfId="17161"/>
    <cellStyle name="Normal 2 2 3 5 6 3 2 2" xfId="902"/>
    <cellStyle name="Normal 2 2 3 5 6 3 3" xfId="10453"/>
    <cellStyle name="Normal 2 2 3 5 6 4" xfId="17163"/>
    <cellStyle name="Normal 2 2 3 5 6 4 2" xfId="10454"/>
    <cellStyle name="Normal 2 2 3 5 6 4 2 2" xfId="2696"/>
    <cellStyle name="Normal 2 2 3 5 6 4 3" xfId="4523"/>
    <cellStyle name="Normal 2 2 3 5 6 5" xfId="1639"/>
    <cellStyle name="Normal 2 2 3 5 6 5 2" xfId="10455"/>
    <cellStyle name="Normal 2 2 3 5 6 5 2 2" xfId="4368"/>
    <cellStyle name="Normal 2 2 3 5 6 5 3" xfId="10461"/>
    <cellStyle name="Normal 2 2 3 5 6 6" xfId="10465"/>
    <cellStyle name="Normal 2 2 3 5 6 6 2" xfId="10467"/>
    <cellStyle name="Normal 2 2 3 5 6 6 2 2" xfId="566"/>
    <cellStyle name="Normal 2 2 3 5 6 6 3" xfId="10469"/>
    <cellStyle name="Normal 2 2 3 5 6 7" xfId="10471"/>
    <cellStyle name="Normal 2 2 3 5 6 7 2" xfId="10475"/>
    <cellStyle name="Normal 2 2 3 5 6 8" xfId="10480"/>
    <cellStyle name="Normal 2 2 3 5 6 8 2" xfId="1060"/>
    <cellStyle name="Normal 2 2 3 5 6 9" xfId="10483"/>
    <cellStyle name="Normal 2 2 3 5 7" xfId="12238"/>
    <cellStyle name="Normal 2 2 3 5 7 2" xfId="3732"/>
    <cellStyle name="Normal 2 2 3 5 7 2 2" xfId="10494"/>
    <cellStyle name="Normal 2 2 3 5 7 3" xfId="10498"/>
    <cellStyle name="Normal 2 2 3 5 8" xfId="10502"/>
    <cellStyle name="Normal 2 2 3 5 8 2" xfId="5063"/>
    <cellStyle name="Normal 2 2 3 5 8 2 2" xfId="12923"/>
    <cellStyle name="Normal 2 2 3 5 8 3" xfId="2619"/>
    <cellStyle name="Normal 2 2 3 5 9" xfId="10512"/>
    <cellStyle name="Normal 2 2 3 5 9 2" xfId="779"/>
    <cellStyle name="Normal 2 2 3 5 9 2 2" xfId="10738"/>
    <cellStyle name="Normal 2 2 3 5 9 3" xfId="19547"/>
    <cellStyle name="Normal 2 2 3 6" xfId="4335"/>
    <cellStyle name="Normal 2 2 3 6 10" xfId="25994"/>
    <cellStyle name="Normal 2 2 3 6 10 2" xfId="6615"/>
    <cellStyle name="Normal 2 2 3 6 11" xfId="6191"/>
    <cellStyle name="Normal 2 2 3 6 2" xfId="5249"/>
    <cellStyle name="Normal 2 2 3 6 2 10" xfId="13733"/>
    <cellStyle name="Normal 2 2 3 6 2 2" xfId="19836"/>
    <cellStyle name="Normal 2 2 3 6 2 2 2" xfId="10877"/>
    <cellStyle name="Normal 2 2 3 6 2 2 2 2" xfId="24041"/>
    <cellStyle name="Normal 2 2 3 6 2 2 3" xfId="24945"/>
    <cellStyle name="Normal 2 2 3 6 2 3" xfId="19841"/>
    <cellStyle name="Normal 2 2 3 6 2 3 2" xfId="24962"/>
    <cellStyle name="Normal 2 2 3 6 2 3 2 2" xfId="28172"/>
    <cellStyle name="Normal 2 2 3 6 2 3 3" xfId="10539"/>
    <cellStyle name="Normal 2 2 3 6 2 4" xfId="19299"/>
    <cellStyle name="Normal 2 2 3 6 2 4 2" xfId="8931"/>
    <cellStyle name="Normal 2 2 3 6 2 4 2 2" xfId="20295"/>
    <cellStyle name="Normal 2 2 3 6 2 4 3" xfId="23475"/>
    <cellStyle name="Normal 2 2 3 6 2 5" xfId="5371"/>
    <cellStyle name="Normal 2 2 3 6 2 5 2" xfId="25034"/>
    <cellStyle name="Normal 2 2 3 6 2 5 2 2" xfId="25036"/>
    <cellStyle name="Normal 2 2 3 6 2 5 3" xfId="28753"/>
    <cellStyle name="Normal 2 2 3 6 2 6" xfId="8495"/>
    <cellStyle name="Normal 2 2 3 6 2 6 2" xfId="6524"/>
    <cellStyle name="Normal 2 2 3 6 2 6 2 2" xfId="20861"/>
    <cellStyle name="Normal 2 2 3 6 2 6 3" xfId="23490"/>
    <cellStyle name="Normal 2 2 3 6 2 7" xfId="11601"/>
    <cellStyle name="Normal 2 2 3 6 2 7 2" xfId="10337"/>
    <cellStyle name="Normal 2 2 3 6 2 7 2 2" xfId="10513"/>
    <cellStyle name="Normal 2 2 3 6 2 7 3" xfId="4744"/>
    <cellStyle name="Normal 2 2 3 6 2 8" xfId="12528"/>
    <cellStyle name="Normal 2 2 3 6 2 8 2" xfId="10385"/>
    <cellStyle name="Normal 2 2 3 6 2 9" xfId="12533"/>
    <cellStyle name="Normal 2 2 3 6 2 9 2" xfId="10514"/>
    <cellStyle name="Normal 2 2 3 6 3" xfId="15251"/>
    <cellStyle name="Normal 2 2 3 6 3 2" xfId="19849"/>
    <cellStyle name="Normal 2 2 3 6 3 2 2" xfId="9062"/>
    <cellStyle name="Normal 2 2 3 6 3 3" xfId="19851"/>
    <cellStyle name="Normal 2 2 3 6 4" xfId="19856"/>
    <cellStyle name="Normal 2 2 3 6 4 2" xfId="22695"/>
    <cellStyle name="Normal 2 2 3 6 4 2 2" xfId="19861"/>
    <cellStyle name="Normal 2 2 3 6 4 3" xfId="15652"/>
    <cellStyle name="Normal 2 2 3 6 5" xfId="21492"/>
    <cellStyle name="Normal 2 2 3 6 5 2" xfId="19867"/>
    <cellStyle name="Normal 2 2 3 6 5 2 2" xfId="11225"/>
    <cellStyle name="Normal 2 2 3 6 5 3" xfId="9077"/>
    <cellStyle name="Normal 2 2 3 6 6" xfId="19869"/>
    <cellStyle name="Normal 2 2 3 6 6 2" xfId="19877"/>
    <cellStyle name="Normal 2 2 3 6 6 2 2" xfId="11318"/>
    <cellStyle name="Normal 2 2 3 6 6 3" xfId="14168"/>
    <cellStyle name="Normal 2 2 3 6 7" xfId="33930"/>
    <cellStyle name="Normal 2 2 3 6 7 2" xfId="11409"/>
    <cellStyle name="Normal 2 2 3 6 7 2 2" xfId="9614"/>
    <cellStyle name="Normal 2 2 3 6 7 3" xfId="11418"/>
    <cellStyle name="Normal 2 2 3 6 8" xfId="2198"/>
    <cellStyle name="Normal 2 2 3 6 8 2" xfId="884"/>
    <cellStyle name="Normal 2 2 3 6 8 2 2" xfId="10525"/>
    <cellStyle name="Normal 2 2 3 6 8 3" xfId="3568"/>
    <cellStyle name="Normal 2 2 3 6 9" xfId="10527"/>
    <cellStyle name="Normal 2 2 3 6 9 2" xfId="14"/>
    <cellStyle name="Normal 2 2 3 7" xfId="10529"/>
    <cellStyle name="Normal 2 2 3 7 10" xfId="33736"/>
    <cellStyle name="Normal 2 2 3 7 10 2" xfId="10536"/>
    <cellStyle name="Normal 2 2 3 7 11" xfId="597"/>
    <cellStyle name="Normal 2 2 3 7 2" xfId="10543"/>
    <cellStyle name="Normal 2 2 3 7 2 10" xfId="10546"/>
    <cellStyle name="Normal 2 2 3 7 2 2" xfId="16412"/>
    <cellStyle name="Normal 2 2 3 7 2 2 2" xfId="12719"/>
    <cellStyle name="Normal 2 2 3 7 2 2 2 2" xfId="12727"/>
    <cellStyle name="Normal 2 2 3 7 2 2 3" xfId="12749"/>
    <cellStyle name="Normal 2 2 3 7 2 3" xfId="24809"/>
    <cellStyle name="Normal 2 2 3 7 2 3 2" xfId="12045"/>
    <cellStyle name="Normal 2 2 3 7 2 3 2 2" xfId="16305"/>
    <cellStyle name="Normal 2 2 3 7 2 3 3" xfId="9746"/>
    <cellStyle name="Normal 2 2 3 7 2 4" xfId="19372"/>
    <cellStyle name="Normal 2 2 3 7 2 4 2" xfId="12821"/>
    <cellStyle name="Normal 2 2 3 7 2 4 2 2" xfId="16401"/>
    <cellStyle name="Normal 2 2 3 7 2 4 3" xfId="36826"/>
    <cellStyle name="Normal 2 2 3 7 2 5" xfId="10558"/>
    <cellStyle name="Normal 2 2 3 7 2 5 2" xfId="10573"/>
    <cellStyle name="Normal 2 2 3 7 2 5 2 2" xfId="28802"/>
    <cellStyle name="Normal 2 2 3 7 2 5 3" xfId="10599"/>
    <cellStyle name="Normal 2 2 3 7 2 6" xfId="16419"/>
    <cellStyle name="Normal 2 2 3 7 2 6 2" xfId="12837"/>
    <cellStyle name="Normal 2 2 3 7 2 6 2 2" xfId="13007"/>
    <cellStyle name="Normal 2 2 3 7 2 6 3" xfId="13018"/>
    <cellStyle name="Normal 2 2 3 7 2 7" xfId="1047"/>
    <cellStyle name="Normal 2 2 3 7 2 7 2" xfId="4594"/>
    <cellStyle name="Normal 2 2 3 7 2 7 2 2" xfId="27988"/>
    <cellStyle name="Normal 2 2 3 7 2 7 3" xfId="3334"/>
    <cellStyle name="Normal 2 2 3 7 2 8" xfId="9437"/>
    <cellStyle name="Normal 2 2 3 7 2 8 2" xfId="10603"/>
    <cellStyle name="Normal 2 2 3 7 2 9" xfId="10608"/>
    <cellStyle name="Normal 2 2 3 7 2 9 2" xfId="10611"/>
    <cellStyle name="Normal 2 2 3 7 3" xfId="10612"/>
    <cellStyle name="Normal 2 2 3 7 3 2" xfId="4429"/>
    <cellStyle name="Normal 2 2 3 7 3 2 2" xfId="6103"/>
    <cellStyle name="Normal 2 2 3 7 3 3" xfId="5771"/>
    <cellStyle name="Normal 2 2 3 7 4" xfId="10614"/>
    <cellStyle name="Normal 2 2 3 7 4 2" xfId="16435"/>
    <cellStyle name="Normal 2 2 3 7 4 2 2" xfId="1893"/>
    <cellStyle name="Normal 2 2 3 7 4 3" xfId="16438"/>
    <cellStyle name="Normal 2 2 3 7 5" xfId="996"/>
    <cellStyle name="Normal 2 2 3 7 5 2" xfId="16460"/>
    <cellStyle name="Normal 2 2 3 7 5 2 2" xfId="17222"/>
    <cellStyle name="Normal 2 2 3 7 5 3" xfId="16465"/>
    <cellStyle name="Normal 2 2 3 7 6" xfId="31662"/>
    <cellStyle name="Normal 2 2 3 7 6 2" xfId="15502"/>
    <cellStyle name="Normal 2 2 3 7 6 2 2" xfId="11908"/>
    <cellStyle name="Normal 2 2 3 7 6 3" xfId="10071"/>
    <cellStyle name="Normal 2 2 3 7 7" xfId="27443"/>
    <cellStyle name="Normal 2 2 3 7 7 2" xfId="5842"/>
    <cellStyle name="Normal 2 2 3 7 7 2 2" xfId="10624"/>
    <cellStyle name="Normal 2 2 3 7 7 3" xfId="10631"/>
    <cellStyle name="Normal 2 2 3 7 8" xfId="7062"/>
    <cellStyle name="Normal 2 2 3 7 8 2" xfId="10639"/>
    <cellStyle name="Normal 2 2 3 7 8 2 2" xfId="9365"/>
    <cellStyle name="Normal 2 2 3 7 8 3" xfId="9630"/>
    <cellStyle name="Normal 2 2 3 7 9" xfId="10643"/>
    <cellStyle name="Normal 2 2 3 7 9 2" xfId="3128"/>
    <cellStyle name="Normal 2 2 3 8" xfId="36599"/>
    <cellStyle name="Normal 2 2 3 8 10" xfId="13997"/>
    <cellStyle name="Normal 2 2 3 8 10 2" xfId="20840"/>
    <cellStyle name="Normal 2 2 3 8 11" xfId="27615"/>
    <cellStyle name="Normal 2 2 3 8 2" xfId="19342"/>
    <cellStyle name="Normal 2 2 3 8 2 10" xfId="29106"/>
    <cellStyle name="Normal 2 2 3 8 2 2" xfId="13582"/>
    <cellStyle name="Normal 2 2 3 8 2 2 2" xfId="14381"/>
    <cellStyle name="Normal 2 2 3 8 2 2 2 2" xfId="10644"/>
    <cellStyle name="Normal 2 2 3 8 2 2 3" xfId="10645"/>
    <cellStyle name="Normal 2 2 3 8 2 3" xfId="30076"/>
    <cellStyle name="Normal 2 2 3 8 2 3 2" xfId="30085"/>
    <cellStyle name="Normal 2 2 3 8 2 3 2 2" xfId="12863"/>
    <cellStyle name="Normal 2 2 3 8 2 3 3" xfId="10646"/>
    <cellStyle name="Normal 2 2 3 8 2 4" xfId="19423"/>
    <cellStyle name="Normal 2 2 3 8 2 4 2" xfId="14397"/>
    <cellStyle name="Normal 2 2 3 8 2 4 2 2" xfId="16511"/>
    <cellStyle name="Normal 2 2 3 8 2 4 3" xfId="2747"/>
    <cellStyle name="Normal 2 2 3 8 2 5" xfId="2559"/>
    <cellStyle name="Normal 2 2 3 8 2 5 2" xfId="10588"/>
    <cellStyle name="Normal 2 2 3 8 2 5 2 2" xfId="10647"/>
    <cellStyle name="Normal 2 2 3 8 2 5 3" xfId="10661"/>
    <cellStyle name="Normal 2 2 3 8 2 6" xfId="2867"/>
    <cellStyle name="Normal 2 2 3 8 2 6 2" xfId="22556"/>
    <cellStyle name="Normal 2 2 3 8 2 6 2 2" xfId="22570"/>
    <cellStyle name="Normal 2 2 3 8 2 6 3" xfId="14532"/>
    <cellStyle name="Normal 2 2 3 8 2 7" xfId="87"/>
    <cellStyle name="Normal 2 2 3 8 2 7 2" xfId="4274"/>
    <cellStyle name="Normal 2 2 3 8 2 7 2 2" xfId="15705"/>
    <cellStyle name="Normal 2 2 3 8 2 7 3" xfId="10669"/>
    <cellStyle name="Normal 2 2 3 8 2 8" xfId="3631"/>
    <cellStyle name="Normal 2 2 3 8 2 8 2" xfId="10673"/>
    <cellStyle name="Normal 2 2 3 8 2 9" xfId="10674"/>
    <cellStyle name="Normal 2 2 3 8 2 9 2" xfId="10676"/>
    <cellStyle name="Normal 2 2 3 8 3" xfId="13589"/>
    <cellStyle name="Normal 2 2 3 8 3 2" xfId="13595"/>
    <cellStyle name="Normal 2 2 3 8 3 2 2" xfId="14422"/>
    <cellStyle name="Normal 2 2 3 8 3 3" xfId="36441"/>
    <cellStyle name="Normal 2 2 3 8 4" xfId="13599"/>
    <cellStyle name="Normal 2 2 3 8 4 2" xfId="13602"/>
    <cellStyle name="Normal 2 2 3 8 4 2 2" xfId="13692"/>
    <cellStyle name="Normal 2 2 3 8 4 3" xfId="12313"/>
    <cellStyle name="Normal 2 2 3 8 5" xfId="13605"/>
    <cellStyle name="Normal 2 2 3 8 5 2" xfId="13608"/>
    <cellStyle name="Normal 2 2 3 8 5 2 2" xfId="10677"/>
    <cellStyle name="Normal 2 2 3 8 5 3" xfId="10678"/>
    <cellStyle name="Normal 2 2 3 8 6" xfId="15504"/>
    <cellStyle name="Normal 2 2 3 8 6 2" xfId="15510"/>
    <cellStyle name="Normal 2 2 3 8 6 2 2" xfId="10682"/>
    <cellStyle name="Normal 2 2 3 8 6 3" xfId="10684"/>
    <cellStyle name="Normal 2 2 3 8 7" xfId="15515"/>
    <cellStyle name="Normal 2 2 3 8 7 2" xfId="10702"/>
    <cellStyle name="Normal 2 2 3 8 7 2 2" xfId="11605"/>
    <cellStyle name="Normal 2 2 3 8 7 3" xfId="12308"/>
    <cellStyle name="Normal 2 2 3 8 8" xfId="10705"/>
    <cellStyle name="Normal 2 2 3 8 8 2" xfId="10706"/>
    <cellStyle name="Normal 2 2 3 8 8 2 2" xfId="10709"/>
    <cellStyle name="Normal 2 2 3 8 8 3" xfId="11890"/>
    <cellStyle name="Normal 2 2 3 8 9" xfId="10710"/>
    <cellStyle name="Normal 2 2 3 8 9 2" xfId="10713"/>
    <cellStyle name="Normal 2 2 3 9" xfId="26854"/>
    <cellStyle name="Normal 2 2 3 9 10" xfId="10714"/>
    <cellStyle name="Normal 2 2 3 9 10 2" xfId="5970"/>
    <cellStyle name="Normal 2 2 3 9 11" xfId="13279"/>
    <cellStyle name="Normal 2 2 3 9 2" xfId="10717"/>
    <cellStyle name="Normal 2 2 3 9 2 10" xfId="10720"/>
    <cellStyle name="Normal 2 2 3 9 2 2" xfId="10727"/>
    <cellStyle name="Normal 2 2 3 9 2 2 2" xfId="10729"/>
    <cellStyle name="Normal 2 2 3 9 2 2 2 2" xfId="25583"/>
    <cellStyle name="Normal 2 2 3 9 2 2 3" xfId="10731"/>
    <cellStyle name="Normal 2 2 3 9 2 3" xfId="10734"/>
    <cellStyle name="Normal 2 2 3 9 2 3 2" xfId="19455"/>
    <cellStyle name="Normal 2 2 3 9 2 3 2 2" xfId="27317"/>
    <cellStyle name="Normal 2 2 3 9 2 3 3" xfId="23615"/>
    <cellStyle name="Normal 2 2 3 9 2 4" xfId="19468"/>
    <cellStyle name="Normal 2 2 3 9 2 4 2" xfId="33317"/>
    <cellStyle name="Normal 2 2 3 9 2 4 2 2" xfId="29566"/>
    <cellStyle name="Normal 2 2 3 9 2 4 3" xfId="27023"/>
    <cellStyle name="Normal 2 2 3 9 2 5" xfId="8708"/>
    <cellStyle name="Normal 2 2 3 9 2 5 2" xfId="30742"/>
    <cellStyle name="Normal 2 2 3 9 2 5 2 2" xfId="33005"/>
    <cellStyle name="Normal 2 2 3 9 2 5 3" xfId="27034"/>
    <cellStyle name="Normal 2 2 3 9 2 6" xfId="27038"/>
    <cellStyle name="Normal 2 2 3 9 2 6 2" xfId="28329"/>
    <cellStyle name="Normal 2 2 3 9 2 6 2 2" xfId="23899"/>
    <cellStyle name="Normal 2 2 3 9 2 6 3" xfId="37421"/>
    <cellStyle name="Normal 2 2 3 9 2 7" xfId="10750"/>
    <cellStyle name="Normal 2 2 3 9 2 7 2" xfId="12058"/>
    <cellStyle name="Normal 2 2 3 9 2 7 2 2" xfId="10176"/>
    <cellStyle name="Normal 2 2 3 9 2 7 3" xfId="12087"/>
    <cellStyle name="Normal 2 2 3 9 2 8" xfId="5202"/>
    <cellStyle name="Normal 2 2 3 9 2 8 2" xfId="10751"/>
    <cellStyle name="Normal 2 2 3 9 2 9" xfId="10759"/>
    <cellStyle name="Normal 2 2 3 9 2 9 2" xfId="7497"/>
    <cellStyle name="Normal 2 2 3 9 3" xfId="10762"/>
    <cellStyle name="Normal 2 2 3 9 3 2" xfId="22018"/>
    <cellStyle name="Normal 2 2 3 9 3 2 2" xfId="3936"/>
    <cellStyle name="Normal 2 2 3 9 3 3" xfId="17170"/>
    <cellStyle name="Normal 2 2 3 9 4" xfId="3682"/>
    <cellStyle name="Normal 2 2 3 9 4 2" xfId="10767"/>
    <cellStyle name="Normal 2 2 3 9 4 2 2" xfId="27073"/>
    <cellStyle name="Normal 2 2 3 9 4 3" xfId="27078"/>
    <cellStyle name="Normal 2 2 3 9 5" xfId="6082"/>
    <cellStyle name="Normal 2 2 3 9 5 2" xfId="6086"/>
    <cellStyle name="Normal 2 2 3 9 5 2 2" xfId="27111"/>
    <cellStyle name="Normal 2 2 3 9 5 3" xfId="27115"/>
    <cellStyle name="Normal 2 2 3 9 6" xfId="15521"/>
    <cellStyle name="Normal 2 2 3 9 6 2" xfId="31863"/>
    <cellStyle name="Normal 2 2 3 9 6 2 2" xfId="8195"/>
    <cellStyle name="Normal 2 2 3 9 6 3" xfId="26166"/>
    <cellStyle name="Normal 2 2 3 9 7" xfId="10771"/>
    <cellStyle name="Normal 2 2 3 9 7 2" xfId="3929"/>
    <cellStyle name="Normal 2 2 3 9 7 2 2" xfId="13464"/>
    <cellStyle name="Normal 2 2 3 9 7 3" xfId="31483"/>
    <cellStyle name="Normal 2 2 3 9 8" xfId="10778"/>
    <cellStyle name="Normal 2 2 3 9 8 2" xfId="4947"/>
    <cellStyle name="Normal 2 2 3 9 8 2 2" xfId="14713"/>
    <cellStyle name="Normal 2 2 3 9 8 3" xfId="34884"/>
    <cellStyle name="Normal 2 2 3 9 9" xfId="10782"/>
    <cellStyle name="Normal 2 2 3 9 9 2" xfId="5729"/>
    <cellStyle name="Normal 2 2 4" xfId="20555"/>
    <cellStyle name="Normal 2 2 4 10" xfId="10784"/>
    <cellStyle name="Normal 2 2 4 10 2" xfId="10786"/>
    <cellStyle name="Normal 2 2 4 10 2 2" xfId="4991"/>
    <cellStyle name="Normal 2 2 4 10 3" xfId="10801"/>
    <cellStyle name="Normal 2 2 4 11" xfId="10804"/>
    <cellStyle name="Normal 2 2 4 11 2" xfId="3048"/>
    <cellStyle name="Normal 2 2 4 11 2 2" xfId="8493"/>
    <cellStyle name="Normal 2 2 4 11 3" xfId="6565"/>
    <cellStyle name="Normal 2 2 4 12" xfId="12110"/>
    <cellStyle name="Normal 2 2 4 12 2" xfId="13112"/>
    <cellStyle name="Normal 2 2 4 12 2 2" xfId="2898"/>
    <cellStyle name="Normal 2 2 4 12 3" xfId="12695"/>
    <cellStyle name="Normal 2 2 4 13" xfId="12167"/>
    <cellStyle name="Normal 2 2 4 13 2" xfId="10997"/>
    <cellStyle name="Normal 2 2 4 13 2 2" xfId="11005"/>
    <cellStyle name="Normal 2 2 4 13 3" xfId="11007"/>
    <cellStyle name="Normal 2 2 4 14" xfId="8460"/>
    <cellStyle name="Normal 2 2 4 14 2" xfId="10819"/>
    <cellStyle name="Normal 2 2 4 14 2 2" xfId="10822"/>
    <cellStyle name="Normal 2 2 4 14 3" xfId="32166"/>
    <cellStyle name="Normal 2 2 4 15" xfId="10827"/>
    <cellStyle name="Normal 2 2 4 15 2" xfId="10840"/>
    <cellStyle name="Normal 2 2 4 15 2 2" xfId="10847"/>
    <cellStyle name="Normal 2 2 4 15 3" xfId="10852"/>
    <cellStyle name="Normal 2 2 4 16" xfId="10857"/>
    <cellStyle name="Normal 2 2 4 16 2" xfId="247"/>
    <cellStyle name="Normal 2 2 4 17" xfId="29021"/>
    <cellStyle name="Normal 2 2 4 17 2" xfId="23676"/>
    <cellStyle name="Normal 2 2 4 18" xfId="6235"/>
    <cellStyle name="Normal 2 2 4 19" xfId="10866"/>
    <cellStyle name="Normal 2 2 4 2" xfId="9405"/>
    <cellStyle name="Normal 2 2 4 2 10" xfId="13700"/>
    <cellStyle name="Normal 2 2 4 2 10 2" xfId="10870"/>
    <cellStyle name="Normal 2 2 4 2 10 2 2" xfId="10133"/>
    <cellStyle name="Normal 2 2 4 2 10 3" xfId="10882"/>
    <cellStyle name="Normal 2 2 4 2 11" xfId="8668"/>
    <cellStyle name="Normal 2 2 4 2 11 2" xfId="10884"/>
    <cellStyle name="Normal 2 2 4 2 11 2 2" xfId="10435"/>
    <cellStyle name="Normal 2 2 4 2 11 3" xfId="26456"/>
    <cellStyle name="Normal 2 2 4 2 12" xfId="10888"/>
    <cellStyle name="Normal 2 2 4 2 12 2" xfId="1373"/>
    <cellStyle name="Normal 2 2 4 2 12 2 2" xfId="8974"/>
    <cellStyle name="Normal 2 2 4 2 12 3" xfId="25953"/>
    <cellStyle name="Normal 2 2 4 2 13" xfId="9485"/>
    <cellStyle name="Normal 2 2 4 2 13 2" xfId="2737"/>
    <cellStyle name="Normal 2 2 4 2 13 2 2" xfId="10623"/>
    <cellStyle name="Normal 2 2 4 2 13 3" xfId="9106"/>
    <cellStyle name="Normal 2 2 4 2 14" xfId="460"/>
    <cellStyle name="Normal 2 2 4 2 14 2" xfId="10890"/>
    <cellStyle name="Normal 2 2 4 2 15" xfId="6208"/>
    <cellStyle name="Normal 2 2 4 2 15 2" xfId="6795"/>
    <cellStyle name="Normal 2 2 4 2 16" xfId="10893"/>
    <cellStyle name="Normal 2 2 4 2 17" xfId="20893"/>
    <cellStyle name="Normal 2 2 4 2 2" xfId="9756"/>
    <cellStyle name="Normal 2 2 4 2 2 10" xfId="13363"/>
    <cellStyle name="Normal 2 2 4 2 2 10 2" xfId="13365"/>
    <cellStyle name="Normal 2 2 4 2 2 10 2 2" xfId="9173"/>
    <cellStyle name="Normal 2 2 4 2 2 10 3" xfId="7861"/>
    <cellStyle name="Normal 2 2 4 2 2 11" xfId="10901"/>
    <cellStyle name="Normal 2 2 4 2 2 11 2" xfId="9297"/>
    <cellStyle name="Normal 2 2 4 2 2 11 2 2" xfId="9298"/>
    <cellStyle name="Normal 2 2 4 2 2 11 3" xfId="4008"/>
    <cellStyle name="Normal 2 2 4 2 2 12" xfId="10905"/>
    <cellStyle name="Normal 2 2 4 2 2 12 2" xfId="261"/>
    <cellStyle name="Normal 2 2 4 2 2 12 2 2" xfId="723"/>
    <cellStyle name="Normal 2 2 4 2 2 12 3" xfId="10743"/>
    <cellStyle name="Normal 2 2 4 2 2 13" xfId="1648"/>
    <cellStyle name="Normal 2 2 4 2 2 13 2" xfId="10301"/>
    <cellStyle name="Normal 2 2 4 2 2 14" xfId="10906"/>
    <cellStyle name="Normal 2 2 4 2 2 14 2" xfId="37263"/>
    <cellStyle name="Normal 2 2 4 2 2 15" xfId="10908"/>
    <cellStyle name="Normal 2 2 4 2 2 16" xfId="9230"/>
    <cellStyle name="Normal 2 2 4 2 2 2" xfId="10912"/>
    <cellStyle name="Normal 2 2 4 2 2 2 10" xfId="7937"/>
    <cellStyle name="Normal 2 2 4 2 2 2 10 2" xfId="9853"/>
    <cellStyle name="Normal 2 2 4 2 2 2 11" xfId="7119"/>
    <cellStyle name="Normal 2 2 4 2 2 2 2" xfId="4543"/>
    <cellStyle name="Normal 2 2 4 2 2 2 2 10" xfId="27019"/>
    <cellStyle name="Normal 2 2 4 2 2 2 2 2" xfId="10919"/>
    <cellStyle name="Normal 2 2 4 2 2 2 2 2 2" xfId="10927"/>
    <cellStyle name="Normal 2 2 4 2 2 2 2 2 2 2" xfId="10930"/>
    <cellStyle name="Normal 2 2 4 2 2 2 2 2 3" xfId="10934"/>
    <cellStyle name="Normal 2 2 4 2 2 2 2 3" xfId="10941"/>
    <cellStyle name="Normal 2 2 4 2 2 2 2 3 2" xfId="10945"/>
    <cellStyle name="Normal 2 2 4 2 2 2 2 3 2 2" xfId="10947"/>
    <cellStyle name="Normal 2 2 4 2 2 2 2 3 3" xfId="3369"/>
    <cellStyle name="Normal 2 2 4 2 2 2 2 4" xfId="10950"/>
    <cellStyle name="Normal 2 2 4 2 2 2 2 4 2" xfId="9377"/>
    <cellStyle name="Normal 2 2 4 2 2 2 2 4 2 2" xfId="20398"/>
    <cellStyle name="Normal 2 2 4 2 2 2 2 4 3" xfId="4807"/>
    <cellStyle name="Normal 2 2 4 2 2 2 2 5" xfId="17459"/>
    <cellStyle name="Normal 2 2 4 2 2 2 2 5 2" xfId="15369"/>
    <cellStyle name="Normal 2 2 4 2 2 2 2 5 2 2" xfId="26539"/>
    <cellStyle name="Normal 2 2 4 2 2 2 2 5 3" xfId="10961"/>
    <cellStyle name="Normal 2 2 4 2 2 2 2 6" xfId="10979"/>
    <cellStyle name="Normal 2 2 4 2 2 2 2 6 2" xfId="10982"/>
    <cellStyle name="Normal 2 2 4 2 2 2 2 6 2 2" xfId="25488"/>
    <cellStyle name="Normal 2 2 4 2 2 2 2 6 3" xfId="7436"/>
    <cellStyle name="Normal 2 2 4 2 2 2 2 7" xfId="10988"/>
    <cellStyle name="Normal 2 2 4 2 2 2 2 7 2" xfId="8689"/>
    <cellStyle name="Normal 2 2 4 2 2 2 2 7 2 2" xfId="26561"/>
    <cellStyle name="Normal 2 2 4 2 2 2 2 7 3" xfId="10992"/>
    <cellStyle name="Normal 2 2 4 2 2 2 2 8" xfId="10995"/>
    <cellStyle name="Normal 2 2 4 2 2 2 2 8 2" xfId="11004"/>
    <cellStyle name="Normal 2 2 4 2 2 2 2 9" xfId="11010"/>
    <cellStyle name="Normal 2 2 4 2 2 2 2 9 2" xfId="11015"/>
    <cellStyle name="Normal 2 2 4 2 2 2 3" xfId="11017"/>
    <cellStyle name="Normal 2 2 4 2 2 2 3 2" xfId="10487"/>
    <cellStyle name="Normal 2 2 4 2 2 2 3 2 2" xfId="11026"/>
    <cellStyle name="Normal 2 2 4 2 2 2 3 3" xfId="10563"/>
    <cellStyle name="Normal 2 2 4 2 2 2 4" xfId="11031"/>
    <cellStyle name="Normal 2 2 4 2 2 2 4 2" xfId="6134"/>
    <cellStyle name="Normal 2 2 4 2 2 2 4 2 2" xfId="11050"/>
    <cellStyle name="Normal 2 2 4 2 2 2 4 3" xfId="11056"/>
    <cellStyle name="Normal 2 2 4 2 2 2 5" xfId="11060"/>
    <cellStyle name="Normal 2 2 4 2 2 2 5 2" xfId="11068"/>
    <cellStyle name="Normal 2 2 4 2 2 2 5 2 2" xfId="11073"/>
    <cellStyle name="Normal 2 2 4 2 2 2 5 3" xfId="4779"/>
    <cellStyle name="Normal 2 2 4 2 2 2 6" xfId="15644"/>
    <cellStyle name="Normal 2 2 4 2 2 2 6 2" xfId="15657"/>
    <cellStyle name="Normal 2 2 4 2 2 2 6 2 2" xfId="11082"/>
    <cellStyle name="Normal 2 2 4 2 2 2 6 3" xfId="11087"/>
    <cellStyle name="Normal 2 2 4 2 2 2 7" xfId="36957"/>
    <cellStyle name="Normal 2 2 4 2 2 2 7 2" xfId="11092"/>
    <cellStyle name="Normal 2 2 4 2 2 2 7 2 2" xfId="11104"/>
    <cellStyle name="Normal 2 2 4 2 2 2 7 3" xfId="10696"/>
    <cellStyle name="Normal 2 2 4 2 2 2 8" xfId="11105"/>
    <cellStyle name="Normal 2 2 4 2 2 2 8 2" xfId="11111"/>
    <cellStyle name="Normal 2 2 4 2 2 2 8 2 2" xfId="11121"/>
    <cellStyle name="Normal 2 2 4 2 2 2 8 3" xfId="7227"/>
    <cellStyle name="Normal 2 2 4 2 2 2 9" xfId="11128"/>
    <cellStyle name="Normal 2 2 4 2 2 2 9 2" xfId="11140"/>
    <cellStyle name="Normal 2 2 4 2 2 3" xfId="19242"/>
    <cellStyle name="Normal 2 2 4 2 2 3 10" xfId="11142"/>
    <cellStyle name="Normal 2 2 4 2 2 3 10 2" xfId="2324"/>
    <cellStyle name="Normal 2 2 4 2 2 3 11" xfId="11146"/>
    <cellStyle name="Normal 2 2 4 2 2 3 2" xfId="5775"/>
    <cellStyle name="Normal 2 2 4 2 2 3 2 10" xfId="8695"/>
    <cellStyle name="Normal 2 2 4 2 2 3 2 2" xfId="11152"/>
    <cellStyle name="Normal 2 2 4 2 2 3 2 2 2" xfId="16949"/>
    <cellStyle name="Normal 2 2 4 2 2 3 2 2 2 2" xfId="8165"/>
    <cellStyle name="Normal 2 2 4 2 2 3 2 2 3" xfId="13648"/>
    <cellStyle name="Normal 2 2 4 2 2 3 2 3" xfId="12044"/>
    <cellStyle name="Normal 2 2 4 2 2 3 2 3 2" xfId="9718"/>
    <cellStyle name="Normal 2 2 4 2 2 3 2 3 2 2" xfId="16745"/>
    <cellStyle name="Normal 2 2 4 2 2 3 2 3 3" xfId="6531"/>
    <cellStyle name="Normal 2 2 4 2 2 3 2 4" xfId="11160"/>
    <cellStyle name="Normal 2 2 4 2 2 3 2 4 2" xfId="20875"/>
    <cellStyle name="Normal 2 2 4 2 2 3 2 4 2 2" xfId="5868"/>
    <cellStyle name="Normal 2 2 4 2 2 3 2 4 3" xfId="11166"/>
    <cellStyle name="Normal 2 2 4 2 2 3 2 5" xfId="13749"/>
    <cellStyle name="Normal 2 2 4 2 2 3 2 5 2" xfId="20878"/>
    <cellStyle name="Normal 2 2 4 2 2 3 2 5 2 2" xfId="7320"/>
    <cellStyle name="Normal 2 2 4 2 2 3 2 5 3" xfId="11172"/>
    <cellStyle name="Normal 2 2 4 2 2 3 2 6" xfId="16394"/>
    <cellStyle name="Normal 2 2 4 2 2 3 2 6 2" xfId="207"/>
    <cellStyle name="Normal 2 2 4 2 2 3 2 6 2 2" xfId="9591"/>
    <cellStyle name="Normal 2 2 4 2 2 3 2 6 3" xfId="12170"/>
    <cellStyle name="Normal 2 2 4 2 2 3 2 7" xfId="20252"/>
    <cellStyle name="Normal 2 2 4 2 2 3 2 7 2" xfId="8096"/>
    <cellStyle name="Normal 2 2 4 2 2 3 2 7 2 2" xfId="13109"/>
    <cellStyle name="Normal 2 2 4 2 2 3 2 7 3" xfId="11181"/>
    <cellStyle name="Normal 2 2 4 2 2 3 2 8" xfId="11182"/>
    <cellStyle name="Normal 2 2 4 2 2 3 2 8 2" xfId="6210"/>
    <cellStyle name="Normal 2 2 4 2 2 3 2 9" xfId="11184"/>
    <cellStyle name="Normal 2 2 4 2 2 3 2 9 2" xfId="10434"/>
    <cellStyle name="Normal 2 2 4 2 2 3 3" xfId="16381"/>
    <cellStyle name="Normal 2 2 4 2 2 3 3 2" xfId="11188"/>
    <cellStyle name="Normal 2 2 4 2 2 3 3 2 2" xfId="20928"/>
    <cellStyle name="Normal 2 2 4 2 2 3 3 3" xfId="11204"/>
    <cellStyle name="Normal 2 2 4 2 2 3 4" xfId="13899"/>
    <cellStyle name="Normal 2 2 4 2 2 3 4 2" xfId="11209"/>
    <cellStyle name="Normal 2 2 4 2 2 3 4 2 2" xfId="21021"/>
    <cellStyle name="Normal 2 2 4 2 2 3 4 3" xfId="11217"/>
    <cellStyle name="Normal 2 2 4 2 2 3 5" xfId="11218"/>
    <cellStyle name="Normal 2 2 4 2 2 3 5 2" xfId="11227"/>
    <cellStyle name="Normal 2 2 4 2 2 3 5 2 2" xfId="15127"/>
    <cellStyle name="Normal 2 2 4 2 2 3 5 3" xfId="11230"/>
    <cellStyle name="Normal 2 2 4 2 2 3 6" xfId="9074"/>
    <cellStyle name="Normal 2 2 4 2 2 3 6 2" xfId="15669"/>
    <cellStyle name="Normal 2 2 4 2 2 3 6 2 2" xfId="19178"/>
    <cellStyle name="Normal 2 2 4 2 2 3 6 3" xfId="11234"/>
    <cellStyle name="Normal 2 2 4 2 2 3 7" xfId="15672"/>
    <cellStyle name="Normal 2 2 4 2 2 3 7 2" xfId="11238"/>
    <cellStyle name="Normal 2 2 4 2 2 3 7 2 2" xfId="26391"/>
    <cellStyle name="Normal 2 2 4 2 2 3 7 3" xfId="11243"/>
    <cellStyle name="Normal 2 2 4 2 2 3 8" xfId="11248"/>
    <cellStyle name="Normal 2 2 4 2 2 3 8 2" xfId="11255"/>
    <cellStyle name="Normal 2 2 4 2 2 3 8 2 2" xfId="17328"/>
    <cellStyle name="Normal 2 2 4 2 2 3 8 3" xfId="17108"/>
    <cellStyle name="Normal 2 2 4 2 2 3 9" xfId="11261"/>
    <cellStyle name="Normal 2 2 4 2 2 3 9 2" xfId="11271"/>
    <cellStyle name="Normal 2 2 4 2 2 4" xfId="11274"/>
    <cellStyle name="Normal 2 2 4 2 2 4 10" xfId="2700"/>
    <cellStyle name="Normal 2 2 4 2 2 4 2" xfId="3499"/>
    <cellStyle name="Normal 2 2 4 2 2 4 2 2" xfId="8072"/>
    <cellStyle name="Normal 2 2 4 2 2 4 2 2 2" xfId="8073"/>
    <cellStyle name="Normal 2 2 4 2 2 4 2 3" xfId="3696"/>
    <cellStyle name="Normal 2 2 4 2 2 4 3" xfId="7304"/>
    <cellStyle name="Normal 2 2 4 2 2 4 3 2" xfId="11285"/>
    <cellStyle name="Normal 2 2 4 2 2 4 3 2 2" xfId="11286"/>
    <cellStyle name="Normal 2 2 4 2 2 4 3 3" xfId="3022"/>
    <cellStyle name="Normal 2 2 4 2 2 4 4" xfId="33023"/>
    <cellStyle name="Normal 2 2 4 2 2 4 4 2" xfId="11295"/>
    <cellStyle name="Normal 2 2 4 2 2 4 4 2 2" xfId="11308"/>
    <cellStyle name="Normal 2 2 4 2 2 4 4 3" xfId="11311"/>
    <cellStyle name="Normal 2 2 4 2 2 4 5" xfId="10200"/>
    <cellStyle name="Normal 2 2 4 2 2 4 5 2" xfId="11321"/>
    <cellStyle name="Normal 2 2 4 2 2 4 5 2 2" xfId="11322"/>
    <cellStyle name="Normal 2 2 4 2 2 4 5 3" xfId="11328"/>
    <cellStyle name="Normal 2 2 4 2 2 4 6" xfId="7326"/>
    <cellStyle name="Normal 2 2 4 2 2 4 6 2" xfId="32943"/>
    <cellStyle name="Normal 2 2 4 2 2 4 6 2 2" xfId="11335"/>
    <cellStyle name="Normal 2 2 4 2 2 4 6 3" xfId="11340"/>
    <cellStyle name="Normal 2 2 4 2 2 4 7" xfId="10474"/>
    <cellStyle name="Normal 2 2 4 2 2 4 7 2" xfId="10477"/>
    <cellStyle name="Normal 2 2 4 2 2 4 7 2 2" xfId="11346"/>
    <cellStyle name="Normal 2 2 4 2 2 4 7 3" xfId="1165"/>
    <cellStyle name="Normal 2 2 4 2 2 4 8" xfId="10482"/>
    <cellStyle name="Normal 2 2 4 2 2 4 8 2" xfId="11349"/>
    <cellStyle name="Normal 2 2 4 2 2 4 9" xfId="11353"/>
    <cellStyle name="Normal 2 2 4 2 2 4 9 2" xfId="11361"/>
    <cellStyle name="Normal 2 2 4 2 2 5" xfId="22487"/>
    <cellStyle name="Normal 2 2 4 2 2 5 10" xfId="7171"/>
    <cellStyle name="Normal 2 2 4 2 2 5 2" xfId="2391"/>
    <cellStyle name="Normal 2 2 4 2 2 5 2 2" xfId="11363"/>
    <cellStyle name="Normal 2 2 4 2 2 5 2 2 2" xfId="11378"/>
    <cellStyle name="Normal 2 2 4 2 2 5 2 3" xfId="11388"/>
    <cellStyle name="Normal 2 2 4 2 2 5 3" xfId="7520"/>
    <cellStyle name="Normal 2 2 4 2 2 5 3 2" xfId="11392"/>
    <cellStyle name="Normal 2 2 4 2 2 5 3 2 2" xfId="21366"/>
    <cellStyle name="Normal 2 2 4 2 2 5 3 3" xfId="3111"/>
    <cellStyle name="Normal 2 2 4 2 2 5 4" xfId="24863"/>
    <cellStyle name="Normal 2 2 4 2 2 5 4 2" xfId="30510"/>
    <cellStyle name="Normal 2 2 4 2 2 5 4 2 2" xfId="21516"/>
    <cellStyle name="Normal 2 2 4 2 2 5 4 3" xfId="11404"/>
    <cellStyle name="Normal 2 2 4 2 2 5 5" xfId="24895"/>
    <cellStyle name="Normal 2 2 4 2 2 5 5 2" xfId="9616"/>
    <cellStyle name="Normal 2 2 4 2 2 5 5 2 2" xfId="21587"/>
    <cellStyle name="Normal 2 2 4 2 2 5 5 3" xfId="5093"/>
    <cellStyle name="Normal 2 2 4 2 2 5 6" xfId="11416"/>
    <cellStyle name="Normal 2 2 4 2 2 5 6 2" xfId="11421"/>
    <cellStyle name="Normal 2 2 4 2 2 5 6 2 2" xfId="11429"/>
    <cellStyle name="Normal 2 2 4 2 2 5 6 3" xfId="11432"/>
    <cellStyle name="Normal 2 2 4 2 2 5 7" xfId="22131"/>
    <cellStyle name="Normal 2 2 4 2 2 5 7 2" xfId="22133"/>
    <cellStyle name="Normal 2 2 4 2 2 5 7 2 2" xfId="9983"/>
    <cellStyle name="Normal 2 2 4 2 2 5 7 3" xfId="11436"/>
    <cellStyle name="Normal 2 2 4 2 2 5 8" xfId="22135"/>
    <cellStyle name="Normal 2 2 4 2 2 5 8 2" xfId="4263"/>
    <cellStyle name="Normal 2 2 4 2 2 5 9" xfId="11440"/>
    <cellStyle name="Normal 2 2 4 2 2 5 9 2" xfId="11445"/>
    <cellStyle name="Normal 2 2 4 2 2 6" xfId="11448"/>
    <cellStyle name="Normal 2 2 4 2 2 6 2" xfId="6285"/>
    <cellStyle name="Normal 2 2 4 2 2 6 2 2" xfId="1984"/>
    <cellStyle name="Normal 2 2 4 2 2 6 2 2 2" xfId="7693"/>
    <cellStyle name="Normal 2 2 4 2 2 6 2 3" xfId="2742"/>
    <cellStyle name="Normal 2 2 4 2 2 6 3" xfId="2646"/>
    <cellStyle name="Normal 2 2 4 2 2 6 3 2" xfId="4970"/>
    <cellStyle name="Normal 2 2 4 2 2 6 3 2 2" xfId="20496"/>
    <cellStyle name="Normal 2 2 4 2 2 6 3 3" xfId="2043"/>
    <cellStyle name="Normal 2 2 4 2 2 6 4" xfId="12619"/>
    <cellStyle name="Normal 2 2 4 2 2 6 4 2" xfId="4396"/>
    <cellStyle name="Normal 2 2 4 2 2 6 4 2 2" xfId="20547"/>
    <cellStyle name="Normal 2 2 4 2 2 6 4 3" xfId="5894"/>
    <cellStyle name="Normal 2 2 4 2 2 6 5" xfId="1174"/>
    <cellStyle name="Normal 2 2 4 2 2 6 5 2" xfId="5293"/>
    <cellStyle name="Normal 2 2 4 2 2 6 5 2 2" xfId="26472"/>
    <cellStyle name="Normal 2 2 4 2 2 6 5 3" xfId="11473"/>
    <cellStyle name="Normal 2 2 4 2 2 6 6" xfId="35622"/>
    <cellStyle name="Normal 2 2 4 2 2 6 6 2" xfId="6655"/>
    <cellStyle name="Normal 2 2 4 2 2 6 6 2 2" xfId="4846"/>
    <cellStyle name="Normal 2 2 4 2 2 6 6 3" xfId="11483"/>
    <cellStyle name="Normal 2 2 4 2 2 6 7" xfId="22140"/>
    <cellStyle name="Normal 2 2 4 2 2 6 7 2" xfId="22145"/>
    <cellStyle name="Normal 2 2 4 2 2 6 8" xfId="22147"/>
    <cellStyle name="Normal 2 2 4 2 2 6 8 2" xfId="3977"/>
    <cellStyle name="Normal 2 2 4 2 2 6 9" xfId="11490"/>
    <cellStyle name="Normal 2 2 4 2 2 7" xfId="24742"/>
    <cellStyle name="Normal 2 2 4 2 2 7 2" xfId="1374"/>
    <cellStyle name="Normal 2 2 4 2 2 7 2 2" xfId="11494"/>
    <cellStyle name="Normal 2 2 4 2 2 7 3" xfId="11495"/>
    <cellStyle name="Normal 2 2 4 2 2 8" xfId="19023"/>
    <cellStyle name="Normal 2 2 4 2 2 8 2" xfId="11496"/>
    <cellStyle name="Normal 2 2 4 2 2 8 2 2" xfId="11497"/>
    <cellStyle name="Normal 2 2 4 2 2 8 3" xfId="11506"/>
    <cellStyle name="Normal 2 2 4 2 2 9" xfId="6330"/>
    <cellStyle name="Normal 2 2 4 2 2 9 2" xfId="11507"/>
    <cellStyle name="Normal 2 2 4 2 2 9 2 2" xfId="1919"/>
    <cellStyle name="Normal 2 2 4 2 2 9 3" xfId="11508"/>
    <cellStyle name="Normal 2 2 4 2 3" xfId="12067"/>
    <cellStyle name="Normal 2 2 4 2 3 10" xfId="23854"/>
    <cellStyle name="Normal 2 2 4 2 3 10 2" xfId="13316"/>
    <cellStyle name="Normal 2 2 4 2 3 11" xfId="24743"/>
    <cellStyle name="Normal 2 2 4 2 3 2" xfId="12032"/>
    <cellStyle name="Normal 2 2 4 2 3 2 10" xfId="22646"/>
    <cellStyle name="Normal 2 2 4 2 3 2 2" xfId="11518"/>
    <cellStyle name="Normal 2 2 4 2 3 2 2 2" xfId="11521"/>
    <cellStyle name="Normal 2 2 4 2 3 2 2 2 2" xfId="16018"/>
    <cellStyle name="Normal 2 2 4 2 3 2 2 3" xfId="11527"/>
    <cellStyle name="Normal 2 2 4 2 3 2 3" xfId="11529"/>
    <cellStyle name="Normal 2 2 4 2 3 2 3 2" xfId="11531"/>
    <cellStyle name="Normal 2 2 4 2 3 2 3 2 2" xfId="11535"/>
    <cellStyle name="Normal 2 2 4 2 3 2 3 3" xfId="8438"/>
    <cellStyle name="Normal 2 2 4 2 3 2 4" xfId="35098"/>
    <cellStyle name="Normal 2 2 4 2 3 2 4 2" xfId="11545"/>
    <cellStyle name="Normal 2 2 4 2 3 2 4 2 2" xfId="11555"/>
    <cellStyle name="Normal 2 2 4 2 3 2 4 3" xfId="477"/>
    <cellStyle name="Normal 2 2 4 2 3 2 5" xfId="7900"/>
    <cellStyle name="Normal 2 2 4 2 3 2 5 2" xfId="11558"/>
    <cellStyle name="Normal 2 2 4 2 3 2 5 2 2" xfId="7600"/>
    <cellStyle name="Normal 2 2 4 2 3 2 5 3" xfId="11562"/>
    <cellStyle name="Normal 2 2 4 2 3 2 6" xfId="7484"/>
    <cellStyle name="Normal 2 2 4 2 3 2 6 2" xfId="2922"/>
    <cellStyle name="Normal 2 2 4 2 3 2 6 2 2" xfId="580"/>
    <cellStyle name="Normal 2 2 4 2 3 2 6 3" xfId="1794"/>
    <cellStyle name="Normal 2 2 4 2 3 2 7" xfId="11563"/>
    <cellStyle name="Normal 2 2 4 2 3 2 7 2" xfId="11571"/>
    <cellStyle name="Normal 2 2 4 2 3 2 7 2 2" xfId="10485"/>
    <cellStyle name="Normal 2 2 4 2 3 2 7 3" xfId="4205"/>
    <cellStyle name="Normal 2 2 4 2 3 2 8" xfId="11498"/>
    <cellStyle name="Normal 2 2 4 2 3 2 8 2" xfId="11579"/>
    <cellStyle name="Normal 2 2 4 2 3 2 9" xfId="4762"/>
    <cellStyle name="Normal 2 2 4 2 3 2 9 2" xfId="4318"/>
    <cellStyle name="Normal 2 2 4 2 3 3" xfId="19244"/>
    <cellStyle name="Normal 2 2 4 2 3 3 2" xfId="6461"/>
    <cellStyle name="Normal 2 2 4 2 3 3 2 2" xfId="11580"/>
    <cellStyle name="Normal 2 2 4 2 3 3 3" xfId="11582"/>
    <cellStyle name="Normal 2 2 4 2 3 4" xfId="11585"/>
    <cellStyle name="Normal 2 2 4 2 3 4 2" xfId="6470"/>
    <cellStyle name="Normal 2 2 4 2 3 4 2 2" xfId="11587"/>
    <cellStyle name="Normal 2 2 4 2 3 4 3" xfId="11589"/>
    <cellStyle name="Normal 2 2 4 2 3 5" xfId="11590"/>
    <cellStyle name="Normal 2 2 4 2 3 5 2" xfId="6474"/>
    <cellStyle name="Normal 2 2 4 2 3 5 2 2" xfId="3401"/>
    <cellStyle name="Normal 2 2 4 2 3 5 3" xfId="721"/>
    <cellStyle name="Normal 2 2 4 2 3 6" xfId="9779"/>
    <cellStyle name="Normal 2 2 4 2 3 6 2" xfId="5644"/>
    <cellStyle name="Normal 2 2 4 2 3 6 2 2" xfId="11593"/>
    <cellStyle name="Normal 2 2 4 2 3 6 3" xfId="6834"/>
    <cellStyle name="Normal 2 2 4 2 3 7" xfId="13879"/>
    <cellStyle name="Normal 2 2 4 2 3 7 2" xfId="4958"/>
    <cellStyle name="Normal 2 2 4 2 3 7 2 2" xfId="6535"/>
    <cellStyle name="Normal 2 2 4 2 3 7 3" xfId="5270"/>
    <cellStyle name="Normal 2 2 4 2 3 8" xfId="11938"/>
    <cellStyle name="Normal 2 2 4 2 3 8 2" xfId="11599"/>
    <cellStyle name="Normal 2 2 4 2 3 8 2 2" xfId="11600"/>
    <cellStyle name="Normal 2 2 4 2 3 8 3" xfId="11603"/>
    <cellStyle name="Normal 2 2 4 2 3 9" xfId="11604"/>
    <cellStyle name="Normal 2 2 4 2 3 9 2" xfId="11606"/>
    <cellStyle name="Normal 2 2 4 2 4" xfId="11607"/>
    <cellStyle name="Normal 2 2 4 2 4 10" xfId="2665"/>
    <cellStyle name="Normal 2 2 4 2 4 10 2" xfId="11451"/>
    <cellStyle name="Normal 2 2 4 2 4 11" xfId="9568"/>
    <cellStyle name="Normal 2 2 4 2 4 2" xfId="11610"/>
    <cellStyle name="Normal 2 2 4 2 4 2 10" xfId="11613"/>
    <cellStyle name="Normal 2 2 4 2 4 2 2" xfId="11615"/>
    <cellStyle name="Normal 2 2 4 2 4 2 2 2" xfId="11623"/>
    <cellStyle name="Normal 2 2 4 2 4 2 2 2 2" xfId="12930"/>
    <cellStyle name="Normal 2 2 4 2 4 2 2 3" xfId="11633"/>
    <cellStyle name="Normal 2 2 4 2 4 2 3" xfId="11639"/>
    <cellStyle name="Normal 2 2 4 2 4 2 3 2" xfId="11643"/>
    <cellStyle name="Normal 2 2 4 2 4 2 3 2 2" xfId="977"/>
    <cellStyle name="Normal 2 2 4 2 4 2 3 3" xfId="11645"/>
    <cellStyle name="Normal 2 2 4 2 4 2 4" xfId="6083"/>
    <cellStyle name="Normal 2 2 4 2 4 2 4 2" xfId="11648"/>
    <cellStyle name="Normal 2 2 4 2 4 2 4 2 2" xfId="3240"/>
    <cellStyle name="Normal 2 2 4 2 4 2 4 3" xfId="5753"/>
    <cellStyle name="Normal 2 2 4 2 4 2 5" xfId="9197"/>
    <cellStyle name="Normal 2 2 4 2 4 2 5 2" xfId="11651"/>
    <cellStyle name="Normal 2 2 4 2 4 2 5 2 2" xfId="4942"/>
    <cellStyle name="Normal 2 2 4 2 4 2 5 3" xfId="11652"/>
    <cellStyle name="Normal 2 2 4 2 4 2 6" xfId="9308"/>
    <cellStyle name="Normal 2 2 4 2 4 2 6 2" xfId="2882"/>
    <cellStyle name="Normal 2 2 4 2 4 2 6 2 2" xfId="7859"/>
    <cellStyle name="Normal 2 2 4 2 4 2 6 3" xfId="2177"/>
    <cellStyle name="Normal 2 2 4 2 4 2 7" xfId="11657"/>
    <cellStyle name="Normal 2 2 4 2 4 2 7 2" xfId="8811"/>
    <cellStyle name="Normal 2 2 4 2 4 2 7 2 2" xfId="9367"/>
    <cellStyle name="Normal 2 2 4 2 4 2 7 3" xfId="11658"/>
    <cellStyle name="Normal 2 2 4 2 4 2 8" xfId="11660"/>
    <cellStyle name="Normal 2 2 4 2 4 2 8 2" xfId="2252"/>
    <cellStyle name="Normal 2 2 4 2 4 2 9" xfId="1419"/>
    <cellStyle name="Normal 2 2 4 2 4 2 9 2" xfId="3999"/>
    <cellStyle name="Normal 2 2 4 2 4 3" xfId="16304"/>
    <cellStyle name="Normal 2 2 4 2 4 3 2" xfId="11665"/>
    <cellStyle name="Normal 2 2 4 2 4 3 2 2" xfId="11669"/>
    <cellStyle name="Normal 2 2 4 2 4 3 3" xfId="11670"/>
    <cellStyle name="Normal 2 2 4 2 4 4" xfId="11673"/>
    <cellStyle name="Normal 2 2 4 2 4 4 2" xfId="10580"/>
    <cellStyle name="Normal 2 2 4 2 4 4 2 2" xfId="11679"/>
    <cellStyle name="Normal 2 2 4 2 4 4 3" xfId="11680"/>
    <cellStyle name="Normal 2 2 4 2 4 5" xfId="8227"/>
    <cellStyle name="Normal 2 2 4 2 4 5 2" xfId="13286"/>
    <cellStyle name="Normal 2 2 4 2 4 5 2 2" xfId="13290"/>
    <cellStyle name="Normal 2 2 4 2 4 5 3" xfId="13297"/>
    <cellStyle name="Normal 2 2 4 2 4 6" xfId="273"/>
    <cellStyle name="Normal 2 2 4 2 4 6 2" xfId="9578"/>
    <cellStyle name="Normal 2 2 4 2 4 6 2 2" xfId="9552"/>
    <cellStyle name="Normal 2 2 4 2 4 6 3" xfId="2213"/>
    <cellStyle name="Normal 2 2 4 2 4 7" xfId="122"/>
    <cellStyle name="Normal 2 2 4 2 4 7 2" xfId="11681"/>
    <cellStyle name="Normal 2 2 4 2 4 7 2 2" xfId="13024"/>
    <cellStyle name="Normal 2 2 4 2 4 7 3" xfId="11683"/>
    <cellStyle name="Normal 2 2 4 2 4 8" xfId="11684"/>
    <cellStyle name="Normal 2 2 4 2 4 8 2" xfId="3403"/>
    <cellStyle name="Normal 2 2 4 2 4 8 2 2" xfId="9507"/>
    <cellStyle name="Normal 2 2 4 2 4 8 3" xfId="11688"/>
    <cellStyle name="Normal 2 2 4 2 4 9" xfId="11693"/>
    <cellStyle name="Normal 2 2 4 2 4 9 2" xfId="11700"/>
    <cellStyle name="Normal 2 2 4 2 5" xfId="14393"/>
    <cellStyle name="Normal 2 2 4 2 5 10" xfId="11709"/>
    <cellStyle name="Normal 2 2 4 2 5 2" xfId="11711"/>
    <cellStyle name="Normal 2 2 4 2 5 2 2" xfId="11713"/>
    <cellStyle name="Normal 2 2 4 2 5 2 2 2" xfId="9901"/>
    <cellStyle name="Normal 2 2 4 2 5 2 3" xfId="11715"/>
    <cellStyle name="Normal 2 2 4 2 5 3" xfId="9403"/>
    <cellStyle name="Normal 2 2 4 2 5 3 2" xfId="1625"/>
    <cellStyle name="Normal 2 2 4 2 5 3 2 2" xfId="5570"/>
    <cellStyle name="Normal 2 2 4 2 5 3 3" xfId="11717"/>
    <cellStyle name="Normal 2 2 4 2 5 4" xfId="3908"/>
    <cellStyle name="Normal 2 2 4 2 5 4 2" xfId="7065"/>
    <cellStyle name="Normal 2 2 4 2 5 4 2 2" xfId="32095"/>
    <cellStyle name="Normal 2 2 4 2 5 4 3" xfId="11722"/>
    <cellStyle name="Normal 2 2 4 2 5 5" xfId="11725"/>
    <cellStyle name="Normal 2 2 4 2 5 5 2" xfId="11730"/>
    <cellStyle name="Normal 2 2 4 2 5 5 2 2" xfId="32616"/>
    <cellStyle name="Normal 2 2 4 2 5 5 3" xfId="11732"/>
    <cellStyle name="Normal 2 2 4 2 5 6" xfId="20126"/>
    <cellStyle name="Normal 2 2 4 2 5 6 2" xfId="9585"/>
    <cellStyle name="Normal 2 2 4 2 5 6 2 2" xfId="14243"/>
    <cellStyle name="Normal 2 2 4 2 5 6 3" xfId="5623"/>
    <cellStyle name="Normal 2 2 4 2 5 7" xfId="9602"/>
    <cellStyle name="Normal 2 2 4 2 5 7 2" xfId="11736"/>
    <cellStyle name="Normal 2 2 4 2 5 7 2 2" xfId="22283"/>
    <cellStyle name="Normal 2 2 4 2 5 7 3" xfId="11737"/>
    <cellStyle name="Normal 2 2 4 2 5 8" xfId="9361"/>
    <cellStyle name="Normal 2 2 4 2 5 8 2" xfId="58"/>
    <cellStyle name="Normal 2 2 4 2 5 9" xfId="11738"/>
    <cellStyle name="Normal 2 2 4 2 5 9 2" xfId="6422"/>
    <cellStyle name="Normal 2 2 4 2 6" xfId="15523"/>
    <cellStyle name="Normal 2 2 4 2 6 10" xfId="11746"/>
    <cellStyle name="Normal 2 2 4 2 6 2" xfId="11747"/>
    <cellStyle name="Normal 2 2 4 2 6 2 2" xfId="315"/>
    <cellStyle name="Normal 2 2 4 2 6 2 2 2" xfId="11763"/>
    <cellStyle name="Normal 2 2 4 2 6 2 3" xfId="1981"/>
    <cellStyle name="Normal 2 2 4 2 6 3" xfId="11766"/>
    <cellStyle name="Normal 2 2 4 2 6 3 2" xfId="646"/>
    <cellStyle name="Normal 2 2 4 2 6 3 2 2" xfId="33656"/>
    <cellStyle name="Normal 2 2 4 2 6 3 3" xfId="11293"/>
    <cellStyle name="Normal 2 2 4 2 6 4" xfId="11769"/>
    <cellStyle name="Normal 2 2 4 2 6 4 2" xfId="11771"/>
    <cellStyle name="Normal 2 2 4 2 6 4 2 2" xfId="11774"/>
    <cellStyle name="Normal 2 2 4 2 6 4 3" xfId="11398"/>
    <cellStyle name="Normal 2 2 4 2 6 5" xfId="10060"/>
    <cellStyle name="Normal 2 2 4 2 6 5 2" xfId="11777"/>
    <cellStyle name="Normal 2 2 4 2 6 5 2 2" xfId="37042"/>
    <cellStyle name="Normal 2 2 4 2 6 5 3" xfId="11778"/>
    <cellStyle name="Normal 2 2 4 2 6 6" xfId="8633"/>
    <cellStyle name="Normal 2 2 4 2 6 6 2" xfId="8641"/>
    <cellStyle name="Normal 2 2 4 2 6 6 2 2" xfId="13356"/>
    <cellStyle name="Normal 2 2 4 2 6 6 3" xfId="11781"/>
    <cellStyle name="Normal 2 2 4 2 6 7" xfId="8653"/>
    <cellStyle name="Normal 2 2 4 2 6 7 2" xfId="11782"/>
    <cellStyle name="Normal 2 2 4 2 6 7 2 2" xfId="11783"/>
    <cellStyle name="Normal 2 2 4 2 6 7 3" xfId="1471"/>
    <cellStyle name="Normal 2 2 4 2 6 8" xfId="11790"/>
    <cellStyle name="Normal 2 2 4 2 6 8 2" xfId="11792"/>
    <cellStyle name="Normal 2 2 4 2 6 9" xfId="11793"/>
    <cellStyle name="Normal 2 2 4 2 6 9 2" xfId="11797"/>
    <cellStyle name="Normal 2 2 4 2 7" xfId="15529"/>
    <cellStyle name="Normal 2 2 4 2 7 2" xfId="11802"/>
    <cellStyle name="Normal 2 2 4 2 7 2 2" xfId="3132"/>
    <cellStyle name="Normal 2 2 4 2 7 2 2 2" xfId="34763"/>
    <cellStyle name="Normal 2 2 4 2 7 2 3" xfId="11805"/>
    <cellStyle name="Normal 2 2 4 2 7 3" xfId="11806"/>
    <cellStyle name="Normal 2 2 4 2 7 3 2" xfId="11808"/>
    <cellStyle name="Normal 2 2 4 2 7 3 2 2" xfId="28794"/>
    <cellStyle name="Normal 2 2 4 2 7 3 3" xfId="11814"/>
    <cellStyle name="Normal 2 2 4 2 7 4" xfId="1975"/>
    <cellStyle name="Normal 2 2 4 2 7 4 2" xfId="11815"/>
    <cellStyle name="Normal 2 2 4 2 7 4 2 2" xfId="33675"/>
    <cellStyle name="Normal 2 2 4 2 7 4 3" xfId="11816"/>
    <cellStyle name="Normal 2 2 4 2 7 5" xfId="11821"/>
    <cellStyle name="Normal 2 2 4 2 7 5 2" xfId="11822"/>
    <cellStyle name="Normal 2 2 4 2 7 5 2 2" xfId="24256"/>
    <cellStyle name="Normal 2 2 4 2 7 5 3" xfId="11823"/>
    <cellStyle name="Normal 2 2 4 2 7 6" xfId="23176"/>
    <cellStyle name="Normal 2 2 4 2 7 6 2" xfId="8664"/>
    <cellStyle name="Normal 2 2 4 2 7 6 2 2" xfId="24266"/>
    <cellStyle name="Normal 2 2 4 2 7 6 3" xfId="11827"/>
    <cellStyle name="Normal 2 2 4 2 7 7" xfId="1985"/>
    <cellStyle name="Normal 2 2 4 2 7 7 2" xfId="1703"/>
    <cellStyle name="Normal 2 2 4 2 7 8" xfId="23182"/>
    <cellStyle name="Normal 2 2 4 2 7 8 2" xfId="23184"/>
    <cellStyle name="Normal 2 2 4 2 7 9" xfId="23210"/>
    <cellStyle name="Normal 2 2 4 2 8" xfId="11829"/>
    <cellStyle name="Normal 2 2 4 2 8 2" xfId="11835"/>
    <cellStyle name="Normal 2 2 4 2 8 2 2" xfId="11848"/>
    <cellStyle name="Normal 2 2 4 2 8 3" xfId="11851"/>
    <cellStyle name="Normal 2 2 4 2 9" xfId="2843"/>
    <cellStyle name="Normal 2 2 4 2 9 2" xfId="7420"/>
    <cellStyle name="Normal 2 2 4 2 9 2 2" xfId="8443"/>
    <cellStyle name="Normal 2 2 4 2 9 3" xfId="31765"/>
    <cellStyle name="Normal 2 2 4 3" xfId="13052"/>
    <cellStyle name="Normal 2 2 4 3 10" xfId="9741"/>
    <cellStyle name="Normal 2 2 4 3 10 2" xfId="11859"/>
    <cellStyle name="Normal 2 2 4 3 10 2 2" xfId="7588"/>
    <cellStyle name="Normal 2 2 4 3 10 3" xfId="5381"/>
    <cellStyle name="Normal 2 2 4 3 11" xfId="11864"/>
    <cellStyle name="Normal 2 2 4 3 11 2" xfId="11877"/>
    <cellStyle name="Normal 2 2 4 3 11 2 2" xfId="7690"/>
    <cellStyle name="Normal 2 2 4 3 11 3" xfId="12977"/>
    <cellStyle name="Normal 2 2 4 3 12" xfId="2652"/>
    <cellStyle name="Normal 2 2 4 3 12 2" xfId="11887"/>
    <cellStyle name="Normal 2 2 4 3 12 2 2" xfId="7824"/>
    <cellStyle name="Normal 2 2 4 3 12 3" xfId="11897"/>
    <cellStyle name="Normal 2 2 4 3 13" xfId="9571"/>
    <cellStyle name="Normal 2 2 4 3 13 2" xfId="12080"/>
    <cellStyle name="Normal 2 2 4 3 13 2 2" xfId="1468"/>
    <cellStyle name="Normal 2 2 4 3 13 3" xfId="11907"/>
    <cellStyle name="Normal 2 2 4 3 14" xfId="11909"/>
    <cellStyle name="Normal 2 2 4 3 14 2" xfId="789"/>
    <cellStyle name="Normal 2 2 4 3 15" xfId="33515"/>
    <cellStyle name="Normal 2 2 4 3 15 2" xfId="18724"/>
    <cellStyle name="Normal 2 2 4 3 16" xfId="19970"/>
    <cellStyle name="Normal 2 2 4 3 17" xfId="11915"/>
    <cellStyle name="Normal 2 2 4 3 2" xfId="9809"/>
    <cellStyle name="Normal 2 2 4 3 2 10" xfId="11917"/>
    <cellStyle name="Normal 2 2 4 3 2 10 2" xfId="8591"/>
    <cellStyle name="Normal 2 2 4 3 2 10 2 2" xfId="10744"/>
    <cellStyle name="Normal 2 2 4 3 2 10 3" xfId="28081"/>
    <cellStyle name="Normal 2 2 4 3 2 11" xfId="11919"/>
    <cellStyle name="Normal 2 2 4 3 2 11 2" xfId="22859"/>
    <cellStyle name="Normal 2 2 4 3 2 11 2 2" xfId="22686"/>
    <cellStyle name="Normal 2 2 4 3 2 11 3" xfId="22704"/>
    <cellStyle name="Normal 2 2 4 3 2 12" xfId="10665"/>
    <cellStyle name="Normal 2 2 4 3 2 12 2" xfId="22749"/>
    <cellStyle name="Normal 2 2 4 3 2 12 2 2" xfId="17728"/>
    <cellStyle name="Normal 2 2 4 3 2 12 3" xfId="23095"/>
    <cellStyle name="Normal 2 2 4 3 2 13" xfId="22778"/>
    <cellStyle name="Normal 2 2 4 3 2 13 2" xfId="22780"/>
    <cellStyle name="Normal 2 2 4 3 2 14" xfId="22827"/>
    <cellStyle name="Normal 2 2 4 3 2 14 2" xfId="22830"/>
    <cellStyle name="Normal 2 2 4 3 2 15" xfId="22872"/>
    <cellStyle name="Normal 2 2 4 3 2 16" xfId="22876"/>
    <cellStyle name="Normal 2 2 4 3 2 2" xfId="11922"/>
    <cellStyle name="Normal 2 2 4 3 2 2 10" xfId="13453"/>
    <cellStyle name="Normal 2 2 4 3 2 2 10 2" xfId="23661"/>
    <cellStyle name="Normal 2 2 4 3 2 2 11" xfId="23148"/>
    <cellStyle name="Normal 2 2 4 3 2 2 2" xfId="11932"/>
    <cellStyle name="Normal 2 2 4 3 2 2 2 10" xfId="11935"/>
    <cellStyle name="Normal 2 2 4 3 2 2 2 2" xfId="11936"/>
    <cellStyle name="Normal 2 2 4 3 2 2 2 2 2" xfId="11939"/>
    <cellStyle name="Normal 2 2 4 3 2 2 2 2 2 2" xfId="36076"/>
    <cellStyle name="Normal 2 2 4 3 2 2 2 2 3" xfId="26712"/>
    <cellStyle name="Normal 2 2 4 3 2 2 2 3" xfId="11944"/>
    <cellStyle name="Normal 2 2 4 3 2 2 2 3 2" xfId="11945"/>
    <cellStyle name="Normal 2 2 4 3 2 2 2 3 2 2" xfId="1088"/>
    <cellStyle name="Normal 2 2 4 3 2 2 2 3 3" xfId="11947"/>
    <cellStyle name="Normal 2 2 4 3 2 2 2 4" xfId="9749"/>
    <cellStyle name="Normal 2 2 4 3 2 2 2 4 2" xfId="3855"/>
    <cellStyle name="Normal 2 2 4 3 2 2 2 4 2 2" xfId="35812"/>
    <cellStyle name="Normal 2 2 4 3 2 2 2 4 3" xfId="11948"/>
    <cellStyle name="Normal 2 2 4 3 2 2 2 5" xfId="8020"/>
    <cellStyle name="Normal 2 2 4 3 2 2 2 5 2" xfId="11952"/>
    <cellStyle name="Normal 2 2 4 3 2 2 2 5 2 2" xfId="26830"/>
    <cellStyle name="Normal 2 2 4 3 2 2 2 5 3" xfId="5111"/>
    <cellStyle name="Normal 2 2 4 3 2 2 2 6" xfId="11954"/>
    <cellStyle name="Normal 2 2 4 3 2 2 2 6 2" xfId="11955"/>
    <cellStyle name="Normal 2 2 4 3 2 2 2 6 2 2" xfId="30003"/>
    <cellStyle name="Normal 2 2 4 3 2 2 2 6 3" xfId="11958"/>
    <cellStyle name="Normal 2 2 4 3 2 2 2 7" xfId="6592"/>
    <cellStyle name="Normal 2 2 4 3 2 2 2 7 2" xfId="11962"/>
    <cellStyle name="Normal 2 2 4 3 2 2 2 7 2 2" xfId="25546"/>
    <cellStyle name="Normal 2 2 4 3 2 2 2 7 3" xfId="11964"/>
    <cellStyle name="Normal 2 2 4 3 2 2 2 8" xfId="6186"/>
    <cellStyle name="Normal 2 2 4 3 2 2 2 8 2" xfId="4883"/>
    <cellStyle name="Normal 2 2 4 3 2 2 2 9" xfId="2283"/>
    <cellStyle name="Normal 2 2 4 3 2 2 2 9 2" xfId="11967"/>
    <cellStyle name="Normal 2 2 4 3 2 2 3" xfId="6453"/>
    <cellStyle name="Normal 2 2 4 3 2 2 3 2" xfId="11980"/>
    <cellStyle name="Normal 2 2 4 3 2 2 3 2 2" xfId="11983"/>
    <cellStyle name="Normal 2 2 4 3 2 2 3 3" xfId="11985"/>
    <cellStyle name="Normal 2 2 4 3 2 2 4" xfId="1512"/>
    <cellStyle name="Normal 2 2 4 3 2 2 4 2" xfId="2244"/>
    <cellStyle name="Normal 2 2 4 3 2 2 4 2 2" xfId="11997"/>
    <cellStyle name="Normal 2 2 4 3 2 2 4 3" xfId="11998"/>
    <cellStyle name="Normal 2 2 4 3 2 2 5" xfId="12007"/>
    <cellStyle name="Normal 2 2 4 3 2 2 5 2" xfId="3373"/>
    <cellStyle name="Normal 2 2 4 3 2 2 5 2 2" xfId="12008"/>
    <cellStyle name="Normal 2 2 4 3 2 2 5 3" xfId="25043"/>
    <cellStyle name="Normal 2 2 4 3 2 2 6" xfId="7389"/>
    <cellStyle name="Normal 2 2 4 3 2 2 6 2" xfId="1964"/>
    <cellStyle name="Normal 2 2 4 3 2 2 6 2 2" xfId="3894"/>
    <cellStyle name="Normal 2 2 4 3 2 2 6 3" xfId="3357"/>
    <cellStyle name="Normal 2 2 4 3 2 2 7" xfId="1290"/>
    <cellStyle name="Normal 2 2 4 3 2 2 7 2" xfId="536"/>
    <cellStyle name="Normal 2 2 4 3 2 2 7 2 2" xfId="4141"/>
    <cellStyle name="Normal 2 2 4 3 2 2 7 3" xfId="5795"/>
    <cellStyle name="Normal 2 2 4 3 2 2 8" xfId="978"/>
    <cellStyle name="Normal 2 2 4 3 2 2 8 2" xfId="888"/>
    <cellStyle name="Normal 2 2 4 3 2 2 8 2 2" xfId="20241"/>
    <cellStyle name="Normal 2 2 4 3 2 2 8 3" xfId="514"/>
    <cellStyle name="Normal 2 2 4 3 2 2 9" xfId="5357"/>
    <cellStyle name="Normal 2 2 4 3 2 2 9 2" xfId="5427"/>
    <cellStyle name="Normal 2 2 4 3 2 3" xfId="19269"/>
    <cellStyle name="Normal 2 2 4 3 2 3 10" xfId="23797"/>
    <cellStyle name="Normal 2 2 4 3 2 3 10 2" xfId="12015"/>
    <cellStyle name="Normal 2 2 4 3 2 3 11" xfId="12017"/>
    <cellStyle name="Normal 2 2 4 3 2 3 2" xfId="12020"/>
    <cellStyle name="Normal 2 2 4 3 2 3 2 10" xfId="12030"/>
    <cellStyle name="Normal 2 2 4 3 2 3 2 2" xfId="12034"/>
    <cellStyle name="Normal 2 2 4 3 2 3 2 2 2" xfId="12035"/>
    <cellStyle name="Normal 2 2 4 3 2 3 2 2 2 2" xfId="4460"/>
    <cellStyle name="Normal 2 2 4 3 2 3 2 2 3" xfId="13331"/>
    <cellStyle name="Normal 2 2 4 3 2 3 2 3" xfId="9531"/>
    <cellStyle name="Normal 2 2 4 3 2 3 2 3 2" xfId="1405"/>
    <cellStyle name="Normal 2 2 4 3 2 3 2 3 2 2" xfId="12055"/>
    <cellStyle name="Normal 2 2 4 3 2 3 2 3 3" xfId="12144"/>
    <cellStyle name="Normal 2 2 4 3 2 3 2 4" xfId="12060"/>
    <cellStyle name="Normal 2 2 4 3 2 3 2 4 2" xfId="12072"/>
    <cellStyle name="Normal 2 2 4 3 2 3 2 4 2 2" xfId="12078"/>
    <cellStyle name="Normal 2 2 4 3 2 3 2 4 3" xfId="12153"/>
    <cellStyle name="Normal 2 2 4 3 2 3 2 5" xfId="12082"/>
    <cellStyle name="Normal 2 2 4 3 2 3 2 5 2" xfId="12090"/>
    <cellStyle name="Normal 2 2 4 3 2 3 2 5 2 2" xfId="2474"/>
    <cellStyle name="Normal 2 2 4 3 2 3 2 5 3" xfId="12091"/>
    <cellStyle name="Normal 2 2 4 3 2 3 2 6" xfId="12097"/>
    <cellStyle name="Normal 2 2 4 3 2 3 2 6 2" xfId="3778"/>
    <cellStyle name="Normal 2 2 4 3 2 3 2 6 2 2" xfId="12103"/>
    <cellStyle name="Normal 2 2 4 3 2 3 2 6 3" xfId="12106"/>
    <cellStyle name="Normal 2 2 4 3 2 3 2 7" xfId="12112"/>
    <cellStyle name="Normal 2 2 4 3 2 3 2 7 2" xfId="15708"/>
    <cellStyle name="Normal 2 2 4 3 2 3 2 7 2 2" xfId="18868"/>
    <cellStyle name="Normal 2 2 4 3 2 3 2 7 3" xfId="14668"/>
    <cellStyle name="Normal 2 2 4 3 2 3 2 8" xfId="940"/>
    <cellStyle name="Normal 2 2 4 3 2 3 2 8 2" xfId="6145"/>
    <cellStyle name="Normal 2 2 4 3 2 3 2 9" xfId="26"/>
    <cellStyle name="Normal 2 2 4 3 2 3 2 9 2" xfId="6803"/>
    <cellStyle name="Normal 2 2 4 3 2 3 3" xfId="12118"/>
    <cellStyle name="Normal 2 2 4 3 2 3 3 2" xfId="12119"/>
    <cellStyle name="Normal 2 2 4 3 2 3 3 2 2" xfId="12128"/>
    <cellStyle name="Normal 2 2 4 3 2 3 3 3" xfId="12131"/>
    <cellStyle name="Normal 2 2 4 3 2 3 4" xfId="8459"/>
    <cellStyle name="Normal 2 2 4 3 2 3 4 2" xfId="2802"/>
    <cellStyle name="Normal 2 2 4 3 2 3 4 2 2" xfId="4654"/>
    <cellStyle name="Normal 2 2 4 3 2 3 4 3" xfId="1874"/>
    <cellStyle name="Normal 2 2 4 3 2 3 5" xfId="1659"/>
    <cellStyle name="Normal 2 2 4 3 2 3 5 2" xfId="6011"/>
    <cellStyle name="Normal 2 2 4 3 2 3 5 2 2" xfId="13010"/>
    <cellStyle name="Normal 2 2 4 3 2 3 5 3" xfId="20112"/>
    <cellStyle name="Normal 2 2 4 3 2 3 6" xfId="3514"/>
    <cellStyle name="Normal 2 2 4 3 2 3 6 2" xfId="6418"/>
    <cellStyle name="Normal 2 2 4 3 2 3 6 2 2" xfId="28069"/>
    <cellStyle name="Normal 2 2 4 3 2 3 6 3" xfId="14323"/>
    <cellStyle name="Normal 2 2 4 3 2 3 7" xfId="19760"/>
    <cellStyle name="Normal 2 2 4 3 2 3 7 2" xfId="32529"/>
    <cellStyle name="Normal 2 2 4 3 2 3 7 2 2" xfId="7331"/>
    <cellStyle name="Normal 2 2 4 3 2 3 7 3" xfId="9167"/>
    <cellStyle name="Normal 2 2 4 3 2 3 8" xfId="22304"/>
    <cellStyle name="Normal 2 2 4 3 2 3 8 2" xfId="2598"/>
    <cellStyle name="Normal 2 2 4 3 2 3 8 2 2" xfId="5169"/>
    <cellStyle name="Normal 2 2 4 3 2 3 8 3" xfId="2608"/>
    <cellStyle name="Normal 2 2 4 3 2 3 9" xfId="1902"/>
    <cellStyle name="Normal 2 2 4 3 2 3 9 2" xfId="5472"/>
    <cellStyle name="Normal 2 2 4 3 2 4" xfId="14726"/>
    <cellStyle name="Normal 2 2 4 3 2 4 10" xfId="12143"/>
    <cellStyle name="Normal 2 2 4 3 2 4 2" xfId="28186"/>
    <cellStyle name="Normal 2 2 4 3 2 4 2 2" xfId="19096"/>
    <cellStyle name="Normal 2 2 4 3 2 4 2 2 2" xfId="22609"/>
    <cellStyle name="Normal 2 2 4 3 2 4 2 3" xfId="22614"/>
    <cellStyle name="Normal 2 2 4 3 2 4 3" xfId="22618"/>
    <cellStyle name="Normal 2 2 4 3 2 4 3 2" xfId="22620"/>
    <cellStyle name="Normal 2 2 4 3 2 4 3 2 2" xfId="8357"/>
    <cellStyle name="Normal 2 2 4 3 2 4 3 3" xfId="12162"/>
    <cellStyle name="Normal 2 2 4 3 2 4 4" xfId="34743"/>
    <cellStyle name="Normal 2 2 4 3 2 4 4 2" xfId="12093"/>
    <cellStyle name="Normal 2 2 4 3 2 4 4 2 2" xfId="9595"/>
    <cellStyle name="Normal 2 2 4 3 2 4 4 3" xfId="5197"/>
    <cellStyle name="Normal 2 2 4 3 2 4 5" xfId="12163"/>
    <cellStyle name="Normal 2 2 4 3 2 4 5 2" xfId="12109"/>
    <cellStyle name="Normal 2 2 4 3 2 4 5 2 2" xfId="13110"/>
    <cellStyle name="Normal 2 2 4 3 2 4 5 3" xfId="12168"/>
    <cellStyle name="Normal 2 2 4 3 2 4 6" xfId="5132"/>
    <cellStyle name="Normal 2 2 4 3 2 4 6 2" xfId="14666"/>
    <cellStyle name="Normal 2 2 4 3 2 4 6 2 2" xfId="20430"/>
    <cellStyle name="Normal 2 2 4 3 2 4 6 3" xfId="15717"/>
    <cellStyle name="Normal 2 2 4 3 2 4 7" xfId="17371"/>
    <cellStyle name="Normal 2 2 4 3 2 4 7 2" xfId="28682"/>
    <cellStyle name="Normal 2 2 4 3 2 4 7 2 2" xfId="20488"/>
    <cellStyle name="Normal 2 2 4 3 2 4 7 3" xfId="6342"/>
    <cellStyle name="Normal 2 2 4 3 2 4 8" xfId="17377"/>
    <cellStyle name="Normal 2 2 4 3 2 4 8 2" xfId="816"/>
    <cellStyle name="Normal 2 2 4 3 2 4 9" xfId="5441"/>
    <cellStyle name="Normal 2 2 4 3 2 4 9 2" xfId="9339"/>
    <cellStyle name="Normal 2 2 4 3 2 5" xfId="9943"/>
    <cellStyle name="Normal 2 2 4 3 2 5 10" xfId="12175"/>
    <cellStyle name="Normal 2 2 4 3 2 5 2" xfId="12176"/>
    <cellStyle name="Normal 2 2 4 3 2 5 2 2" xfId="12177"/>
    <cellStyle name="Normal 2 2 4 3 2 5 2 2 2" xfId="11837"/>
    <cellStyle name="Normal 2 2 4 3 2 5 2 3" xfId="12182"/>
    <cellStyle name="Normal 2 2 4 3 2 5 3" xfId="12193"/>
    <cellStyle name="Normal 2 2 4 3 2 5 3 2" xfId="12194"/>
    <cellStyle name="Normal 2 2 4 3 2 5 3 2 2" xfId="38214"/>
    <cellStyle name="Normal 2 2 4 3 2 5 3 3" xfId="2745"/>
    <cellStyle name="Normal 2 2 4 3 2 5 4" xfId="1606"/>
    <cellStyle name="Normal 2 2 4 3 2 5 4 2" xfId="4784"/>
    <cellStyle name="Normal 2 2 4 3 2 5 4 2 2" xfId="30408"/>
    <cellStyle name="Normal 2 2 4 3 2 5 4 3" xfId="118"/>
    <cellStyle name="Normal 2 2 4 3 2 5 5" xfId="12019"/>
    <cellStyle name="Normal 2 2 4 3 2 5 5 2" xfId="9433"/>
    <cellStyle name="Normal 2 2 4 3 2 5 5 2 2" xfId="37063"/>
    <cellStyle name="Normal 2 2 4 3 2 5 5 3" xfId="12205"/>
    <cellStyle name="Normal 2 2 4 3 2 5 6" xfId="9797"/>
    <cellStyle name="Normal 2 2 4 3 2 5 6 2" xfId="33301"/>
    <cellStyle name="Normal 2 2 4 3 2 5 6 2 2" xfId="7579"/>
    <cellStyle name="Normal 2 2 4 3 2 5 6 3" xfId="7695"/>
    <cellStyle name="Normal 2 2 4 3 2 5 7" xfId="22310"/>
    <cellStyle name="Normal 2 2 4 3 2 5 7 2" xfId="22314"/>
    <cellStyle name="Normal 2 2 4 3 2 5 7 2 2" xfId="2052"/>
    <cellStyle name="Normal 2 2 4 3 2 5 7 3" xfId="5375"/>
    <cellStyle name="Normal 2 2 4 3 2 5 8" xfId="22316"/>
    <cellStyle name="Normal 2 2 4 3 2 5 8 2" xfId="600"/>
    <cellStyle name="Normal 2 2 4 3 2 5 9" xfId="5524"/>
    <cellStyle name="Normal 2 2 4 3 2 5 9 2" xfId="5304"/>
    <cellStyle name="Normal 2 2 4 3 2 6" xfId="24748"/>
    <cellStyle name="Normal 2 2 4 3 2 6 2" xfId="12357"/>
    <cellStyle name="Normal 2 2 4 3 2 6 2 2" xfId="8697"/>
    <cellStyle name="Normal 2 2 4 3 2 6 2 2 2" xfId="12208"/>
    <cellStyle name="Normal 2 2 4 3 2 6 2 3" xfId="11754"/>
    <cellStyle name="Normal 2 2 4 3 2 6 3" xfId="12209"/>
    <cellStyle name="Normal 2 2 4 3 2 6 3 2" xfId="3233"/>
    <cellStyle name="Normal 2 2 4 3 2 6 3 2 2" xfId="12211"/>
    <cellStyle name="Normal 2 2 4 3 2 6 3 3" xfId="4037"/>
    <cellStyle name="Normal 2 2 4 3 2 6 4" xfId="10329"/>
    <cellStyle name="Normal 2 2 4 3 2 6 4 2" xfId="4187"/>
    <cellStyle name="Normal 2 2 4 3 2 6 4 2 2" xfId="12215"/>
    <cellStyle name="Normal 2 2 4 3 2 6 4 3" xfId="2890"/>
    <cellStyle name="Normal 2 2 4 3 2 6 5" xfId="12218"/>
    <cellStyle name="Normal 2 2 4 3 2 6 5 2" xfId="9498"/>
    <cellStyle name="Normal 2 2 4 3 2 6 5 2 2" xfId="12222"/>
    <cellStyle name="Normal 2 2 4 3 2 6 5 3" xfId="12224"/>
    <cellStyle name="Normal 2 2 4 3 2 6 6" xfId="268"/>
    <cellStyle name="Normal 2 2 4 3 2 6 6 2" xfId="557"/>
    <cellStyle name="Normal 2 2 4 3 2 6 6 2 2" xfId="6281"/>
    <cellStyle name="Normal 2 2 4 3 2 6 6 3" xfId="401"/>
    <cellStyle name="Normal 2 2 4 3 2 6 7" xfId="22321"/>
    <cellStyle name="Normal 2 2 4 3 2 6 7 2" xfId="22323"/>
    <cellStyle name="Normal 2 2 4 3 2 6 8" xfId="22326"/>
    <cellStyle name="Normal 2 2 4 3 2 6 8 2" xfId="4313"/>
    <cellStyle name="Normal 2 2 4 3 2 6 9" xfId="2836"/>
    <cellStyle name="Normal 2 2 4 3 2 7" xfId="24752"/>
    <cellStyle name="Normal 2 2 4 3 2 7 2" xfId="12226"/>
    <cellStyle name="Normal 2 2 4 3 2 7 2 2" xfId="51"/>
    <cellStyle name="Normal 2 2 4 3 2 7 3" xfId="12227"/>
    <cellStyle name="Normal 2 2 4 3 2 8" xfId="21744"/>
    <cellStyle name="Normal 2 2 4 3 2 8 2" xfId="3683"/>
    <cellStyle name="Normal 2 2 4 3 2 8 2 2" xfId="9949"/>
    <cellStyle name="Normal 2 2 4 3 2 8 3" xfId="12231"/>
    <cellStyle name="Normal 2 2 4 3 2 9" xfId="8569"/>
    <cellStyle name="Normal 2 2 4 3 2 9 2" xfId="2035"/>
    <cellStyle name="Normal 2 2 4 3 2 9 2 2" xfId="12236"/>
    <cellStyle name="Normal 2 2 4 3 2 9 3" xfId="12245"/>
    <cellStyle name="Normal 2 2 4 3 3" xfId="12247"/>
    <cellStyle name="Normal 2 2 4 3 3 10" xfId="4933"/>
    <cellStyle name="Normal 2 2 4 3 3 10 2" xfId="23093"/>
    <cellStyle name="Normal 2 2 4 3 3 11" xfId="23102"/>
    <cellStyle name="Normal 2 2 4 3 3 2" xfId="12252"/>
    <cellStyle name="Normal 2 2 4 3 3 2 10" xfId="24125"/>
    <cellStyle name="Normal 2 2 4 3 3 2 2" xfId="7874"/>
    <cellStyle name="Normal 2 2 4 3 3 2 2 2" xfId="12255"/>
    <cellStyle name="Normal 2 2 4 3 3 2 2 2 2" xfId="12266"/>
    <cellStyle name="Normal 2 2 4 3 3 2 2 3" xfId="12271"/>
    <cellStyle name="Normal 2 2 4 3 3 2 3" xfId="500"/>
    <cellStyle name="Normal 2 2 4 3 3 2 3 2" xfId="12274"/>
    <cellStyle name="Normal 2 2 4 3 3 2 3 2 2" xfId="1854"/>
    <cellStyle name="Normal 2 2 4 3 3 2 3 3" xfId="12275"/>
    <cellStyle name="Normal 2 2 4 3 3 2 4" xfId="12276"/>
    <cellStyle name="Normal 2 2 4 3 3 2 4 2" xfId="8009"/>
    <cellStyle name="Normal 2 2 4 3 3 2 4 2 2" xfId="12278"/>
    <cellStyle name="Normal 2 2 4 3 3 2 4 3" xfId="34403"/>
    <cellStyle name="Normal 2 2 4 3 3 2 5" xfId="12280"/>
    <cellStyle name="Normal 2 2 4 3 3 2 5 2" xfId="12282"/>
    <cellStyle name="Normal 2 2 4 3 3 2 5 2 2" xfId="17802"/>
    <cellStyle name="Normal 2 2 4 3 3 2 5 3" xfId="9325"/>
    <cellStyle name="Normal 2 2 4 3 3 2 6" xfId="13562"/>
    <cellStyle name="Normal 2 2 4 3 3 2 6 2" xfId="35803"/>
    <cellStyle name="Normal 2 2 4 3 3 2 6 2 2" xfId="13572"/>
    <cellStyle name="Normal 2 2 4 3 3 2 6 3" xfId="33149"/>
    <cellStyle name="Normal 2 2 4 3 3 2 7" xfId="36314"/>
    <cellStyle name="Normal 2 2 4 3 3 2 7 2" xfId="34847"/>
    <cellStyle name="Normal 2 2 4 3 3 2 7 2 2" xfId="14384"/>
    <cellStyle name="Normal 2 2 4 3 3 2 7 3" xfId="13584"/>
    <cellStyle name="Normal 2 2 4 3 3 2 8" xfId="13590"/>
    <cellStyle name="Normal 2 2 4 3 3 2 8 2" xfId="13593"/>
    <cellStyle name="Normal 2 2 4 3 3 2 9" xfId="13598"/>
    <cellStyle name="Normal 2 2 4 3 3 2 9 2" xfId="13601"/>
    <cellStyle name="Normal 2 2 4 3 3 3" xfId="12285"/>
    <cellStyle name="Normal 2 2 4 3 3 3 2" xfId="12286"/>
    <cellStyle name="Normal 2 2 4 3 3 3 2 2" xfId="12287"/>
    <cellStyle name="Normal 2 2 4 3 3 3 3" xfId="9159"/>
    <cellStyle name="Normal 2 2 4 3 3 4" xfId="18753"/>
    <cellStyle name="Normal 2 2 4 3 3 4 2" xfId="12289"/>
    <cellStyle name="Normal 2 2 4 3 3 4 2 2" xfId="4372"/>
    <cellStyle name="Normal 2 2 4 3 3 4 3" xfId="12290"/>
    <cellStyle name="Normal 2 2 4 3 3 5" xfId="15312"/>
    <cellStyle name="Normal 2 2 4 3 3 5 2" xfId="12294"/>
    <cellStyle name="Normal 2 2 4 3 3 5 2 2" xfId="12295"/>
    <cellStyle name="Normal 2 2 4 3 3 5 3" xfId="12298"/>
    <cellStyle name="Normal 2 2 4 3 3 6" xfId="16833"/>
    <cellStyle name="Normal 2 2 4 3 3 6 2" xfId="26964"/>
    <cellStyle name="Normal 2 2 4 3 3 6 2 2" xfId="12300"/>
    <cellStyle name="Normal 2 2 4 3 3 6 3" xfId="12303"/>
    <cellStyle name="Normal 2 2 4 3 3 7" xfId="12714"/>
    <cellStyle name="Normal 2 2 4 3 3 7 2" xfId="12304"/>
    <cellStyle name="Normal 2 2 4 3 3 7 2 2" xfId="1621"/>
    <cellStyle name="Normal 2 2 4 3 3 7 3" xfId="601"/>
    <cellStyle name="Normal 2 2 4 3 3 8" xfId="653"/>
    <cellStyle name="Normal 2 2 4 3 3 8 2" xfId="3159"/>
    <cellStyle name="Normal 2 2 4 3 3 8 2 2" xfId="3913"/>
    <cellStyle name="Normal 2 2 4 3 3 8 3" xfId="12319"/>
    <cellStyle name="Normal 2 2 4 3 3 9" xfId="10708"/>
    <cellStyle name="Normal 2 2 4 3 3 9 2" xfId="12321"/>
    <cellStyle name="Normal 2 2 4 3 4" xfId="9138"/>
    <cellStyle name="Normal 2 2 4 3 4 10" xfId="4401"/>
    <cellStyle name="Normal 2 2 4 3 4 10 2" xfId="17446"/>
    <cellStyle name="Normal 2 2 4 3 4 11" xfId="17449"/>
    <cellStyle name="Normal 2 2 4 3 4 2" xfId="12322"/>
    <cellStyle name="Normal 2 2 4 3 4 2 10" xfId="5832"/>
    <cellStyle name="Normal 2 2 4 3 4 2 2" xfId="1687"/>
    <cellStyle name="Normal 2 2 4 3 4 2 2 2" xfId="9922"/>
    <cellStyle name="Normal 2 2 4 3 4 2 2 2 2" xfId="14577"/>
    <cellStyle name="Normal 2 2 4 3 4 2 2 3" xfId="30600"/>
    <cellStyle name="Normal 2 2 4 3 4 2 3" xfId="11963"/>
    <cellStyle name="Normal 2 2 4 3 4 2 3 2" xfId="33600"/>
    <cellStyle name="Normal 2 2 4 3 4 2 3 2 2" xfId="15196"/>
    <cellStyle name="Normal 2 2 4 3 4 2 3 3" xfId="14690"/>
    <cellStyle name="Normal 2 2 4 3 4 2 4" xfId="11965"/>
    <cellStyle name="Normal 2 2 4 3 4 2 4 2" xfId="31305"/>
    <cellStyle name="Normal 2 2 4 3 4 2 4 2 2" xfId="15583"/>
    <cellStyle name="Normal 2 2 4 3 4 2 4 3" xfId="21573"/>
    <cellStyle name="Normal 2 2 4 3 4 2 5" xfId="12325"/>
    <cellStyle name="Normal 2 2 4 3 4 2 5 2" xfId="28705"/>
    <cellStyle name="Normal 2 2 4 3 4 2 5 2 2" xfId="17947"/>
    <cellStyle name="Normal 2 2 4 3 4 2 5 3" xfId="23801"/>
    <cellStyle name="Normal 2 2 4 3 4 2 6" xfId="13958"/>
    <cellStyle name="Normal 2 2 4 3 4 2 6 2" xfId="16828"/>
    <cellStyle name="Normal 2 2 4 3 4 2 6 2 2" xfId="14526"/>
    <cellStyle name="Normal 2 2 4 3 4 2 6 3" xfId="31995"/>
    <cellStyle name="Normal 2 2 4 3 4 2 7" xfId="7012"/>
    <cellStyle name="Normal 2 2 4 3 4 2 7 2" xfId="7014"/>
    <cellStyle name="Normal 2 2 4 3 4 2 7 2 2" xfId="12306"/>
    <cellStyle name="Normal 2 2 4 3 4 2 7 3" xfId="13204"/>
    <cellStyle name="Normal 2 2 4 3 4 2 8" xfId="2969"/>
    <cellStyle name="Normal 2 2 4 3 4 2 8 2" xfId="13207"/>
    <cellStyle name="Normal 2 2 4 3 4 2 9" xfId="8503"/>
    <cellStyle name="Normal 2 2 4 3 4 2 9 2" xfId="13210"/>
    <cellStyle name="Normal 2 2 4 3 4 3" xfId="16399"/>
    <cellStyle name="Normal 2 2 4 3 4 3 2" xfId="6350"/>
    <cellStyle name="Normal 2 2 4 3 4 3 2 2" xfId="4234"/>
    <cellStyle name="Normal 2 2 4 3 4 3 3" xfId="4882"/>
    <cellStyle name="Normal 2 2 4 3 4 4" xfId="10267"/>
    <cellStyle name="Normal 2 2 4 3 4 4 2" xfId="11789"/>
    <cellStyle name="Normal 2 2 4 3 4 4 2 2" xfId="16227"/>
    <cellStyle name="Normal 2 2 4 3 4 4 3" xfId="11966"/>
    <cellStyle name="Normal 2 2 4 3 4 5" xfId="11339"/>
    <cellStyle name="Normal 2 2 4 3 4 5 2" xfId="419"/>
    <cellStyle name="Normal 2 2 4 3 4 5 2 2" xfId="16536"/>
    <cellStyle name="Normal 2 2 4 3 4 5 3" xfId="3097"/>
    <cellStyle name="Normal 2 2 4 3 4 6" xfId="26295"/>
    <cellStyle name="Normal 2 2 4 3 4 6 2" xfId="29001"/>
    <cellStyle name="Normal 2 2 4 3 4 6 2 2" xfId="16905"/>
    <cellStyle name="Normal 2 2 4 3 4 6 3" xfId="1724"/>
    <cellStyle name="Normal 2 2 4 3 4 7" xfId="26301"/>
    <cellStyle name="Normal 2 2 4 3 4 7 2" xfId="12330"/>
    <cellStyle name="Normal 2 2 4 3 4 7 2 2" xfId="12331"/>
    <cellStyle name="Normal 2 2 4 3 4 7 3" xfId="12340"/>
    <cellStyle name="Normal 2 2 4 3 4 8" xfId="7053"/>
    <cellStyle name="Normal 2 2 4 3 4 8 2" xfId="3468"/>
    <cellStyle name="Normal 2 2 4 3 4 8 2 2" xfId="5359"/>
    <cellStyle name="Normal 2 2 4 3 4 8 3" xfId="10410"/>
    <cellStyle name="Normal 2 2 4 3 4 9" xfId="12342"/>
    <cellStyle name="Normal 2 2 4 3 4 9 2" xfId="12346"/>
    <cellStyle name="Normal 2 2 4 3 5" xfId="12350"/>
    <cellStyle name="Normal 2 2 4 3 5 10" xfId="12351"/>
    <cellStyle name="Normal 2 2 4 3 5 2" xfId="5891"/>
    <cellStyle name="Normal 2 2 4 3 5 2 2" xfId="2150"/>
    <cellStyle name="Normal 2 2 4 3 5 2 2 2" xfId="6163"/>
    <cellStyle name="Normal 2 2 4 3 5 2 3" xfId="1365"/>
    <cellStyle name="Normal 2 2 4 3 5 3" xfId="10244"/>
    <cellStyle name="Normal 2 2 4 3 5 3 2" xfId="12359"/>
    <cellStyle name="Normal 2 2 4 3 5 3 2 2" xfId="15058"/>
    <cellStyle name="Normal 2 2 4 3 5 3 3" xfId="12361"/>
    <cellStyle name="Normal 2 2 4 3 5 4" xfId="12362"/>
    <cellStyle name="Normal 2 2 4 3 5 4 2" xfId="12364"/>
    <cellStyle name="Normal 2 2 4 3 5 4 2 2" xfId="10090"/>
    <cellStyle name="Normal 2 2 4 3 5 4 3" xfId="12365"/>
    <cellStyle name="Normal 2 2 4 3 5 5" xfId="12366"/>
    <cellStyle name="Normal 2 2 4 3 5 5 2" xfId="12368"/>
    <cellStyle name="Normal 2 2 4 3 5 5 2 2" xfId="20614"/>
    <cellStyle name="Normal 2 2 4 3 5 5 3" xfId="12369"/>
    <cellStyle name="Normal 2 2 4 3 5 6" xfId="26313"/>
    <cellStyle name="Normal 2 2 4 3 5 6 2" xfId="26320"/>
    <cellStyle name="Normal 2 2 4 3 5 6 2 2" xfId="12370"/>
    <cellStyle name="Normal 2 2 4 3 5 6 3" xfId="12379"/>
    <cellStyle name="Normal 2 2 4 3 5 7" xfId="26322"/>
    <cellStyle name="Normal 2 2 4 3 5 7 2" xfId="12380"/>
    <cellStyle name="Normal 2 2 4 3 5 7 2 2" xfId="12850"/>
    <cellStyle name="Normal 2 2 4 3 5 7 3" xfId="12381"/>
    <cellStyle name="Normal 2 2 4 3 5 8" xfId="4241"/>
    <cellStyle name="Normal 2 2 4 3 5 8 2" xfId="3437"/>
    <cellStyle name="Normal 2 2 4 3 5 9" xfId="12382"/>
    <cellStyle name="Normal 2 2 4 3 5 9 2" xfId="8320"/>
    <cellStyle name="Normal 2 2 4 3 6" xfId="32362"/>
    <cellStyle name="Normal 2 2 4 3 6 10" xfId="12596"/>
    <cellStyle name="Normal 2 2 4 3 6 2" xfId="3175"/>
    <cellStyle name="Normal 2 2 4 3 6 2 2" xfId="1440"/>
    <cellStyle name="Normal 2 2 4 3 6 2 2 2" xfId="30688"/>
    <cellStyle name="Normal 2 2 4 3 6 2 3" xfId="4561"/>
    <cellStyle name="Normal 2 2 4 3 6 3" xfId="12391"/>
    <cellStyle name="Normal 2 2 4 3 6 3 2" xfId="12394"/>
    <cellStyle name="Normal 2 2 4 3 6 3 2 2" xfId="24013"/>
    <cellStyle name="Normal 2 2 4 3 6 3 3" xfId="12397"/>
    <cellStyle name="Normal 2 2 4 3 6 4" xfId="12402"/>
    <cellStyle name="Normal 2 2 4 3 6 4 2" xfId="10862"/>
    <cellStyle name="Normal 2 2 4 3 6 4 2 2" xfId="24956"/>
    <cellStyle name="Normal 2 2 4 3 6 4 3" xfId="10863"/>
    <cellStyle name="Normal 2 2 4 3 6 5" xfId="12405"/>
    <cellStyle name="Normal 2 2 4 3 6 5 2" xfId="12407"/>
    <cellStyle name="Normal 2 2 4 3 6 5 2 2" xfId="25327"/>
    <cellStyle name="Normal 2 2 4 3 6 5 3" xfId="12419"/>
    <cellStyle name="Normal 2 2 4 3 6 6" xfId="26326"/>
    <cellStyle name="Normal 2 2 4 3 6 6 2" xfId="26331"/>
    <cellStyle name="Normal 2 2 4 3 6 6 2 2" xfId="25700"/>
    <cellStyle name="Normal 2 2 4 3 6 6 3" xfId="8278"/>
    <cellStyle name="Normal 2 2 4 3 6 7" xfId="26336"/>
    <cellStyle name="Normal 2 2 4 3 6 7 2" xfId="12423"/>
    <cellStyle name="Normal 2 2 4 3 6 7 2 2" xfId="26117"/>
    <cellStyle name="Normal 2 2 4 3 6 7 3" xfId="12425"/>
    <cellStyle name="Normal 2 2 4 3 6 8" xfId="12428"/>
    <cellStyle name="Normal 2 2 4 3 6 8 2" xfId="12432"/>
    <cellStyle name="Normal 2 2 4 3 6 9" xfId="12443"/>
    <cellStyle name="Normal 2 2 4 3 6 9 2" xfId="12448"/>
    <cellStyle name="Normal 2 2 4 3 7" xfId="11621"/>
    <cellStyle name="Normal 2 2 4 3 7 2" xfId="11413"/>
    <cellStyle name="Normal 2 2 4 3 7 2 2" xfId="411"/>
    <cellStyle name="Normal 2 2 4 3 7 2 2 2" xfId="24720"/>
    <cellStyle name="Normal 2 2 4 3 7 2 3" xfId="4321"/>
    <cellStyle name="Normal 2 2 4 3 7 3" xfId="12462"/>
    <cellStyle name="Normal 2 2 4 3 7 3 2" xfId="12464"/>
    <cellStyle name="Normal 2 2 4 3 7 3 2 2" xfId="22425"/>
    <cellStyle name="Normal 2 2 4 3 7 3 3" xfId="8305"/>
    <cellStyle name="Normal 2 2 4 3 7 4" xfId="12467"/>
    <cellStyle name="Normal 2 2 4 3 7 4 2" xfId="23170"/>
    <cellStyle name="Normal 2 2 4 3 7 4 2 2" xfId="14282"/>
    <cellStyle name="Normal 2 2 4 3 7 4 3" xfId="12471"/>
    <cellStyle name="Normal 2 2 4 3 7 5" xfId="12474"/>
    <cellStyle name="Normal 2 2 4 3 7 5 2" xfId="4701"/>
    <cellStyle name="Normal 2 2 4 3 7 5 2 2" xfId="12476"/>
    <cellStyle name="Normal 2 2 4 3 7 5 3" xfId="12483"/>
    <cellStyle name="Normal 2 2 4 3 7 6" xfId="26338"/>
    <cellStyle name="Normal 2 2 4 3 7 6 2" xfId="12484"/>
    <cellStyle name="Normal 2 2 4 3 7 6 2 2" xfId="12487"/>
    <cellStyle name="Normal 2 2 4 3 7 6 3" xfId="12492"/>
    <cellStyle name="Normal 2 2 4 3 7 7" xfId="12499"/>
    <cellStyle name="Normal 2 2 4 3 7 7 2" xfId="12500"/>
    <cellStyle name="Normal 2 2 4 3 7 8" xfId="23433"/>
    <cellStyle name="Normal 2 2 4 3 7 8 2" xfId="23435"/>
    <cellStyle name="Normal 2 2 4 3 7 9" xfId="8405"/>
    <cellStyle name="Normal 2 2 4 3 8" xfId="8269"/>
    <cellStyle name="Normal 2 2 4 3 8 2" xfId="272"/>
    <cellStyle name="Normal 2 2 4 3 8 2 2" xfId="2023"/>
    <cellStyle name="Normal 2 2 4 3 8 3" xfId="12501"/>
    <cellStyle name="Normal 2 2 4 3 9" xfId="12503"/>
    <cellStyle name="Normal 2 2 4 3 9 2" xfId="4699"/>
    <cellStyle name="Normal 2 2 4 3 9 2 2" xfId="31133"/>
    <cellStyle name="Normal 2 2 4 3 9 3" xfId="20212"/>
    <cellStyle name="Normal 2 2 4 4" xfId="4826"/>
    <cellStyle name="Normal 2 2 4 4 10" xfId="12505"/>
    <cellStyle name="Normal 2 2 4 4 10 2" xfId="18808"/>
    <cellStyle name="Normal 2 2 4 4 10 2 2" xfId="11690"/>
    <cellStyle name="Normal 2 2 4 4 10 3" xfId="14917"/>
    <cellStyle name="Normal 2 2 4 4 11" xfId="20706"/>
    <cellStyle name="Normal 2 2 4 4 11 2" xfId="12511"/>
    <cellStyle name="Normal 2 2 4 4 11 2 2" xfId="32"/>
    <cellStyle name="Normal 2 2 4 4 11 3" xfId="12515"/>
    <cellStyle name="Normal 2 2 4 4 12" xfId="12518"/>
    <cellStyle name="Normal 2 2 4 4 12 2" xfId="12526"/>
    <cellStyle name="Normal 2 2 4 4 12 2 2" xfId="10386"/>
    <cellStyle name="Normal 2 2 4 4 12 3" xfId="12532"/>
    <cellStyle name="Normal 2 2 4 4 13" xfId="12536"/>
    <cellStyle name="Normal 2 2 4 4 13 2" xfId="14861"/>
    <cellStyle name="Normal 2 2 4 4 14" xfId="125"/>
    <cellStyle name="Normal 2 2 4 4 14 2" xfId="12690"/>
    <cellStyle name="Normal 2 2 4 4 15" xfId="20175"/>
    <cellStyle name="Normal 2 2 4 4 16" xfId="12547"/>
    <cellStyle name="Normal 2 2 4 4 2" xfId="4172"/>
    <cellStyle name="Normal 2 2 4 4 2 10" xfId="20239"/>
    <cellStyle name="Normal 2 2 4 4 2 10 2" xfId="23229"/>
    <cellStyle name="Normal 2 2 4 4 2 11" xfId="24078"/>
    <cellStyle name="Normal 2 2 4 4 2 2" xfId="12550"/>
    <cellStyle name="Normal 2 2 4 4 2 2 10" xfId="12541"/>
    <cellStyle name="Normal 2 2 4 4 2 2 2" xfId="12553"/>
    <cellStyle name="Normal 2 2 4 4 2 2 2 2" xfId="12555"/>
    <cellStyle name="Normal 2 2 4 4 2 2 2 2 2" xfId="12559"/>
    <cellStyle name="Normal 2 2 4 4 2 2 2 3" xfId="12566"/>
    <cellStyle name="Normal 2 2 4 4 2 2 3" xfId="12570"/>
    <cellStyle name="Normal 2 2 4 4 2 2 3 2" xfId="12571"/>
    <cellStyle name="Normal 2 2 4 4 2 2 3 2 2" xfId="26056"/>
    <cellStyle name="Normal 2 2 4 4 2 2 3 3" xfId="12573"/>
    <cellStyle name="Normal 2 2 4 4 2 2 4" xfId="12574"/>
    <cellStyle name="Normal 2 2 4 4 2 2 4 2" xfId="2320"/>
    <cellStyle name="Normal 2 2 4 4 2 2 4 2 2" xfId="4083"/>
    <cellStyle name="Normal 2 2 4 4 2 2 4 3" xfId="12579"/>
    <cellStyle name="Normal 2 2 4 4 2 2 5" xfId="12581"/>
    <cellStyle name="Normal 2 2 4 4 2 2 5 2" xfId="12585"/>
    <cellStyle name="Normal 2 2 4 4 2 2 5 2 2" xfId="16900"/>
    <cellStyle name="Normal 2 2 4 4 2 2 5 3" xfId="12588"/>
    <cellStyle name="Normal 2 2 4 4 2 2 6" xfId="12591"/>
    <cellStyle name="Normal 2 2 4 4 2 2 6 2" xfId="12595"/>
    <cellStyle name="Normal 2 2 4 4 2 2 6 2 2" xfId="12597"/>
    <cellStyle name="Normal 2 2 4 4 2 2 6 3" xfId="12601"/>
    <cellStyle name="Normal 2 2 4 4 2 2 7" xfId="12605"/>
    <cellStyle name="Normal 2 2 4 4 2 2 7 2" xfId="12606"/>
    <cellStyle name="Normal 2 2 4 4 2 2 7 2 2" xfId="12608"/>
    <cellStyle name="Normal 2 2 4 4 2 2 7 3" xfId="12610"/>
    <cellStyle name="Normal 2 2 4 4 2 2 8" xfId="12613"/>
    <cellStyle name="Normal 2 2 4 4 2 2 8 2" xfId="12616"/>
    <cellStyle name="Normal 2 2 4 4 2 2 9" xfId="12634"/>
    <cellStyle name="Normal 2 2 4 4 2 2 9 2" xfId="12636"/>
    <cellStyle name="Normal 2 2 4 4 2 3" xfId="12638"/>
    <cellStyle name="Normal 2 2 4 4 2 3 2" xfId="9180"/>
    <cellStyle name="Normal 2 2 4 4 2 3 2 2" xfId="12639"/>
    <cellStyle name="Normal 2 2 4 4 2 3 3" xfId="12645"/>
    <cellStyle name="Normal 2 2 4 4 2 4" xfId="13975"/>
    <cellStyle name="Normal 2 2 4 4 2 4 2" xfId="12653"/>
    <cellStyle name="Normal 2 2 4 4 2 4 2 2" xfId="15645"/>
    <cellStyle name="Normal 2 2 4 4 2 4 3" xfId="8548"/>
    <cellStyle name="Normal 2 2 4 4 2 5" xfId="9603"/>
    <cellStyle name="Normal 2 2 4 4 2 5 2" xfId="6626"/>
    <cellStyle name="Normal 2 2 4 4 2 5 2 2" xfId="7485"/>
    <cellStyle name="Normal 2 2 4 4 2 5 3" xfId="12010"/>
    <cellStyle name="Normal 2 2 4 4 2 6" xfId="24901"/>
    <cellStyle name="Normal 2 2 4 4 2 6 2" xfId="19074"/>
    <cellStyle name="Normal 2 2 4 4 2 6 2 2" xfId="9307"/>
    <cellStyle name="Normal 2 2 4 4 2 6 3" xfId="13517"/>
    <cellStyle name="Normal 2 2 4 4 2 7" xfId="23991"/>
    <cellStyle name="Normal 2 2 4 4 2 7 2" xfId="12670"/>
    <cellStyle name="Normal 2 2 4 4 2 7 2 2" xfId="6796"/>
    <cellStyle name="Normal 2 2 4 4 2 7 3" xfId="8097"/>
    <cellStyle name="Normal 2 2 4 4 2 8" xfId="4644"/>
    <cellStyle name="Normal 2 2 4 4 2 8 2" xfId="12672"/>
    <cellStyle name="Normal 2 2 4 4 2 8 2 2" xfId="34023"/>
    <cellStyle name="Normal 2 2 4 4 2 8 3" xfId="12678"/>
    <cellStyle name="Normal 2 2 4 4 2 9" xfId="1219"/>
    <cellStyle name="Normal 2 2 4 4 2 9 2" xfId="12679"/>
    <cellStyle name="Normal 2 2 4 4 3" xfId="12680"/>
    <cellStyle name="Normal 2 2 4 4 3 10" xfId="2543"/>
    <cellStyle name="Normal 2 2 4 4 3 10 2" xfId="28053"/>
    <cellStyle name="Normal 2 2 4 4 3 11" xfId="24097"/>
    <cellStyle name="Normal 2 2 4 4 3 2" xfId="4194"/>
    <cellStyle name="Normal 2 2 4 4 3 2 10" xfId="12706"/>
    <cellStyle name="Normal 2 2 4 4 3 2 2" xfId="2268"/>
    <cellStyle name="Normal 2 2 4 4 3 2 2 2" xfId="12710"/>
    <cellStyle name="Normal 2 2 4 4 3 2 2 2 2" xfId="12711"/>
    <cellStyle name="Normal 2 2 4 4 3 2 2 3" xfId="3219"/>
    <cellStyle name="Normal 2 2 4 4 3 2 3" xfId="12721"/>
    <cellStyle name="Normal 2 2 4 4 3 2 3 2" xfId="12734"/>
    <cellStyle name="Normal 2 2 4 4 3 2 3 2 2" xfId="12737"/>
    <cellStyle name="Normal 2 2 4 4 3 2 3 3" xfId="12740"/>
    <cellStyle name="Normal 2 2 4 4 3 2 4" xfId="12743"/>
    <cellStyle name="Normal 2 2 4 4 3 2 4 2" xfId="12752"/>
    <cellStyle name="Normal 2 2 4 4 3 2 4 2 2" xfId="12755"/>
    <cellStyle name="Normal 2 2 4 4 3 2 4 3" xfId="21957"/>
    <cellStyle name="Normal 2 2 4 4 3 2 5" xfId="12762"/>
    <cellStyle name="Normal 2 2 4 4 3 2 5 2" xfId="12764"/>
    <cellStyle name="Normal 2 2 4 4 3 2 5 2 2" xfId="1028"/>
    <cellStyle name="Normal 2 2 4 4 3 2 5 3" xfId="12766"/>
    <cellStyle name="Normal 2 2 4 4 3 2 6" xfId="12768"/>
    <cellStyle name="Normal 2 2 4 4 3 2 6 2" xfId="12770"/>
    <cellStyle name="Normal 2 2 4 4 3 2 6 2 2" xfId="12775"/>
    <cellStyle name="Normal 2 2 4 4 3 2 6 3" xfId="12779"/>
    <cellStyle name="Normal 2 2 4 4 3 2 7" xfId="12781"/>
    <cellStyle name="Normal 2 2 4 4 3 2 7 2" xfId="12782"/>
    <cellStyle name="Normal 2 2 4 4 3 2 7 2 2" xfId="12786"/>
    <cellStyle name="Normal 2 2 4 4 3 2 7 3" xfId="12790"/>
    <cellStyle name="Normal 2 2 4 4 3 2 8" xfId="2850"/>
    <cellStyle name="Normal 2 2 4 4 3 2 8 2" xfId="12793"/>
    <cellStyle name="Normal 2 2 4 4 3 2 9" xfId="8090"/>
    <cellStyle name="Normal 2 2 4 4 3 2 9 2" xfId="452"/>
    <cellStyle name="Normal 2 2 4 4 3 3" xfId="12796"/>
    <cellStyle name="Normal 2 2 4 4 3 3 2" xfId="9228"/>
    <cellStyle name="Normal 2 2 4 4 3 3 2 2" xfId="12797"/>
    <cellStyle name="Normal 2 2 4 4 3 3 3" xfId="12801"/>
    <cellStyle name="Normal 2 2 4 4 3 4" xfId="6915"/>
    <cellStyle name="Normal 2 2 4 4 3 4 2" xfId="12804"/>
    <cellStyle name="Normal 2 2 4 4 3 4 2 2" xfId="7388"/>
    <cellStyle name="Normal 2 2 4 4 3 4 3" xfId="12814"/>
    <cellStyle name="Normal 2 2 4 4 3 5" xfId="12828"/>
    <cellStyle name="Normal 2 2 4 4 3 5 2" xfId="5800"/>
    <cellStyle name="Normal 2 2 4 4 3 5 2 2" xfId="13563"/>
    <cellStyle name="Normal 2 2 4 4 3 5 3" xfId="3892"/>
    <cellStyle name="Normal 2 2 4 4 3 6" xfId="16836"/>
    <cellStyle name="Normal 2 2 4 4 3 6 2" xfId="19076"/>
    <cellStyle name="Normal 2 2 4 4 3 6 2 2" xfId="13959"/>
    <cellStyle name="Normal 2 2 4 4 3 6 3" xfId="12834"/>
    <cellStyle name="Normal 2 2 4 4 3 7" xfId="12839"/>
    <cellStyle name="Normal 2 2 4 4 3 7 2" xfId="12843"/>
    <cellStyle name="Normal 2 2 4 4 3 7 2 2" xfId="1697"/>
    <cellStyle name="Normal 2 2 4 4 3 7 3" xfId="2878"/>
    <cellStyle name="Normal 2 2 4 4 3 8" xfId="12847"/>
    <cellStyle name="Normal 2 2 4 4 3 8 2" xfId="12851"/>
    <cellStyle name="Normal 2 2 4 4 3 8 2 2" xfId="1587"/>
    <cellStyle name="Normal 2 2 4 4 3 8 3" xfId="12854"/>
    <cellStyle name="Normal 2 2 4 4 3 9" xfId="12857"/>
    <cellStyle name="Normal 2 2 4 4 3 9 2" xfId="12859"/>
    <cellStyle name="Normal 2 2 4 4 4" xfId="12865"/>
    <cellStyle name="Normal 2 2 4 4 4 10" xfId="3924"/>
    <cellStyle name="Normal 2 2 4 4 4 2" xfId="802"/>
    <cellStyle name="Normal 2 2 4 4 4 2 2" xfId="5981"/>
    <cellStyle name="Normal 2 2 4 4 4 2 2 2" xfId="3288"/>
    <cellStyle name="Normal 2 2 4 4 4 2 3" xfId="15709"/>
    <cellStyle name="Normal 2 2 4 4 4 3" xfId="6028"/>
    <cellStyle name="Normal 2 2 4 4 4 3 2" xfId="1051"/>
    <cellStyle name="Normal 2 2 4 4 4 3 2 2" xfId="564"/>
    <cellStyle name="Normal 2 2 4 4 4 3 3" xfId="6146"/>
    <cellStyle name="Normal 2 2 4 4 4 4" xfId="725"/>
    <cellStyle name="Normal 2 2 4 4 4 4 2" xfId="7095"/>
    <cellStyle name="Normal 2 2 4 4 4 4 2 2" xfId="12592"/>
    <cellStyle name="Normal 2 2 4 4 4 4 3" xfId="6802"/>
    <cellStyle name="Normal 2 2 4 4 4 5" xfId="3528"/>
    <cellStyle name="Normal 2 2 4 4 4 5 2" xfId="1210"/>
    <cellStyle name="Normal 2 2 4 4 4 5 2 2" xfId="12769"/>
    <cellStyle name="Normal 2 2 4 4 4 5 3" xfId="4144"/>
    <cellStyle name="Normal 2 2 4 4 4 6" xfId="19079"/>
    <cellStyle name="Normal 2 2 4 4 4 6 2" xfId="29522"/>
    <cellStyle name="Normal 2 2 4 4 4 6 2 2" xfId="755"/>
    <cellStyle name="Normal 2 2 4 4 4 6 3" xfId="46"/>
    <cellStyle name="Normal 2 2 4 4 4 7" xfId="19081"/>
    <cellStyle name="Normal 2 2 4 4 4 7 2" xfId="9648"/>
    <cellStyle name="Normal 2 2 4 4 4 7 2 2" xfId="5542"/>
    <cellStyle name="Normal 2 2 4 4 4 7 3" xfId="2605"/>
    <cellStyle name="Normal 2 2 4 4 4 8" xfId="9652"/>
    <cellStyle name="Normal 2 2 4 4 4 8 2" xfId="1333"/>
    <cellStyle name="Normal 2 2 4 4 4 9" xfId="1235"/>
    <cellStyle name="Normal 2 2 4 4 4 9 2" xfId="1593"/>
    <cellStyle name="Normal 2 2 4 4 5" xfId="807"/>
    <cellStyle name="Normal 2 2 4 4 5 10" xfId="1326"/>
    <cellStyle name="Normal 2 2 4 4 5 2" xfId="2003"/>
    <cellStyle name="Normal 2 2 4 4 5 2 2" xfId="172"/>
    <cellStyle name="Normal 2 2 4 4 5 2 2 2" xfId="3407"/>
    <cellStyle name="Normal 2 2 4 4 5 2 3" xfId="989"/>
    <cellStyle name="Normal 2 2 4 4 5 3" xfId="7744"/>
    <cellStyle name="Normal 2 2 4 4 5 3 2" xfId="3679"/>
    <cellStyle name="Normal 2 2 4 4 5 3 2 2" xfId="820"/>
    <cellStyle name="Normal 2 2 4 4 5 3 3" xfId="7952"/>
    <cellStyle name="Normal 2 2 4 4 5 4" xfId="12867"/>
    <cellStyle name="Normal 2 2 4 4 5 4 2" xfId="9560"/>
    <cellStyle name="Normal 2 2 4 4 5 4 2 2" xfId="9576"/>
    <cellStyle name="Normal 2 2 4 4 5 4 3" xfId="5003"/>
    <cellStyle name="Normal 2 2 4 4 5 5" xfId="12868"/>
    <cellStyle name="Normal 2 2 4 4 5 5 2" xfId="6288"/>
    <cellStyle name="Normal 2 2 4 4 5 5 2 2" xfId="10214"/>
    <cellStyle name="Normal 2 2 4 4 5 5 3" xfId="10260"/>
    <cellStyle name="Normal 2 2 4 4 5 6" xfId="19087"/>
    <cellStyle name="Normal 2 2 4 4 5 6 2" xfId="19090"/>
    <cellStyle name="Normal 2 2 4 4 5 6 2 2" xfId="3727"/>
    <cellStyle name="Normal 2 2 4 4 5 6 3" xfId="10500"/>
    <cellStyle name="Normal 2 2 4 4 5 7" xfId="19093"/>
    <cellStyle name="Normal 2 2 4 4 5 7 2" xfId="10519"/>
    <cellStyle name="Normal 2 2 4 4 5 7 2 2" xfId="18496"/>
    <cellStyle name="Normal 2 2 4 4 5 7 3" xfId="3953"/>
    <cellStyle name="Normal 2 2 4 4 5 8" xfId="12875"/>
    <cellStyle name="Normal 2 2 4 4 5 8 2" xfId="6982"/>
    <cellStyle name="Normal 2 2 4 4 5 9" xfId="12877"/>
    <cellStyle name="Normal 2 2 4 4 5 9 2" xfId="8211"/>
    <cellStyle name="Normal 2 2 4 4 6" xfId="12012"/>
    <cellStyle name="Normal 2 2 4 4 6 2" xfId="9382"/>
    <cellStyle name="Normal 2 2 4 4 6 2 2" xfId="1095"/>
    <cellStyle name="Normal 2 2 4 4 6 2 2 2" xfId="25167"/>
    <cellStyle name="Normal 2 2 4 4 6 2 3" xfId="12880"/>
    <cellStyle name="Normal 2 2 4 4 6 3" xfId="12882"/>
    <cellStyle name="Normal 2 2 4 4 6 3 2" xfId="11798"/>
    <cellStyle name="Normal 2 2 4 4 6 3 2 2" xfId="11804"/>
    <cellStyle name="Normal 2 2 4 4 6 3 3" xfId="19542"/>
    <cellStyle name="Normal 2 2 4 4 6 4" xfId="4264"/>
    <cellStyle name="Normal 2 2 4 4 6 4 2" xfId="12453"/>
    <cellStyle name="Normal 2 2 4 4 6 4 2 2" xfId="823"/>
    <cellStyle name="Normal 2 2 4 4 6 4 3" xfId="2138"/>
    <cellStyle name="Normal 2 2 4 4 6 5" xfId="12886"/>
    <cellStyle name="Normal 2 2 4 4 6 5 2" xfId="12887"/>
    <cellStyle name="Normal 2 2 4 4 6 5 2 2" xfId="1527"/>
    <cellStyle name="Normal 2 2 4 4 6 5 3" xfId="12896"/>
    <cellStyle name="Normal 2 2 4 4 6 6" xfId="16179"/>
    <cellStyle name="Normal 2 2 4 4 6 6 2" xfId="12917"/>
    <cellStyle name="Normal 2 2 4 4 6 6 2 2" xfId="6206"/>
    <cellStyle name="Normal 2 2 4 4 6 6 3" xfId="12929"/>
    <cellStyle name="Normal 2 2 4 4 6 7" xfId="21079"/>
    <cellStyle name="Normal 2 2 4 4 6 7 2" xfId="12948"/>
    <cellStyle name="Normal 2 2 4 4 6 8" xfId="12955"/>
    <cellStyle name="Normal 2 2 4 4 6 8 2" xfId="372"/>
    <cellStyle name="Normal 2 2 4 4 6 9" xfId="12963"/>
    <cellStyle name="Normal 2 2 4 4 7" xfId="16241"/>
    <cellStyle name="Normal 2 2 4 4 7 2" xfId="3372"/>
    <cellStyle name="Normal 2 2 4 4 7 2 2" xfId="1066"/>
    <cellStyle name="Normal 2 2 4 4 7 3" xfId="12969"/>
    <cellStyle name="Normal 2 2 4 4 8" xfId="12901"/>
    <cellStyle name="Normal 2 2 4 4 8 2" xfId="3053"/>
    <cellStyle name="Normal 2 2 4 4 8 2 2" xfId="1685"/>
    <cellStyle name="Normal 2 2 4 4 8 3" xfId="12971"/>
    <cellStyle name="Normal 2 2 4 4 9" xfId="4962"/>
    <cellStyle name="Normal 2 2 4 4 9 2" xfId="229"/>
    <cellStyle name="Normal 2 2 4 4 9 2 2" xfId="3208"/>
    <cellStyle name="Normal 2 2 4 4 9 3" xfId="14654"/>
    <cellStyle name="Normal 2 2 4 5" xfId="12437"/>
    <cellStyle name="Normal 2 2 4 5 10" xfId="12976"/>
    <cellStyle name="Normal 2 2 4 5 10 2" xfId="12979"/>
    <cellStyle name="Normal 2 2 4 5 11" xfId="13788"/>
    <cellStyle name="Normal 2 2 4 5 2" xfId="3989"/>
    <cellStyle name="Normal 2 2 4 5 2 10" xfId="12983"/>
    <cellStyle name="Normal 2 2 4 5 2 2" xfId="5271"/>
    <cellStyle name="Normal 2 2 4 5 2 2 2" xfId="9973"/>
    <cellStyle name="Normal 2 2 4 5 2 2 2 2" xfId="7151"/>
    <cellStyle name="Normal 2 2 4 5 2 2 3" xfId="12986"/>
    <cellStyle name="Normal 2 2 4 5 2 3" xfId="5342"/>
    <cellStyle name="Normal 2 2 4 5 2 3 2" xfId="12987"/>
    <cellStyle name="Normal 2 2 4 5 2 3 2 2" xfId="1059"/>
    <cellStyle name="Normal 2 2 4 5 2 3 3" xfId="12988"/>
    <cellStyle name="Normal 2 2 4 5 2 4" xfId="33914"/>
    <cellStyle name="Normal 2 2 4 5 2 4 2" xfId="12991"/>
    <cellStyle name="Normal 2 2 4 5 2 4 2 2" xfId="12992"/>
    <cellStyle name="Normal 2 2 4 5 2 4 3" xfId="13002"/>
    <cellStyle name="Normal 2 2 4 5 2 5" xfId="12838"/>
    <cellStyle name="Normal 2 2 4 5 2 5 2" xfId="13006"/>
    <cellStyle name="Normal 2 2 4 5 2 5 2 2" xfId="15897"/>
    <cellStyle name="Normal 2 2 4 5 2 5 3" xfId="13009"/>
    <cellStyle name="Normal 2 2 4 5 2 6" xfId="13017"/>
    <cellStyle name="Normal 2 2 4 5 2 6 2" xfId="14253"/>
    <cellStyle name="Normal 2 2 4 5 2 6 2 2" xfId="14487"/>
    <cellStyle name="Normal 2 2 4 5 2 6 3" xfId="14260"/>
    <cellStyle name="Normal 2 2 4 5 2 7" xfId="13025"/>
    <cellStyle name="Normal 2 2 4 5 2 7 2" xfId="13045"/>
    <cellStyle name="Normal 2 2 4 5 2 7 2 2" xfId="13050"/>
    <cellStyle name="Normal 2 2 4 5 2 7 3" xfId="13063"/>
    <cellStyle name="Normal 2 2 4 5 2 8" xfId="13069"/>
    <cellStyle name="Normal 2 2 4 5 2 8 2" xfId="13076"/>
    <cellStyle name="Normal 2 2 4 5 2 9" xfId="1718"/>
    <cellStyle name="Normal 2 2 4 5 2 9 2" xfId="4346"/>
    <cellStyle name="Normal 2 2 4 5 3" xfId="16778"/>
    <cellStyle name="Normal 2 2 4 5 3 2" xfId="300"/>
    <cellStyle name="Normal 2 2 4 5 3 2 2" xfId="13077"/>
    <cellStyle name="Normal 2 2 4 5 3 3" xfId="28434"/>
    <cellStyle name="Normal 2 2 4 5 4" xfId="12578"/>
    <cellStyle name="Normal 2 2 4 5 4 2" xfId="3881"/>
    <cellStyle name="Normal 2 2 4 5 4 2 2" xfId="984"/>
    <cellStyle name="Normal 2 2 4 5 4 3" xfId="13885"/>
    <cellStyle name="Normal 2 2 4 5 5" xfId="2383"/>
    <cellStyle name="Normal 2 2 4 5 5 2" xfId="1084"/>
    <cellStyle name="Normal 2 2 4 5 5 2 2" xfId="193"/>
    <cellStyle name="Normal 2 2 4 5 5 3" xfId="13892"/>
    <cellStyle name="Normal 2 2 4 5 6" xfId="15541"/>
    <cellStyle name="Normal 2 2 4 5 6 2" xfId="5957"/>
    <cellStyle name="Normal 2 2 4 5 6 2 2" xfId="492"/>
    <cellStyle name="Normal 2 2 4 5 6 3" xfId="13894"/>
    <cellStyle name="Normal 2 2 4 5 7" xfId="12924"/>
    <cellStyle name="Normal 2 2 4 5 7 2" xfId="6016"/>
    <cellStyle name="Normal 2 2 4 5 7 2 2" xfId="7040"/>
    <cellStyle name="Normal 2 2 4 5 7 3" xfId="11314"/>
    <cellStyle name="Normal 2 2 4 5 8" xfId="12935"/>
    <cellStyle name="Normal 2 2 4 5 8 2" xfId="20441"/>
    <cellStyle name="Normal 2 2 4 5 8 2 2" xfId="24300"/>
    <cellStyle name="Normal 2 2 4 5 8 3" xfId="20445"/>
    <cellStyle name="Normal 2 2 4 5 9" xfId="13078"/>
    <cellStyle name="Normal 2 2 4 5 9 2" xfId="6852"/>
    <cellStyle name="Normal 2 2 4 6" xfId="34106"/>
    <cellStyle name="Normal 2 2 4 6 10" xfId="13082"/>
    <cellStyle name="Normal 2 2 4 6 10 2" xfId="13085"/>
    <cellStyle name="Normal 2 2 4 6 11" xfId="6549"/>
    <cellStyle name="Normal 2 2 4 6 2" xfId="8263"/>
    <cellStyle name="Normal 2 2 4 6 2 10" xfId="13087"/>
    <cellStyle name="Normal 2 2 4 6 2 2" xfId="8270"/>
    <cellStyle name="Normal 2 2 4 6 2 2 2" xfId="12075"/>
    <cellStyle name="Normal 2 2 4 6 2 2 2 2" xfId="405"/>
    <cellStyle name="Normal 2 2 4 6 2 2 3" xfId="1623"/>
    <cellStyle name="Normal 2 2 4 6 2 3" xfId="8275"/>
    <cellStyle name="Normal 2 2 4 6 2 3 2" xfId="13090"/>
    <cellStyle name="Normal 2 2 4 6 2 3 2 2" xfId="2524"/>
    <cellStyle name="Normal 2 2 4 6 2 3 3" xfId="13096"/>
    <cellStyle name="Normal 2 2 4 6 2 4" xfId="21479"/>
    <cellStyle name="Normal 2 2 4 6 2 4 2" xfId="3781"/>
    <cellStyle name="Normal 2 2 4 6 2 4 2 2" xfId="14809"/>
    <cellStyle name="Normal 2 2 4 6 2 4 3" xfId="13102"/>
    <cellStyle name="Normal 2 2 4 6 2 5" xfId="28599"/>
    <cellStyle name="Normal 2 2 4 6 2 5 2" xfId="13106"/>
    <cellStyle name="Normal 2 2 4 6 2 5 2 2" xfId="14859"/>
    <cellStyle name="Normal 2 2 4 6 2 5 3" xfId="13107"/>
    <cellStyle name="Normal 2 2 4 6 2 6" xfId="13117"/>
    <cellStyle name="Normal 2 2 4 6 2 6 2" xfId="14540"/>
    <cellStyle name="Normal 2 2 4 6 2 6 2 2" xfId="14542"/>
    <cellStyle name="Normal 2 2 4 6 2 6 3" xfId="13125"/>
    <cellStyle name="Normal 2 2 4 6 2 7" xfId="13132"/>
    <cellStyle name="Normal 2 2 4 6 2 7 2" xfId="13136"/>
    <cellStyle name="Normal 2 2 4 6 2 7 2 2" xfId="1761"/>
    <cellStyle name="Normal 2 2 4 6 2 7 3" xfId="16672"/>
    <cellStyle name="Normal 2 2 4 6 2 8" xfId="13139"/>
    <cellStyle name="Normal 2 2 4 6 2 8 2" xfId="13142"/>
    <cellStyle name="Normal 2 2 4 6 2 9" xfId="13145"/>
    <cellStyle name="Normal 2 2 4 6 2 9 2" xfId="13152"/>
    <cellStyle name="Normal 2 2 4 6 3" xfId="18665"/>
    <cellStyle name="Normal 2 2 4 6 3 2" xfId="8282"/>
    <cellStyle name="Normal 2 2 4 6 3 2 2" xfId="28613"/>
    <cellStyle name="Normal 2 2 4 6 3 3" xfId="13948"/>
    <cellStyle name="Normal 2 2 4 6 4" xfId="8295"/>
    <cellStyle name="Normal 2 2 4 6 4 2" xfId="18277"/>
    <cellStyle name="Normal 2 2 4 6 4 2 2" xfId="13153"/>
    <cellStyle name="Normal 2 2 4 6 4 3" xfId="13955"/>
    <cellStyle name="Normal 2 2 4 6 5" xfId="6712"/>
    <cellStyle name="Normal 2 2 4 6 5 2" xfId="14303"/>
    <cellStyle name="Normal 2 2 4 6 5 2 2" xfId="3212"/>
    <cellStyle name="Normal 2 2 4 6 5 3" xfId="13966"/>
    <cellStyle name="Normal 2 2 4 6 6" xfId="15543"/>
    <cellStyle name="Normal 2 2 4 6 6 2" xfId="14205"/>
    <cellStyle name="Normal 2 2 4 6 6 2 2" xfId="2624"/>
    <cellStyle name="Normal 2 2 4 6 6 3" xfId="13970"/>
    <cellStyle name="Normal 2 2 4 6 7" xfId="12950"/>
    <cellStyle name="Normal 2 2 4 6 7 2" xfId="14214"/>
    <cellStyle name="Normal 2 2 4 6 7 2 2" xfId="3565"/>
    <cellStyle name="Normal 2 2 4 6 7 3" xfId="6917"/>
    <cellStyle name="Normal 2 2 4 6 8" xfId="13154"/>
    <cellStyle name="Normal 2 2 4 6 8 2" xfId="5751"/>
    <cellStyle name="Normal 2 2 4 6 8 2 2" xfId="13159"/>
    <cellStyle name="Normal 2 2 4 6 8 3" xfId="13162"/>
    <cellStyle name="Normal 2 2 4 6 9" xfId="2892"/>
    <cellStyle name="Normal 2 2 4 6 9 2" xfId="14229"/>
    <cellStyle name="Normal 2 2 4 7" xfId="13167"/>
    <cellStyle name="Normal 2 2 4 7 10" xfId="4254"/>
    <cellStyle name="Normal 2 2 4 7 2" xfId="6871"/>
    <cellStyle name="Normal 2 2 4 7 2 2" xfId="16722"/>
    <cellStyle name="Normal 2 2 4 7 2 2 2" xfId="14681"/>
    <cellStyle name="Normal 2 2 4 7 2 3" xfId="11137"/>
    <cellStyle name="Normal 2 2 4 7 3" xfId="13171"/>
    <cellStyle name="Normal 2 2 4 7 3 2" xfId="16752"/>
    <cellStyle name="Normal 2 2 4 7 3 2 2" xfId="14357"/>
    <cellStyle name="Normal 2 2 4 7 3 3" xfId="16767"/>
    <cellStyle name="Normal 2 2 4 7 4" xfId="13173"/>
    <cellStyle name="Normal 2 2 4 7 4 2" xfId="16785"/>
    <cellStyle name="Normal 2 2 4 7 4 2 2" xfId="14411"/>
    <cellStyle name="Normal 2 2 4 7 4 3" xfId="14003"/>
    <cellStyle name="Normal 2 2 4 7 5" xfId="16342"/>
    <cellStyle name="Normal 2 2 4 7 5 2" xfId="8613"/>
    <cellStyle name="Normal 2 2 4 7 5 2 2" xfId="874"/>
    <cellStyle name="Normal 2 2 4 7 5 3" xfId="26081"/>
    <cellStyle name="Normal 2 2 4 7 6" xfId="16355"/>
    <cellStyle name="Normal 2 2 4 7 6 2" xfId="16311"/>
    <cellStyle name="Normal 2 2 4 7 6 2 2" xfId="13180"/>
    <cellStyle name="Normal 2 2 4 7 6 3" xfId="16313"/>
    <cellStyle name="Normal 2 2 4 7 7" xfId="12958"/>
    <cellStyle name="Normal 2 2 4 7 7 2" xfId="16405"/>
    <cellStyle name="Normal 2 2 4 7 7 2 2" xfId="12717"/>
    <cellStyle name="Normal 2 2 4 7 7 3" xfId="24329"/>
    <cellStyle name="Normal 2 2 4 7 8" xfId="13185"/>
    <cellStyle name="Normal 2 2 4 7 8 2" xfId="13191"/>
    <cellStyle name="Normal 2 2 4 7 9" xfId="5080"/>
    <cellStyle name="Normal 2 2 4 7 9 2" xfId="16433"/>
    <cellStyle name="Normal 2 2 4 8" xfId="13198"/>
    <cellStyle name="Normal 2 2 4 8 10" xfId="3243"/>
    <cellStyle name="Normal 2 2 4 8 2" xfId="7011"/>
    <cellStyle name="Normal 2 2 4 8 2 2" xfId="7013"/>
    <cellStyle name="Normal 2 2 4 8 2 2 2" xfId="12305"/>
    <cellStyle name="Normal 2 2 4 8 2 3" xfId="13203"/>
    <cellStyle name="Normal 2 2 4 8 3" xfId="2970"/>
    <cellStyle name="Normal 2 2 4 8 3 2" xfId="13206"/>
    <cellStyle name="Normal 2 2 4 8 3 2 2" xfId="13208"/>
    <cellStyle name="Normal 2 2 4 8 3 3" xfId="17546"/>
    <cellStyle name="Normal 2 2 4 8 4" xfId="8502"/>
    <cellStyle name="Normal 2 2 4 8 4 2" xfId="13209"/>
    <cellStyle name="Normal 2 2 4 8 4 2 2" xfId="13211"/>
    <cellStyle name="Normal 2 2 4 8 4 3" xfId="24107"/>
    <cellStyle name="Normal 2 2 4 8 5" xfId="16368"/>
    <cellStyle name="Normal 2 2 4 8 5 2" xfId="11044"/>
    <cellStyle name="Normal 2 2 4 8 5 2 2" xfId="2948"/>
    <cellStyle name="Normal 2 2 4 8 5 3" xfId="2784"/>
    <cellStyle name="Normal 2 2 4 8 6" xfId="17023"/>
    <cellStyle name="Normal 2 2 4 8 6 2" xfId="13565"/>
    <cellStyle name="Normal 2 2 4 8 6 2 2" xfId="13568"/>
    <cellStyle name="Normal 2 2 4 8 6 3" xfId="17480"/>
    <cellStyle name="Normal 2 2 4 8 7" xfId="19832"/>
    <cellStyle name="Normal 2 2 4 8 7 2" xfId="13212"/>
    <cellStyle name="Normal 2 2 4 8 7 2 2" xfId="151"/>
    <cellStyle name="Normal 2 2 4 8 7 3" xfId="28624"/>
    <cellStyle name="Normal 2 2 4 8 8" xfId="30137"/>
    <cellStyle name="Normal 2 2 4 8 8 2" xfId="13864"/>
    <cellStyle name="Normal 2 2 4 8 9" xfId="30141"/>
    <cellStyle name="Normal 2 2 4 8 9 2" xfId="2325"/>
    <cellStyle name="Normal 2 2 4 9" xfId="13217"/>
    <cellStyle name="Normal 2 2 4 9 2" xfId="7253"/>
    <cellStyle name="Normal 2 2 4 9 2 2" xfId="7254"/>
    <cellStyle name="Normal 2 2 4 9 2 2 2" xfId="15470"/>
    <cellStyle name="Normal 2 2 4 9 2 3" xfId="13220"/>
    <cellStyle name="Normal 2 2 4 9 3" xfId="3775"/>
    <cellStyle name="Normal 2 2 4 9 3 2" xfId="13221"/>
    <cellStyle name="Normal 2 2 4 9 3 2 2" xfId="9475"/>
    <cellStyle name="Normal 2 2 4 9 3 3" xfId="30720"/>
    <cellStyle name="Normal 2 2 4 9 4" xfId="831"/>
    <cellStyle name="Normal 2 2 4 9 4 2" xfId="7493"/>
    <cellStyle name="Normal 2 2 4 9 4 2 2" xfId="7496"/>
    <cellStyle name="Normal 2 2 4 9 4 3" xfId="14082"/>
    <cellStyle name="Normal 2 2 4 9 5" xfId="16372"/>
    <cellStyle name="Normal 2 2 4 9 5 2" xfId="11210"/>
    <cellStyle name="Normal 2 2 4 9 5 2 2" xfId="7564"/>
    <cellStyle name="Normal 2 2 4 9 5 3" xfId="14088"/>
    <cellStyle name="Normal 2 2 4 9 6" xfId="15549"/>
    <cellStyle name="Normal 2 2 4 9 6 2" xfId="21229"/>
    <cellStyle name="Normal 2 2 4 9 6 2 2" xfId="10797"/>
    <cellStyle name="Normal 2 2 4 9 6 3" xfId="7202"/>
    <cellStyle name="Normal 2 2 4 9 7" xfId="19845"/>
    <cellStyle name="Normal 2 2 4 9 7 2" xfId="7806"/>
    <cellStyle name="Normal 2 2 4 9 8" xfId="8309"/>
    <cellStyle name="Normal 2 2 4 9 8 2" xfId="12625"/>
    <cellStyle name="Normal 2 2 4 9 9" xfId="35513"/>
    <cellStyle name="Normal 2 2 5" xfId="13227"/>
    <cellStyle name="Normal 2 2 5 10" xfId="691"/>
    <cellStyle name="Normal 2 2 5 10 2" xfId="13231"/>
    <cellStyle name="Normal 2 2 5 10 2 2" xfId="7007"/>
    <cellStyle name="Normal 2 2 5 10 3" xfId="9057"/>
    <cellStyle name="Normal 2 2 5 11" xfId="13233"/>
    <cellStyle name="Normal 2 2 5 11 2" xfId="20636"/>
    <cellStyle name="Normal 2 2 5 11 2 2" xfId="7244"/>
    <cellStyle name="Normal 2 2 5 11 3" xfId="13235"/>
    <cellStyle name="Normal 2 2 5 12" xfId="13237"/>
    <cellStyle name="Normal 2 2 5 12 2" xfId="20646"/>
    <cellStyle name="Normal 2 2 5 12 2 2" xfId="38510"/>
    <cellStyle name="Normal 2 2 5 12 3" xfId="13240"/>
    <cellStyle name="Normal 2 2 5 13" xfId="1196"/>
    <cellStyle name="Normal 2 2 5 13 2" xfId="13242"/>
    <cellStyle name="Normal 2 2 5 13 2 2" xfId="6062"/>
    <cellStyle name="Normal 2 2 5 13 3" xfId="13247"/>
    <cellStyle name="Normal 2 2 5 14" xfId="13249"/>
    <cellStyle name="Normal 2 2 5 14 2" xfId="20662"/>
    <cellStyle name="Normal 2 2 5 14 2 2" xfId="13258"/>
    <cellStyle name="Normal 2 2 5 14 3" xfId="5057"/>
    <cellStyle name="Normal 2 2 5 15" xfId="14339"/>
    <cellStyle name="Normal 2 2 5 15 2" xfId="20666"/>
    <cellStyle name="Normal 2 2 5 15 2 2" xfId="264"/>
    <cellStyle name="Normal 2 2 5 15 3" xfId="19815"/>
    <cellStyle name="Normal 2 2 5 16" xfId="9178"/>
    <cellStyle name="Normal 2 2 5 16 2" xfId="16578"/>
    <cellStyle name="Normal 2 2 5 17" xfId="29030"/>
    <cellStyle name="Normal 2 2 5 17 2" xfId="23664"/>
    <cellStyle name="Normal 2 2 5 18" xfId="12446"/>
    <cellStyle name="Normal 2 2 5 19" xfId="772"/>
    <cellStyle name="Normal 2 2 5 2" xfId="3994"/>
    <cellStyle name="Normal 2 2 5 2 10" xfId="23029"/>
    <cellStyle name="Normal 2 2 5 2 10 2" xfId="10790"/>
    <cellStyle name="Normal 2 2 5 2 10 2 2" xfId="8174"/>
    <cellStyle name="Normal 2 2 5 2 10 3" xfId="14097"/>
    <cellStyle name="Normal 2 2 5 2 11" xfId="10807"/>
    <cellStyle name="Normal 2 2 5 2 11 2" xfId="13272"/>
    <cellStyle name="Normal 2 2 5 2 11 2 2" xfId="13278"/>
    <cellStyle name="Normal 2 2 5 2 11 3" xfId="1224"/>
    <cellStyle name="Normal 2 2 5 2 12" xfId="12561"/>
    <cellStyle name="Normal 2 2 5 2 12 2" xfId="25538"/>
    <cellStyle name="Normal 2 2 5 2 12 2 2" xfId="13184"/>
    <cellStyle name="Normal 2 2 5 2 12 3" xfId="456"/>
    <cellStyle name="Normal 2 2 5 2 13" xfId="13287"/>
    <cellStyle name="Normal 2 2 5 2 13 2" xfId="13291"/>
    <cellStyle name="Normal 2 2 5 2 13 2 2" xfId="9398"/>
    <cellStyle name="Normal 2 2 5 2 13 3" xfId="12257"/>
    <cellStyle name="Normal 2 2 5 2 14" xfId="13296"/>
    <cellStyle name="Normal 2 2 5 2 14 2" xfId="13299"/>
    <cellStyle name="Normal 2 2 5 2 15" xfId="15487"/>
    <cellStyle name="Normal 2 2 5 2 15 2" xfId="33812"/>
    <cellStyle name="Normal 2 2 5 2 16" xfId="15489"/>
    <cellStyle name="Normal 2 2 5 2 17" xfId="37879"/>
    <cellStyle name="Normal 2 2 5 2 2" xfId="6383"/>
    <cellStyle name="Normal 2 2 5 2 2 10" xfId="13306"/>
    <cellStyle name="Normal 2 2 5 2 2 10 2" xfId="7396"/>
    <cellStyle name="Normal 2 2 5 2 2 10 2 2" xfId="32679"/>
    <cellStyle name="Normal 2 2 5 2 2 10 3" xfId="21688"/>
    <cellStyle name="Normal 2 2 5 2 2 11" xfId="13308"/>
    <cellStyle name="Normal 2 2 5 2 2 11 2" xfId="31883"/>
    <cellStyle name="Normal 2 2 5 2 2 11 2 2" xfId="33984"/>
    <cellStyle name="Normal 2 2 5 2 2 11 3" xfId="34908"/>
    <cellStyle name="Normal 2 2 5 2 2 12" xfId="35232"/>
    <cellStyle name="Normal 2 2 5 2 2 12 2" xfId="7406"/>
    <cellStyle name="Normal 2 2 5 2 2 12 2 2" xfId="9895"/>
    <cellStyle name="Normal 2 2 5 2 2 12 3" xfId="28961"/>
    <cellStyle name="Normal 2 2 5 2 2 13" xfId="13766"/>
    <cellStyle name="Normal 2 2 5 2 2 13 2" xfId="7411"/>
    <cellStyle name="Normal 2 2 5 2 2 14" xfId="28242"/>
    <cellStyle name="Normal 2 2 5 2 2 14 2" xfId="4230"/>
    <cellStyle name="Normal 2 2 5 2 2 15" xfId="8884"/>
    <cellStyle name="Normal 2 2 5 2 2 16" xfId="23683"/>
    <cellStyle name="Normal 2 2 5 2 2 2" xfId="2752"/>
    <cellStyle name="Normal 2 2 5 2 2 2 10" xfId="12185"/>
    <cellStyle name="Normal 2 2 5 2 2 2 10 2" xfId="11865"/>
    <cellStyle name="Normal 2 2 5 2 2 2 11" xfId="5719"/>
    <cellStyle name="Normal 2 2 5 2 2 2 2" xfId="13501"/>
    <cellStyle name="Normal 2 2 5 2 2 2 2 10" xfId="12726"/>
    <cellStyle name="Normal 2 2 5 2 2 2 2 2" xfId="11332"/>
    <cellStyle name="Normal 2 2 5 2 2 2 2 2 2" xfId="15921"/>
    <cellStyle name="Normal 2 2 5 2 2 2 2 2 2 2" xfId="6065"/>
    <cellStyle name="Normal 2 2 5 2 2 2 2 2 3" xfId="20711"/>
    <cellStyle name="Normal 2 2 5 2 2 2 2 3" xfId="15170"/>
    <cellStyle name="Normal 2 2 5 2 2 2 2 3 2" xfId="8768"/>
    <cellStyle name="Normal 2 2 5 2 2 2 2 3 2 2" xfId="13324"/>
    <cellStyle name="Normal 2 2 5 2 2 2 2 3 3" xfId="2639"/>
    <cellStyle name="Normal 2 2 5 2 2 2 2 4" xfId="801"/>
    <cellStyle name="Normal 2 2 5 2 2 2 2 4 2" xfId="8772"/>
    <cellStyle name="Normal 2 2 5 2 2 2 2 4 2 2" xfId="27483"/>
    <cellStyle name="Normal 2 2 5 2 2 2 2 4 3" xfId="20727"/>
    <cellStyle name="Normal 2 2 5 2 2 2 2 5" xfId="2927"/>
    <cellStyle name="Normal 2 2 5 2 2 2 2 5 2" xfId="5514"/>
    <cellStyle name="Normal 2 2 5 2 2 2 2 5 2 2" xfId="27492"/>
    <cellStyle name="Normal 2 2 5 2 2 2 2 5 3" xfId="20743"/>
    <cellStyle name="Normal 2 2 5 2 2 2 2 6" xfId="722"/>
    <cellStyle name="Normal 2 2 5 2 2 2 2 6 2" xfId="8777"/>
    <cellStyle name="Normal 2 2 5 2 2 2 2 6 2 2" xfId="2313"/>
    <cellStyle name="Normal 2 2 5 2 2 2 2 6 3" xfId="20747"/>
    <cellStyle name="Normal 2 2 5 2 2 2 2 7" xfId="23944"/>
    <cellStyle name="Normal 2 2 5 2 2 2 2 7 2" xfId="7016"/>
    <cellStyle name="Normal 2 2 5 2 2 2 2 7 2 2" xfId="11752"/>
    <cellStyle name="Normal 2 2 5 2 2 2 2 7 3" xfId="20751"/>
    <cellStyle name="Normal 2 2 5 2 2 2 2 8" xfId="23946"/>
    <cellStyle name="Normal 2 2 5 2 2 2 2 8 2" xfId="2705"/>
    <cellStyle name="Normal 2 2 5 2 2 2 2 9" xfId="1553"/>
    <cellStyle name="Normal 2 2 5 2 2 2 2 9 2" xfId="1682"/>
    <cellStyle name="Normal 2 2 5 2 2 2 3" xfId="4712"/>
    <cellStyle name="Normal 2 2 5 2 2 2 3 2" xfId="13505"/>
    <cellStyle name="Normal 2 2 5 2 2 2 3 2 2" xfId="13506"/>
    <cellStyle name="Normal 2 2 5 2 2 2 3 3" xfId="7273"/>
    <cellStyle name="Normal 2 2 5 2 2 2 4" xfId="20811"/>
    <cellStyle name="Normal 2 2 5 2 2 2 4 2" xfId="20816"/>
    <cellStyle name="Normal 2 2 5 2 2 2 4 2 2" xfId="13510"/>
    <cellStyle name="Normal 2 2 5 2 2 2 4 3" xfId="9907"/>
    <cellStyle name="Normal 2 2 5 2 2 2 5" xfId="20822"/>
    <cellStyle name="Normal 2 2 5 2 2 2 5 2" xfId="10856"/>
    <cellStyle name="Normal 2 2 5 2 2 2 5 2 2" xfId="23820"/>
    <cellStyle name="Normal 2 2 5 2 2 2 5 3" xfId="7114"/>
    <cellStyle name="Normal 2 2 5 2 2 2 6" xfId="12994"/>
    <cellStyle name="Normal 2 2 5 2 2 2 6 2" xfId="13513"/>
    <cellStyle name="Normal 2 2 5 2 2 2 6 2 2" xfId="23890"/>
    <cellStyle name="Normal 2 2 5 2 2 2 6 3" xfId="5385"/>
    <cellStyle name="Normal 2 2 5 2 2 2 7" xfId="13523"/>
    <cellStyle name="Normal 2 2 5 2 2 2 7 2" xfId="13525"/>
    <cellStyle name="Normal 2 2 5 2 2 2 7 2 2" xfId="23928"/>
    <cellStyle name="Normal 2 2 5 2 2 2 7 3" xfId="37456"/>
    <cellStyle name="Normal 2 2 5 2 2 2 8" xfId="24342"/>
    <cellStyle name="Normal 2 2 5 2 2 2 8 2" xfId="25745"/>
    <cellStyle name="Normal 2 2 5 2 2 2 8 2 2" xfId="17919"/>
    <cellStyle name="Normal 2 2 5 2 2 2 8 3" xfId="35179"/>
    <cellStyle name="Normal 2 2 5 2 2 2 9" xfId="28998"/>
    <cellStyle name="Normal 2 2 5 2 2 2 9 2" xfId="37375"/>
    <cellStyle name="Normal 2 2 5 2 2 3" xfId="6094"/>
    <cellStyle name="Normal 2 2 5 2 2 3 10" xfId="36093"/>
    <cellStyle name="Normal 2 2 5 2 2 3 10 2" xfId="13576"/>
    <cellStyle name="Normal 2 2 5 2 2 3 11" xfId="13342"/>
    <cellStyle name="Normal 2 2 5 2 2 3 2" xfId="13536"/>
    <cellStyle name="Normal 2 2 5 2 2 3 2 10" xfId="4510"/>
    <cellStyle name="Normal 2 2 5 2 2 3 2 2" xfId="14037"/>
    <cellStyle name="Normal 2 2 5 2 2 3 2 2 2" xfId="10939"/>
    <cellStyle name="Normal 2 2 5 2 2 3 2 2 2 2" xfId="28152"/>
    <cellStyle name="Normal 2 2 5 2 2 3 2 2 3" xfId="16726"/>
    <cellStyle name="Normal 2 2 5 2 2 3 2 3" xfId="15264"/>
    <cellStyle name="Normal 2 2 5 2 2 3 2 3 2" xfId="9463"/>
    <cellStyle name="Normal 2 2 5 2 2 3 2 3 2 2" xfId="30097"/>
    <cellStyle name="Normal 2 2 5 2 2 3 2 3 3" xfId="4305"/>
    <cellStyle name="Normal 2 2 5 2 2 3 2 4" xfId="16885"/>
    <cellStyle name="Normal 2 2 5 2 2 3 2 4 2" xfId="10955"/>
    <cellStyle name="Normal 2 2 5 2 2 3 2 4 2 2" xfId="27299"/>
    <cellStyle name="Normal 2 2 5 2 2 3 2 4 3" xfId="16731"/>
    <cellStyle name="Normal 2 2 5 2 2 3 2 5" xfId="16740"/>
    <cellStyle name="Normal 2 2 5 2 2 3 2 5 2" xfId="10975"/>
    <cellStyle name="Normal 2 2 5 2 2 3 2 5 2 2" xfId="27375"/>
    <cellStyle name="Normal 2 2 5 2 2 3 2 5 3" xfId="18859"/>
    <cellStyle name="Normal 2 2 5 2 2 3 2 6" xfId="4030"/>
    <cellStyle name="Normal 2 2 5 2 2 3 2 6 2" xfId="18926"/>
    <cellStyle name="Normal 2 2 5 2 2 3 2 6 2 2" xfId="27412"/>
    <cellStyle name="Normal 2 2 5 2 2 3 2 6 3" xfId="1335"/>
    <cellStyle name="Normal 2 2 5 2 2 3 2 7" xfId="23970"/>
    <cellStyle name="Normal 2 2 5 2 2 3 2 7 2" xfId="16363"/>
    <cellStyle name="Normal 2 2 5 2 2 3 2 7 2 2" xfId="16918"/>
    <cellStyle name="Normal 2 2 5 2 2 3 2 7 3" xfId="16248"/>
    <cellStyle name="Normal 2 2 5 2 2 3 2 8" xfId="5821"/>
    <cellStyle name="Normal 2 2 5 2 2 3 2 8 2" xfId="19001"/>
    <cellStyle name="Normal 2 2 5 2 2 3 2 9" xfId="1160"/>
    <cellStyle name="Normal 2 2 5 2 2 3 2 9 2" xfId="19013"/>
    <cellStyle name="Normal 2 2 5 2 2 3 3" xfId="13540"/>
    <cellStyle name="Normal 2 2 5 2 2 3 3 2" xfId="16764"/>
    <cellStyle name="Normal 2 2 5 2 2 3 3 2 2" xfId="14365"/>
    <cellStyle name="Normal 2 2 5 2 2 3 3 3" xfId="8107"/>
    <cellStyle name="Normal 2 2 5 2 2 3 4" xfId="13543"/>
    <cellStyle name="Normal 2 2 5 2 2 3 4 2" xfId="26028"/>
    <cellStyle name="Normal 2 2 5 2 2 3 4 2 2" xfId="23997"/>
    <cellStyle name="Normal 2 2 5 2 2 3 4 3" xfId="11222"/>
    <cellStyle name="Normal 2 2 5 2 2 3 5" xfId="15412"/>
    <cellStyle name="Normal 2 2 5 2 2 3 5 2" xfId="26078"/>
    <cellStyle name="Normal 2 2 5 2 2 3 5 2 2" xfId="26091"/>
    <cellStyle name="Normal 2 2 5 2 2 3 5 3" xfId="9472"/>
    <cellStyle name="Normal 2 2 5 2 2 3 6" xfId="10254"/>
    <cellStyle name="Normal 2 2 5 2 2 3 6 2" xfId="26123"/>
    <cellStyle name="Normal 2 2 5 2 2 3 6 2 2" xfId="26325"/>
    <cellStyle name="Normal 2 2 5 2 2 3 6 3" xfId="9538"/>
    <cellStyle name="Normal 2 2 5 2 2 3 7" xfId="23703"/>
    <cellStyle name="Normal 2 2 5 2 2 3 7 2" xfId="26145"/>
    <cellStyle name="Normal 2 2 5 2 2 3 7 2 2" xfId="25071"/>
    <cellStyle name="Normal 2 2 5 2 2 3 7 3" xfId="23707"/>
    <cellStyle name="Normal 2 2 5 2 2 3 8" xfId="23688"/>
    <cellStyle name="Normal 2 2 5 2 2 3 8 2" xfId="23699"/>
    <cellStyle name="Normal 2 2 5 2 2 3 8 2 2" xfId="23709"/>
    <cellStyle name="Normal 2 2 5 2 2 3 8 3" xfId="17317"/>
    <cellStyle name="Normal 2 2 5 2 2 3 9" xfId="19413"/>
    <cellStyle name="Normal 2 2 5 2 2 3 9 2" xfId="23713"/>
    <cellStyle name="Normal 2 2 5 2 2 4" xfId="13371"/>
    <cellStyle name="Normal 2 2 5 2 2 4 10" xfId="33193"/>
    <cellStyle name="Normal 2 2 5 2 2 4 2" xfId="13552"/>
    <cellStyle name="Normal 2 2 5 2 2 4 2 2" xfId="5011"/>
    <cellStyle name="Normal 2 2 5 2 2 4 2 2 2" xfId="27075"/>
    <cellStyle name="Normal 2 2 5 2 2 4 2 3" xfId="21677"/>
    <cellStyle name="Normal 2 2 5 2 2 4 3" xfId="3701"/>
    <cellStyle name="Normal 2 2 5 2 2 4 3 2" xfId="26200"/>
    <cellStyle name="Normal 2 2 5 2 2 4 3 2 2" xfId="26204"/>
    <cellStyle name="Normal 2 2 5 2 2 4 3 3" xfId="1191"/>
    <cellStyle name="Normal 2 2 5 2 2 4 4" xfId="20827"/>
    <cellStyle name="Normal 2 2 5 2 2 4 4 2" xfId="1011"/>
    <cellStyle name="Normal 2 2 5 2 2 4 4 2 2" xfId="12540"/>
    <cellStyle name="Normal 2 2 5 2 2 4 4 3" xfId="1435"/>
    <cellStyle name="Normal 2 2 5 2 2 4 5" xfId="3263"/>
    <cellStyle name="Normal 2 2 5 2 2 4 5 2" xfId="7233"/>
    <cellStyle name="Normal 2 2 5 2 2 4 5 2 2" xfId="6479"/>
    <cellStyle name="Normal 2 2 5 2 2 4 5 3" xfId="14580"/>
    <cellStyle name="Normal 2 2 5 2 2 4 6" xfId="7249"/>
    <cellStyle name="Normal 2 2 5 2 2 4 6 2" xfId="1992"/>
    <cellStyle name="Normal 2 2 5 2 2 4 6 2 2" xfId="2516"/>
    <cellStyle name="Normal 2 2 5 2 2 4 6 3" xfId="3011"/>
    <cellStyle name="Normal 2 2 5 2 2 4 7" xfId="15904"/>
    <cellStyle name="Normal 2 2 5 2 2 4 7 2" xfId="8914"/>
    <cellStyle name="Normal 2 2 5 2 2 4 7 2 2" xfId="2538"/>
    <cellStyle name="Normal 2 2 5 2 2 4 7 3" xfId="2554"/>
    <cellStyle name="Normal 2 2 5 2 2 4 8" xfId="11994"/>
    <cellStyle name="Normal 2 2 5 2 2 4 8 2" xfId="3080"/>
    <cellStyle name="Normal 2 2 5 2 2 4 9" xfId="6264"/>
    <cellStyle name="Normal 2 2 5 2 2 4 9 2" xfId="1938"/>
    <cellStyle name="Normal 2 2 5 2 2 5" xfId="29145"/>
    <cellStyle name="Normal 2 2 5 2 2 5 10" xfId="8786"/>
    <cellStyle name="Normal 2 2 5 2 2 5 2" xfId="26871"/>
    <cellStyle name="Normal 2 2 5 2 2 5 2 2" xfId="1897"/>
    <cellStyle name="Normal 2 2 5 2 2 5 2 2 2" xfId="22088"/>
    <cellStyle name="Normal 2 2 5 2 2 5 2 3" xfId="22090"/>
    <cellStyle name="Normal 2 2 5 2 2 5 3" xfId="2603"/>
    <cellStyle name="Normal 2 2 5 2 2 5 3 2" xfId="24222"/>
    <cellStyle name="Normal 2 2 5 2 2 5 3 2 2" xfId="24225"/>
    <cellStyle name="Normal 2 2 5 2 2 5 3 3" xfId="215"/>
    <cellStyle name="Normal 2 2 5 2 2 5 4" xfId="5390"/>
    <cellStyle name="Normal 2 2 5 2 2 5 4 2" xfId="5803"/>
    <cellStyle name="Normal 2 2 5 2 2 5 4 2 2" xfId="4535"/>
    <cellStyle name="Normal 2 2 5 2 2 5 4 3" xfId="638"/>
    <cellStyle name="Normal 2 2 5 2 2 5 5" xfId="361"/>
    <cellStyle name="Normal 2 2 5 2 2 5 5 2" xfId="6325"/>
    <cellStyle name="Normal 2 2 5 2 2 5 5 2 2" xfId="5182"/>
    <cellStyle name="Normal 2 2 5 2 2 5 5 3" xfId="93"/>
    <cellStyle name="Normal 2 2 5 2 2 5 6" xfId="1199"/>
    <cellStyle name="Normal 2 2 5 2 2 5 6 2" xfId="6588"/>
    <cellStyle name="Normal 2 2 5 2 2 5 6 2 2" xfId="13374"/>
    <cellStyle name="Normal 2 2 5 2 2 5 6 3" xfId="13377"/>
    <cellStyle name="Normal 2 2 5 2 2 5 7" xfId="35209"/>
    <cellStyle name="Normal 2 2 5 2 2 5 7 2" xfId="17744"/>
    <cellStyle name="Normal 2 2 5 2 2 5 7 2 2" xfId="13385"/>
    <cellStyle name="Normal 2 2 5 2 2 5 7 3" xfId="7089"/>
    <cellStyle name="Normal 2 2 5 2 2 5 8" xfId="17334"/>
    <cellStyle name="Normal 2 2 5 2 2 5 8 2" xfId="13405"/>
    <cellStyle name="Normal 2 2 5 2 2 5 9" xfId="13414"/>
    <cellStyle name="Normal 2 2 5 2 2 5 9 2" xfId="12966"/>
    <cellStyle name="Normal 2 2 5 2 2 6" xfId="26874"/>
    <cellStyle name="Normal 2 2 5 2 2 6 2" xfId="1367"/>
    <cellStyle name="Normal 2 2 5 2 2 6 2 2" xfId="3189"/>
    <cellStyle name="Normal 2 2 5 2 2 6 2 2 2" xfId="9916"/>
    <cellStyle name="Normal 2 2 5 2 2 6 2 3" xfId="20014"/>
    <cellStyle name="Normal 2 2 5 2 2 6 3" xfId="3269"/>
    <cellStyle name="Normal 2 2 5 2 2 6 3 2" xfId="1824"/>
    <cellStyle name="Normal 2 2 5 2 2 6 3 2 2" xfId="9070"/>
    <cellStyle name="Normal 2 2 5 2 2 6 3 3" xfId="535"/>
    <cellStyle name="Normal 2 2 5 2 2 6 4" xfId="1768"/>
    <cellStyle name="Normal 2 2 5 2 2 6 4 2" xfId="16610"/>
    <cellStyle name="Normal 2 2 5 2 2 6 4 2 2" xfId="4629"/>
    <cellStyle name="Normal 2 2 5 2 2 6 4 3" xfId="890"/>
    <cellStyle name="Normal 2 2 5 2 2 6 5" xfId="2966"/>
    <cellStyle name="Normal 2 2 5 2 2 6 5 2" xfId="476"/>
    <cellStyle name="Normal 2 2 5 2 2 6 5 2 2" xfId="21332"/>
    <cellStyle name="Normal 2 2 5 2 2 6 5 3" xfId="5426"/>
    <cellStyle name="Normal 2 2 5 2 2 6 6" xfId="1798"/>
    <cellStyle name="Normal 2 2 5 2 2 6 6 2" xfId="2153"/>
    <cellStyle name="Normal 2 2 5 2 2 6 6 2 2" xfId="13388"/>
    <cellStyle name="Normal 2 2 5 2 2 6 6 3" xfId="13397"/>
    <cellStyle name="Normal 2 2 5 2 2 6 7" xfId="34206"/>
    <cellStyle name="Normal 2 2 5 2 2 6 7 2" xfId="14147"/>
    <cellStyle name="Normal 2 2 5 2 2 6 8" xfId="31801"/>
    <cellStyle name="Normal 2 2 5 2 2 6 8 2" xfId="13400"/>
    <cellStyle name="Normal 2 2 5 2 2 6 9" xfId="13401"/>
    <cellStyle name="Normal 2 2 5 2 2 7" xfId="32091"/>
    <cellStyle name="Normal 2 2 5 2 2 7 2" xfId="2571"/>
    <cellStyle name="Normal 2 2 5 2 2 7 2 2" xfId="913"/>
    <cellStyle name="Normal 2 2 5 2 2 7 3" xfId="26606"/>
    <cellStyle name="Normal 2 2 5 2 2 8" xfId="4924"/>
    <cellStyle name="Normal 2 2 5 2 2 8 2" xfId="1114"/>
    <cellStyle name="Normal 2 2 5 2 2 8 2 2" xfId="22402"/>
    <cellStyle name="Normal 2 2 5 2 2 8 3" xfId="2794"/>
    <cellStyle name="Normal 2 2 5 2 2 9" xfId="14553"/>
    <cellStyle name="Normal 2 2 5 2 2 9 2" xfId="21317"/>
    <cellStyle name="Normal 2 2 5 2 2 9 2 2" xfId="21320"/>
    <cellStyle name="Normal 2 2 5 2 2 9 3" xfId="4931"/>
    <cellStyle name="Normal 2 2 5 2 3" xfId="13402"/>
    <cellStyle name="Normal 2 2 5 2 3 10" xfId="5994"/>
    <cellStyle name="Normal 2 2 5 2 3 10 2" xfId="13404"/>
    <cellStyle name="Normal 2 2 5 2 3 11" xfId="13413"/>
    <cellStyle name="Normal 2 2 5 2 3 2" xfId="13417"/>
    <cellStyle name="Normal 2 2 5 2 3 2 10" xfId="13420"/>
    <cellStyle name="Normal 2 2 5 2 3 2 2" xfId="15871"/>
    <cellStyle name="Normal 2 2 5 2 3 2 2 2" xfId="14058"/>
    <cellStyle name="Normal 2 2 5 2 3 2 2 2 2" xfId="15879"/>
    <cellStyle name="Normal 2 2 5 2 3 2 2 3" xfId="15211"/>
    <cellStyle name="Normal 2 2 5 2 3 2 3" xfId="15883"/>
    <cellStyle name="Normal 2 2 5 2 3 2 3 2" xfId="15745"/>
    <cellStyle name="Normal 2 2 5 2 3 2 3 2 2" xfId="11719"/>
    <cellStyle name="Normal 2 2 5 2 3 2 3 3" xfId="13424"/>
    <cellStyle name="Normal 2 2 5 2 3 2 4" xfId="15889"/>
    <cellStyle name="Normal 2 2 5 2 3 2 4 2" xfId="15752"/>
    <cellStyle name="Normal 2 2 5 2 3 2 4 2 2" xfId="14072"/>
    <cellStyle name="Normal 2 2 5 2 3 2 4 3" xfId="13426"/>
    <cellStyle name="Normal 2 2 5 2 3 2 5" xfId="11811"/>
    <cellStyle name="Normal 2 2 5 2 3 2 5 2" xfId="30718"/>
    <cellStyle name="Normal 2 2 5 2 3 2 5 2 2" xfId="11817"/>
    <cellStyle name="Normal 2 2 5 2 3 2 5 3" xfId="13428"/>
    <cellStyle name="Normal 2 2 5 2 3 2 6" xfId="15895"/>
    <cellStyle name="Normal 2 2 5 2 3 2 6 2" xfId="10692"/>
    <cellStyle name="Normal 2 2 5 2 3 2 6 2 2" xfId="16452"/>
    <cellStyle name="Normal 2 2 5 2 3 2 6 3" xfId="4993"/>
    <cellStyle name="Normal 2 2 5 2 3 2 7" xfId="14086"/>
    <cellStyle name="Normal 2 2 5 2 3 2 7 2" xfId="7223"/>
    <cellStyle name="Normal 2 2 5 2 3 2 7 2 2" xfId="10111"/>
    <cellStyle name="Normal 2 2 5 2 3 2 7 3" xfId="19188"/>
    <cellStyle name="Normal 2 2 5 2 3 2 8" xfId="14090"/>
    <cellStyle name="Normal 2 2 5 2 3 2 8 2" xfId="7199"/>
    <cellStyle name="Normal 2 2 5 2 3 2 9" xfId="5681"/>
    <cellStyle name="Normal 2 2 5 2 3 2 9 2" xfId="2500"/>
    <cellStyle name="Normal 2 2 5 2 3 3" xfId="13438"/>
    <cellStyle name="Normal 2 2 5 2 3 3 2" xfId="13448"/>
    <cellStyle name="Normal 2 2 5 2 3 3 2 2" xfId="17135"/>
    <cellStyle name="Normal 2 2 5 2 3 3 3" xfId="14111"/>
    <cellStyle name="Normal 2 2 5 2 3 4" xfId="13449"/>
    <cellStyle name="Normal 2 2 5 2 3 4 2" xfId="14128"/>
    <cellStyle name="Normal 2 2 5 2 3 4 2 2" xfId="4340"/>
    <cellStyle name="Normal 2 2 5 2 3 4 3" xfId="4879"/>
    <cellStyle name="Normal 2 2 5 2 3 5" xfId="16198"/>
    <cellStyle name="Normal 2 2 5 2 3 5 2" xfId="26881"/>
    <cellStyle name="Normal 2 2 5 2 3 5 2 2" xfId="13454"/>
    <cellStyle name="Normal 2 2 5 2 3 5 3" xfId="4448"/>
    <cellStyle name="Normal 2 2 5 2 3 6" xfId="10217"/>
    <cellStyle name="Normal 2 2 5 2 3 6 2" xfId="10222"/>
    <cellStyle name="Normal 2 2 5 2 3 6 2 2" xfId="11283"/>
    <cellStyle name="Normal 2 2 5 2 3 6 3" xfId="14525"/>
    <cellStyle name="Normal 2 2 5 2 3 7" xfId="10225"/>
    <cellStyle name="Normal 2 2 5 2 3 7 2" xfId="13457"/>
    <cellStyle name="Normal 2 2 5 2 3 7 2 2" xfId="13462"/>
    <cellStyle name="Normal 2 2 5 2 3 7 3" xfId="2723"/>
    <cellStyle name="Normal 2 2 5 2 3 8" xfId="8102"/>
    <cellStyle name="Normal 2 2 5 2 3 8 2" xfId="10986"/>
    <cellStyle name="Normal 2 2 5 2 3 8 2 2" xfId="24074"/>
    <cellStyle name="Normal 2 2 5 2 3 8 3" xfId="417"/>
    <cellStyle name="Normal 2 2 5 2 3 9" xfId="13465"/>
    <cellStyle name="Normal 2 2 5 2 3 9 2" xfId="24100"/>
    <cellStyle name="Normal 2 2 5 2 4" xfId="13467"/>
    <cellStyle name="Normal 2 2 5 2 4 10" xfId="21642"/>
    <cellStyle name="Normal 2 2 5 2 4 10 2" xfId="21644"/>
    <cellStyle name="Normal 2 2 5 2 4 11" xfId="3785"/>
    <cellStyle name="Normal 2 2 5 2 4 2" xfId="13470"/>
    <cellStyle name="Normal 2 2 5 2 4 2 10" xfId="32489"/>
    <cellStyle name="Normal 2 2 5 2 4 2 2" xfId="13659"/>
    <cellStyle name="Normal 2 2 5 2 4 2 2 2" xfId="15612"/>
    <cellStyle name="Normal 2 2 5 2 4 2 2 2 2" xfId="14453"/>
    <cellStyle name="Normal 2 2 5 2 4 2 2 3" xfId="13673"/>
    <cellStyle name="Normal 2 2 5 2 4 2 3" xfId="13676"/>
    <cellStyle name="Normal 2 2 5 2 4 2 3 2" xfId="14459"/>
    <cellStyle name="Normal 2 2 5 2 4 2 3 2 2" xfId="14460"/>
    <cellStyle name="Normal 2 2 5 2 4 2 3 3" xfId="13683"/>
    <cellStyle name="Normal 2 2 5 2 4 2 4" xfId="14469"/>
    <cellStyle name="Normal 2 2 5 2 4 2 4 2" xfId="19492"/>
    <cellStyle name="Normal 2 2 5 2 4 2 4 2 2" xfId="14473"/>
    <cellStyle name="Normal 2 2 5 2 4 2 4 3" xfId="13695"/>
    <cellStyle name="Normal 2 2 5 2 4 2 5" xfId="19500"/>
    <cellStyle name="Normal 2 2 5 2 4 2 5 2" xfId="14478"/>
    <cellStyle name="Normal 2 2 5 2 4 2 5 2 2" xfId="14479"/>
    <cellStyle name="Normal 2 2 5 2 4 2 5 3" xfId="13704"/>
    <cellStyle name="Normal 2 2 5 2 4 2 6" xfId="14486"/>
    <cellStyle name="Normal 2 2 5 2 4 2 6 2" xfId="14488"/>
    <cellStyle name="Normal 2 2 5 2 4 2 6 2 2" xfId="4418"/>
    <cellStyle name="Normal 2 2 5 2 4 2 6 3" xfId="5418"/>
    <cellStyle name="Normal 2 2 5 2 4 2 7" xfId="14492"/>
    <cellStyle name="Normal 2 2 5 2 4 2 7 2" xfId="14498"/>
    <cellStyle name="Normal 2 2 5 2 4 2 7 2 2" xfId="5236"/>
    <cellStyle name="Normal 2 2 5 2 4 2 7 3" xfId="3669"/>
    <cellStyle name="Normal 2 2 5 2 4 2 8" xfId="14503"/>
    <cellStyle name="Normal 2 2 5 2 4 2 8 2" xfId="3702"/>
    <cellStyle name="Normal 2 2 5 2 4 2 9" xfId="3708"/>
    <cellStyle name="Normal 2 2 5 2 4 2 9 2" xfId="5836"/>
    <cellStyle name="Normal 2 2 5 2 4 3" xfId="13480"/>
    <cellStyle name="Normal 2 2 5 2 4 3 2" xfId="11078"/>
    <cellStyle name="Normal 2 2 5 2 4 3 2 2" xfId="1411"/>
    <cellStyle name="Normal 2 2 5 2 4 3 3" xfId="2614"/>
    <cellStyle name="Normal 2 2 5 2 4 4" xfId="26791"/>
    <cellStyle name="Normal 2 2 5 2 4 4 2" xfId="11098"/>
    <cellStyle name="Normal 2 2 5 2 4 4 2 2" xfId="3389"/>
    <cellStyle name="Normal 2 2 5 2 4 4 3" xfId="4118"/>
    <cellStyle name="Normal 2 2 5 2 4 5" xfId="20771"/>
    <cellStyle name="Normal 2 2 5 2 4 5 2" xfId="14740"/>
    <cellStyle name="Normal 2 2 5 2 4 5 2 2" xfId="7400"/>
    <cellStyle name="Normal 2 2 5 2 4 5 3" xfId="8920"/>
    <cellStyle name="Normal 2 2 5 2 4 6" xfId="12376"/>
    <cellStyle name="Normal 2 2 5 2 4 6 2" xfId="6189"/>
    <cellStyle name="Normal 2 2 5 2 4 6 2 2" xfId="3747"/>
    <cellStyle name="Normal 2 2 5 2 4 6 3" xfId="8060"/>
    <cellStyle name="Normal 2 2 5 2 4 7" xfId="10232"/>
    <cellStyle name="Normal 2 2 5 2 4 7 2" xfId="6213"/>
    <cellStyle name="Normal 2 2 5 2 4 7 2 2" xfId="14173"/>
    <cellStyle name="Normal 2 2 5 2 4 7 3" xfId="8937"/>
    <cellStyle name="Normal 2 2 5 2 4 8" xfId="13484"/>
    <cellStyle name="Normal 2 2 5 2 4 8 2" xfId="10438"/>
    <cellStyle name="Normal 2 2 5 2 4 8 2 2" xfId="23041"/>
    <cellStyle name="Normal 2 2 5 2 4 8 3" xfId="6659"/>
    <cellStyle name="Normal 2 2 5 2 4 9" xfId="14075"/>
    <cellStyle name="Normal 2 2 5 2 4 9 2" xfId="16448"/>
    <cellStyle name="Normal 2 2 5 2 5" xfId="4649"/>
    <cellStyle name="Normal 2 2 5 2 5 10" xfId="2291"/>
    <cellStyle name="Normal 2 2 5 2 5 2" xfId="14289"/>
    <cellStyle name="Normal 2 2 5 2 5 2 2" xfId="14295"/>
    <cellStyle name="Normal 2 2 5 2 5 2 2 2" xfId="13827"/>
    <cellStyle name="Normal 2 2 5 2 5 2 3" xfId="13833"/>
    <cellStyle name="Normal 2 2 5 2 5 3" xfId="13488"/>
    <cellStyle name="Normal 2 2 5 2 5 3 2" xfId="38384"/>
    <cellStyle name="Normal 2 2 5 2 5 3 2 2" xfId="13938"/>
    <cellStyle name="Normal 2 2 5 2 5 3 3" xfId="13946"/>
    <cellStyle name="Normal 2 2 5 2 5 4" xfId="15092"/>
    <cellStyle name="Normal 2 2 5 2 5 4 2" xfId="13321"/>
    <cellStyle name="Normal 2 2 5 2 5 4 2 2" xfId="12186"/>
    <cellStyle name="Normal 2 2 5 2 5 4 3" xfId="13999"/>
    <cellStyle name="Normal 2 2 5 2 5 5" xfId="28037"/>
    <cellStyle name="Normal 2 2 5 2 5 5 2" xfId="20808"/>
    <cellStyle name="Normal 2 2 5 2 5 5 2 2" xfId="10781"/>
    <cellStyle name="Normal 2 2 5 2 5 5 3" xfId="7294"/>
    <cellStyle name="Normal 2 2 5 2 5 6" xfId="21410"/>
    <cellStyle name="Normal 2 2 5 2 5 6 2" xfId="4754"/>
    <cellStyle name="Normal 2 2 5 2 5 6 2 2" xfId="13495"/>
    <cellStyle name="Normal 2 2 5 2 5 6 3" xfId="2072"/>
    <cellStyle name="Normal 2 2 5 2 5 7" xfId="8192"/>
    <cellStyle name="Normal 2 2 5 2 5 7 2" xfId="20345"/>
    <cellStyle name="Normal 2 2 5 2 5 7 2 2" xfId="23536"/>
    <cellStyle name="Normal 2 2 5 2 5 7 3" xfId="1661"/>
    <cellStyle name="Normal 2 2 5 2 5 8" xfId="3476"/>
    <cellStyle name="Normal 2 2 5 2 5 8 2" xfId="25089"/>
    <cellStyle name="Normal 2 2 5 2 5 9" xfId="14125"/>
    <cellStyle name="Normal 2 2 5 2 5 9 2" xfId="25399"/>
    <cellStyle name="Normal 2 2 5 2 6" xfId="15559"/>
    <cellStyle name="Normal 2 2 5 2 6 10" xfId="165"/>
    <cellStyle name="Normal 2 2 5 2 6 2" xfId="16661"/>
    <cellStyle name="Normal 2 2 5 2 6 2 2" xfId="20090"/>
    <cellStyle name="Normal 2 2 5 2 6 2 2 2" xfId="13498"/>
    <cellStyle name="Normal 2 2 5 2 6 2 3" xfId="5142"/>
    <cellStyle name="Normal 2 2 5 2 6 3" xfId="13499"/>
    <cellStyle name="Normal 2 2 5 2 6 3 2" xfId="11333"/>
    <cellStyle name="Normal 2 2 5 2 6 3 2 2" xfId="15922"/>
    <cellStyle name="Normal 2 2 5 2 6 3 3" xfId="15169"/>
    <cellStyle name="Normal 2 2 5 2 6 4" xfId="4713"/>
    <cellStyle name="Normal 2 2 5 2 6 4 2" xfId="13502"/>
    <cellStyle name="Normal 2 2 5 2 6 4 2 2" xfId="13507"/>
    <cellStyle name="Normal 2 2 5 2 6 4 3" xfId="7272"/>
    <cellStyle name="Normal 2 2 5 2 6 5" xfId="20812"/>
    <cellStyle name="Normal 2 2 5 2 6 5 2" xfId="20814"/>
    <cellStyle name="Normal 2 2 5 2 6 5 2 2" xfId="13511"/>
    <cellStyle name="Normal 2 2 5 2 6 5 3" xfId="9908"/>
    <cellStyle name="Normal 2 2 5 2 6 6" xfId="20821"/>
    <cellStyle name="Normal 2 2 5 2 6 6 2" xfId="10855"/>
    <cellStyle name="Normal 2 2 5 2 6 6 2 2" xfId="23821"/>
    <cellStyle name="Normal 2 2 5 2 6 6 3" xfId="7115"/>
    <cellStyle name="Normal 2 2 5 2 6 7" xfId="12993"/>
    <cellStyle name="Normal 2 2 5 2 6 7 2" xfId="13514"/>
    <cellStyle name="Normal 2 2 5 2 6 7 2 2" xfId="23892"/>
    <cellStyle name="Normal 2 2 5 2 6 7 3" xfId="5387"/>
    <cellStyle name="Normal 2 2 5 2 6 8" xfId="13524"/>
    <cellStyle name="Normal 2 2 5 2 6 8 2" xfId="13527"/>
    <cellStyle name="Normal 2 2 5 2 6 9" xfId="24344"/>
    <cellStyle name="Normal 2 2 5 2 6 9 2" xfId="25743"/>
    <cellStyle name="Normal 2 2 5 2 7" xfId="15562"/>
    <cellStyle name="Normal 2 2 5 2 7 2" xfId="13533"/>
    <cellStyle name="Normal 2 2 5 2 7 2 2" xfId="11118"/>
    <cellStyle name="Normal 2 2 5 2 7 2 2 2" xfId="11126"/>
    <cellStyle name="Normal 2 2 5 2 7 2 3" xfId="9890"/>
    <cellStyle name="Normal 2 2 5 2 7 3" xfId="13537"/>
    <cellStyle name="Normal 2 2 5 2 7 3 2" xfId="14036"/>
    <cellStyle name="Normal 2 2 5 2 7 3 2 2" xfId="10940"/>
    <cellStyle name="Normal 2 2 5 2 7 3 3" xfId="15262"/>
    <cellStyle name="Normal 2 2 5 2 7 4" xfId="13541"/>
    <cellStyle name="Normal 2 2 5 2 7 4 2" xfId="16765"/>
    <cellStyle name="Normal 2 2 5 2 7 4 2 2" xfId="14366"/>
    <cellStyle name="Normal 2 2 5 2 7 4 3" xfId="8108"/>
    <cellStyle name="Normal 2 2 5 2 7 5" xfId="13544"/>
    <cellStyle name="Normal 2 2 5 2 7 5 2" xfId="26031"/>
    <cellStyle name="Normal 2 2 5 2 7 5 2 2" xfId="23998"/>
    <cellStyle name="Normal 2 2 5 2 7 5 3" xfId="11221"/>
    <cellStyle name="Normal 2 2 5 2 7 6" xfId="15413"/>
    <cellStyle name="Normal 2 2 5 2 7 6 2" xfId="26077"/>
    <cellStyle name="Normal 2 2 5 2 7 6 2 2" xfId="26092"/>
    <cellStyle name="Normal 2 2 5 2 7 6 3" xfId="9473"/>
    <cellStyle name="Normal 2 2 5 2 7 7" xfId="10253"/>
    <cellStyle name="Normal 2 2 5 2 7 7 2" xfId="26121"/>
    <cellStyle name="Normal 2 2 5 2 7 8" xfId="23704"/>
    <cellStyle name="Normal 2 2 5 2 7 8 2" xfId="26147"/>
    <cellStyle name="Normal 2 2 5 2 7 9" xfId="23689"/>
    <cellStyle name="Normal 2 2 5 2 8" xfId="13547"/>
    <cellStyle name="Normal 2 2 5 2 8 2" xfId="21668"/>
    <cellStyle name="Normal 2 2 5 2 8 2 2" xfId="21672"/>
    <cellStyle name="Normal 2 2 5 2 8 3" xfId="13553"/>
    <cellStyle name="Normal 2 2 5 2 9" xfId="9934"/>
    <cellStyle name="Normal 2 2 5 2 9 2" xfId="13558"/>
    <cellStyle name="Normal 2 2 5 2 9 2 2" xfId="16644"/>
    <cellStyle name="Normal 2 2 5 2 9 3" xfId="26869"/>
    <cellStyle name="Normal 2 2 5 3" xfId="8431"/>
    <cellStyle name="Normal 2 2 5 3 10" xfId="36362"/>
    <cellStyle name="Normal 2 2 5 3 10 2" xfId="35806"/>
    <cellStyle name="Normal 2 2 5 3 10 2 2" xfId="13569"/>
    <cellStyle name="Normal 2 2 5 3 10 3" xfId="33146"/>
    <cellStyle name="Normal 2 2 5 3 11" xfId="13580"/>
    <cellStyle name="Normal 2 2 5 3 11 2" xfId="34850"/>
    <cellStyle name="Normal 2 2 5 3 11 2 2" xfId="14380"/>
    <cellStyle name="Normal 2 2 5 3 11 3" xfId="30075"/>
    <cellStyle name="Normal 2 2 5 3 12" xfId="13587"/>
    <cellStyle name="Normal 2 2 5 3 12 2" xfId="13592"/>
    <cellStyle name="Normal 2 2 5 3 12 2 2" xfId="14421"/>
    <cellStyle name="Normal 2 2 5 3 12 3" xfId="36442"/>
    <cellStyle name="Normal 2 2 5 3 13" xfId="13597"/>
    <cellStyle name="Normal 2 2 5 3 13 2" xfId="13600"/>
    <cellStyle name="Normal 2 2 5 3 13 2 2" xfId="13691"/>
    <cellStyle name="Normal 2 2 5 3 13 3" xfId="12317"/>
    <cellStyle name="Normal 2 2 5 3 14" xfId="13604"/>
    <cellStyle name="Normal 2 2 5 3 14 2" xfId="13606"/>
    <cellStyle name="Normal 2 2 5 3 15" xfId="15506"/>
    <cellStyle name="Normal 2 2 5 3 15 2" xfId="15507"/>
    <cellStyle name="Normal 2 2 5 3 16" xfId="15517"/>
    <cellStyle name="Normal 2 2 5 3 17" xfId="10703"/>
    <cellStyle name="Normal 2 2 5 3 2" xfId="6404"/>
    <cellStyle name="Normal 2 2 5 3 2 10" xfId="25979"/>
    <cellStyle name="Normal 2 2 5 3 2 10 2" xfId="19246"/>
    <cellStyle name="Normal 2 2 5 3 2 10 2 2" xfId="6650"/>
    <cellStyle name="Normal 2 2 5 3 2 10 3" xfId="18674"/>
    <cellStyle name="Normal 2 2 5 3 2 11" xfId="28976"/>
    <cellStyle name="Normal 2 2 5 3 2 11 2" xfId="13634"/>
    <cellStyle name="Normal 2 2 5 3 2 11 2 2" xfId="20143"/>
    <cellStyle name="Normal 2 2 5 3 2 11 3" xfId="18690"/>
    <cellStyle name="Normal 2 2 5 3 2 12" xfId="13640"/>
    <cellStyle name="Normal 2 2 5 3 2 12 2" xfId="7006"/>
    <cellStyle name="Normal 2 2 5 3 2 12 2 2" xfId="879"/>
    <cellStyle name="Normal 2 2 5 3 2 12 3" xfId="18705"/>
    <cellStyle name="Normal 2 2 5 3 2 13" xfId="9189"/>
    <cellStyle name="Normal 2 2 5 3 2 13 2" xfId="14333"/>
    <cellStyle name="Normal 2 2 5 3 2 14" xfId="8035"/>
    <cellStyle name="Normal 2 2 5 3 2 14 2" xfId="1487"/>
    <cellStyle name="Normal 2 2 5 3 2 15" xfId="32797"/>
    <cellStyle name="Normal 2 2 5 3 2 16" xfId="25976"/>
    <cellStyle name="Normal 2 2 5 3 2 2" xfId="36974"/>
    <cellStyle name="Normal 2 2 5 3 2 2 10" xfId="6885"/>
    <cellStyle name="Normal 2 2 5 3 2 2 10 2" xfId="2787"/>
    <cellStyle name="Normal 2 2 5 3 2 2 11" xfId="11159"/>
    <cellStyle name="Normal 2 2 5 3 2 2 2" xfId="14966"/>
    <cellStyle name="Normal 2 2 5 3 2 2 2 10" xfId="13649"/>
    <cellStyle name="Normal 2 2 5 3 2 2 2 2" xfId="14969"/>
    <cellStyle name="Normal 2 2 5 3 2 2 2 2 2" xfId="14973"/>
    <cellStyle name="Normal 2 2 5 3 2 2 2 2 2 2" xfId="13652"/>
    <cellStyle name="Normal 2 2 5 3 2 2 2 2 3" xfId="13653"/>
    <cellStyle name="Normal 2 2 5 3 2 2 2 3" xfId="14450"/>
    <cellStyle name="Normal 2 2 5 3 2 2 2 3 2" xfId="15603"/>
    <cellStyle name="Normal 2 2 5 3 2 2 2 3 2 2" xfId="16519"/>
    <cellStyle name="Normal 2 2 5 3 2 2 2 3 3" xfId="13655"/>
    <cellStyle name="Normal 2 2 5 3 2 2 2 4" xfId="35367"/>
    <cellStyle name="Normal 2 2 5 3 2 2 2 4 2" xfId="27651"/>
    <cellStyle name="Normal 2 2 5 3 2 2 2 4 2 2" xfId="13660"/>
    <cellStyle name="Normal 2 2 5 3 2 2 2 4 3" xfId="13670"/>
    <cellStyle name="Normal 2 2 5 3 2 2 2 5" xfId="35434"/>
    <cellStyle name="Normal 2 2 5 3 2 2 2 5 2" xfId="6004"/>
    <cellStyle name="Normal 2 2 5 3 2 2 2 5 2 2" xfId="29998"/>
    <cellStyle name="Normal 2 2 5 3 2 2 2 5 3" xfId="13681"/>
    <cellStyle name="Normal 2 2 5 3 2 2 2 6" xfId="14472"/>
    <cellStyle name="Normal 2 2 5 3 2 2 2 6 2" xfId="32467"/>
    <cellStyle name="Normal 2 2 5 3 2 2 2 6 2 2" xfId="32757"/>
    <cellStyle name="Normal 2 2 5 3 2 2 2 6 3" xfId="13690"/>
    <cellStyle name="Normal 2 2 5 3 2 2 2 7" xfId="16421"/>
    <cellStyle name="Normal 2 2 5 3 2 2 2 7 2" xfId="24542"/>
    <cellStyle name="Normal 2 2 5 3 2 2 2 7 2 2" xfId="13697"/>
    <cellStyle name="Normal 2 2 5 3 2 2 2 7 3" xfId="30089"/>
    <cellStyle name="Normal 2 2 5 3 2 2 2 8" xfId="24907"/>
    <cellStyle name="Normal 2 2 5 3 2 2 2 8 2" xfId="14491"/>
    <cellStyle name="Normal 2 2 5 3 2 2 2 9" xfId="14494"/>
    <cellStyle name="Normal 2 2 5 3 2 2 2 9 2" xfId="14497"/>
    <cellStyle name="Normal 2 2 5 3 2 2 3" xfId="13705"/>
    <cellStyle name="Normal 2 2 5 3 2 2 3 2" xfId="14978"/>
    <cellStyle name="Normal 2 2 5 3 2 2 3 2 2" xfId="14983"/>
    <cellStyle name="Normal 2 2 5 3 2 2 3 3" xfId="14508"/>
    <cellStyle name="Normal 2 2 5 3 2 2 4" xfId="14988"/>
    <cellStyle name="Normal 2 2 5 3 2 2 4 2" xfId="14990"/>
    <cellStyle name="Normal 2 2 5 3 2 2 4 2 2" xfId="14991"/>
    <cellStyle name="Normal 2 2 5 3 2 2 4 3" xfId="13712"/>
    <cellStyle name="Normal 2 2 5 3 2 2 5" xfId="14997"/>
    <cellStyle name="Normal 2 2 5 3 2 2 5 2" xfId="13720"/>
    <cellStyle name="Normal 2 2 5 3 2 2 5 2 2" xfId="13724"/>
    <cellStyle name="Normal 2 2 5 3 2 2 5 3" xfId="14522"/>
    <cellStyle name="Normal 2 2 5 3 2 2 6" xfId="32645"/>
    <cellStyle name="Normal 2 2 5 3 2 2 6 2" xfId="18231"/>
    <cellStyle name="Normal 2 2 5 3 2 2 6 2 2" xfId="13735"/>
    <cellStyle name="Normal 2 2 5 3 2 2 6 3" xfId="13737"/>
    <cellStyle name="Normal 2 2 5 3 2 2 7" xfId="32480"/>
    <cellStyle name="Normal 2 2 5 3 2 2 7 2" xfId="27341"/>
    <cellStyle name="Normal 2 2 5 3 2 2 7 2 2" xfId="17458"/>
    <cellStyle name="Normal 2 2 5 3 2 2 7 3" xfId="17137"/>
    <cellStyle name="Normal 2 2 5 3 2 2 8" xfId="15011"/>
    <cellStyle name="Normal 2 2 5 3 2 2 8 2" xfId="13748"/>
    <cellStyle name="Normal 2 2 5 3 2 2 8 2 2" xfId="13750"/>
    <cellStyle name="Normal 2 2 5 3 2 2 8 3" xfId="34357"/>
    <cellStyle name="Normal 2 2 5 3 2 2 9" xfId="2895"/>
    <cellStyle name="Normal 2 2 5 3 2 2 9 2" xfId="13754"/>
    <cellStyle name="Normal 2 2 5 3 2 3" xfId="2633"/>
    <cellStyle name="Normal 2 2 5 3 2 3 10" xfId="8385"/>
    <cellStyle name="Normal 2 2 5 3 2 3 10 2" xfId="8393"/>
    <cellStyle name="Normal 2 2 5 3 2 3 11" xfId="5903"/>
    <cellStyle name="Normal 2 2 5 3 2 3 2" xfId="15019"/>
    <cellStyle name="Normal 2 2 5 3 2 3 2 10" xfId="22381"/>
    <cellStyle name="Normal 2 2 5 3 2 3 2 2" xfId="32724"/>
    <cellStyle name="Normal 2 2 5 3 2 3 2 2 2" xfId="33907"/>
    <cellStyle name="Normal 2 2 5 3 2 3 2 2 2 2" xfId="13757"/>
    <cellStyle name="Normal 2 2 5 3 2 3 2 2 3" xfId="20641"/>
    <cellStyle name="Normal 2 2 5 3 2 3 2 3" xfId="29135"/>
    <cellStyle name="Normal 2 2 5 3 2 3 2 3 2" xfId="38537"/>
    <cellStyle name="Normal 2 2 5 3 2 3 2 3 2 2" xfId="22561"/>
    <cellStyle name="Normal 2 2 5 3 2 3 2 3 3" xfId="20654"/>
    <cellStyle name="Normal 2 2 5 3 2 3 2 4" xfId="14290"/>
    <cellStyle name="Normal 2 2 5 3 2 3 2 4 2" xfId="16112"/>
    <cellStyle name="Normal 2 2 5 3 2 3 2 4 2 2" xfId="4226"/>
    <cellStyle name="Normal 2 2 5 3 2 3 2 4 3" xfId="37203"/>
    <cellStyle name="Normal 2 2 5 3 2 3 2 5" xfId="9597"/>
    <cellStyle name="Normal 2 2 5 3 2 3 2 5 2" xfId="37498"/>
    <cellStyle name="Normal 2 2 5 3 2 3 2 5 2 2" xfId="9144"/>
    <cellStyle name="Normal 2 2 5 3 2 3 2 5 3" xfId="36130"/>
    <cellStyle name="Normal 2 2 5 3 2 3 2 6" xfId="13783"/>
    <cellStyle name="Normal 2 2 5 3 2 3 2 6 2" xfId="16562"/>
    <cellStyle name="Normal 2 2 5 3 2 3 2 6 2 2" xfId="4290"/>
    <cellStyle name="Normal 2 2 5 3 2 3 2 6 3" xfId="16572"/>
    <cellStyle name="Normal 2 2 5 3 2 3 2 7" xfId="24933"/>
    <cellStyle name="Normal 2 2 5 3 2 3 2 7 2" xfId="13792"/>
    <cellStyle name="Normal 2 2 5 3 2 3 2 7 2 2" xfId="9174"/>
    <cellStyle name="Normal 2 2 5 3 2 3 2 7 3" xfId="20667"/>
    <cellStyle name="Normal 2 2 5 3 2 3 2 8" xfId="23582"/>
    <cellStyle name="Normal 2 2 5 3 2 3 2 8 2" xfId="13803"/>
    <cellStyle name="Normal 2 2 5 3 2 3 2 9" xfId="5954"/>
    <cellStyle name="Normal 2 2 5 3 2 3 2 9 2" xfId="3798"/>
    <cellStyle name="Normal 2 2 5 3 2 3 3" xfId="32701"/>
    <cellStyle name="Normal 2 2 5 3 2 3 3 2" xfId="22113"/>
    <cellStyle name="Normal 2 2 5 3 2 3 3 2 2" xfId="31824"/>
    <cellStyle name="Normal 2 2 5 3 2 3 3 3" xfId="37875"/>
    <cellStyle name="Normal 2 2 5 3 2 3 4" xfId="13809"/>
    <cellStyle name="Normal 2 2 5 3 2 3 4 2" xfId="35751"/>
    <cellStyle name="Normal 2 2 5 3 2 3 4 2 2" xfId="37283"/>
    <cellStyle name="Normal 2 2 5 3 2 3 4 3" xfId="34485"/>
    <cellStyle name="Normal 2 2 5 3 2 3 5" xfId="24730"/>
    <cellStyle name="Normal 2 2 5 3 2 3 5 2" xfId="35857"/>
    <cellStyle name="Normal 2 2 5 3 2 3 5 2 2" xfId="35324"/>
    <cellStyle name="Normal 2 2 5 3 2 3 5 3" xfId="34795"/>
    <cellStyle name="Normal 2 2 5 3 2 3 6" xfId="13813"/>
    <cellStyle name="Normal 2 2 5 3 2 3 6 2" xfId="5593"/>
    <cellStyle name="Normal 2 2 5 3 2 3 6 2 2" xfId="34105"/>
    <cellStyle name="Normal 2 2 5 3 2 3 6 3" xfId="29179"/>
    <cellStyle name="Normal 2 2 5 3 2 3 7" xfId="3044"/>
    <cellStyle name="Normal 2 2 5 3 2 3 7 2" xfId="17629"/>
    <cellStyle name="Normal 2 2 5 3 2 3 7 2 2" xfId="36194"/>
    <cellStyle name="Normal 2 2 5 3 2 3 7 3" xfId="31490"/>
    <cellStyle name="Normal 2 2 5 3 2 3 8" xfId="17635"/>
    <cellStyle name="Normal 2 2 5 3 2 3 8 2" xfId="37343"/>
    <cellStyle name="Normal 2 2 5 3 2 3 8 2 2" xfId="36428"/>
    <cellStyle name="Normal 2 2 5 3 2 3 8 3" xfId="35386"/>
    <cellStyle name="Normal 2 2 5 3 2 3 9" xfId="13824"/>
    <cellStyle name="Normal 2 2 5 3 2 3 9 2" xfId="37035"/>
    <cellStyle name="Normal 2 2 5 3 2 4" xfId="32707"/>
    <cellStyle name="Normal 2 2 5 3 2 4 10" xfId="18730"/>
    <cellStyle name="Normal 2 2 5 3 2 4 2" xfId="15021"/>
    <cellStyle name="Normal 2 2 5 3 2 4 2 2" xfId="13828"/>
    <cellStyle name="Normal 2 2 5 3 2 4 2 2 2" xfId="13830"/>
    <cellStyle name="Normal 2 2 5 3 2 4 2 3" xfId="14622"/>
    <cellStyle name="Normal 2 2 5 3 2 4 3" xfId="4829"/>
    <cellStyle name="Normal 2 2 5 3 2 4 3 2" xfId="4839"/>
    <cellStyle name="Normal 2 2 5 3 2 4 3 2 2" xfId="2904"/>
    <cellStyle name="Normal 2 2 5 3 2 4 3 3" xfId="6078"/>
    <cellStyle name="Normal 2 2 5 3 2 4 4" xfId="5847"/>
    <cellStyle name="Normal 2 2 5 3 2 4 4 2" xfId="5016"/>
    <cellStyle name="Normal 2 2 5 3 2 4 4 2 2" xfId="2557"/>
    <cellStyle name="Normal 2 2 5 3 2 4 4 3" xfId="14637"/>
    <cellStyle name="Normal 2 2 5 3 2 4 5" xfId="5022"/>
    <cellStyle name="Normal 2 2 5 3 2 4 5 2" xfId="4403"/>
    <cellStyle name="Normal 2 2 5 3 2 4 5 2 2" xfId="3661"/>
    <cellStyle name="Normal 2 2 5 3 2 4 5 3" xfId="2947"/>
    <cellStyle name="Normal 2 2 5 3 2 4 6" xfId="4986"/>
    <cellStyle name="Normal 2 2 5 3 2 4 6 2" xfId="960"/>
    <cellStyle name="Normal 2 2 5 3 2 4 6 2 2" xfId="5087"/>
    <cellStyle name="Normal 2 2 5 3 2 4 6 3" xfId="4884"/>
    <cellStyle name="Normal 2 2 5 3 2 4 7" xfId="5991"/>
    <cellStyle name="Normal 2 2 5 3 2 4 7 2" xfId="17672"/>
    <cellStyle name="Normal 2 2 5 3 2 4 7 2 2" xfId="3006"/>
    <cellStyle name="Normal 2 2 5 3 2 4 7 3" xfId="5694"/>
    <cellStyle name="Normal 2 2 5 3 2 4 8" xfId="17677"/>
    <cellStyle name="Normal 2 2 5 3 2 4 8 2" xfId="2968"/>
    <cellStyle name="Normal 2 2 5 3 2 4 9" xfId="9278"/>
    <cellStyle name="Normal 2 2 5 3 2 4 9 2" xfId="1576"/>
    <cellStyle name="Normal 2 2 5 3 2 5" xfId="23261"/>
    <cellStyle name="Normal 2 2 5 3 2 5 10" xfId="707"/>
    <cellStyle name="Normal 2 2 5 3 2 5 2" xfId="24412"/>
    <cellStyle name="Normal 2 2 5 3 2 5 2 2" xfId="10365"/>
    <cellStyle name="Normal 2 2 5 3 2 5 2 2 2" xfId="13149"/>
    <cellStyle name="Normal 2 2 5 3 2 5 2 3" xfId="11906"/>
    <cellStyle name="Normal 2 2 5 3 2 5 3" xfId="1462"/>
    <cellStyle name="Normal 2 2 5 3 2 5 3 2" xfId="10377"/>
    <cellStyle name="Normal 2 2 5 3 2 5 3 2 2" xfId="13834"/>
    <cellStyle name="Normal 2 2 5 3 2 5 3 3" xfId="33311"/>
    <cellStyle name="Normal 2 2 5 3 2 5 4" xfId="7885"/>
    <cellStyle name="Normal 2 2 5 3 2 5 4 2" xfId="13838"/>
    <cellStyle name="Normal 2 2 5 3 2 5 4 2 2" xfId="19337"/>
    <cellStyle name="Normal 2 2 5 3 2 5 4 3" xfId="33396"/>
    <cellStyle name="Normal 2 2 5 3 2 5 5" xfId="13841"/>
    <cellStyle name="Normal 2 2 5 3 2 5 5 2" xfId="13844"/>
    <cellStyle name="Normal 2 2 5 3 2 5 5 2 2" xfId="7541"/>
    <cellStyle name="Normal 2 2 5 3 2 5 5 3" xfId="36877"/>
    <cellStyle name="Normal 2 2 5 3 2 5 6" xfId="13756"/>
    <cellStyle name="Normal 2 2 5 3 2 5 6 2" xfId="32329"/>
    <cellStyle name="Normal 2 2 5 3 2 5 6 2 2" xfId="13850"/>
    <cellStyle name="Normal 2 2 5 3 2 5 6 3" xfId="13758"/>
    <cellStyle name="Normal 2 2 5 3 2 5 7" xfId="19362"/>
    <cellStyle name="Normal 2 2 5 3 2 5 7 2" xfId="23976"/>
    <cellStyle name="Normal 2 2 5 3 2 5 7 2 2" xfId="12524"/>
    <cellStyle name="Normal 2 2 5 3 2 5 7 3" xfId="21723"/>
    <cellStyle name="Normal 2 2 5 3 2 5 8" xfId="23986"/>
    <cellStyle name="Normal 2 2 5 3 2 5 8 2" xfId="13770"/>
    <cellStyle name="Normal 2 2 5 3 2 5 9" xfId="13774"/>
    <cellStyle name="Normal 2 2 5 3 2 5 9 2" xfId="13776"/>
    <cellStyle name="Normal 2 2 5 3 2 6" xfId="26896"/>
    <cellStyle name="Normal 2 2 5 3 2 6 2" xfId="36434"/>
    <cellStyle name="Normal 2 2 5 3 2 6 2 2" xfId="35556"/>
    <cellStyle name="Normal 2 2 5 3 2 6 2 2 2" xfId="35353"/>
    <cellStyle name="Normal 2 2 5 3 2 6 2 3" xfId="16823"/>
    <cellStyle name="Normal 2 2 5 3 2 6 3" xfId="1391"/>
    <cellStyle name="Normal 2 2 5 3 2 6 3 2" xfId="2915"/>
    <cellStyle name="Normal 2 2 5 3 2 6 3 2 2" xfId="32647"/>
    <cellStyle name="Normal 2 2 5 3 2 6 3 3" xfId="13888"/>
    <cellStyle name="Normal 2 2 5 3 2 6 4" xfId="5864"/>
    <cellStyle name="Normal 2 2 5 3 2 6 4 2" xfId="13857"/>
    <cellStyle name="Normal 2 2 5 3 2 6 4 2 2" xfId="33579"/>
    <cellStyle name="Normal 2 2 5 3 2 6 4 3" xfId="14727"/>
    <cellStyle name="Normal 2 2 5 3 2 6 5" xfId="13865"/>
    <cellStyle name="Normal 2 2 5 3 2 6 5 2" xfId="37999"/>
    <cellStyle name="Normal 2 2 5 3 2 6 5 2 2" xfId="12618"/>
    <cellStyle name="Normal 2 2 5 3 2 6 5 3" xfId="18755"/>
    <cellStyle name="Normal 2 2 5 3 2 6 6" xfId="26376"/>
    <cellStyle name="Normal 2 2 5 3 2 6 6 2" xfId="35234"/>
    <cellStyle name="Normal 2 2 5 3 2 6 6 2 2" xfId="1948"/>
    <cellStyle name="Normal 2 2 5 3 2 6 6 3" xfId="36747"/>
    <cellStyle name="Normal 2 2 5 3 2 6 7" xfId="8891"/>
    <cellStyle name="Normal 2 2 5 3 2 6 7 2" xfId="24740"/>
    <cellStyle name="Normal 2 2 5 3 2 6 8" xfId="25569"/>
    <cellStyle name="Normal 2 2 5 3 2 6 8 2" xfId="13880"/>
    <cellStyle name="Normal 2 2 5 3 2 6 9" xfId="187"/>
    <cellStyle name="Normal 2 2 5 3 2 7" xfId="32614"/>
    <cellStyle name="Normal 2 2 5 3 2 7 2" xfId="19070"/>
    <cellStyle name="Normal 2 2 5 3 2 7 2 2" xfId="30936"/>
    <cellStyle name="Normal 2 2 5 3 2 7 3" xfId="13698"/>
    <cellStyle name="Normal 2 2 5 3 2 8" xfId="7309"/>
    <cellStyle name="Normal 2 2 5 3 2 8 2" xfId="13890"/>
    <cellStyle name="Normal 2 2 5 3 2 8 2 2" xfId="37085"/>
    <cellStyle name="Normal 2 2 5 3 2 8 3" xfId="2736"/>
    <cellStyle name="Normal 2 2 5 3 2 9" xfId="1456"/>
    <cellStyle name="Normal 2 2 5 3 2 9 2" xfId="14725"/>
    <cellStyle name="Normal 2 2 5 3 2 9 2 2" xfId="3091"/>
    <cellStyle name="Normal 2 2 5 3 2 9 3" xfId="9945"/>
    <cellStyle name="Normal 2 2 5 3 3" xfId="13895"/>
    <cellStyle name="Normal 2 2 5 3 3 10" xfId="32205"/>
    <cellStyle name="Normal 2 2 5 3 3 10 2" xfId="26190"/>
    <cellStyle name="Normal 2 2 5 3 3 11" xfId="26194"/>
    <cellStyle name="Normal 2 2 5 3 3 2" xfId="13900"/>
    <cellStyle name="Normal 2 2 5 3 3 2 10" xfId="34253"/>
    <cellStyle name="Normal 2 2 5 3 3 2 2" xfId="11512"/>
    <cellStyle name="Normal 2 2 5 3 3 2 2 2" xfId="13902"/>
    <cellStyle name="Normal 2 2 5 3 3 2 2 2 2" xfId="35963"/>
    <cellStyle name="Normal 2 2 5 3 3 2 2 3" xfId="13679"/>
    <cellStyle name="Normal 2 2 5 3 3 2 3" xfId="16278"/>
    <cellStyle name="Normal 2 2 5 3 3 2 3 2" xfId="13907"/>
    <cellStyle name="Normal 2 2 5 3 3 2 3 2 2" xfId="16280"/>
    <cellStyle name="Normal 2 2 5 3 3 2 3 3" xfId="16282"/>
    <cellStyle name="Normal 2 2 5 3 3 2 4" xfId="16284"/>
    <cellStyle name="Normal 2 2 5 3 3 2 4 2" xfId="15493"/>
    <cellStyle name="Normal 2 2 5 3 3 2 4 2 2" xfId="16287"/>
    <cellStyle name="Normal 2 2 5 3 3 2 4 3" xfId="21066"/>
    <cellStyle name="Normal 2 2 5 3 3 2 5" xfId="13921"/>
    <cellStyle name="Normal 2 2 5 3 3 2 5 2" xfId="13924"/>
    <cellStyle name="Normal 2 2 5 3 3 2 5 2 2" xfId="16289"/>
    <cellStyle name="Normal 2 2 5 3 3 2 5 3" xfId="20116"/>
    <cellStyle name="Normal 2 2 5 3 3 2 6" xfId="33576"/>
    <cellStyle name="Normal 2 2 5 3 3 2 6 2" xfId="6575"/>
    <cellStyle name="Normal 2 2 5 3 3 2 6 2 2" xfId="13930"/>
    <cellStyle name="Normal 2 2 5 3 3 2 6 3" xfId="16009"/>
    <cellStyle name="Normal 2 2 5 3 3 2 7" xfId="34398"/>
    <cellStyle name="Normal 2 2 5 3 3 2 7 2" xfId="5860"/>
    <cellStyle name="Normal 2 2 5 3 3 2 7 2 2" xfId="8019"/>
    <cellStyle name="Normal 2 2 5 3 3 2 7 3" xfId="13933"/>
    <cellStyle name="Normal 2 2 5 3 3 2 8" xfId="37455"/>
    <cellStyle name="Normal 2 2 5 3 3 2 8 2" xfId="16292"/>
    <cellStyle name="Normal 2 2 5 3 3 2 9" xfId="16294"/>
    <cellStyle name="Normal 2 2 5 3 3 2 9 2" xfId="16297"/>
    <cellStyle name="Normal 2 2 5 3 3 3" xfId="8531"/>
    <cellStyle name="Normal 2 2 5 3 3 3 2" xfId="15056"/>
    <cellStyle name="Normal 2 2 5 3 3 3 2 2" xfId="13935"/>
    <cellStyle name="Normal 2 2 5 3 3 3 3" xfId="2925"/>
    <cellStyle name="Normal 2 2 5 3 3 4" xfId="16718"/>
    <cellStyle name="Normal 2 2 5 3 3 4 2" xfId="17605"/>
    <cellStyle name="Normal 2 2 5 3 3 4 2 2" xfId="13940"/>
    <cellStyle name="Normal 2 2 5 3 3 4 3" xfId="8538"/>
    <cellStyle name="Normal 2 2 5 3 3 5" xfId="16216"/>
    <cellStyle name="Normal 2 2 5 3 3 5 2" xfId="36113"/>
    <cellStyle name="Normal 2 2 5 3 3 5 2 2" xfId="26356"/>
    <cellStyle name="Normal 2 2 5 3 3 5 3" xfId="8594"/>
    <cellStyle name="Normal 2 2 5 3 3 6" xfId="10349"/>
    <cellStyle name="Normal 2 2 5 3 3 6 2" xfId="2666"/>
    <cellStyle name="Normal 2 2 5 3 3 6 2 2" xfId="11450"/>
    <cellStyle name="Normal 2 2 5 3 3 6 3" xfId="9569"/>
    <cellStyle name="Normal 2 2 5 3 3 7" xfId="13950"/>
    <cellStyle name="Normal 2 2 5 3 3 7 2" xfId="14291"/>
    <cellStyle name="Normal 2 2 5 3 3 7 2 2" xfId="16113"/>
    <cellStyle name="Normal 2 2 5 3 3 7 3" xfId="12662"/>
    <cellStyle name="Normal 2 2 5 3 3 8" xfId="30265"/>
    <cellStyle name="Normal 2 2 5 3 3 8 2" xfId="13965"/>
    <cellStyle name="Normal 2 2 5 3 3 8 2 2" xfId="13968"/>
    <cellStyle name="Normal 2 2 5 3 3 8 3" xfId="3109"/>
    <cellStyle name="Normal 2 2 5 3 3 9" xfId="14714"/>
    <cellStyle name="Normal 2 2 5 3 3 9 2" xfId="13973"/>
    <cellStyle name="Normal 2 2 5 3 4" xfId="13976"/>
    <cellStyle name="Normal 2 2 5 3 4 10" xfId="3456"/>
    <cellStyle name="Normal 2 2 5 3 4 10 2" xfId="2484"/>
    <cellStyle name="Normal 2 2 5 3 4 11" xfId="19900"/>
    <cellStyle name="Normal 2 2 5 3 4 2" xfId="1537"/>
    <cellStyle name="Normal 2 2 5 3 4 2 10" xfId="13977"/>
    <cellStyle name="Normal 2 2 5 3 4 2 2" xfId="11561"/>
    <cellStyle name="Normal 2 2 5 3 4 2 2 2" xfId="8101"/>
    <cellStyle name="Normal 2 2 5 3 4 2 2 2 2" xfId="13492"/>
    <cellStyle name="Normal 2 2 5 3 4 2 2 3" xfId="15545"/>
    <cellStyle name="Normal 2 2 5 3 4 2 3" xfId="16190"/>
    <cellStyle name="Normal 2 2 5 3 4 2 3 2" xfId="16345"/>
    <cellStyle name="Normal 2 2 5 3 4 2 3 2 2" xfId="8618"/>
    <cellStyle name="Normal 2 2 5 3 4 2 3 3" xfId="16353"/>
    <cellStyle name="Normal 2 2 5 3 4 2 4" xfId="16358"/>
    <cellStyle name="Normal 2 2 5 3 4 2 4 2" xfId="16366"/>
    <cellStyle name="Normal 2 2 5 3 4 2 4 2 2" xfId="17007"/>
    <cellStyle name="Normal 2 2 5 3 4 2 4 3" xfId="17025"/>
    <cellStyle name="Normal 2 2 5 3 4 2 5" xfId="13978"/>
    <cellStyle name="Normal 2 2 5 3 4 2 5 2" xfId="16374"/>
    <cellStyle name="Normal 2 2 5 3 4 2 5 2 2" xfId="11213"/>
    <cellStyle name="Normal 2 2 5 3 4 2 5 3" xfId="15552"/>
    <cellStyle name="Normal 2 2 5 3 4 2 6" xfId="35265"/>
    <cellStyle name="Normal 2 2 5 3 4 2 6 2" xfId="30473"/>
    <cellStyle name="Normal 2 2 5 3 4 2 6 2 2" xfId="11302"/>
    <cellStyle name="Normal 2 2 5 3 4 2 6 3" xfId="27776"/>
    <cellStyle name="Normal 2 2 5 3 4 2 7" xfId="16063"/>
    <cellStyle name="Normal 2 2 5 3 4 2 7 2" xfId="20021"/>
    <cellStyle name="Normal 2 2 5 3 4 2 7 2 2" xfId="16379"/>
    <cellStyle name="Normal 2 2 5 3 4 2 7 3" xfId="16383"/>
    <cellStyle name="Normal 2 2 5 3 4 2 8" xfId="23248"/>
    <cellStyle name="Normal 2 2 5 3 4 2 8 2" xfId="16385"/>
    <cellStyle name="Normal 2 2 5 3 4 2 9" xfId="13981"/>
    <cellStyle name="Normal 2 2 5 3 4 2 9 2" xfId="13984"/>
    <cellStyle name="Normal 2 2 5 3 4 3" xfId="16425"/>
    <cellStyle name="Normal 2 2 5 3 4 3 2" xfId="4866"/>
    <cellStyle name="Normal 2 2 5 3 4 3 2 2" xfId="14615"/>
    <cellStyle name="Normal 2 2 5 3 4 3 3" xfId="13991"/>
    <cellStyle name="Normal 2 2 5 3 4 4" xfId="26793"/>
    <cellStyle name="Normal 2 2 5 3 4 4 2" xfId="11574"/>
    <cellStyle name="Normal 2 2 5 3 4 4 2 2" xfId="27168"/>
    <cellStyle name="Normal 2 2 5 3 4 4 3" xfId="16390"/>
    <cellStyle name="Normal 2 2 5 3 4 5" xfId="13996"/>
    <cellStyle name="Normal 2 2 5 3 4 5 2" xfId="20839"/>
    <cellStyle name="Normal 2 2 5 3 4 5 2 2" xfId="25617"/>
    <cellStyle name="Normal 2 2 5 3 4 5 3" xfId="12724"/>
    <cellStyle name="Normal 2 2 5 3 4 6" xfId="14000"/>
    <cellStyle name="Normal 2 2 5 3 4 6 2" xfId="16766"/>
    <cellStyle name="Normal 2 2 5 3 4 6 2 2" xfId="36759"/>
    <cellStyle name="Normal 2 2 5 3 4 6 3" xfId="12803"/>
    <cellStyle name="Normal 2 2 5 3 4 7" xfId="23614"/>
    <cellStyle name="Normal 2 2 5 3 4 7 2" xfId="20094"/>
    <cellStyle name="Normal 2 2 5 3 4 7 2 2" xfId="14005"/>
    <cellStyle name="Normal 2 2 5 3 4 7 3" xfId="12826"/>
    <cellStyle name="Normal 2 2 5 3 4 8" xfId="14009"/>
    <cellStyle name="Normal 2 2 5 3 4 8 2" xfId="14012"/>
    <cellStyle name="Normal 2 2 5 3 4 8 2 2" xfId="30667"/>
    <cellStyle name="Normal 2 2 5 3 4 8 3" xfId="10584"/>
    <cellStyle name="Normal 2 2 5 3 4 9" xfId="14015"/>
    <cellStyle name="Normal 2 2 5 3 4 9 2" xfId="14019"/>
    <cellStyle name="Normal 2 2 5 3 5" xfId="14022"/>
    <cellStyle name="Normal 2 2 5 3 5 10" xfId="35401"/>
    <cellStyle name="Normal 2 2 5 3 5 2" xfId="14550"/>
    <cellStyle name="Normal 2 2 5 3 5 2 2" xfId="15191"/>
    <cellStyle name="Normal 2 2 5 3 5 2 2 2" xfId="14023"/>
    <cellStyle name="Normal 2 2 5 3 5 2 3" xfId="16597"/>
    <cellStyle name="Normal 2 2 5 3 5 3" xfId="8085"/>
    <cellStyle name="Normal 2 2 5 3 5 3 2" xfId="21221"/>
    <cellStyle name="Normal 2 2 5 3 5 3 2 2" xfId="24375"/>
    <cellStyle name="Normal 2 2 5 3 5 3 3" xfId="24379"/>
    <cellStyle name="Normal 2 2 5 3 5 4" xfId="13301"/>
    <cellStyle name="Normal 2 2 5 3 5 4 2" xfId="24386"/>
    <cellStyle name="Normal 2 2 5 3 5 4 2 2" xfId="24392"/>
    <cellStyle name="Normal 2 2 5 3 5 4 3" xfId="24394"/>
    <cellStyle name="Normal 2 2 5 3 5 5" xfId="24398"/>
    <cellStyle name="Normal 2 2 5 3 5 5 2" xfId="24407"/>
    <cellStyle name="Normal 2 2 5 3 5 5 2 2" xfId="14026"/>
    <cellStyle name="Normal 2 2 5 3 5 5 3" xfId="6102"/>
    <cellStyle name="Normal 2 2 5 3 5 6" xfId="24409"/>
    <cellStyle name="Normal 2 2 5 3 5 6 2" xfId="17549"/>
    <cellStyle name="Normal 2 2 5 3 5 6 2 2" xfId="36317"/>
    <cellStyle name="Normal 2 2 5 3 5 6 3" xfId="120"/>
    <cellStyle name="Normal 2 2 5 3 5 7" xfId="2509"/>
    <cellStyle name="Normal 2 2 5 3 5 7 2" xfId="16082"/>
    <cellStyle name="Normal 2 2 5 3 5 7 2 2" xfId="4057"/>
    <cellStyle name="Normal 2 2 5 3 5 7 3" xfId="3198"/>
    <cellStyle name="Normal 2 2 5 3 5 8" xfId="14029"/>
    <cellStyle name="Normal 2 2 5 3 5 8 2" xfId="14032"/>
    <cellStyle name="Normal 2 2 5 3 5 9" xfId="14038"/>
    <cellStyle name="Normal 2 2 5 3 5 9 2" xfId="14040"/>
    <cellStyle name="Normal 2 2 5 3 6" xfId="15567"/>
    <cellStyle name="Normal 2 2 5 3 6 10" xfId="14046"/>
    <cellStyle name="Normal 2 2 5 3 6 2" xfId="15573"/>
    <cellStyle name="Normal 2 2 5 3 6 2 2" xfId="18412"/>
    <cellStyle name="Normal 2 2 5 3 6 2 2 2" xfId="14051"/>
    <cellStyle name="Normal 2 2 5 3 6 2 3" xfId="8244"/>
    <cellStyle name="Normal 2 2 5 3 6 3" xfId="15869"/>
    <cellStyle name="Normal 2 2 5 3 6 3 2" xfId="14057"/>
    <cellStyle name="Normal 2 2 5 3 6 3 2 2" xfId="15880"/>
    <cellStyle name="Normal 2 2 5 3 6 3 3" xfId="15210"/>
    <cellStyle name="Normal 2 2 5 3 6 4" xfId="15881"/>
    <cellStyle name="Normal 2 2 5 3 6 4 2" xfId="15744"/>
    <cellStyle name="Normal 2 2 5 3 6 4 2 2" xfId="11720"/>
    <cellStyle name="Normal 2 2 5 3 6 4 3" xfId="13423"/>
    <cellStyle name="Normal 2 2 5 3 6 5" xfId="15888"/>
    <cellStyle name="Normal 2 2 5 3 6 5 2" xfId="15751"/>
    <cellStyle name="Normal 2 2 5 3 6 5 2 2" xfId="14071"/>
    <cellStyle name="Normal 2 2 5 3 6 5 3" xfId="13427"/>
    <cellStyle name="Normal 2 2 5 3 6 6" xfId="11812"/>
    <cellStyle name="Normal 2 2 5 3 6 6 2" xfId="30719"/>
    <cellStyle name="Normal 2 2 5 3 6 6 2 2" xfId="11818"/>
    <cellStyle name="Normal 2 2 5 3 6 6 3" xfId="13429"/>
    <cellStyle name="Normal 2 2 5 3 6 7" xfId="15896"/>
    <cellStyle name="Normal 2 2 5 3 6 7 2" xfId="10690"/>
    <cellStyle name="Normal 2 2 5 3 6 7 2 2" xfId="16450"/>
    <cellStyle name="Normal 2 2 5 3 6 7 3" xfId="4994"/>
    <cellStyle name="Normal 2 2 5 3 6 8" xfId="14087"/>
    <cellStyle name="Normal 2 2 5 3 6 8 2" xfId="7222"/>
    <cellStyle name="Normal 2 2 5 3 6 9" xfId="14091"/>
    <cellStyle name="Normal 2 2 5 3 6 9 2" xfId="7197"/>
    <cellStyle name="Normal 2 2 5 3 7" xfId="14591"/>
    <cellStyle name="Normal 2 2 5 3 7 2" xfId="14095"/>
    <cellStyle name="Normal 2 2 5 3 7 2 2" xfId="16158"/>
    <cellStyle name="Normal 2 2 5 3 7 2 2 2" xfId="15079"/>
    <cellStyle name="Normal 2 2 5 3 7 2 3" xfId="14501"/>
    <cellStyle name="Normal 2 2 5 3 7 3" xfId="13446"/>
    <cellStyle name="Normal 2 2 5 3 7 3 2" xfId="17133"/>
    <cellStyle name="Normal 2 2 5 3 7 3 2 2" xfId="14100"/>
    <cellStyle name="Normal 2 2 5 3 7 3 3" xfId="14102"/>
    <cellStyle name="Normal 2 2 5 3 7 4" xfId="14110"/>
    <cellStyle name="Normal 2 2 5 3 7 4 2" xfId="17696"/>
    <cellStyle name="Normal 2 2 5 3 7 4 2 2" xfId="17173"/>
    <cellStyle name="Normal 2 2 5 3 7 4 3" xfId="17702"/>
    <cellStyle name="Normal 2 2 5 3 7 5" xfId="14115"/>
    <cellStyle name="Normal 2 2 5 3 7 5 2" xfId="14117"/>
    <cellStyle name="Normal 2 2 5 3 7 5 2 2" xfId="17217"/>
    <cellStyle name="Normal 2 2 5 3 7 5 3" xfId="17219"/>
    <cellStyle name="Normal 2 2 5 3 7 6" xfId="15419"/>
    <cellStyle name="Normal 2 2 5 3 7 6 2" xfId="14121"/>
    <cellStyle name="Normal 2 2 5 3 7 6 2 2" xfId="17228"/>
    <cellStyle name="Normal 2 2 5 3 7 6 3" xfId="17232"/>
    <cellStyle name="Normal 2 2 5 3 7 7" xfId="23670"/>
    <cellStyle name="Normal 2 2 5 3 7 7 2" xfId="20179"/>
    <cellStyle name="Normal 2 2 5 3 7 8" xfId="23740"/>
    <cellStyle name="Normal 2 2 5 3 7 8 2" xfId="23743"/>
    <cellStyle name="Normal 2 2 5 3 7 9" xfId="23746"/>
    <cellStyle name="Normal 2 2 5 3 8" xfId="48"/>
    <cellStyle name="Normal 2 2 5 3 8 2" xfId="23131"/>
    <cellStyle name="Normal 2 2 5 3 8 2 2" xfId="23132"/>
    <cellStyle name="Normal 2 2 5 3 8 3" xfId="14130"/>
    <cellStyle name="Normal 2 2 5 3 9" xfId="14132"/>
    <cellStyle name="Normal 2 2 5 3 9 2" xfId="14133"/>
    <cellStyle name="Normal 2 2 5 3 9 2 2" xfId="23659"/>
    <cellStyle name="Normal 2 2 5 3 9 3" xfId="26879"/>
    <cellStyle name="Normal 2 2 5 4" xfId="4842"/>
    <cellStyle name="Normal 2 2 5 4 10" xfId="18775"/>
    <cellStyle name="Normal 2 2 5 4 10 2" xfId="4459"/>
    <cellStyle name="Normal 2 2 5 4 10 2 2" xfId="26722"/>
    <cellStyle name="Normal 2 2 5 4 10 3" xfId="8922"/>
    <cellStyle name="Normal 2 2 5 4 11" xfId="14139"/>
    <cellStyle name="Normal 2 2 5 4 11 2" xfId="36453"/>
    <cellStyle name="Normal 2 2 5 4 11 2 2" xfId="36845"/>
    <cellStyle name="Normal 2 2 5 4 11 3" xfId="30886"/>
    <cellStyle name="Normal 2 2 5 4 12" xfId="14143"/>
    <cellStyle name="Normal 2 2 5 4 12 2" xfId="34205"/>
    <cellStyle name="Normal 2 2 5 4 12 2 2" xfId="23730"/>
    <cellStyle name="Normal 2 2 5 4 12 3" xfId="34711"/>
    <cellStyle name="Normal 2 2 5 4 13" xfId="12703"/>
    <cellStyle name="Normal 2 2 5 4 13 2" xfId="14148"/>
    <cellStyle name="Normal 2 2 5 4 14" xfId="14150"/>
    <cellStyle name="Normal 2 2 5 4 14 2" xfId="14153"/>
    <cellStyle name="Normal 2 2 5 4 15" xfId="14158"/>
    <cellStyle name="Normal 2 2 5 4 16" xfId="14160"/>
    <cellStyle name="Normal 2 2 5 4 2" xfId="28952"/>
    <cellStyle name="Normal 2 2 5 4 2 10" xfId="11348"/>
    <cellStyle name="Normal 2 2 5 4 2 10 2" xfId="14165"/>
    <cellStyle name="Normal 2 2 5 4 2 11" xfId="35262"/>
    <cellStyle name="Normal 2 2 5 4 2 2" xfId="30402"/>
    <cellStyle name="Normal 2 2 5 4 2 2 10" xfId="14170"/>
    <cellStyle name="Normal 2 2 5 4 2 2 2" xfId="15402"/>
    <cellStyle name="Normal 2 2 5 4 2 2 2 2" xfId="10257"/>
    <cellStyle name="Normal 2 2 5 4 2 2 2 2 2" xfId="15406"/>
    <cellStyle name="Normal 2 2 5 4 2 2 2 3" xfId="1972"/>
    <cellStyle name="Normal 2 2 5 4 2 2 3" xfId="14175"/>
    <cellStyle name="Normal 2 2 5 4 2 2 3 2" xfId="14180"/>
    <cellStyle name="Normal 2 2 5 4 2 2 3 2 2" xfId="15414"/>
    <cellStyle name="Normal 2 2 5 4 2 2 3 3" xfId="14184"/>
    <cellStyle name="Normal 2 2 5 4 2 2 4" xfId="10817"/>
    <cellStyle name="Normal 2 2 5 4 2 2 4 2" xfId="14189"/>
    <cellStyle name="Normal 2 2 5 4 2 2 4 2 2" xfId="15418"/>
    <cellStyle name="Normal 2 2 5 4 2 2 4 3" xfId="14613"/>
    <cellStyle name="Normal 2 2 5 4 2 2 5" xfId="15424"/>
    <cellStyle name="Normal 2 2 5 4 2 2 5 2" xfId="15426"/>
    <cellStyle name="Normal 2 2 5 4 2 2 5 2 2" xfId="15428"/>
    <cellStyle name="Normal 2 2 5 4 2 2 5 3" xfId="14192"/>
    <cellStyle name="Normal 2 2 5 4 2 2 6" xfId="15416"/>
    <cellStyle name="Normal 2 2 5 4 2 2 6 2" xfId="15431"/>
    <cellStyle name="Normal 2 2 5 4 2 2 6 2 2" xfId="24200"/>
    <cellStyle name="Normal 2 2 5 4 2 2 6 3" xfId="14195"/>
    <cellStyle name="Normal 2 2 5 4 2 2 7" xfId="16456"/>
    <cellStyle name="Normal 2 2 5 4 2 2 7 2" xfId="15432"/>
    <cellStyle name="Normal 2 2 5 4 2 2 7 2 2" xfId="2928"/>
    <cellStyle name="Normal 2 2 5 4 2 2 7 3" xfId="21791"/>
    <cellStyle name="Normal 2 2 5 4 2 2 8" xfId="14198"/>
    <cellStyle name="Normal 2 2 5 4 2 2 8 2" xfId="14201"/>
    <cellStyle name="Normal 2 2 5 4 2 2 9" xfId="14202"/>
    <cellStyle name="Normal 2 2 5 4 2 2 9 2" xfId="14203"/>
    <cellStyle name="Normal 2 2 5 4 2 3" xfId="14308"/>
    <cellStyle name="Normal 2 2 5 4 2 3 2" xfId="15437"/>
    <cellStyle name="Normal 2 2 5 4 2 3 2 2" xfId="14206"/>
    <cellStyle name="Normal 2 2 5 4 2 3 3" xfId="14208"/>
    <cellStyle name="Normal 2 2 5 4 2 4" xfId="14211"/>
    <cellStyle name="Normal 2 2 5 4 2 4 2" xfId="15444"/>
    <cellStyle name="Normal 2 2 5 4 2 4 2 2" xfId="14218"/>
    <cellStyle name="Normal 2 2 5 4 2 4 3" xfId="4566"/>
    <cellStyle name="Normal 2 2 5 4 2 5" xfId="14220"/>
    <cellStyle name="Normal 2 2 5 4 2 5 2" xfId="15453"/>
    <cellStyle name="Normal 2 2 5 4 2 5 2 2" xfId="2039"/>
    <cellStyle name="Normal 2 2 5 4 2 5 3" xfId="17801"/>
    <cellStyle name="Normal 2 2 5 4 2 6" xfId="14261"/>
    <cellStyle name="Normal 2 2 5 4 2 6 2" xfId="14232"/>
    <cellStyle name="Normal 2 2 5 4 2 6 2 2" xfId="14235"/>
    <cellStyle name="Normal 2 2 5 4 2 6 3" xfId="33734"/>
    <cellStyle name="Normal 2 2 5 4 2 7" xfId="14242"/>
    <cellStyle name="Normal 2 2 5 4 2 7 2" xfId="14251"/>
    <cellStyle name="Normal 2 2 5 4 2 7 2 2" xfId="35200"/>
    <cellStyle name="Normal 2 2 5 4 2 7 3" xfId="14257"/>
    <cellStyle name="Normal 2 2 5 4 2 8" xfId="14268"/>
    <cellStyle name="Normal 2 2 5 4 2 8 2" xfId="14271"/>
    <cellStyle name="Normal 2 2 5 4 2 8 2 2" xfId="14276"/>
    <cellStyle name="Normal 2 2 5 4 2 8 3" xfId="14285"/>
    <cellStyle name="Normal 2 2 5 4 2 9" xfId="14287"/>
    <cellStyle name="Normal 2 2 5 4 2 9 2" xfId="32708"/>
    <cellStyle name="Normal 2 2 5 4 3" xfId="14298"/>
    <cellStyle name="Normal 2 2 5 4 3 10" xfId="30403"/>
    <cellStyle name="Normal 2 2 5 4 3 10 2" xfId="14305"/>
    <cellStyle name="Normal 2 2 5 4 3 11" xfId="14307"/>
    <cellStyle name="Normal 2 2 5 4 3 2" xfId="14309"/>
    <cellStyle name="Normal 2 2 5 4 3 2 10" xfId="17735"/>
    <cellStyle name="Normal 2 2 5 4 3 2 2" xfId="15498"/>
    <cellStyle name="Normal 2 2 5 4 3 2 2 2" xfId="32483"/>
    <cellStyle name="Normal 2 2 5 4 3 2 2 2 2" xfId="29657"/>
    <cellStyle name="Normal 2 2 5 4 3 2 2 3" xfId="9150"/>
    <cellStyle name="Normal 2 2 5 4 3 2 3" xfId="14320"/>
    <cellStyle name="Normal 2 2 5 4 3 2 3 2" xfId="29691"/>
    <cellStyle name="Normal 2 2 5 4 3 2 3 2 2" xfId="31173"/>
    <cellStyle name="Normal 2 2 5 4 3 2 3 3" xfId="32762"/>
    <cellStyle name="Normal 2 2 5 4 3 2 4" xfId="31525"/>
    <cellStyle name="Normal 2 2 5 4 3 2 4 2" xfId="31535"/>
    <cellStyle name="Normal 2 2 5 4 3 2 4 2 2" xfId="3380"/>
    <cellStyle name="Normal 2 2 5 4 3 2 4 3" xfId="16335"/>
    <cellStyle name="Normal 2 2 5 4 3 2 5" xfId="31542"/>
    <cellStyle name="Normal 2 2 5 4 3 2 5 2" xfId="14330"/>
    <cellStyle name="Normal 2 2 5 4 3 2 5 2 2" xfId="33898"/>
    <cellStyle name="Normal 2 2 5 4 3 2 5 3" xfId="14335"/>
    <cellStyle name="Normal 2 2 5 4 3 2 6" xfId="14337"/>
    <cellStyle name="Normal 2 2 5 4 3 2 6 2" xfId="3863"/>
    <cellStyle name="Normal 2 2 5 4 3 2 6 2 2" xfId="6018"/>
    <cellStyle name="Normal 2 2 5 4 3 2 6 3" xfId="3865"/>
    <cellStyle name="Normal 2 2 5 4 3 2 7" xfId="31130"/>
    <cellStyle name="Normal 2 2 5 4 3 2 7 2" xfId="3101"/>
    <cellStyle name="Normal 2 2 5 4 3 2 7 2 2" xfId="35433"/>
    <cellStyle name="Normal 2 2 5 4 3 2 7 3" xfId="17144"/>
    <cellStyle name="Normal 2 2 5 4 3 2 8" xfId="36227"/>
    <cellStyle name="Normal 2 2 5 4 3 2 8 2" xfId="643"/>
    <cellStyle name="Normal 2 2 5 4 3 2 9" xfId="4977"/>
    <cellStyle name="Normal 2 2 5 4 3 2 9 2" xfId="9374"/>
    <cellStyle name="Normal 2 2 5 4 3 3" xfId="10915"/>
    <cellStyle name="Normal 2 2 5 4 3 3 2" xfId="21907"/>
    <cellStyle name="Normal 2 2 5 4 3 3 2 2" xfId="3075"/>
    <cellStyle name="Normal 2 2 5 4 3 3 3" xfId="10932"/>
    <cellStyle name="Normal 2 2 5 4 3 4" xfId="17031"/>
    <cellStyle name="Normal 2 2 5 4 3 4 2" xfId="15514"/>
    <cellStyle name="Normal 2 2 5 4 3 4 2 2" xfId="14338"/>
    <cellStyle name="Normal 2 2 5 4 3 4 3" xfId="3365"/>
    <cellStyle name="Normal 2 2 5 4 3 5" xfId="10949"/>
    <cellStyle name="Normal 2 2 5 4 3 5 2" xfId="9379"/>
    <cellStyle name="Normal 2 2 5 4 3 5 2 2" xfId="13641"/>
    <cellStyle name="Normal 2 2 5 4 3 5 3" xfId="13570"/>
    <cellStyle name="Normal 2 2 5 4 3 6" xfId="10277"/>
    <cellStyle name="Normal 2 2 5 4 3 6 2" xfId="10957"/>
    <cellStyle name="Normal 2 2 5 4 3 6 2 2" xfId="15049"/>
    <cellStyle name="Normal 2 2 5 4 3 6 3" xfId="12990"/>
    <cellStyle name="Normal 2 2 5 4 3 7" xfId="10980"/>
    <cellStyle name="Normal 2 2 5 4 3 7 2" xfId="10984"/>
    <cellStyle name="Normal 2 2 5 4 3 7 2 2" xfId="35268"/>
    <cellStyle name="Normal 2 2 5 4 3 7 3" xfId="13004"/>
    <cellStyle name="Normal 2 2 5 4 3 8" xfId="10990"/>
    <cellStyle name="Normal 2 2 5 4 3 8 2" xfId="10851"/>
    <cellStyle name="Normal 2 2 5 4 3 8 2 2" xfId="2491"/>
    <cellStyle name="Normal 2 2 5 4 3 8 3" xfId="13011"/>
    <cellStyle name="Normal 2 2 5 4 3 9" xfId="11001"/>
    <cellStyle name="Normal 2 2 5 4 3 9 2" xfId="14212"/>
    <cellStyle name="Normal 2 2 5 4 4" xfId="14343"/>
    <cellStyle name="Normal 2 2 5 4 4 10" xfId="14510"/>
    <cellStyle name="Normal 2 2 5 4 4 2" xfId="14347"/>
    <cellStyle name="Normal 2 2 5 4 4 2 2" xfId="23572"/>
    <cellStyle name="Normal 2 2 5 4 4 2 2 2" xfId="14349"/>
    <cellStyle name="Normal 2 2 5 4 4 2 3" xfId="4898"/>
    <cellStyle name="Normal 2 2 5 4 4 3" xfId="11023"/>
    <cellStyle name="Normal 2 2 5 4 4 3 2" xfId="12960"/>
    <cellStyle name="Normal 2 2 5 4 4 3 2 2" xfId="14358"/>
    <cellStyle name="Normal 2 2 5 4 4 3 3" xfId="14361"/>
    <cellStyle name="Normal 2 2 5 4 4 4" xfId="26795"/>
    <cellStyle name="Normal 2 2 5 4 4 4 2" xfId="14372"/>
    <cellStyle name="Normal 2 2 5 4 4 4 2 2" xfId="14374"/>
    <cellStyle name="Normal 2 2 5 4 4 4 3" xfId="5995"/>
    <cellStyle name="Normal 2 2 5 4 4 5" xfId="14376"/>
    <cellStyle name="Normal 2 2 5 4 4 5 2" xfId="14377"/>
    <cellStyle name="Normal 2 2 5 4 4 5 2 2" xfId="32780"/>
    <cellStyle name="Normal 2 2 5 4 4 5 3" xfId="14379"/>
    <cellStyle name="Normal 2 2 5 4 4 6" xfId="474"/>
    <cellStyle name="Normal 2 2 5 4 4 6 2" xfId="11367"/>
    <cellStyle name="Normal 2 2 5 4 4 6 2 2" xfId="14386"/>
    <cellStyle name="Normal 2 2 5 4 4 6 3" xfId="30084"/>
    <cellStyle name="Normal 2 2 5 4 4 7" xfId="8468"/>
    <cellStyle name="Normal 2 2 5 4 4 7 2" xfId="31478"/>
    <cellStyle name="Normal 2 2 5 4 4 7 2 2" xfId="14392"/>
    <cellStyle name="Normal 2 2 5 4 4 7 3" xfId="14395"/>
    <cellStyle name="Normal 2 2 5 4 4 8" xfId="14399"/>
    <cellStyle name="Normal 2 2 5 4 4 8 2" xfId="14402"/>
    <cellStyle name="Normal 2 2 5 4 4 9" xfId="14405"/>
    <cellStyle name="Normal 2 2 5 4 4 9 2" xfId="22555"/>
    <cellStyle name="Normal 2 2 5 4 5" xfId="922"/>
    <cellStyle name="Normal 2 2 5 4 5 10" xfId="27202"/>
    <cellStyle name="Normal 2 2 5 4 5 2" xfId="14408"/>
    <cellStyle name="Normal 2 2 5 4 5 2 2" xfId="14631"/>
    <cellStyle name="Normal 2 2 5 4 5 2 2 2" xfId="17674"/>
    <cellStyle name="Normal 2 2 5 4 5 2 3" xfId="37177"/>
    <cellStyle name="Normal 2 2 5 4 5 3" xfId="11046"/>
    <cellStyle name="Normal 2 2 5 4 5 3 2" xfId="14680"/>
    <cellStyle name="Normal 2 2 5 4 5 3 2 2" xfId="14412"/>
    <cellStyle name="Normal 2 2 5 4 5 3 3" xfId="14413"/>
    <cellStyle name="Normal 2 2 5 4 5 4" xfId="11058"/>
    <cellStyle name="Normal 2 2 5 4 5 4 2" xfId="14416"/>
    <cellStyle name="Normal 2 2 5 4 5 4 2 2" xfId="10869"/>
    <cellStyle name="Normal 2 2 5 4 5 4 3" xfId="3917"/>
    <cellStyle name="Normal 2 2 5 4 5 5" xfId="14419"/>
    <cellStyle name="Normal 2 2 5 4 5 5 2" xfId="18145"/>
    <cellStyle name="Normal 2 2 5 4 5 5 2 2" xfId="13170"/>
    <cellStyle name="Normal 2 2 5 4 5 5 3" xfId="14420"/>
    <cellStyle name="Normal 2 2 5 4 5 6" xfId="14429"/>
    <cellStyle name="Normal 2 2 5 4 5 6 2" xfId="14432"/>
    <cellStyle name="Normal 2 2 5 4 5 6 2 2" xfId="14437"/>
    <cellStyle name="Normal 2 2 5 4 5 6 3" xfId="31845"/>
    <cellStyle name="Normal 2 2 5 4 5 7" xfId="8490"/>
    <cellStyle name="Normal 2 2 5 4 5 7 2" xfId="12697"/>
    <cellStyle name="Normal 2 2 5 4 5 7 2 2" xfId="28636"/>
    <cellStyle name="Normal 2 2 5 4 5 7 3" xfId="20592"/>
    <cellStyle name="Normal 2 2 5 4 5 8" xfId="12701"/>
    <cellStyle name="Normal 2 2 5 4 5 8 2" xfId="14444"/>
    <cellStyle name="Normal 2 2 5 4 5 9" xfId="14445"/>
    <cellStyle name="Normal 2 2 5 4 5 9 2" xfId="14446"/>
    <cellStyle name="Normal 2 2 5 4 6" xfId="24283"/>
    <cellStyle name="Normal 2 2 5 4 6 2" xfId="14451"/>
    <cellStyle name="Normal 2 2 5 4 6 2 2" xfId="15604"/>
    <cellStyle name="Normal 2 2 5 4 6 2 2 2" xfId="3496"/>
    <cellStyle name="Normal 2 2 5 4 6 2 3" xfId="13656"/>
    <cellStyle name="Normal 2 2 5 4 6 3" xfId="13658"/>
    <cellStyle name="Normal 2 2 5 4 6 3 2" xfId="15611"/>
    <cellStyle name="Normal 2 2 5 4 6 3 2 2" xfId="14454"/>
    <cellStyle name="Normal 2 2 5 4 6 3 3" xfId="13672"/>
    <cellStyle name="Normal 2 2 5 4 6 4" xfId="13674"/>
    <cellStyle name="Normal 2 2 5 4 6 4 2" xfId="14458"/>
    <cellStyle name="Normal 2 2 5 4 6 4 2 2" xfId="14461"/>
    <cellStyle name="Normal 2 2 5 4 6 4 3" xfId="13682"/>
    <cellStyle name="Normal 2 2 5 4 6 5" xfId="14471"/>
    <cellStyle name="Normal 2 2 5 4 6 5 2" xfId="19491"/>
    <cellStyle name="Normal 2 2 5 4 6 5 2 2" xfId="14475"/>
    <cellStyle name="Normal 2 2 5 4 6 5 3" xfId="13694"/>
    <cellStyle name="Normal 2 2 5 4 6 6" xfId="19499"/>
    <cellStyle name="Normal 2 2 5 4 6 6 2" xfId="14477"/>
    <cellStyle name="Normal 2 2 5 4 6 6 2 2" xfId="14481"/>
    <cellStyle name="Normal 2 2 5 4 6 6 3" xfId="13703"/>
    <cellStyle name="Normal 2 2 5 4 6 7" xfId="14485"/>
    <cellStyle name="Normal 2 2 5 4 6 7 2" xfId="14489"/>
    <cellStyle name="Normal 2 2 5 4 6 8" xfId="14493"/>
    <cellStyle name="Normal 2 2 5 4 6 8 2" xfId="14499"/>
    <cellStyle name="Normal 2 2 5 4 6 9" xfId="14504"/>
    <cellStyle name="Normal 2 2 5 4 7" xfId="21182"/>
    <cellStyle name="Normal 2 2 5 4 7 2" xfId="14509"/>
    <cellStyle name="Normal 2 2 5 4 7 2 2" xfId="17720"/>
    <cellStyle name="Normal 2 2 5 4 7 3" xfId="11077"/>
    <cellStyle name="Normal 2 2 5 4 8" xfId="14513"/>
    <cellStyle name="Normal 2 2 5 4 8 2" xfId="22586"/>
    <cellStyle name="Normal 2 2 5 4 8 2 2" xfId="22590"/>
    <cellStyle name="Normal 2 2 5 4 8 3" xfId="11096"/>
    <cellStyle name="Normal 2 2 5 4 9" xfId="14519"/>
    <cellStyle name="Normal 2 2 5 4 9 2" xfId="14521"/>
    <cellStyle name="Normal 2 2 5 4 9 2 2" xfId="22845"/>
    <cellStyle name="Normal 2 2 5 4 9 3" xfId="14741"/>
    <cellStyle name="Normal 2 2 5 5" xfId="5028"/>
    <cellStyle name="Normal 2 2 5 5 10" xfId="12516"/>
    <cellStyle name="Normal 2 2 5 5 10 2" xfId="776"/>
    <cellStyle name="Normal 2 2 5 5 11" xfId="2768"/>
    <cellStyle name="Normal 2 2 5 5 2" xfId="9613"/>
    <cellStyle name="Normal 2 2 5 5 2 10" xfId="14524"/>
    <cellStyle name="Normal 2 2 5 5 2 2" xfId="22530"/>
    <cellStyle name="Normal 2 2 5 5 2 2 2" xfId="22531"/>
    <cellStyle name="Normal 2 2 5 5 2 2 2 2" xfId="22535"/>
    <cellStyle name="Normal 2 2 5 5 2 2 3" xfId="22539"/>
    <cellStyle name="Normal 2 2 5 5 2 3" xfId="22542"/>
    <cellStyle name="Normal 2 2 5 5 2 3 2" xfId="22545"/>
    <cellStyle name="Normal 2 2 5 5 2 3 2 2" xfId="22546"/>
    <cellStyle name="Normal 2 2 5 5 2 3 3" xfId="22551"/>
    <cellStyle name="Normal 2 2 5 5 2 4" xfId="22553"/>
    <cellStyle name="Normal 2 2 5 5 2 4 2" xfId="26674"/>
    <cellStyle name="Normal 2 2 5 5 2 4 2 2" xfId="18479"/>
    <cellStyle name="Normal 2 2 5 5 2 4 3" xfId="26251"/>
    <cellStyle name="Normal 2 2 5 5 2 5" xfId="22558"/>
    <cellStyle name="Normal 2 2 5 5 2 5 2" xfId="22568"/>
    <cellStyle name="Normal 2 2 5 5 2 5 2 2" xfId="18711"/>
    <cellStyle name="Normal 2 2 5 5 2 5 3" xfId="22576"/>
    <cellStyle name="Normal 2 2 5 5 2 6" xfId="14531"/>
    <cellStyle name="Normal 2 2 5 5 2 6 2" xfId="22579"/>
    <cellStyle name="Normal 2 2 5 5 2 6 2 2" xfId="15351"/>
    <cellStyle name="Normal 2 2 5 5 2 6 3" xfId="749"/>
    <cellStyle name="Normal 2 2 5 5 2 7" xfId="22285"/>
    <cellStyle name="Normal 2 2 5 5 2 7 2" xfId="24784"/>
    <cellStyle name="Normal 2 2 5 5 2 7 2 2" xfId="24788"/>
    <cellStyle name="Normal 2 2 5 5 2 7 3" xfId="13123"/>
    <cellStyle name="Normal 2 2 5 5 2 8" xfId="14545"/>
    <cellStyle name="Normal 2 2 5 5 2 8 2" xfId="22197"/>
    <cellStyle name="Normal 2 2 5 5 2 9" xfId="22582"/>
    <cellStyle name="Normal 2 2 5 5 2 9 2" xfId="22904"/>
    <cellStyle name="Normal 2 2 5 5 3" xfId="16931"/>
    <cellStyle name="Normal 2 2 5 5 3 2" xfId="571"/>
    <cellStyle name="Normal 2 2 5 5 3 2 2" xfId="35217"/>
    <cellStyle name="Normal 2 2 5 5 3 3" xfId="14231"/>
    <cellStyle name="Normal 2 2 5 5 4" xfId="14554"/>
    <cellStyle name="Normal 2 2 5 5 4 2" xfId="1466"/>
    <cellStyle name="Normal 2 2 5 5 4 2 2" xfId="14557"/>
    <cellStyle name="Normal 2 2 5 5 4 3" xfId="14248"/>
    <cellStyle name="Normal 2 2 5 5 5" xfId="14559"/>
    <cellStyle name="Normal 2 2 5 5 5 2" xfId="669"/>
    <cellStyle name="Normal 2 2 5 5 5 2 2" xfId="14561"/>
    <cellStyle name="Normal 2 2 5 5 5 3" xfId="14273"/>
    <cellStyle name="Normal 2 2 5 5 6" xfId="14562"/>
    <cellStyle name="Normal 2 2 5 5 6 2" xfId="29132"/>
    <cellStyle name="Normal 2 2 5 5 6 2 2" xfId="14564"/>
    <cellStyle name="Normal 2 2 5 5 6 3" xfId="14294"/>
    <cellStyle name="Normal 2 2 5 5 7" xfId="14567"/>
    <cellStyle name="Normal 2 2 5 5 7 2" xfId="24153"/>
    <cellStyle name="Normal 2 2 5 5 7 2 2" xfId="24157"/>
    <cellStyle name="Normal 2 2 5 5 7 3" xfId="38386"/>
    <cellStyle name="Normal 2 2 5 5 8" xfId="14571"/>
    <cellStyle name="Normal 2 2 5 5 8 2" xfId="34487"/>
    <cellStyle name="Normal 2 2 5 5 8 2 2" xfId="25229"/>
    <cellStyle name="Normal 2 2 5 5 8 3" xfId="13320"/>
    <cellStyle name="Normal 2 2 5 5 9" xfId="14572"/>
    <cellStyle name="Normal 2 2 5 5 9 2" xfId="25264"/>
    <cellStyle name="Normal 2 2 5 6" xfId="9921"/>
    <cellStyle name="Normal 2 2 5 6 10" xfId="14574"/>
    <cellStyle name="Normal 2 2 5 6 10 2" xfId="33794"/>
    <cellStyle name="Normal 2 2 5 6 11" xfId="6978"/>
    <cellStyle name="Normal 2 2 5 6 2" xfId="14576"/>
    <cellStyle name="Normal 2 2 5 6 2 10" xfId="14581"/>
    <cellStyle name="Normal 2 2 5 6 2 2" xfId="2373"/>
    <cellStyle name="Normal 2 2 5 6 2 2 2" xfId="16047"/>
    <cellStyle name="Normal 2 2 5 6 2 2 2 2" xfId="2311"/>
    <cellStyle name="Normal 2 2 5 6 2 2 3" xfId="18576"/>
    <cellStyle name="Normal 2 2 5 6 2 3" xfId="10681"/>
    <cellStyle name="Normal 2 2 5 6 2 3 2" xfId="16054"/>
    <cellStyle name="Normal 2 2 5 6 2 3 2 2" xfId="22489"/>
    <cellStyle name="Normal 2 2 5 6 2 3 3" xfId="18820"/>
    <cellStyle name="Normal 2 2 5 6 2 4" xfId="14448"/>
    <cellStyle name="Normal 2 2 5 6 2 4 2" xfId="27663"/>
    <cellStyle name="Normal 2 2 5 6 2 4 2 2" xfId="27667"/>
    <cellStyle name="Normal 2 2 5 6 2 4 3" xfId="18907"/>
    <cellStyle name="Normal 2 2 5 6 2 5" xfId="10064"/>
    <cellStyle name="Normal 2 2 5 6 2 5 2" xfId="1766"/>
    <cellStyle name="Normal 2 2 5 6 2 5 2 2" xfId="14583"/>
    <cellStyle name="Normal 2 2 5 6 2 5 3" xfId="18964"/>
    <cellStyle name="Normal 2 2 5 6 2 6" xfId="14156"/>
    <cellStyle name="Normal 2 2 5 6 2 6 2" xfId="14588"/>
    <cellStyle name="Normal 2 2 5 6 2 6 2 2" xfId="26777"/>
    <cellStyle name="Normal 2 2 5 6 2 6 3" xfId="18986"/>
    <cellStyle name="Normal 2 2 5 6 2 7" xfId="4191"/>
    <cellStyle name="Normal 2 2 5 6 2 7 2" xfId="6689"/>
    <cellStyle name="Normal 2 2 5 6 2 7 2 2" xfId="10917"/>
    <cellStyle name="Normal 2 2 5 6 2 7 3" xfId="17819"/>
    <cellStyle name="Normal 2 2 5 6 2 8" xfId="14594"/>
    <cellStyle name="Normal 2 2 5 6 2 8 2" xfId="14597"/>
    <cellStyle name="Normal 2 2 5 6 2 9" xfId="14599"/>
    <cellStyle name="Normal 2 2 5 6 2 9 2" xfId="14601"/>
    <cellStyle name="Normal 2 2 5 6 3" xfId="26999"/>
    <cellStyle name="Normal 2 2 5 6 3 2" xfId="4653"/>
    <cellStyle name="Normal 2 2 5 6 3 2 2" xfId="26340"/>
    <cellStyle name="Normal 2 2 5 6 3 3" xfId="10960"/>
    <cellStyle name="Normal 2 2 5 6 4" xfId="14605"/>
    <cellStyle name="Normal 2 2 5 6 4 2" xfId="14607"/>
    <cellStyle name="Normal 2 2 5 6 4 2 2" xfId="14611"/>
    <cellStyle name="Normal 2 2 5 6 4 3" xfId="12311"/>
    <cellStyle name="Normal 2 2 5 6 5" xfId="14614"/>
    <cellStyle name="Normal 2 2 5 6 5 2" xfId="14618"/>
    <cellStyle name="Normal 2 2 5 6 5 2 2" xfId="34546"/>
    <cellStyle name="Normal 2 2 5 6 5 3" xfId="11892"/>
    <cellStyle name="Normal 2 2 5 6 6" xfId="14619"/>
    <cellStyle name="Normal 2 2 5 6 6 2" xfId="14627"/>
    <cellStyle name="Normal 2 2 5 6 6 2 2" xfId="37509"/>
    <cellStyle name="Normal 2 2 5 6 6 3" xfId="20092"/>
    <cellStyle name="Normal 2 2 5 6 7" xfId="36176"/>
    <cellStyle name="Normal 2 2 5 6 7 2" xfId="14634"/>
    <cellStyle name="Normal 2 2 5 6 7 2 2" xfId="37649"/>
    <cellStyle name="Normal 2 2 5 6 7 3" xfId="11331"/>
    <cellStyle name="Normal 2 2 5 6 8" xfId="14635"/>
    <cellStyle name="Normal 2 2 5 6 8 2" xfId="14640"/>
    <cellStyle name="Normal 2 2 5 6 8 2 2" xfId="14641"/>
    <cellStyle name="Normal 2 2 5 6 8 3" xfId="13503"/>
    <cellStyle name="Normal 2 2 5 6 9" xfId="14643"/>
    <cellStyle name="Normal 2 2 5 6 9 2" xfId="14647"/>
    <cellStyle name="Normal 2 2 5 7" xfId="30599"/>
    <cellStyle name="Normal 2 2 5 7 10" xfId="23078"/>
    <cellStyle name="Normal 2 2 5 7 2" xfId="14648"/>
    <cellStyle name="Normal 2 2 5 7 2 2" xfId="17124"/>
    <cellStyle name="Normal 2 2 5 7 2 2 2" xfId="17130"/>
    <cellStyle name="Normal 2 2 5 7 2 3" xfId="36637"/>
    <cellStyle name="Normal 2 2 5 7 3" xfId="14657"/>
    <cellStyle name="Normal 2 2 5 7 3 2" xfId="17846"/>
    <cellStyle name="Normal 2 2 5 7 3 2 2" xfId="2393"/>
    <cellStyle name="Normal 2 2 5 7 3 3" xfId="11365"/>
    <cellStyle name="Normal 2 2 5 7 4" xfId="14660"/>
    <cellStyle name="Normal 2 2 5 7 4 2" xfId="14662"/>
    <cellStyle name="Normal 2 2 5 7 4 2 2" xfId="14664"/>
    <cellStyle name="Normal 2 2 5 7 4 3" xfId="11394"/>
    <cellStyle name="Normal 2 2 5 7 5" xfId="16388"/>
    <cellStyle name="Normal 2 2 5 7 5 2" xfId="14670"/>
    <cellStyle name="Normal 2 2 5 7 5 2 2" xfId="33297"/>
    <cellStyle name="Normal 2 2 5 7 5 3" xfId="11401"/>
    <cellStyle name="Normal 2 2 5 7 6" xfId="14674"/>
    <cellStyle name="Normal 2 2 5 7 6 2" xfId="16664"/>
    <cellStyle name="Normal 2 2 5 7 6 2 2" xfId="14177"/>
    <cellStyle name="Normal 2 2 5 7 6 3" xfId="11119"/>
    <cellStyle name="Normal 2 2 5 7 7" xfId="14678"/>
    <cellStyle name="Normal 2 2 5 7 7 2" xfId="16720"/>
    <cellStyle name="Normal 2 2 5 7 7 2 2" xfId="14682"/>
    <cellStyle name="Normal 2 2 5 7 7 3" xfId="14035"/>
    <cellStyle name="Normal 2 2 5 7 8" xfId="14684"/>
    <cellStyle name="Normal 2 2 5 7 8 2" xfId="16749"/>
    <cellStyle name="Normal 2 2 5 7 9" xfId="14685"/>
    <cellStyle name="Normal 2 2 5 7 9 2" xfId="16780"/>
    <cellStyle name="Normal 2 2 5 8" xfId="2416"/>
    <cellStyle name="Normal 2 2 5 8 10" xfId="11247"/>
    <cellStyle name="Normal 2 2 5 8 2" xfId="9632"/>
    <cellStyle name="Normal 2 2 5 8 2 2" xfId="16604"/>
    <cellStyle name="Normal 2 2 5 8 2 2 2" xfId="14655"/>
    <cellStyle name="Normal 2 2 5 8 2 3" xfId="3085"/>
    <cellStyle name="Normal 2 2 5 8 3" xfId="14687"/>
    <cellStyle name="Normal 2 2 5 8 3 2" xfId="14688"/>
    <cellStyle name="Normal 2 2 5 8 3 2 2" xfId="14696"/>
    <cellStyle name="Normal 2 2 5 8 3 3" xfId="14435"/>
    <cellStyle name="Normal 2 2 5 8 4" xfId="2439"/>
    <cellStyle name="Normal 2 2 5 8 4 2" xfId="14703"/>
    <cellStyle name="Normal 2 2 5 8 4 2 2" xfId="14705"/>
    <cellStyle name="Normal 2 2 5 8 4 3" xfId="4965"/>
    <cellStyle name="Normal 2 2 5 8 5" xfId="13339"/>
    <cellStyle name="Normal 2 2 5 8 5 2" xfId="14710"/>
    <cellStyle name="Normal 2 2 5 8 5 2 2" xfId="14715"/>
    <cellStyle name="Normal 2 2 5 8 5 3" xfId="4398"/>
    <cellStyle name="Normal 2 2 5 8 6" xfId="14719"/>
    <cellStyle name="Normal 2 2 5 8 6 2" xfId="16827"/>
    <cellStyle name="Normal 2 2 5 8 6 2 2" xfId="14721"/>
    <cellStyle name="Normal 2 2 5 8 6 3" xfId="21673"/>
    <cellStyle name="Normal 2 2 5 8 7" xfId="14467"/>
    <cellStyle name="Normal 2 2 5 8 7 2" xfId="21803"/>
    <cellStyle name="Normal 2 2 5 8 7 2 2" xfId="32703"/>
    <cellStyle name="Normal 2 2 5 8 7 3" xfId="5009"/>
    <cellStyle name="Normal 2 2 5 8 8" xfId="15739"/>
    <cellStyle name="Normal 2 2 5 8 8 2" xfId="26198"/>
    <cellStyle name="Normal 2 2 5 8 9" xfId="14733"/>
    <cellStyle name="Normal 2 2 5 8 9 2" xfId="36232"/>
    <cellStyle name="Normal 2 2 5 9" xfId="4679"/>
    <cellStyle name="Normal 2 2 5 9 2" xfId="26866"/>
    <cellStyle name="Normal 2 2 5 9 2 2" xfId="19432"/>
    <cellStyle name="Normal 2 2 5 9 2 2 2" xfId="14738"/>
    <cellStyle name="Normal 2 2 5 9 2 3" xfId="1721"/>
    <cellStyle name="Normal 2 2 5 9 3" xfId="27192"/>
    <cellStyle name="Normal 2 2 5 9 3 2" xfId="14846"/>
    <cellStyle name="Normal 2 2 5 9 3 2 2" xfId="31414"/>
    <cellStyle name="Normal 2 2 5 9 3 3" xfId="33615"/>
    <cellStyle name="Normal 2 2 5 9 4" xfId="14743"/>
    <cellStyle name="Normal 2 2 5 9 4 2" xfId="9658"/>
    <cellStyle name="Normal 2 2 5 9 4 2 2" xfId="1206"/>
    <cellStyle name="Normal 2 2 5 9 4 3" xfId="22067"/>
    <cellStyle name="Normal 2 2 5 9 5" xfId="14744"/>
    <cellStyle name="Normal 2 2 5 9 5 2" xfId="9687"/>
    <cellStyle name="Normal 2 2 5 9 5 2 2" xfId="2007"/>
    <cellStyle name="Normal 2 2 5 9 5 3" xfId="14747"/>
    <cellStyle name="Normal 2 2 5 9 6" xfId="14748"/>
    <cellStyle name="Normal 2 2 5 9 6 2" xfId="16864"/>
    <cellStyle name="Normal 2 2 5 9 6 2 2" xfId="2497"/>
    <cellStyle name="Normal 2 2 5 9 6 3" xfId="16643"/>
    <cellStyle name="Normal 2 2 5 9 7" xfId="14754"/>
    <cellStyle name="Normal 2 2 5 9 7 2" xfId="9697"/>
    <cellStyle name="Normal 2 2 5 9 8" xfId="15748"/>
    <cellStyle name="Normal 2 2 5 9 8 2" xfId="24213"/>
    <cellStyle name="Normal 2 2 5 9 9" xfId="14774"/>
    <cellStyle name="Normal 2 2 6" xfId="15439"/>
    <cellStyle name="Normal 2 2 6 10" xfId="28419"/>
    <cellStyle name="Normal 2 2 6 10 2" xfId="14758"/>
    <cellStyle name="Normal 2 2 6 10 2 2" xfId="32279"/>
    <cellStyle name="Normal 2 2 6 10 3" xfId="14760"/>
    <cellStyle name="Normal 2 2 6 11" xfId="14761"/>
    <cellStyle name="Normal 2 2 6 11 2" xfId="14762"/>
    <cellStyle name="Normal 2 2 6 11 2 2" xfId="21447"/>
    <cellStyle name="Normal 2 2 6 11 3" xfId="14763"/>
    <cellStyle name="Normal 2 2 6 12" xfId="20296"/>
    <cellStyle name="Normal 2 2 6 12 2" xfId="20299"/>
    <cellStyle name="Normal 2 2 6 12 2 2" xfId="7519"/>
    <cellStyle name="Normal 2 2 6 12 3" xfId="14764"/>
    <cellStyle name="Normal 2 2 6 13" xfId="14766"/>
    <cellStyle name="Normal 2 2 6 13 2" xfId="14768"/>
    <cellStyle name="Normal 2 2 6 13 2 2" xfId="22964"/>
    <cellStyle name="Normal 2 2 6 13 3" xfId="14769"/>
    <cellStyle name="Normal 2 2 6 14" xfId="22772"/>
    <cellStyle name="Normal 2 2 6 14 2" xfId="13646"/>
    <cellStyle name="Normal 2 2 6 15" xfId="9181"/>
    <cellStyle name="Normal 2 2 6 15 2" xfId="12644"/>
    <cellStyle name="Normal 2 2 6 16" xfId="12652"/>
    <cellStyle name="Normal 2 2 6 17" xfId="8341"/>
    <cellStyle name="Normal 2 2 6 2" xfId="18996"/>
    <cellStyle name="Normal 2 2 6 2 10" xfId="14770"/>
    <cellStyle name="Normal 2 2 6 2 10 2" xfId="20300"/>
    <cellStyle name="Normal 2 2 6 2 10 2 2" xfId="15803"/>
    <cellStyle name="Normal 2 2 6 2 10 3" xfId="14772"/>
    <cellStyle name="Normal 2 2 6 2 11" xfId="15919"/>
    <cellStyle name="Normal 2 2 6 2 11 2" xfId="6379"/>
    <cellStyle name="Normal 2 2 6 2 11 2 2" xfId="19734"/>
    <cellStyle name="Normal 2 2 6 2 11 3" xfId="20256"/>
    <cellStyle name="Normal 2 2 6 2 12" xfId="14782"/>
    <cellStyle name="Normal 2 2 6 2 12 2" xfId="17312"/>
    <cellStyle name="Normal 2 2 6 2 12 2 2" xfId="2531"/>
    <cellStyle name="Normal 2 2 6 2 12 3" xfId="15409"/>
    <cellStyle name="Normal 2 2 6 2 13" xfId="10138"/>
    <cellStyle name="Normal 2 2 6 2 13 2" xfId="10139"/>
    <cellStyle name="Normal 2 2 6 2 14" xfId="3611"/>
    <cellStyle name="Normal 2 2 6 2 14 2" xfId="14787"/>
    <cellStyle name="Normal 2 2 6 2 15" xfId="2659"/>
    <cellStyle name="Normal 2 2 6 2 16" xfId="32896"/>
    <cellStyle name="Normal 2 2 6 2 2" xfId="2061"/>
    <cellStyle name="Normal 2 2 6 2 2 10" xfId="22945"/>
    <cellStyle name="Normal 2 2 6 2 2 10 2" xfId="15569"/>
    <cellStyle name="Normal 2 2 6 2 2 11" xfId="22808"/>
    <cellStyle name="Normal 2 2 6 2 2 2" xfId="14795"/>
    <cellStyle name="Normal 2 2 6 2 2 2 10" xfId="14799"/>
    <cellStyle name="Normal 2 2 6 2 2 2 2" xfId="14801"/>
    <cellStyle name="Normal 2 2 6 2 2 2 2 2" xfId="13322"/>
    <cellStyle name="Normal 2 2 6 2 2 2 2 2 2" xfId="2525"/>
    <cellStyle name="Normal 2 2 6 2 2 2 2 3" xfId="4283"/>
    <cellStyle name="Normal 2 2 6 2 2 2 3" xfId="26348"/>
    <cellStyle name="Normal 2 2 6 2 2 2 3 2" xfId="14804"/>
    <cellStyle name="Normal 2 2 6 2 2 2 3 2 2" xfId="33354"/>
    <cellStyle name="Normal 2 2 6 2 2 2 3 3" xfId="29819"/>
    <cellStyle name="Normal 2 2 6 2 2 2 4" xfId="10978"/>
    <cellStyle name="Normal 2 2 6 2 2 2 4 2" xfId="14805"/>
    <cellStyle name="Normal 2 2 6 2 2 2 4 2 2" xfId="319"/>
    <cellStyle name="Normal 2 2 6 2 2 2 4 3" xfId="1377"/>
    <cellStyle name="Normal 2 2 6 2 2 2 5" xfId="3895"/>
    <cellStyle name="Normal 2 2 6 2 2 2 5 2" xfId="14806"/>
    <cellStyle name="Normal 2 2 6 2 2 2 5 2 2" xfId="14807"/>
    <cellStyle name="Normal 2 2 6 2 2 2 5 3" xfId="22583"/>
    <cellStyle name="Normal 2 2 6 2 2 2 6" xfId="14808"/>
    <cellStyle name="Normal 2 2 6 2 2 2 6 2" xfId="14810"/>
    <cellStyle name="Normal 2 2 6 2 2 2 6 2 2" xfId="65"/>
    <cellStyle name="Normal 2 2 6 2 2 2 6 3" xfId="14811"/>
    <cellStyle name="Normal 2 2 6 2 2 2 7" xfId="1895"/>
    <cellStyle name="Normal 2 2 6 2 2 2 7 2" xfId="34335"/>
    <cellStyle name="Normal 2 2 6 2 2 2 7 2 2" xfId="13932"/>
    <cellStyle name="Normal 2 2 6 2 2 2 7 3" xfId="14815"/>
    <cellStyle name="Normal 2 2 6 2 2 2 8" xfId="16361"/>
    <cellStyle name="Normal 2 2 6 2 2 2 8 2" xfId="5245"/>
    <cellStyle name="Normal 2 2 6 2 2 2 9" xfId="16246"/>
    <cellStyle name="Normal 2 2 6 2 2 2 9 2" xfId="14818"/>
    <cellStyle name="Normal 2 2 6 2 2 3" xfId="14790"/>
    <cellStyle name="Normal 2 2 6 2 2 3 2" xfId="14821"/>
    <cellStyle name="Normal 2 2 6 2 2 3 2 2" xfId="14825"/>
    <cellStyle name="Normal 2 2 6 2 2 3 3" xfId="2032"/>
    <cellStyle name="Normal 2 2 6 2 2 4" xfId="14826"/>
    <cellStyle name="Normal 2 2 6 2 2 4 2" xfId="14829"/>
    <cellStyle name="Normal 2 2 6 2 2 4 2 2" xfId="14834"/>
    <cellStyle name="Normal 2 2 6 2 2 4 3" xfId="17593"/>
    <cellStyle name="Normal 2 2 6 2 2 5" xfId="16707"/>
    <cellStyle name="Normal 2 2 6 2 2 5 2" xfId="14837"/>
    <cellStyle name="Normal 2 2 6 2 2 5 2 2" xfId="26242"/>
    <cellStyle name="Normal 2 2 6 2 2 5 3" xfId="1519"/>
    <cellStyle name="Normal 2 2 6 2 2 6" xfId="351"/>
    <cellStyle name="Normal 2 2 6 2 2 6 2" xfId="14838"/>
    <cellStyle name="Normal 2 2 6 2 2 6 2 2" xfId="1096"/>
    <cellStyle name="Normal 2 2 6 2 2 6 3" xfId="14841"/>
    <cellStyle name="Normal 2 2 6 2 2 7" xfId="11773"/>
    <cellStyle name="Normal 2 2 6 2 2 7 2" xfId="107"/>
    <cellStyle name="Normal 2 2 6 2 2 7 2 2" xfId="3596"/>
    <cellStyle name="Normal 2 2 6 2 2 7 3" xfId="4052"/>
    <cellStyle name="Normal 2 2 6 2 2 8" xfId="6968"/>
    <cellStyle name="Normal 2 2 6 2 2 8 2" xfId="7313"/>
    <cellStyle name="Normal 2 2 6 2 2 8 2 2" xfId="3650"/>
    <cellStyle name="Normal 2 2 6 2 2 8 3" xfId="28558"/>
    <cellStyle name="Normal 2 2 6 2 2 9" xfId="1473"/>
    <cellStyle name="Normal 2 2 6 2 2 9 2" xfId="5717"/>
    <cellStyle name="Normal 2 2 6 2 3" xfId="14842"/>
    <cellStyle name="Normal 2 2 6 2 3 10" xfId="18487"/>
    <cellStyle name="Normal 2 2 6 2 3 10 2" xfId="13156"/>
    <cellStyle name="Normal 2 2 6 2 3 11" xfId="18489"/>
    <cellStyle name="Normal 2 2 6 2 3 2" xfId="21253"/>
    <cellStyle name="Normal 2 2 6 2 3 2 10" xfId="13778"/>
    <cellStyle name="Normal 2 2 6 2 3 2 2" xfId="4976"/>
    <cellStyle name="Normal 2 2 6 2 3 2 2 2" xfId="9233"/>
    <cellStyle name="Normal 2 2 6 2 3 2 2 2 2" xfId="14847"/>
    <cellStyle name="Normal 2 2 6 2 3 2 2 3" xfId="14848"/>
    <cellStyle name="Normal 2 2 6 2 3 2 3" xfId="9247"/>
    <cellStyle name="Normal 2 2 6 2 3 2 3 2" xfId="1168"/>
    <cellStyle name="Normal 2 2 6 2 3 2 3 2 2" xfId="14849"/>
    <cellStyle name="Normal 2 2 6 2 3 2 3 3" xfId="36625"/>
    <cellStyle name="Normal 2 2 6 2 3 2 4" xfId="9260"/>
    <cellStyle name="Normal 2 2 6 2 3 2 4 2" xfId="14852"/>
    <cellStyle name="Normal 2 2 6 2 3 2 4 2 2" xfId="14853"/>
    <cellStyle name="Normal 2 2 6 2 3 2 4 3" xfId="5322"/>
    <cellStyle name="Normal 2 2 6 2 3 2 5" xfId="8116"/>
    <cellStyle name="Normal 2 2 6 2 3 2 5 2" xfId="14856"/>
    <cellStyle name="Normal 2 2 6 2 3 2 5 2 2" xfId="14857"/>
    <cellStyle name="Normal 2 2 6 2 3 2 5 3" xfId="26169"/>
    <cellStyle name="Normal 2 2 6 2 3 2 6" xfId="14860"/>
    <cellStyle name="Normal 2 2 6 2 3 2 6 2" xfId="10761"/>
    <cellStyle name="Normal 2 2 6 2 3 2 6 2 2" xfId="22435"/>
    <cellStyle name="Normal 2 2 6 2 3 2 6 3" xfId="14863"/>
    <cellStyle name="Normal 2 2 6 2 3 2 7" xfId="10615"/>
    <cellStyle name="Normal 2 2 6 2 3 2 7 2" xfId="14865"/>
    <cellStyle name="Normal 2 2 6 2 3 2 7 2 2" xfId="3866"/>
    <cellStyle name="Normal 2 2 6 2 3 2 7 3" xfId="14867"/>
    <cellStyle name="Normal 2 2 6 2 3 2 8" xfId="14870"/>
    <cellStyle name="Normal 2 2 6 2 3 2 8 2" xfId="22407"/>
    <cellStyle name="Normal 2 2 6 2 3 2 9" xfId="6333"/>
    <cellStyle name="Normal 2 2 6 2 3 2 9 2" xfId="33460"/>
    <cellStyle name="Normal 2 2 6 2 3 3" xfId="14875"/>
    <cellStyle name="Normal 2 2 6 2 3 3 2" xfId="14879"/>
    <cellStyle name="Normal 2 2 6 2 3 3 2 2" xfId="14884"/>
    <cellStyle name="Normal 2 2 6 2 3 3 3" xfId="14886"/>
    <cellStyle name="Normal 2 2 6 2 3 4" xfId="14890"/>
    <cellStyle name="Normal 2 2 6 2 3 4 2" xfId="14894"/>
    <cellStyle name="Normal 2 2 6 2 3 4 2 2" xfId="14899"/>
    <cellStyle name="Normal 2 2 6 2 3 4 3" xfId="14904"/>
    <cellStyle name="Normal 2 2 6 2 3 5" xfId="14906"/>
    <cellStyle name="Normal 2 2 6 2 3 5 2" xfId="729"/>
    <cellStyle name="Normal 2 2 6 2 3 5 2 2" xfId="17183"/>
    <cellStyle name="Normal 2 2 6 2 3 5 3" xfId="12242"/>
    <cellStyle name="Normal 2 2 6 2 3 6" xfId="10495"/>
    <cellStyle name="Normal 2 2 6 2 3 6 2" xfId="14908"/>
    <cellStyle name="Normal 2 2 6 2 3 6 2 2" xfId="14911"/>
    <cellStyle name="Normal 2 2 6 2 3 6 3" xfId="14914"/>
    <cellStyle name="Normal 2 2 6 2 3 7" xfId="6175"/>
    <cellStyle name="Normal 2 2 6 2 3 7 2" xfId="6849"/>
    <cellStyle name="Normal 2 2 6 2 3 7 2 2" xfId="3586"/>
    <cellStyle name="Normal 2 2 6 2 3 7 3" xfId="3831"/>
    <cellStyle name="Normal 2 2 6 2 3 8" xfId="9923"/>
    <cellStyle name="Normal 2 2 6 2 3 8 2" xfId="7354"/>
    <cellStyle name="Normal 2 2 6 2 3 8 2 2" xfId="3734"/>
    <cellStyle name="Normal 2 2 6 2 3 8 3" xfId="1596"/>
    <cellStyle name="Normal 2 2 6 2 3 9" xfId="7361"/>
    <cellStyle name="Normal 2 2 6 2 3 9 2" xfId="3750"/>
    <cellStyle name="Normal 2 2 6 2 4" xfId="14915"/>
    <cellStyle name="Normal 2 2 6 2 4 10" xfId="29621"/>
    <cellStyle name="Normal 2 2 6 2 4 2" xfId="18806"/>
    <cellStyle name="Normal 2 2 6 2 4 2 2" xfId="11692"/>
    <cellStyle name="Normal 2 2 6 2 4 2 2 2" xfId="13383"/>
    <cellStyle name="Normal 2 2 6 2 4 2 3" xfId="32433"/>
    <cellStyle name="Normal 2 2 6 2 4 3" xfId="14918"/>
    <cellStyle name="Normal 2 2 6 2 4 3 2" xfId="4027"/>
    <cellStyle name="Normal 2 2 6 2 4 3 2 2" xfId="21458"/>
    <cellStyle name="Normal 2 2 6 2 4 3 3" xfId="12036"/>
    <cellStyle name="Normal 2 2 6 2 4 4" xfId="14922"/>
    <cellStyle name="Normal 2 2 6 2 4 4 2" xfId="11598"/>
    <cellStyle name="Normal 2 2 6 2 4 4 2 2" xfId="14931"/>
    <cellStyle name="Normal 2 2 6 2 4 4 3" xfId="12053"/>
    <cellStyle name="Normal 2 2 6 2 4 5" xfId="26905"/>
    <cellStyle name="Normal 2 2 6 2 4 5 2" xfId="27728"/>
    <cellStyle name="Normal 2 2 6 2 4 5 2 2" xfId="14940"/>
    <cellStyle name="Normal 2 2 6 2 4 5 3" xfId="12077"/>
    <cellStyle name="Normal 2 2 6 2 4 6" xfId="15913"/>
    <cellStyle name="Normal 2 2 6 2 4 6 2" xfId="2173"/>
    <cellStyle name="Normal 2 2 6 2 4 6 2 2" xfId="10765"/>
    <cellStyle name="Normal 2 2 6 2 4 6 3" xfId="13092"/>
    <cellStyle name="Normal 2 2 6 2 4 7" xfId="4157"/>
    <cellStyle name="Normal 2 2 6 2 4 7 2" xfId="27747"/>
    <cellStyle name="Normal 2 2 6 2 4 7 2 2" xfId="3776"/>
    <cellStyle name="Normal 2 2 6 2 4 7 3" xfId="3782"/>
    <cellStyle name="Normal 2 2 6 2 4 8" xfId="7369"/>
    <cellStyle name="Normal 2 2 6 2 4 8 2" xfId="4722"/>
    <cellStyle name="Normal 2 2 6 2 4 9" xfId="8628"/>
    <cellStyle name="Normal 2 2 6 2 4 9 2" xfId="9952"/>
    <cellStyle name="Normal 2 2 6 2 5" xfId="35579"/>
    <cellStyle name="Normal 2 2 6 2 5 10" xfId="14944"/>
    <cellStyle name="Normal 2 2 6 2 5 2" xfId="14949"/>
    <cellStyle name="Normal 2 2 6 2 5 2 2" xfId="15129"/>
    <cellStyle name="Normal 2 2 6 2 5 2 2 2" xfId="18831"/>
    <cellStyle name="Normal 2 2 6 2 5 2 3" xfId="18836"/>
    <cellStyle name="Normal 2 2 6 2 5 3" xfId="24674"/>
    <cellStyle name="Normal 2 2 6 2 5 3 2" xfId="27922"/>
    <cellStyle name="Normal 2 2 6 2 5 3 2 2" xfId="18916"/>
    <cellStyle name="Normal 2 2 6 2 5 3 3" xfId="27938"/>
    <cellStyle name="Normal 2 2 6 2 5 4" xfId="24685"/>
    <cellStyle name="Normal 2 2 6 2 5 4 2" xfId="18970"/>
    <cellStyle name="Normal 2 2 6 2 5 4 2 2" xfId="17941"/>
    <cellStyle name="Normal 2 2 6 2 5 4 3" xfId="18975"/>
    <cellStyle name="Normal 2 2 6 2 5 5" xfId="24689"/>
    <cellStyle name="Normal 2 2 6 2 5 5 2" xfId="18990"/>
    <cellStyle name="Normal 2 2 6 2 5 5 2 2" xfId="13855"/>
    <cellStyle name="Normal 2 2 6 2 5 5 3" xfId="28616"/>
    <cellStyle name="Normal 2 2 6 2 5 6" xfId="27529"/>
    <cellStyle name="Normal 2 2 6 2 5 6 2" xfId="17584"/>
    <cellStyle name="Normal 2 2 6 2 5 6 2 2" xfId="36060"/>
    <cellStyle name="Normal 2 2 6 2 5 6 3" xfId="34418"/>
    <cellStyle name="Normal 2 2 6 2 5 7" xfId="5174"/>
    <cellStyle name="Normal 2 2 6 2 5 7 2" xfId="35057"/>
    <cellStyle name="Normal 2 2 6 2 5 7 2 2" xfId="33055"/>
    <cellStyle name="Normal 2 2 6 2 5 7 3" xfId="32385"/>
    <cellStyle name="Normal 2 2 6 2 5 8" xfId="7372"/>
    <cellStyle name="Normal 2 2 6 2 5 8 2" xfId="34145"/>
    <cellStyle name="Normal 2 2 6 2 5 9" xfId="14958"/>
    <cellStyle name="Normal 2 2 6 2 5 9 2" xfId="18077"/>
    <cellStyle name="Normal 2 2 6 2 6" xfId="15587"/>
    <cellStyle name="Normal 2 2 6 2 6 2" xfId="14962"/>
    <cellStyle name="Normal 2 2 6 2 6 2 2" xfId="17036"/>
    <cellStyle name="Normal 2 2 6 2 6 2 2 2" xfId="19957"/>
    <cellStyle name="Normal 2 2 6 2 6 2 3" xfId="3020"/>
    <cellStyle name="Normal 2 2 6 2 6 3" xfId="14964"/>
    <cellStyle name="Normal 2 2 6 2 6 3 2" xfId="14968"/>
    <cellStyle name="Normal 2 2 6 2 6 3 2 2" xfId="14974"/>
    <cellStyle name="Normal 2 2 6 2 6 3 3" xfId="14449"/>
    <cellStyle name="Normal 2 2 6 2 6 4" xfId="13706"/>
    <cellStyle name="Normal 2 2 6 2 6 4 2" xfId="14979"/>
    <cellStyle name="Normal 2 2 6 2 6 4 2 2" xfId="14984"/>
    <cellStyle name="Normal 2 2 6 2 6 4 3" xfId="14507"/>
    <cellStyle name="Normal 2 2 6 2 6 5" xfId="14987"/>
    <cellStyle name="Normal 2 2 6 2 6 5 2" xfId="14989"/>
    <cellStyle name="Normal 2 2 6 2 6 5 2 2" xfId="14992"/>
    <cellStyle name="Normal 2 2 6 2 6 5 3" xfId="13713"/>
    <cellStyle name="Normal 2 2 6 2 6 6" xfId="14996"/>
    <cellStyle name="Normal 2 2 6 2 6 6 2" xfId="13721"/>
    <cellStyle name="Normal 2 2 6 2 6 6 2 2" xfId="13723"/>
    <cellStyle name="Normal 2 2 6 2 6 6 3" xfId="14523"/>
    <cellStyle name="Normal 2 2 6 2 6 7" xfId="32644"/>
    <cellStyle name="Normal 2 2 6 2 6 7 2" xfId="18230"/>
    <cellStyle name="Normal 2 2 6 2 6 8" xfId="32479"/>
    <cellStyle name="Normal 2 2 6 2 6 8 2" xfId="27340"/>
    <cellStyle name="Normal 2 2 6 2 6 9" xfId="15012"/>
    <cellStyle name="Normal 2 2 6 2 7" xfId="15015"/>
    <cellStyle name="Normal 2 2 6 2 7 2" xfId="15017"/>
    <cellStyle name="Normal 2 2 6 2 7 2 2" xfId="17987"/>
    <cellStyle name="Normal 2 2 6 2 7 3" xfId="15020"/>
    <cellStyle name="Normal 2 2 6 2 8" xfId="4875"/>
    <cellStyle name="Normal 2 2 6 2 8 2" xfId="22636"/>
    <cellStyle name="Normal 2 2 6 2 8 2 2" xfId="19121"/>
    <cellStyle name="Normal 2 2 6 2 8 3" xfId="15022"/>
    <cellStyle name="Normal 2 2 6 2 9" xfId="22638"/>
    <cellStyle name="Normal 2 2 6 2 9 2" xfId="15024"/>
    <cellStyle name="Normal 2 2 6 2 9 2 2" xfId="10745"/>
    <cellStyle name="Normal 2 2 6 2 9 3" xfId="24414"/>
    <cellStyle name="Normal 2 2 6 3" xfId="8455"/>
    <cellStyle name="Normal 2 2 6 3 10" xfId="15025"/>
    <cellStyle name="Normal 2 2 6 3 10 2" xfId="35951"/>
    <cellStyle name="Normal 2 2 6 3 11" xfId="4556"/>
    <cellStyle name="Normal 2 2 6 3 2" xfId="6427"/>
    <cellStyle name="Normal 2 2 6 3 2 10" xfId="15859"/>
    <cellStyle name="Normal 2 2 6 3 2 2" xfId="15026"/>
    <cellStyle name="Normal 2 2 6 3 2 2 2" xfId="10387"/>
    <cellStyle name="Normal 2 2 6 3 2 2 2 2" xfId="10392"/>
    <cellStyle name="Normal 2 2 6 3 2 2 3" xfId="10396"/>
    <cellStyle name="Normal 2 2 6 3 2 3" xfId="24448"/>
    <cellStyle name="Normal 2 2 6 3 2 3 2" xfId="1184"/>
    <cellStyle name="Normal 2 2 6 3 2 3 2 2" xfId="10448"/>
    <cellStyle name="Normal 2 2 6 3 2 3 3" xfId="3821"/>
    <cellStyle name="Normal 2 2 6 3 2 4" xfId="23834"/>
    <cellStyle name="Normal 2 2 6 3 2 4 2" xfId="1345"/>
    <cellStyle name="Normal 2 2 6 3 2 4 2 2" xfId="10456"/>
    <cellStyle name="Normal 2 2 6 3 2 4 3" xfId="10462"/>
    <cellStyle name="Normal 2 2 6 3 2 5" xfId="16595"/>
    <cellStyle name="Normal 2 2 6 3 2 5 2" xfId="15028"/>
    <cellStyle name="Normal 2 2 6 3 2 5 2 2" xfId="14998"/>
    <cellStyle name="Normal 2 2 6 3 2 5 3" xfId="17729"/>
    <cellStyle name="Normal 2 2 6 3 2 6" xfId="2778"/>
    <cellStyle name="Normal 2 2 6 3 2 6 2" xfId="15029"/>
    <cellStyle name="Normal 2 2 6 3 2 6 2 2" xfId="15035"/>
    <cellStyle name="Normal 2 2 6 3 2 6 3" xfId="8480"/>
    <cellStyle name="Normal 2 2 6 3 2 7" xfId="37041"/>
    <cellStyle name="Normal 2 2 6 3 2 7 2" xfId="32959"/>
    <cellStyle name="Normal 2 2 6 3 2 7 2 2" xfId="15036"/>
    <cellStyle name="Normal 2 2 6 3 2 7 3" xfId="20079"/>
    <cellStyle name="Normal 2 2 6 3 2 8" xfId="8412"/>
    <cellStyle name="Normal 2 2 6 3 2 8 2" xfId="7724"/>
    <cellStyle name="Normal 2 2 6 3 2 9" xfId="2527"/>
    <cellStyle name="Normal 2 2 6 3 2 9 2" xfId="15042"/>
    <cellStyle name="Normal 2 2 6 3 3" xfId="14935"/>
    <cellStyle name="Normal 2 2 6 3 3 2" xfId="679"/>
    <cellStyle name="Normal 2 2 6 3 3 2 2" xfId="5856"/>
    <cellStyle name="Normal 2 2 6 3 3 3" xfId="23849"/>
    <cellStyle name="Normal 2 2 6 3 4" xfId="15045"/>
    <cellStyle name="Normal 2 2 6 3 4 2" xfId="15047"/>
    <cellStyle name="Normal 2 2 6 3 4 2 2" xfId="1573"/>
    <cellStyle name="Normal 2 2 6 3 4 3" xfId="10302"/>
    <cellStyle name="Normal 2 2 6 3 5" xfId="15051"/>
    <cellStyle name="Normal 2 2 6 3 5 2" xfId="28360"/>
    <cellStyle name="Normal 2 2 6 3 5 2 2" xfId="16256"/>
    <cellStyle name="Normal 2 2 6 3 5 3" xfId="23853"/>
    <cellStyle name="Normal 2 2 6 3 6" xfId="16073"/>
    <cellStyle name="Normal 2 2 6 3 6 2" xfId="13662"/>
    <cellStyle name="Normal 2 2 6 3 6 2 2" xfId="2671"/>
    <cellStyle name="Normal 2 2 6 3 6 3" xfId="11511"/>
    <cellStyle name="Normal 2 2 6 3 7" xfId="29961"/>
    <cellStyle name="Normal 2 2 6 3 7 2" xfId="718"/>
    <cellStyle name="Normal 2 2 6 3 7 2 2" xfId="3120"/>
    <cellStyle name="Normal 2 2 6 3 7 3" xfId="15055"/>
    <cellStyle name="Normal 2 2 6 3 8" xfId="5642"/>
    <cellStyle name="Normal 2 2 6 3 8 2" xfId="22641"/>
    <cellStyle name="Normal 2 2 6 3 8 2 2" xfId="225"/>
    <cellStyle name="Normal 2 2 6 3 8 3" xfId="17602"/>
    <cellStyle name="Normal 2 2 6 3 9" xfId="22643"/>
    <cellStyle name="Normal 2 2 6 3 9 2" xfId="22099"/>
    <cellStyle name="Normal 2 2 6 4" xfId="4176"/>
    <cellStyle name="Normal 2 2 6 4 10" xfId="15060"/>
    <cellStyle name="Normal 2 2 6 4 10 2" xfId="15064"/>
    <cellStyle name="Normal 2 2 6 4 11" xfId="13717"/>
    <cellStyle name="Normal 2 2 6 4 2" xfId="15067"/>
    <cellStyle name="Normal 2 2 6 4 2 10" xfId="30305"/>
    <cellStyle name="Normal 2 2 6 4 2 2" xfId="15072"/>
    <cellStyle name="Normal 2 2 6 4 2 2 2" xfId="5344"/>
    <cellStyle name="Normal 2 2 6 4 2 2 2 2" xfId="3972"/>
    <cellStyle name="Normal 2 2 6 4 2 2 3" xfId="5135"/>
    <cellStyle name="Normal 2 2 6 4 2 3" xfId="27882"/>
    <cellStyle name="Normal 2 2 6 4 2 3 2" xfId="17953"/>
    <cellStyle name="Normal 2 2 6 4 2 3 2 2" xfId="17238"/>
    <cellStyle name="Normal 2 2 6 4 2 3 3" xfId="15077"/>
    <cellStyle name="Normal 2 2 6 4 2 4" xfId="27884"/>
    <cellStyle name="Normal 2 2 6 4 2 4 2" xfId="15082"/>
    <cellStyle name="Normal 2 2 6 4 2 4 2 2" xfId="16118"/>
    <cellStyle name="Normal 2 2 6 4 2 4 3" xfId="34888"/>
    <cellStyle name="Normal 2 2 6 4 2 5" xfId="13126"/>
    <cellStyle name="Normal 2 2 6 4 2 5 2" xfId="15087"/>
    <cellStyle name="Normal 2 2 6 4 2 5 2 2" xfId="15090"/>
    <cellStyle name="Normal 2 2 6 4 2 5 3" xfId="17949"/>
    <cellStyle name="Normal 2 2 6 4 2 6" xfId="15095"/>
    <cellStyle name="Normal 2 2 6 4 2 6 2" xfId="15479"/>
    <cellStyle name="Normal 2 2 6 4 2 6 2 2" xfId="19680"/>
    <cellStyle name="Normal 2 2 6 4 2 6 3" xfId="8759"/>
    <cellStyle name="Normal 2 2 6 4 2 7" xfId="13354"/>
    <cellStyle name="Normal 2 2 6 4 2 7 2" xfId="15104"/>
    <cellStyle name="Normal 2 2 6 4 2 7 2 2" xfId="20766"/>
    <cellStyle name="Normal 2 2 6 4 2 7 3" xfId="12628"/>
    <cellStyle name="Normal 2 2 6 4 2 8" xfId="15112"/>
    <cellStyle name="Normal 2 2 6 4 2 8 2" xfId="15119"/>
    <cellStyle name="Normal 2 2 6 4 2 9" xfId="14950"/>
    <cellStyle name="Normal 2 2 6 4 2 9 2" xfId="15130"/>
    <cellStyle name="Normal 2 2 6 4 3" xfId="15133"/>
    <cellStyle name="Normal 2 2 6 4 3 2" xfId="15137"/>
    <cellStyle name="Normal 2 2 6 4 3 2 2" xfId="15138"/>
    <cellStyle name="Normal 2 2 6 4 3 3" xfId="11524"/>
    <cellStyle name="Normal 2 2 6 4 4" xfId="15140"/>
    <cellStyle name="Normal 2 2 6 4 4 2" xfId="15141"/>
    <cellStyle name="Normal 2 2 6 4 4 2 2" xfId="15144"/>
    <cellStyle name="Normal 2 2 6 4 4 3" xfId="35753"/>
    <cellStyle name="Normal 2 2 6 4 5" xfId="12758"/>
    <cellStyle name="Normal 2 2 6 4 5 2" xfId="90"/>
    <cellStyle name="Normal 2 2 6 4 5 2 2" xfId="2492"/>
    <cellStyle name="Normal 2 2 6 4 5 3" xfId="11550"/>
    <cellStyle name="Normal 2 2 6 4 6" xfId="24869"/>
    <cellStyle name="Normal 2 2 6 4 6 2" xfId="13680"/>
    <cellStyle name="Normal 2 2 6 4 6 2 2" xfId="7529"/>
    <cellStyle name="Normal 2 2 6 4 6 3" xfId="11560"/>
    <cellStyle name="Normal 2 2 6 4 7" xfId="25929"/>
    <cellStyle name="Normal 2 2 6 4 7 2" xfId="16283"/>
    <cellStyle name="Normal 2 2 6 4 7 2 2" xfId="7472"/>
    <cellStyle name="Normal 2 2 6 4 7 3" xfId="4865"/>
    <cellStyle name="Normal 2 2 6 4 8" xfId="15149"/>
    <cellStyle name="Normal 2 2 6 4 8 2" xfId="21068"/>
    <cellStyle name="Normal 2 2 6 4 8 2 2" xfId="4815"/>
    <cellStyle name="Normal 2 2 6 4 8 3" xfId="11573"/>
    <cellStyle name="Normal 2 2 6 4 9" xfId="22648"/>
    <cellStyle name="Normal 2 2 6 4 9 2" xfId="20117"/>
    <cellStyle name="Normal 2 2 6 5" xfId="1321"/>
    <cellStyle name="Normal 2 2 6 5 10" xfId="16626"/>
    <cellStyle name="Normal 2 2 6 5 2" xfId="15153"/>
    <cellStyle name="Normal 2 2 6 5 2 2" xfId="15155"/>
    <cellStyle name="Normal 2 2 6 5 2 2 2" xfId="15158"/>
    <cellStyle name="Normal 2 2 6 5 2 3" xfId="78"/>
    <cellStyle name="Normal 2 2 6 5 3" xfId="16787"/>
    <cellStyle name="Normal 2 2 6 5 3 2" xfId="15159"/>
    <cellStyle name="Normal 2 2 6 5 3 2 2" xfId="15160"/>
    <cellStyle name="Normal 2 2 6 5 3 3" xfId="14535"/>
    <cellStyle name="Normal 2 2 6 5 4" xfId="15162"/>
    <cellStyle name="Normal 2 2 6 5 4 2" xfId="15164"/>
    <cellStyle name="Normal 2 2 6 5 4 2 2" xfId="15168"/>
    <cellStyle name="Normal 2 2 6 5 4 3" xfId="15176"/>
    <cellStyle name="Normal 2 2 6 5 5" xfId="15180"/>
    <cellStyle name="Normal 2 2 6 5 5 2" xfId="4549"/>
    <cellStyle name="Normal 2 2 6 5 5 2 2" xfId="1120"/>
    <cellStyle name="Normal 2 2 6 5 5 3" xfId="15182"/>
    <cellStyle name="Normal 2 2 6 5 6" xfId="15597"/>
    <cellStyle name="Normal 2 2 6 5 6 2" xfId="13688"/>
    <cellStyle name="Normal 2 2 6 5 6 2 2" xfId="6955"/>
    <cellStyle name="Normal 2 2 6 5 6 3" xfId="15190"/>
    <cellStyle name="Normal 2 2 6 5 7" xfId="15601"/>
    <cellStyle name="Normal 2 2 6 5 7 2" xfId="7548"/>
    <cellStyle name="Normal 2 2 6 5 7 2 2" xfId="1037"/>
    <cellStyle name="Normal 2 2 6 5 7 3" xfId="21220"/>
    <cellStyle name="Normal 2 2 6 5 8" xfId="28236"/>
    <cellStyle name="Normal 2 2 6 5 8 2" xfId="3148"/>
    <cellStyle name="Normal 2 2 6 5 9" xfId="3095"/>
    <cellStyle name="Normal 2 2 6 5 9 2" xfId="12975"/>
    <cellStyle name="Normal 2 2 6 6" xfId="33601"/>
    <cellStyle name="Normal 2 2 6 6 10" xfId="8972"/>
    <cellStyle name="Normal 2 2 6 6 2" xfId="15195"/>
    <cellStyle name="Normal 2 2 6 6 2 2" xfId="15198"/>
    <cellStyle name="Normal 2 2 6 6 2 2 2" xfId="15200"/>
    <cellStyle name="Normal 2 2 6 6 2 3" xfId="2783"/>
    <cellStyle name="Normal 2 2 6 6 3" xfId="28234"/>
    <cellStyle name="Normal 2 2 6 6 3 2" xfId="15203"/>
    <cellStyle name="Normal 2 2 6 6 3 2 2" xfId="15204"/>
    <cellStyle name="Normal 2 2 6 6 3 3" xfId="17476"/>
    <cellStyle name="Normal 2 2 6 6 4" xfId="15207"/>
    <cellStyle name="Normal 2 2 6 6 4 2" xfId="15208"/>
    <cellStyle name="Normal 2 2 6 6 4 2 2" xfId="15212"/>
    <cellStyle name="Normal 2 2 6 6 4 3" xfId="15216"/>
    <cellStyle name="Normal 2 2 6 6 5" xfId="36937"/>
    <cellStyle name="Normal 2 2 6 6 5 2" xfId="3382"/>
    <cellStyle name="Normal 2 2 6 6 5 2 2" xfId="4386"/>
    <cellStyle name="Normal 2 2 6 6 5 3" xfId="15218"/>
    <cellStyle name="Normal 2 2 6 6 6" xfId="17712"/>
    <cellStyle name="Normal 2 2 6 6 6 2" xfId="15220"/>
    <cellStyle name="Normal 2 2 6 6 6 2 2" xfId="15224"/>
    <cellStyle name="Normal 2 2 6 6 6 3" xfId="18413"/>
    <cellStyle name="Normal 2 2 6 6 7" xfId="15606"/>
    <cellStyle name="Normal 2 2 6 6 7 2" xfId="3272"/>
    <cellStyle name="Normal 2 2 6 6 7 2 2" xfId="30378"/>
    <cellStyle name="Normal 2 2 6 6 7 3" xfId="14060"/>
    <cellStyle name="Normal 2 2 6 6 8" xfId="15233"/>
    <cellStyle name="Normal 2 2 6 6 8 2" xfId="7653"/>
    <cellStyle name="Normal 2 2 6 6 9" xfId="15234"/>
    <cellStyle name="Normal 2 2 6 6 9 2" xfId="7673"/>
    <cellStyle name="Normal 2 2 6 7" xfId="14692"/>
    <cellStyle name="Normal 2 2 6 7 2" xfId="31959"/>
    <cellStyle name="Normal 2 2 6 7 2 2" xfId="8938"/>
    <cellStyle name="Normal 2 2 6 7 2 2 2" xfId="15235"/>
    <cellStyle name="Normal 2 2 6 7 2 3" xfId="6472"/>
    <cellStyle name="Normal 2 2 6 7 3" xfId="252"/>
    <cellStyle name="Normal 2 2 6 7 3 2" xfId="6661"/>
    <cellStyle name="Normal 2 2 6 7 3 2 2" xfId="9725"/>
    <cellStyle name="Normal 2 2 6 7 3 3" xfId="24130"/>
    <cellStyle name="Normal 2 2 6 7 4" xfId="7"/>
    <cellStyle name="Normal 2 2 6 7 4 2" xfId="633"/>
    <cellStyle name="Normal 2 2 6 7 4 2 2" xfId="152"/>
    <cellStyle name="Normal 2 2 6 7 4 3" xfId="13860"/>
    <cellStyle name="Normal 2 2 6 7 5" xfId="16404"/>
    <cellStyle name="Normal 2 2 6 7 5 2" xfId="3508"/>
    <cellStyle name="Normal 2 2 6 7 5 2 2" xfId="4934"/>
    <cellStyle name="Normal 2 2 6 7 5 3" xfId="5290"/>
    <cellStyle name="Normal 2 2 6 7 6" xfId="15610"/>
    <cellStyle name="Normal 2 2 6 7 6 2" xfId="16479"/>
    <cellStyle name="Normal 2 2 6 7 6 2 2" xfId="17282"/>
    <cellStyle name="Normal 2 2 6 7 6 3" xfId="16159"/>
    <cellStyle name="Normal 2 2 6 7 7" xfId="15614"/>
    <cellStyle name="Normal 2 2 6 7 7 2" xfId="17122"/>
    <cellStyle name="Normal 2 2 6 7 8" xfId="15240"/>
    <cellStyle name="Normal 2 2 6 7 8 2" xfId="14659"/>
    <cellStyle name="Normal 2 2 6 7 9" xfId="15241"/>
    <cellStyle name="Normal 2 2 6 8" xfId="8081"/>
    <cellStyle name="Normal 2 2 6 8 2" xfId="9408"/>
    <cellStyle name="Normal 2 2 6 8 2 2" xfId="30989"/>
    <cellStyle name="Normal 2 2 6 8 3" xfId="15242"/>
    <cellStyle name="Normal 2 2 6 9" xfId="5275"/>
    <cellStyle name="Normal 2 2 6 9 2" xfId="4002"/>
    <cellStyle name="Normal 2 2 6 9 2 2" xfId="2541"/>
    <cellStyle name="Normal 2 2 6 9 3" xfId="1957"/>
    <cellStyle name="Normal 2 2 7" xfId="18460"/>
    <cellStyle name="Normal 2 2 7 10" xfId="15243"/>
    <cellStyle name="Normal 2 2 7 10 2" xfId="5791"/>
    <cellStyle name="Normal 2 2 7 10 2 2" xfId="12158"/>
    <cellStyle name="Normal 2 2 7 10 3" xfId="2128"/>
    <cellStyle name="Normal 2 2 7 11" xfId="15245"/>
    <cellStyle name="Normal 2 2 7 11 2" xfId="2588"/>
    <cellStyle name="Normal 2 2 7 11 2 2" xfId="624"/>
    <cellStyle name="Normal 2 2 7 11 3" xfId="15246"/>
    <cellStyle name="Normal 2 2 7 12" xfId="15248"/>
    <cellStyle name="Normal 2 2 7 12 2" xfId="2575"/>
    <cellStyle name="Normal 2 2 7 12 2 2" xfId="7435"/>
    <cellStyle name="Normal 2 2 7 12 3" xfId="15252"/>
    <cellStyle name="Normal 2 2 7 13" xfId="5702"/>
    <cellStyle name="Normal 2 2 7 13 2" xfId="1274"/>
    <cellStyle name="Normal 2 2 7 13 2 2" xfId="16078"/>
    <cellStyle name="Normal 2 2 7 13 3" xfId="15253"/>
    <cellStyle name="Normal 2 2 7 14" xfId="5706"/>
    <cellStyle name="Normal 2 2 7 14 2" xfId="2973"/>
    <cellStyle name="Normal 2 2 7 15" xfId="12674"/>
    <cellStyle name="Normal 2 2 7 15 2" xfId="2033"/>
    <cellStyle name="Normal 2 2 7 16" xfId="5630"/>
    <cellStyle name="Normal 2 2 7 17" xfId="15254"/>
    <cellStyle name="Normal 2 2 7 2" xfId="13912"/>
    <cellStyle name="Normal 2 2 7 2 10" xfId="11192"/>
    <cellStyle name="Normal 2 2 7 2 10 2" xfId="11200"/>
    <cellStyle name="Normal 2 2 7 2 10 2 2" xfId="294"/>
    <cellStyle name="Normal 2 2 7 2 10 3" xfId="26663"/>
    <cellStyle name="Normal 2 2 7 2 11" xfId="11205"/>
    <cellStyle name="Normal 2 2 7 2 11 2" xfId="15259"/>
    <cellStyle name="Normal 2 2 7 2 11 2 2" xfId="15261"/>
    <cellStyle name="Normal 2 2 7 2 11 3" xfId="3543"/>
    <cellStyle name="Normal 2 2 7 2 12" xfId="15500"/>
    <cellStyle name="Normal 2 2 7 2 12 2" xfId="15265"/>
    <cellStyle name="Normal 2 2 7 2 12 2 2" xfId="15267"/>
    <cellStyle name="Normal 2 2 7 2 12 3" xfId="15269"/>
    <cellStyle name="Normal 2 2 7 2 13" xfId="15270"/>
    <cellStyle name="Normal 2 2 7 2 13 2" xfId="15271"/>
    <cellStyle name="Normal 2 2 7 2 14" xfId="30082"/>
    <cellStyle name="Normal 2 2 7 2 14 2" xfId="22632"/>
    <cellStyle name="Normal 2 2 7 2 15" xfId="32061"/>
    <cellStyle name="Normal 2 2 7 2 16" xfId="38197"/>
    <cellStyle name="Normal 2 2 7 2 2" xfId="13919"/>
    <cellStyle name="Normal 2 2 7 2 2 10" xfId="83"/>
    <cellStyle name="Normal 2 2 7 2 2 10 2" xfId="905"/>
    <cellStyle name="Normal 2 2 7 2 2 11" xfId="6"/>
    <cellStyle name="Normal 2 2 7 2 2 2" xfId="15274"/>
    <cellStyle name="Normal 2 2 7 2 2 2 10" xfId="30497"/>
    <cellStyle name="Normal 2 2 7 2 2 2 2" xfId="7929"/>
    <cellStyle name="Normal 2 2 7 2 2 2 2 2" xfId="8823"/>
    <cellStyle name="Normal 2 2 7 2 2 2 2 2 2" xfId="2711"/>
    <cellStyle name="Normal 2 2 7 2 2 2 2 3" xfId="1551"/>
    <cellStyle name="Normal 2 2 7 2 2 2 3" xfId="308"/>
    <cellStyle name="Normal 2 2 7 2 2 2 3 2" xfId="8830"/>
    <cellStyle name="Normal 2 2 7 2 2 2 3 2 2" xfId="4732"/>
    <cellStyle name="Normal 2 2 7 2 2 2 3 3" xfId="7711"/>
    <cellStyle name="Normal 2 2 7 2 2 2 4" xfId="5550"/>
    <cellStyle name="Normal 2 2 7 2 2 2 4 2" xfId="5129"/>
    <cellStyle name="Normal 2 2 7 2 2 2 4 2 2" xfId="780"/>
    <cellStyle name="Normal 2 2 7 2 2 2 4 3" xfId="2733"/>
    <cellStyle name="Normal 2 2 7 2 2 2 5" xfId="2289"/>
    <cellStyle name="Normal 2 2 7 2 2 2 5 2" xfId="2939"/>
    <cellStyle name="Normal 2 2 7 2 2 2 5 2 2" xfId="1969"/>
    <cellStyle name="Normal 2 2 7 2 2 2 5 3" xfId="1844"/>
    <cellStyle name="Normal 2 2 7 2 2 2 6" xfId="18604"/>
    <cellStyle name="Normal 2 2 7 2 2 2 6 2" xfId="1757"/>
    <cellStyle name="Normal 2 2 7 2 2 2 6 2 2" xfId="1237"/>
    <cellStyle name="Normal 2 2 7 2 2 2 6 3" xfId="941"/>
    <cellStyle name="Normal 2 2 7 2 2 2 7" xfId="32942"/>
    <cellStyle name="Normal 2 2 7 2 2 2 7 2" xfId="11337"/>
    <cellStyle name="Normal 2 2 7 2 2 2 7 2 2" xfId="15277"/>
    <cellStyle name="Normal 2 2 7 2 2 2 7 3" xfId="15278"/>
    <cellStyle name="Normal 2 2 7 2 2 2 8" xfId="11345"/>
    <cellStyle name="Normal 2 2 7 2 2 2 8 2" xfId="3207"/>
    <cellStyle name="Normal 2 2 7 2 2 2 9" xfId="20785"/>
    <cellStyle name="Normal 2 2 7 2 2 2 9 2" xfId="15279"/>
    <cellStyle name="Normal 2 2 7 2 2 3" xfId="15282"/>
    <cellStyle name="Normal 2 2 7 2 2 3 2" xfId="9716"/>
    <cellStyle name="Normal 2 2 7 2 2 3 2 2" xfId="1908"/>
    <cellStyle name="Normal 2 2 7 2 2 3 3" xfId="547"/>
    <cellStyle name="Normal 2 2 7 2 2 4" xfId="7739"/>
    <cellStyle name="Normal 2 2 7 2 2 4 2" xfId="7113"/>
    <cellStyle name="Normal 2 2 7 2 2 4 2 2" xfId="8585"/>
    <cellStyle name="Normal 2 2 7 2 2 4 3" xfId="1629"/>
    <cellStyle name="Normal 2 2 7 2 2 5" xfId="80"/>
    <cellStyle name="Normal 2 2 7 2 2 5 2" xfId="13711"/>
    <cellStyle name="Normal 2 2 7 2 2 5 2 2" xfId="20918"/>
    <cellStyle name="Normal 2 2 7 2 2 5 3" xfId="20919"/>
    <cellStyle name="Normal 2 2 7 2 2 6" xfId="936"/>
    <cellStyle name="Normal 2 2 7 2 2 6 2" xfId="13330"/>
    <cellStyle name="Normal 2 2 7 2 2 6 2 2" xfId="1678"/>
    <cellStyle name="Normal 2 2 7 2 2 6 3" xfId="1979"/>
    <cellStyle name="Normal 2 2 7 2 2 7" xfId="33673"/>
    <cellStyle name="Normal 2 2 7 2 2 7 2" xfId="35286"/>
    <cellStyle name="Normal 2 2 7 2 2 7 2 2" xfId="5688"/>
    <cellStyle name="Normal 2 2 7 2 2 7 3" xfId="28634"/>
    <cellStyle name="Normal 2 2 7 2 2 8" xfId="8981"/>
    <cellStyle name="Normal 2 2 7 2 2 8 2" xfId="15283"/>
    <cellStyle name="Normal 2 2 7 2 2 8 2 2" xfId="15284"/>
    <cellStyle name="Normal 2 2 7 2 2 8 3" xfId="33120"/>
    <cellStyle name="Normal 2 2 7 2 2 9" xfId="15288"/>
    <cellStyle name="Normal 2 2 7 2 2 9 2" xfId="15292"/>
    <cellStyle name="Normal 2 2 7 2 3" xfId="16264"/>
    <cellStyle name="Normal 2 2 7 2 3 10" xfId="15296"/>
    <cellStyle name="Normal 2 2 7 2 3 10 2" xfId="15301"/>
    <cellStyle name="Normal 2 2 7 2 3 11" xfId="15307"/>
    <cellStyle name="Normal 2 2 7 2 3 2" xfId="5898"/>
    <cellStyle name="Normal 2 2 7 2 3 2 10" xfId="15308"/>
    <cellStyle name="Normal 2 2 7 2 3 2 2" xfId="2683"/>
    <cellStyle name="Normal 2 2 7 2 3 2 2 2" xfId="9529"/>
    <cellStyle name="Normal 2 2 7 2 3 2 2 2 2" xfId="457"/>
    <cellStyle name="Normal 2 2 7 2 3 2 2 3" xfId="1635"/>
    <cellStyle name="Normal 2 2 7 2 3 2 3" xfId="3206"/>
    <cellStyle name="Normal 2 2 7 2 3 2 3 2" xfId="4315"/>
    <cellStyle name="Normal 2 2 7 2 3 2 3 2 2" xfId="1730"/>
    <cellStyle name="Normal 2 2 7 2 3 2 3 3" xfId="877"/>
    <cellStyle name="Normal 2 2 7 2 3 2 4" xfId="2835"/>
    <cellStyle name="Normal 2 2 7 2 3 2 4 2" xfId="9544"/>
    <cellStyle name="Normal 2 2 7 2 3 2 4 2 2" xfId="1976"/>
    <cellStyle name="Normal 2 2 7 2 3 2 4 3" xfId="5977"/>
    <cellStyle name="Normal 2 2 7 2 3 2 5" xfId="712"/>
    <cellStyle name="Normal 2 2 7 2 3 2 5 2" xfId="4237"/>
    <cellStyle name="Normal 2 2 7 2 3 2 5 2 2" xfId="12469"/>
    <cellStyle name="Normal 2 2 7 2 3 2 5 3" xfId="955"/>
    <cellStyle name="Normal 2 2 7 2 3 2 6" xfId="18655"/>
    <cellStyle name="Normal 2 2 7 2 3 2 6 2" xfId="22142"/>
    <cellStyle name="Normal 2 2 7 2 3 2 6 2 2" xfId="15310"/>
    <cellStyle name="Normal 2 2 7 2 3 2 6 3" xfId="16630"/>
    <cellStyle name="Normal 2 2 7 2 3 2 7" xfId="11423"/>
    <cellStyle name="Normal 2 2 7 2 3 2 7 2" xfId="11430"/>
    <cellStyle name="Normal 2 2 7 2 3 2 7 2 2" xfId="15314"/>
    <cellStyle name="Normal 2 2 7 2 3 2 7 3" xfId="15317"/>
    <cellStyle name="Normal 2 2 7 2 3 2 8" xfId="11434"/>
    <cellStyle name="Normal 2 2 7 2 3 2 8 2" xfId="37623"/>
    <cellStyle name="Normal 2 2 7 2 3 2 9" xfId="13566"/>
    <cellStyle name="Normal 2 2 7 2 3 2 9 2" xfId="13574"/>
    <cellStyle name="Normal 2 2 7 2 3 3" xfId="4377"/>
    <cellStyle name="Normal 2 2 7 2 3 3 2" xfId="4664"/>
    <cellStyle name="Normal 2 2 7 2 3 3 2 2" xfId="3156"/>
    <cellStyle name="Normal 2 2 7 2 3 3 3" xfId="2084"/>
    <cellStyle name="Normal 2 2 7 2 3 4" xfId="7759"/>
    <cellStyle name="Normal 2 2 7 2 3 4 2" xfId="7382"/>
    <cellStyle name="Normal 2 2 7 2 3 4 2 2" xfId="8654"/>
    <cellStyle name="Normal 2 2 7 2 3 4 3" xfId="6277"/>
    <cellStyle name="Normal 2 2 7 2 3 5" xfId="3228"/>
    <cellStyle name="Normal 2 2 7 2 3 5 2" xfId="13725"/>
    <cellStyle name="Normal 2 2 7 2 3 5 2 2" xfId="20992"/>
    <cellStyle name="Normal 2 2 7 2 3 5 3" xfId="20995"/>
    <cellStyle name="Normal 2 2 7 2 3 6" xfId="339"/>
    <cellStyle name="Normal 2 2 7 2 3 6 2" xfId="391"/>
    <cellStyle name="Normal 2 2 7 2 3 6 2 2" xfId="12942"/>
    <cellStyle name="Normal 2 2 7 2 3 6 3" xfId="15318"/>
    <cellStyle name="Normal 2 2 7 2 3 7" xfId="263"/>
    <cellStyle name="Normal 2 2 7 2 3 7 2" xfId="437"/>
    <cellStyle name="Normal 2 2 7 2 3 7 2 2" xfId="15319"/>
    <cellStyle name="Normal 2 2 7 2 3 7 3" xfId="15324"/>
    <cellStyle name="Normal 2 2 7 2 3 8" xfId="4114"/>
    <cellStyle name="Normal 2 2 7 2 3 8 2" xfId="15329"/>
    <cellStyle name="Normal 2 2 7 2 3 8 2 2" xfId="15462"/>
    <cellStyle name="Normal 2 2 7 2 3 8 3" xfId="15335"/>
    <cellStyle name="Normal 2 2 7 2 3 9" xfId="4590"/>
    <cellStyle name="Normal 2 2 7 2 3 9 2" xfId="15339"/>
    <cellStyle name="Normal 2 2 7 2 4" xfId="11982"/>
    <cellStyle name="Normal 2 2 7 2 4 10" xfId="15342"/>
    <cellStyle name="Normal 2 2 7 2 4 2" xfId="11984"/>
    <cellStyle name="Normal 2 2 7 2 4 2 2" xfId="1189"/>
    <cellStyle name="Normal 2 2 7 2 4 2 2 2" xfId="10155"/>
    <cellStyle name="Normal 2 2 7 2 4 2 3" xfId="3578"/>
    <cellStyle name="Normal 2 2 7 2 4 3" xfId="15345"/>
    <cellStyle name="Normal 2 2 7 2 4 3 2" xfId="5147"/>
    <cellStyle name="Normal 2 2 7 2 4 3 2 2" xfId="10204"/>
    <cellStyle name="Normal 2 2 7 2 4 3 3" xfId="15347"/>
    <cellStyle name="Normal 2 2 7 2 4 4" xfId="10791"/>
    <cellStyle name="Normal 2 2 7 2 4 4 2" xfId="2322"/>
    <cellStyle name="Normal 2 2 7 2 4 4 2 2" xfId="10239"/>
    <cellStyle name="Normal 2 2 7 2 4 4 3" xfId="7343"/>
    <cellStyle name="Normal 2 2 7 2 4 5" xfId="10799"/>
    <cellStyle name="Normal 2 2 7 2 4 5 2" xfId="13732"/>
    <cellStyle name="Normal 2 2 7 2 4 5 2 2" xfId="26282"/>
    <cellStyle name="Normal 2 2 7 2 4 5 3" xfId="33995"/>
    <cellStyle name="Normal 2 2 7 2 4 6" xfId="15349"/>
    <cellStyle name="Normal 2 2 7 2 4 6 2" xfId="21042"/>
    <cellStyle name="Normal 2 2 7 2 4 6 2 2" xfId="21050"/>
    <cellStyle name="Normal 2 2 7 2 4 6 3" xfId="21051"/>
    <cellStyle name="Normal 2 2 7 2 4 7" xfId="34637"/>
    <cellStyle name="Normal 2 2 7 2 4 7 2" xfId="13043"/>
    <cellStyle name="Normal 2 2 7 2 4 7 2 2" xfId="15353"/>
    <cellStyle name="Normal 2 2 7 2 4 7 3" xfId="15354"/>
    <cellStyle name="Normal 2 2 7 2 4 8" xfId="11136"/>
    <cellStyle name="Normal 2 2 7 2 4 8 2" xfId="15356"/>
    <cellStyle name="Normal 2 2 7 2 4 9" xfId="15360"/>
    <cellStyle name="Normal 2 2 7 2 4 9 2" xfId="15364"/>
    <cellStyle name="Normal 2 2 7 2 5" xfId="11986"/>
    <cellStyle name="Normal 2 2 7 2 5 10" xfId="15370"/>
    <cellStyle name="Normal 2 2 7 2 5 2" xfId="15375"/>
    <cellStyle name="Normal 2 2 7 2 5 2 2" xfId="25410"/>
    <cellStyle name="Normal 2 2 7 2 5 2 2 2" xfId="27454"/>
    <cellStyle name="Normal 2 2 7 2 5 2 3" xfId="24806"/>
    <cellStyle name="Normal 2 2 7 2 5 3" xfId="24811"/>
    <cellStyle name="Normal 2 2 7 2 5 3 2" xfId="24818"/>
    <cellStyle name="Normal 2 2 7 2 5 3 2 2" xfId="24820"/>
    <cellStyle name="Normal 2 2 7 2 5 3 3" xfId="24825"/>
    <cellStyle name="Normal 2 2 7 2 5 4" xfId="24827"/>
    <cellStyle name="Normal 2 2 7 2 5 4 2" xfId="24830"/>
    <cellStyle name="Normal 2 2 7 2 5 4 2 2" xfId="23178"/>
    <cellStyle name="Normal 2 2 7 2 5 4 3" xfId="24832"/>
    <cellStyle name="Normal 2 2 7 2 5 5" xfId="24835"/>
    <cellStyle name="Normal 2 2 7 2 5 5 2" xfId="24838"/>
    <cellStyle name="Normal 2 2 7 2 5 5 2 2" xfId="26339"/>
    <cellStyle name="Normal 2 2 7 2 5 5 3" xfId="26342"/>
    <cellStyle name="Normal 2 2 7 2 5 6" xfId="19321"/>
    <cellStyle name="Normal 2 2 7 2 5 6 2" xfId="21080"/>
    <cellStyle name="Normal 2 2 7 2 5 6 2 2" xfId="21088"/>
    <cellStyle name="Normal 2 2 7 2 5 6 3" xfId="21091"/>
    <cellStyle name="Normal 2 2 7 2 5 7" xfId="2370"/>
    <cellStyle name="Normal 2 2 7 2 5 7 2" xfId="37598"/>
    <cellStyle name="Normal 2 2 7 2 5 7 2 2" xfId="1035"/>
    <cellStyle name="Normal 2 2 7 2 5 7 3" xfId="15385"/>
    <cellStyle name="Normal 2 2 7 2 5 8" xfId="11266"/>
    <cellStyle name="Normal 2 2 7 2 5 8 2" xfId="4813"/>
    <cellStyle name="Normal 2 2 7 2 5 9" xfId="15390"/>
    <cellStyle name="Normal 2 2 7 2 5 9 2" xfId="15391"/>
    <cellStyle name="Normal 2 2 7 2 6" xfId="963"/>
    <cellStyle name="Normal 2 2 7 2 6 2" xfId="15395"/>
    <cellStyle name="Normal 2 2 7 2 6 2 2" xfId="414"/>
    <cellStyle name="Normal 2 2 7 2 6 2 2 2" xfId="19712"/>
    <cellStyle name="Normal 2 2 7 2 6 2 3" xfId="9653"/>
    <cellStyle name="Normal 2 2 7 2 6 3" xfId="15403"/>
    <cellStyle name="Normal 2 2 7 2 6 3 2" xfId="10258"/>
    <cellStyle name="Normal 2 2 7 2 6 3 2 2" xfId="15408"/>
    <cellStyle name="Normal 2 2 7 2 6 3 3" xfId="1973"/>
    <cellStyle name="Normal 2 2 7 2 6 4" xfId="14174"/>
    <cellStyle name="Normal 2 2 7 2 6 4 2" xfId="14179"/>
    <cellStyle name="Normal 2 2 7 2 6 4 2 2" xfId="15411"/>
    <cellStyle name="Normal 2 2 7 2 6 4 3" xfId="14183"/>
    <cellStyle name="Normal 2 2 7 2 6 5" xfId="10816"/>
    <cellStyle name="Normal 2 2 7 2 6 5 2" xfId="14188"/>
    <cellStyle name="Normal 2 2 7 2 6 5 2 2" xfId="15420"/>
    <cellStyle name="Normal 2 2 7 2 6 5 3" xfId="14612"/>
    <cellStyle name="Normal 2 2 7 2 6 6" xfId="15423"/>
    <cellStyle name="Normal 2 2 7 2 6 6 2" xfId="15425"/>
    <cellStyle name="Normal 2 2 7 2 6 6 2 2" xfId="15429"/>
    <cellStyle name="Normal 2 2 7 2 6 6 3" xfId="14191"/>
    <cellStyle name="Normal 2 2 7 2 6 7" xfId="15415"/>
    <cellStyle name="Normal 2 2 7 2 6 7 2" xfId="15430"/>
    <cellStyle name="Normal 2 2 7 2 6 8" xfId="16457"/>
    <cellStyle name="Normal 2 2 7 2 6 8 2" xfId="15433"/>
    <cellStyle name="Normal 2 2 7 2 6 9" xfId="14200"/>
    <cellStyle name="Normal 2 2 7 2 7" xfId="15623"/>
    <cellStyle name="Normal 2 2 7 2 7 2" xfId="15436"/>
    <cellStyle name="Normal 2 2 7 2 7 2 2" xfId="66"/>
    <cellStyle name="Normal 2 2 7 2 7 3" xfId="15438"/>
    <cellStyle name="Normal 2 2 7 2 8" xfId="3359"/>
    <cellStyle name="Normal 2 2 7 2 8 2" xfId="15441"/>
    <cellStyle name="Normal 2 2 7 2 8 2 2" xfId="5265"/>
    <cellStyle name="Normal 2 2 7 2 8 3" xfId="15445"/>
    <cellStyle name="Normal 2 2 7 2 9" xfId="15449"/>
    <cellStyle name="Normal 2 2 7 2 9 2" xfId="15450"/>
    <cellStyle name="Normal 2 2 7 2 9 2 2" xfId="15451"/>
    <cellStyle name="Normal 2 2 7 2 9 3" xfId="15454"/>
    <cellStyle name="Normal 2 2 7 3" xfId="15457"/>
    <cellStyle name="Normal 2 2 7 3 10" xfId="20418"/>
    <cellStyle name="Normal 2 2 7 3 10 2" xfId="20422"/>
    <cellStyle name="Normal 2 2 7 3 11" xfId="15381"/>
    <cellStyle name="Normal 2 2 7 3 2" xfId="13100"/>
    <cellStyle name="Normal 2 2 7 3 2 10" xfId="10427"/>
    <cellStyle name="Normal 2 2 7 3 2 2" xfId="15465"/>
    <cellStyle name="Normal 2 2 7 3 2 2 2" xfId="14781"/>
    <cellStyle name="Normal 2 2 7 3 2 2 2 2" xfId="17311"/>
    <cellStyle name="Normal 2 2 7 3 2 2 3" xfId="10137"/>
    <cellStyle name="Normal 2 2 7 3 2 3" xfId="24931"/>
    <cellStyle name="Normal 2 2 7 3 2 3 2" xfId="28273"/>
    <cellStyle name="Normal 2 2 7 3 2 3 2 2" xfId="11779"/>
    <cellStyle name="Normal 2 2 7 3 2 3 3" xfId="240"/>
    <cellStyle name="Normal 2 2 7 3 2 4" xfId="36512"/>
    <cellStyle name="Normal 2 2 7 3 2 4 2" xfId="15040"/>
    <cellStyle name="Normal 2 2 7 3 2 4 2 2" xfId="11824"/>
    <cellStyle name="Normal 2 2 7 3 2 4 3" xfId="7956"/>
    <cellStyle name="Normal 2 2 7 3 2 5" xfId="7976"/>
    <cellStyle name="Normal 2 2 7 3 2 5 2" xfId="4992"/>
    <cellStyle name="Normal 2 2 7 3 2 5 2 2" xfId="2081"/>
    <cellStyle name="Normal 2 2 7 3 2 5 3" xfId="23317"/>
    <cellStyle name="Normal 2 2 7 3 2 6" xfId="5326"/>
    <cellStyle name="Normal 2 2 7 3 2 6 2" xfId="35790"/>
    <cellStyle name="Normal 2 2 7 3 2 6 2 2" xfId="36999"/>
    <cellStyle name="Normal 2 2 7 3 2 6 3" xfId="23323"/>
    <cellStyle name="Normal 2 2 7 3 2 7" xfId="24255"/>
    <cellStyle name="Normal 2 2 7 3 2 7 2" xfId="38102"/>
    <cellStyle name="Normal 2 2 7 3 2 7 2 2" xfId="19676"/>
    <cellStyle name="Normal 2 2 7 3 2 7 3" xfId="23332"/>
    <cellStyle name="Normal 2 2 7 3 2 8" xfId="8551"/>
    <cellStyle name="Normal 2 2 7 3 2 8 2" xfId="35496"/>
    <cellStyle name="Normal 2 2 7 3 2 9" xfId="15482"/>
    <cellStyle name="Normal 2 2 7 3 2 9 2" xfId="15485"/>
    <cellStyle name="Normal 2 2 7 3 3" xfId="16500"/>
    <cellStyle name="Normal 2 2 7 3 3 2" xfId="19252"/>
    <cellStyle name="Normal 2 2 7 3 3 2 2" xfId="33814"/>
    <cellStyle name="Normal 2 2 7 3 3 3" xfId="33241"/>
    <cellStyle name="Normal 2 2 7 3 4" xfId="3328"/>
    <cellStyle name="Normal 2 2 7 3 4 2" xfId="11990"/>
    <cellStyle name="Normal 2 2 7 3 4 2 2" xfId="20563"/>
    <cellStyle name="Normal 2 2 7 3 4 3" xfId="15495"/>
    <cellStyle name="Normal 2 2 7 3 5" xfId="12000"/>
    <cellStyle name="Normal 2 2 7 3 5 2" xfId="2361"/>
    <cellStyle name="Normal 2 2 7 3 5 2 2" xfId="3223"/>
    <cellStyle name="Normal 2 2 7 3 5 3" xfId="10493"/>
    <cellStyle name="Normal 2 2 7 3 6" xfId="10586"/>
    <cellStyle name="Normal 2 2 7 3 6 2" xfId="35825"/>
    <cellStyle name="Normal 2 2 7 3 6 2 2" xfId="19874"/>
    <cellStyle name="Normal 2 2 7 3 6 3" xfId="15497"/>
    <cellStyle name="Normal 2 2 7 3 7" xfId="24440"/>
    <cellStyle name="Normal 2 2 7 3 7 2" xfId="31664"/>
    <cellStyle name="Normal 2 2 7 3 7 2 2" xfId="15501"/>
    <cellStyle name="Normal 2 2 7 3 7 3" xfId="21906"/>
    <cellStyle name="Normal 2 2 7 3 8" xfId="1638"/>
    <cellStyle name="Normal 2 2 7 3 8 2" xfId="15503"/>
    <cellStyle name="Normal 2 2 7 3 8 2 2" xfId="15509"/>
    <cellStyle name="Normal 2 2 7 3 8 3" xfId="15513"/>
    <cellStyle name="Normal 2 2 7 3 9" xfId="33694"/>
    <cellStyle name="Normal 2 2 7 3 9 2" xfId="15520"/>
    <cellStyle name="Normal 2 2 7 4" xfId="12413"/>
    <cellStyle name="Normal 2 2 7 4 10" xfId="20439"/>
    <cellStyle name="Normal 2 2 7 4 10 2" xfId="32275"/>
    <cellStyle name="Normal 2 2 7 4 11" xfId="21933"/>
    <cellStyle name="Normal 2 2 7 4 2" xfId="16270"/>
    <cellStyle name="Normal 2 2 7 4 2 10" xfId="21100"/>
    <cellStyle name="Normal 2 2 7 4 2 2" xfId="15522"/>
    <cellStyle name="Normal 2 2 7 4 2 2 2" xfId="11748"/>
    <cellStyle name="Normal 2 2 7 4 2 2 2 2" xfId="314"/>
    <cellStyle name="Normal 2 2 7 4 2 2 3" xfId="11767"/>
    <cellStyle name="Normal 2 2 7 4 2 3" xfId="15527"/>
    <cellStyle name="Normal 2 2 7 4 2 3 2" xfId="11803"/>
    <cellStyle name="Normal 2 2 7 4 2 3 2 2" xfId="3133"/>
    <cellStyle name="Normal 2 2 7 4 2 3 3" xfId="11807"/>
    <cellStyle name="Normal 2 2 7 4 2 4" xfId="11832"/>
    <cellStyle name="Normal 2 2 7 4 2 4 2" xfId="11836"/>
    <cellStyle name="Normal 2 2 7 4 2 4 2 2" xfId="11849"/>
    <cellStyle name="Normal 2 2 7 4 2 4 3" xfId="11852"/>
    <cellStyle name="Normal 2 2 7 4 2 5" xfId="16250"/>
    <cellStyle name="Normal 2 2 7 4 2 5 2" xfId="7421"/>
    <cellStyle name="Normal 2 2 7 4 2 5 2 2" xfId="8444"/>
    <cellStyle name="Normal 2 2 7 4 2 5 3" xfId="31767"/>
    <cellStyle name="Normal 2 2 7 4 2 6" xfId="16252"/>
    <cellStyle name="Normal 2 2 7 4 2 6 2" xfId="7467"/>
    <cellStyle name="Normal 2 2 7 4 2 6 2 2" xfId="18012"/>
    <cellStyle name="Normal 2 2 7 4 2 6 3" xfId="674"/>
    <cellStyle name="Normal 2 2 7 4 2 7" xfId="24265"/>
    <cellStyle name="Normal 2 2 7 4 2 7 2" xfId="6263"/>
    <cellStyle name="Normal 2 2 7 4 2 7 2 2" xfId="18040"/>
    <cellStyle name="Normal 2 2 7 4 2 7 3" xfId="155"/>
    <cellStyle name="Normal 2 2 7 4 2 8" xfId="15533"/>
    <cellStyle name="Normal 2 2 7 4 2 8 2" xfId="27437"/>
    <cellStyle name="Normal 2 2 7 4 2 9" xfId="5300"/>
    <cellStyle name="Normal 2 2 7 4 2 9 2" xfId="21440"/>
    <cellStyle name="Normal 2 2 7 4 3" xfId="23722"/>
    <cellStyle name="Normal 2 2 7 4 3 2" xfId="32361"/>
    <cellStyle name="Normal 2 2 7 4 3 2 2" xfId="3173"/>
    <cellStyle name="Normal 2 2 7 4 3 3" xfId="11619"/>
    <cellStyle name="Normal 2 2 7 4 4" xfId="3376"/>
    <cellStyle name="Normal 2 2 7 4 4 2" xfId="12011"/>
    <cellStyle name="Normal 2 2 7 4 4 2 2" xfId="15244"/>
    <cellStyle name="Normal 2 2 7 4 4 3" xfId="12894"/>
    <cellStyle name="Normal 2 2 7 4 5" xfId="2103"/>
    <cellStyle name="Normal 2 2 7 4 5 2" xfId="15540"/>
    <cellStyle name="Normal 2 2 7 4 5 2 2" xfId="5955"/>
    <cellStyle name="Normal 2 2 7 4 5 3" xfId="12927"/>
    <cellStyle name="Normal 2 2 7 4 6" xfId="35435"/>
    <cellStyle name="Normal 2 2 7 4 6 2" xfId="15542"/>
    <cellStyle name="Normal 2 2 7 4 6 2 2" xfId="782"/>
    <cellStyle name="Normal 2 2 7 4 6 3" xfId="23573"/>
    <cellStyle name="Normal 2 2 7 4 7" xfId="25939"/>
    <cellStyle name="Normal 2 2 7 4 7 2" xfId="16351"/>
    <cellStyle name="Normal 2 2 7 4 7 2 2" xfId="13179"/>
    <cellStyle name="Normal 2 2 7 4 7 3" xfId="12959"/>
    <cellStyle name="Normal 2 2 7 4 8" xfId="18393"/>
    <cellStyle name="Normal 2 2 7 4 8 2" xfId="17022"/>
    <cellStyle name="Normal 2 2 7 4 8 2 2" xfId="4770"/>
    <cellStyle name="Normal 2 2 7 4 8 3" xfId="14371"/>
    <cellStyle name="Normal 2 2 7 4 9" xfId="15547"/>
    <cellStyle name="Normal 2 2 7 4 9 2" xfId="15548"/>
    <cellStyle name="Normal 2 2 7 5" xfId="2914"/>
    <cellStyle name="Normal 2 2 7 5 10" xfId="10476"/>
    <cellStyle name="Normal 2 2 7 5 2" xfId="15554"/>
    <cellStyle name="Normal 2 2 7 5 2 2" xfId="15558"/>
    <cellStyle name="Normal 2 2 7 5 2 2 2" xfId="34266"/>
    <cellStyle name="Normal 2 2 7 5 2 3" xfId="15561"/>
    <cellStyle name="Normal 2 2 7 5 3" xfId="16790"/>
    <cellStyle name="Normal 2 2 7 5 3 2" xfId="15566"/>
    <cellStyle name="Normal 2 2 7 5 3 2 2" xfId="15571"/>
    <cellStyle name="Normal 2 2 7 5 3 3" xfId="14590"/>
    <cellStyle name="Normal 2 2 7 5 4" xfId="6628"/>
    <cellStyle name="Normal 2 2 7 5 4 2" xfId="24284"/>
    <cellStyle name="Normal 2 2 7 5 4 2 2" xfId="14452"/>
    <cellStyle name="Normal 2 2 7 5 4 3" xfId="14505"/>
    <cellStyle name="Normal 2 2 7 5 5" xfId="3352"/>
    <cellStyle name="Normal 2 2 7 5 5 2" xfId="14563"/>
    <cellStyle name="Normal 2 2 7 5 5 2 2" xfId="13764"/>
    <cellStyle name="Normal 2 2 7 5 5 3" xfId="14568"/>
    <cellStyle name="Normal 2 2 7 5 6" xfId="15628"/>
    <cellStyle name="Normal 2 2 7 5 6 2" xfId="14621"/>
    <cellStyle name="Normal 2 2 7 5 6 2 2" xfId="14625"/>
    <cellStyle name="Normal 2 2 7 5 6 3" xfId="14630"/>
    <cellStyle name="Normal 2 2 7 5 7" xfId="15631"/>
    <cellStyle name="Normal 2 2 7 5 7 2" xfId="14675"/>
    <cellStyle name="Normal 2 2 7 5 7 2 2" xfId="9574"/>
    <cellStyle name="Normal 2 2 7 5 7 3" xfId="14679"/>
    <cellStyle name="Normal 2 2 7 5 8" xfId="1002"/>
    <cellStyle name="Normal 2 2 7 5 8 2" xfId="14720"/>
    <cellStyle name="Normal 2 2 7 5 9" xfId="14306"/>
    <cellStyle name="Normal 2 2 7 5 9 2" xfId="14749"/>
    <cellStyle name="Normal 2 2 7 6" xfId="31306"/>
    <cellStyle name="Normal 2 2 7 6 10" xfId="15580"/>
    <cellStyle name="Normal 2 2 7 6 2" xfId="15582"/>
    <cellStyle name="Normal 2 2 7 6 2 2" xfId="15586"/>
    <cellStyle name="Normal 2 2 7 6 2 2 2" xfId="14963"/>
    <cellStyle name="Normal 2 2 7 6 2 3" xfId="15016"/>
    <cellStyle name="Normal 2 2 7 6 3" xfId="15590"/>
    <cellStyle name="Normal 2 2 7 6 3 2" xfId="16075"/>
    <cellStyle name="Normal 2 2 7 6 3 2 2" xfId="13668"/>
    <cellStyle name="Normal 2 2 7 6 3 3" xfId="24430"/>
    <cellStyle name="Normal 2 2 7 6 4" xfId="7558"/>
    <cellStyle name="Normal 2 2 7 6 4 2" xfId="15146"/>
    <cellStyle name="Normal 2 2 7 6 4 2 2" xfId="13678"/>
    <cellStyle name="Normal 2 2 7 6 4 3" xfId="15592"/>
    <cellStyle name="Normal 2 2 7 6 5" xfId="25618"/>
    <cellStyle name="Normal 2 2 7 6 5 2" xfId="15596"/>
    <cellStyle name="Normal 2 2 7 6 5 2 2" xfId="13687"/>
    <cellStyle name="Normal 2 2 7 6 5 3" xfId="15599"/>
    <cellStyle name="Normal 2 2 7 6 6" xfId="17709"/>
    <cellStyle name="Normal 2 2 7 6 6 2" xfId="17710"/>
    <cellStyle name="Normal 2 2 7 6 6 2 2" xfId="15221"/>
    <cellStyle name="Normal 2 2 7 6 6 3" xfId="15605"/>
    <cellStyle name="Normal 2 2 7 6 7" xfId="17715"/>
    <cellStyle name="Normal 2 2 7 6 7 2" xfId="15609"/>
    <cellStyle name="Normal 2 2 7 6 7 2 2" xfId="16476"/>
    <cellStyle name="Normal 2 2 7 6 7 3" xfId="15613"/>
    <cellStyle name="Normal 2 2 7 6 8" xfId="15615"/>
    <cellStyle name="Normal 2 2 7 6 8 2" xfId="15616"/>
    <cellStyle name="Normal 2 2 7 6 9" xfId="15618"/>
    <cellStyle name="Normal 2 2 7 6 9 2" xfId="15620"/>
    <cellStyle name="Normal 2 2 7 7" xfId="21574"/>
    <cellStyle name="Normal 2 2 7 7 2" xfId="14707"/>
    <cellStyle name="Normal 2 2 7 7 2 2" xfId="4105"/>
    <cellStyle name="Normal 2 2 7 7 2 2 2" xfId="15396"/>
    <cellStyle name="Normal 2 2 7 7 2 3" xfId="15622"/>
    <cellStyle name="Normal 2 2 7 7 3" xfId="35610"/>
    <cellStyle name="Normal 2 2 7 7 3 2" xfId="10581"/>
    <cellStyle name="Normal 2 2 7 7 3 2 2" xfId="35824"/>
    <cellStyle name="Normal 2 2 7 7 3 3" xfId="24442"/>
    <cellStyle name="Normal 2 2 7 7 4" xfId="1022"/>
    <cellStyle name="Normal 2 2 7 7 4 2" xfId="35436"/>
    <cellStyle name="Normal 2 2 7 7 4 2 2" xfId="15544"/>
    <cellStyle name="Normal 2 2 7 7 4 3" xfId="15625"/>
    <cellStyle name="Normal 2 2 7 7 5" xfId="12730"/>
    <cellStyle name="Normal 2 2 7 7 5 2" xfId="15627"/>
    <cellStyle name="Normal 2 2 7 7 5 2 2" xfId="14620"/>
    <cellStyle name="Normal 2 2 7 7 5 3" xfId="15629"/>
    <cellStyle name="Normal 2 2 7 7 6" xfId="17157"/>
    <cellStyle name="Normal 2 2 7 7 6 2" xfId="17708"/>
    <cellStyle name="Normal 2 2 7 7 6 2 2" xfId="17714"/>
    <cellStyle name="Normal 2 2 7 7 6 3" xfId="17719"/>
    <cellStyle name="Normal 2 2 7 7 7" xfId="15634"/>
    <cellStyle name="Normal 2 2 7 7 7 2" xfId="17155"/>
    <cellStyle name="Normal 2 2 7 7 8" xfId="14802"/>
    <cellStyle name="Normal 2 2 7 7 8 2" xfId="6143"/>
    <cellStyle name="Normal 2 2 7 7 9" xfId="14803"/>
    <cellStyle name="Normal 2 2 7 8" xfId="7612"/>
    <cellStyle name="Normal 2 2 7 8 2" xfId="6305"/>
    <cellStyle name="Normal 2 2 7 8 2 2" xfId="15635"/>
    <cellStyle name="Normal 2 2 7 8 3" xfId="6127"/>
    <cellStyle name="Normal 2 2 7 9" xfId="26878"/>
    <cellStyle name="Normal 2 2 7 9 2" xfId="2341"/>
    <cellStyle name="Normal 2 2 7 9 2 2" xfId="15575"/>
    <cellStyle name="Normal 2 2 7 9 3" xfId="5478"/>
    <cellStyle name="Normal 2 2 8" xfId="19554"/>
    <cellStyle name="Normal 2 2 8 10" xfId="1779"/>
    <cellStyle name="Normal 2 2 8 10 2" xfId="5107"/>
    <cellStyle name="Normal 2 2 8 10 2 2" xfId="15638"/>
    <cellStyle name="Normal 2 2 8 10 3" xfId="34424"/>
    <cellStyle name="Normal 2 2 8 11" xfId="3037"/>
    <cellStyle name="Normal 2 2 8 11 2" xfId="15648"/>
    <cellStyle name="Normal 2 2 8 11 2 2" xfId="15656"/>
    <cellStyle name="Normal 2 2 8 11 3" xfId="36958"/>
    <cellStyle name="Normal 2 2 8 12" xfId="4983"/>
    <cellStyle name="Normal 2 2 8 12 2" xfId="9072"/>
    <cellStyle name="Normal 2 2 8 12 2 2" xfId="15668"/>
    <cellStyle name="Normal 2 2 8 12 3" xfId="26765"/>
    <cellStyle name="Normal 2 2 8 13" xfId="521"/>
    <cellStyle name="Normal 2 2 8 13 2" xfId="7325"/>
    <cellStyle name="Normal 2 2 8 13 2 2" xfId="15676"/>
    <cellStyle name="Normal 2 2 8 13 3" xfId="15678"/>
    <cellStyle name="Normal 2 2 8 14" xfId="14169"/>
    <cellStyle name="Normal 2 2 8 14 2" xfId="11420"/>
    <cellStyle name="Normal 2 2 8 15" xfId="15680"/>
    <cellStyle name="Normal 2 2 8 15 2" xfId="35621"/>
    <cellStyle name="Normal 2 2 8 16" xfId="34673"/>
    <cellStyle name="Normal 2 2 8 17" xfId="3719"/>
    <cellStyle name="Normal 2 2 8 2" xfId="15684"/>
    <cellStyle name="Normal 2 2 8 2 10" xfId="15686"/>
    <cellStyle name="Normal 2 2 8 2 10 2" xfId="432"/>
    <cellStyle name="Normal 2 2 8 2 10 2 2" xfId="5505"/>
    <cellStyle name="Normal 2 2 8 2 10 3" xfId="17539"/>
    <cellStyle name="Normal 2 2 8 2 11" xfId="9310"/>
    <cellStyle name="Normal 2 2 8 2 11 2" xfId="6708"/>
    <cellStyle name="Normal 2 2 8 2 11 2 2" xfId="11110"/>
    <cellStyle name="Normal 2 2 8 2 11 3" xfId="5053"/>
    <cellStyle name="Normal 2 2 8 2 12" xfId="6729"/>
    <cellStyle name="Normal 2 2 8 2 12 2" xfId="22657"/>
    <cellStyle name="Normal 2 2 8 2 12 2 2" xfId="22661"/>
    <cellStyle name="Normal 2 2 8 2 12 3" xfId="22666"/>
    <cellStyle name="Normal 2 2 8 2 13" xfId="9496"/>
    <cellStyle name="Normal 2 2 8 2 13 2" xfId="22717"/>
    <cellStyle name="Normal 2 2 8 2 14" xfId="30491"/>
    <cellStyle name="Normal 2 2 8 2 14 2" xfId="22755"/>
    <cellStyle name="Normal 2 2 8 2 15" xfId="2967"/>
    <cellStyle name="Normal 2 2 8 2 16" xfId="2994"/>
    <cellStyle name="Normal 2 2 8 2 2" xfId="33378"/>
    <cellStyle name="Normal 2 2 8 2 2 10" xfId="34644"/>
    <cellStyle name="Normal 2 2 8 2 2 10 2" xfId="23642"/>
    <cellStyle name="Normal 2 2 8 2 2 11" xfId="23648"/>
    <cellStyle name="Normal 2 2 8 2 2 2" xfId="35512"/>
    <cellStyle name="Normal 2 2 8 2 2 2 10" xfId="13433"/>
    <cellStyle name="Normal 2 2 8 2 2 2 2" xfId="13708"/>
    <cellStyle name="Normal 2 2 8 2 2 2 2 2" xfId="33366"/>
    <cellStyle name="Normal 2 2 8 2 2 2 2 2 2" xfId="15693"/>
    <cellStyle name="Normal 2 2 8 2 2 2 2 3" xfId="3165"/>
    <cellStyle name="Normal 2 2 8 2 2 2 3" xfId="15694"/>
    <cellStyle name="Normal 2 2 8 2 2 2 3 2" xfId="32285"/>
    <cellStyle name="Normal 2 2 8 2 2 2 3 2 2" xfId="15697"/>
    <cellStyle name="Normal 2 2 8 2 2 2 3 3" xfId="15698"/>
    <cellStyle name="Normal 2 2 8 2 2 2 4" xfId="4004"/>
    <cellStyle name="Normal 2 2 8 2 2 2 4 2" xfId="5723"/>
    <cellStyle name="Normal 2 2 8 2 2 2 4 2 2" xfId="6746"/>
    <cellStyle name="Normal 2 2 8 2 2 2 4 3" xfId="6750"/>
    <cellStyle name="Normal 2 2 8 2 2 2 5" xfId="6756"/>
    <cellStyle name="Normal 2 2 8 2 2 2 5 2" xfId="15699"/>
    <cellStyle name="Normal 2 2 8 2 2 2 5 2 2" xfId="15702"/>
    <cellStyle name="Normal 2 2 8 2 2 2 5 3" xfId="15706"/>
    <cellStyle name="Normal 2 2 8 2 2 2 6" xfId="25794"/>
    <cellStyle name="Normal 2 2 8 2 2 2 6 2" xfId="24278"/>
    <cellStyle name="Normal 2 2 8 2 2 2 6 2 2" xfId="15710"/>
    <cellStyle name="Normal 2 2 8 2 2 2 6 3" xfId="15713"/>
    <cellStyle name="Normal 2 2 8 2 2 2 7" xfId="24287"/>
    <cellStyle name="Normal 2 2 8 2 2 2 7 2" xfId="22899"/>
    <cellStyle name="Normal 2 2 8 2 2 2 7 2 2" xfId="6785"/>
    <cellStyle name="Normal 2 2 8 2 2 2 7 3" xfId="6791"/>
    <cellStyle name="Normal 2 2 8 2 2 2 8" xfId="15715"/>
    <cellStyle name="Normal 2 2 8 2 2 2 8 2" xfId="22909"/>
    <cellStyle name="Normal 2 2 8 2 2 2 9" xfId="8099"/>
    <cellStyle name="Normal 2 2 8 2 2 2 9 2" xfId="22459"/>
    <cellStyle name="Normal 2 2 8 2 2 3" xfId="14326"/>
    <cellStyle name="Normal 2 2 8 2 2 3 2" xfId="13715"/>
    <cellStyle name="Normal 2 2 8 2 2 3 2 2" xfId="15719"/>
    <cellStyle name="Normal 2 2 8 2 2 3 3" xfId="144"/>
    <cellStyle name="Normal 2 2 8 2 2 4" xfId="15720"/>
    <cellStyle name="Normal 2 2 8 2 2 4 2" xfId="13729"/>
    <cellStyle name="Normal 2 2 8 2 2 4 2 2" xfId="15721"/>
    <cellStyle name="Normal 2 2 8 2 2 4 3" xfId="9776"/>
    <cellStyle name="Normal 2 2 8 2 2 5" xfId="15722"/>
    <cellStyle name="Normal 2 2 8 2 2 5 2" xfId="13741"/>
    <cellStyle name="Normal 2 2 8 2 2 5 2 2" xfId="15725"/>
    <cellStyle name="Normal 2 2 8 2 2 5 3" xfId="5715"/>
    <cellStyle name="Normal 2 2 8 2 2 6" xfId="5266"/>
    <cellStyle name="Normal 2 2 8 2 2 6 2" xfId="13745"/>
    <cellStyle name="Normal 2 2 8 2 2 6 2 2" xfId="15726"/>
    <cellStyle name="Normal 2 2 8 2 2 6 3" xfId="6217"/>
    <cellStyle name="Normal 2 2 8 2 2 7" xfId="15728"/>
    <cellStyle name="Normal 2 2 8 2 2 7 2" xfId="13753"/>
    <cellStyle name="Normal 2 2 8 2 2 7 2 2" xfId="15732"/>
    <cellStyle name="Normal 2 2 8 2 2 7 3" xfId="3"/>
    <cellStyle name="Normal 2 2 8 2 2 8" xfId="9836"/>
    <cellStyle name="Normal 2 2 8 2 2 8 2" xfId="15733"/>
    <cellStyle name="Normal 2 2 8 2 2 8 2 2" xfId="15735"/>
    <cellStyle name="Normal 2 2 8 2 2 8 3" xfId="4957"/>
    <cellStyle name="Normal 2 2 8 2 2 9" xfId="15736"/>
    <cellStyle name="Normal 2 2 8 2 2 9 2" xfId="15738"/>
    <cellStyle name="Normal 2 2 8 2 3" xfId="12915"/>
    <cellStyle name="Normal 2 2 8 2 3 10" xfId="13036"/>
    <cellStyle name="Normal 2 2 8 2 3 10 2" xfId="3470"/>
    <cellStyle name="Normal 2 2 8 2 3 11" xfId="13072"/>
    <cellStyle name="Normal 2 2 8 2 3 2" xfId="14952"/>
    <cellStyle name="Normal 2 2 8 2 3 2 10" xfId="28105"/>
    <cellStyle name="Normal 2 2 8 2 3 2 2" xfId="30029"/>
    <cellStyle name="Normal 2 2 8 2 3 2 2 2" xfId="14466"/>
    <cellStyle name="Normal 2 2 8 2 3 2 2 2 2" xfId="21804"/>
    <cellStyle name="Normal 2 2 8 2 3 2 2 3" xfId="15740"/>
    <cellStyle name="Normal 2 2 8 2 3 2 3" xfId="13877"/>
    <cellStyle name="Normal 2 2 8 2 3 2 3 2" xfId="14753"/>
    <cellStyle name="Normal 2 2 8 2 3 2 3 2 2" xfId="9698"/>
    <cellStyle name="Normal 2 2 8 2 3 2 3 3" xfId="15747"/>
    <cellStyle name="Normal 2 2 8 2 3 2 4" xfId="12262"/>
    <cellStyle name="Normal 2 2 8 2 3 2 4 2" xfId="16755"/>
    <cellStyle name="Normal 2 2 8 2 3 2 4 2 2" xfId="8705"/>
    <cellStyle name="Normal 2 2 8 2 3 2 4 3" xfId="15753"/>
    <cellStyle name="Normal 2 2 8 2 3 2 5" xfId="6998"/>
    <cellStyle name="Normal 2 2 8 2 3 2 5 2" xfId="19593"/>
    <cellStyle name="Normal 2 2 8 2 3 2 5 2 2" xfId="5103"/>
    <cellStyle name="Normal 2 2 8 2 3 2 5 3" xfId="15760"/>
    <cellStyle name="Normal 2 2 8 2 3 2 6" xfId="13617"/>
    <cellStyle name="Normal 2 2 8 2 3 2 6 2" xfId="19628"/>
    <cellStyle name="Normal 2 2 8 2 3 2 6 2 2" xfId="31382"/>
    <cellStyle name="Normal 2 2 8 2 3 2 6 3" xfId="15773"/>
    <cellStyle name="Normal 2 2 8 2 3 2 7" xfId="33299"/>
    <cellStyle name="Normal 2 2 8 2 3 2 7 2" xfId="7578"/>
    <cellStyle name="Normal 2 2 8 2 3 2 7 2 2" xfId="19551"/>
    <cellStyle name="Normal 2 2 8 2 3 2 7 3" xfId="33699"/>
    <cellStyle name="Normal 2 2 8 2 3 2 8" xfId="7694"/>
    <cellStyle name="Normal 2 2 8 2 3 2 8 2" xfId="7138"/>
    <cellStyle name="Normal 2 2 8 2 3 2 9" xfId="20886"/>
    <cellStyle name="Normal 2 2 8 2 3 2 9 2" xfId="8518"/>
    <cellStyle name="Normal 2 2 8 2 3 3" xfId="15786"/>
    <cellStyle name="Normal 2 2 8 2 3 3 2" xfId="30032"/>
    <cellStyle name="Normal 2 2 8 2 3 3 2 2" xfId="38120"/>
    <cellStyle name="Normal 2 2 8 2 3 3 3" xfId="15790"/>
    <cellStyle name="Normal 2 2 8 2 3 4" xfId="15791"/>
    <cellStyle name="Normal 2 2 8 2 3 4 2" xfId="33479"/>
    <cellStyle name="Normal 2 2 8 2 3 4 2 2" xfId="15794"/>
    <cellStyle name="Normal 2 2 8 2 3 4 3" xfId="6528"/>
    <cellStyle name="Normal 2 2 8 2 3 5" xfId="15800"/>
    <cellStyle name="Normal 2 2 8 2 3 5 2" xfId="13819"/>
    <cellStyle name="Normal 2 2 8 2 3 5 2 2" xfId="15802"/>
    <cellStyle name="Normal 2 2 8 2 3 5 3" xfId="311"/>
    <cellStyle name="Normal 2 2 8 2 3 6" xfId="10626"/>
    <cellStyle name="Normal 2 2 8 2 3 6 2" xfId="13821"/>
    <cellStyle name="Normal 2 2 8 2 3 6 2 2" xfId="28667"/>
    <cellStyle name="Normal 2 2 8 2 3 6 3" xfId="1202"/>
    <cellStyle name="Normal 2 2 8 2 3 7" xfId="15804"/>
    <cellStyle name="Normal 2 2 8 2 3 7 2" xfId="13823"/>
    <cellStyle name="Normal 2 2 8 2 3 7 2 2" xfId="15806"/>
    <cellStyle name="Normal 2 2 8 2 3 7 3" xfId="875"/>
    <cellStyle name="Normal 2 2 8 2 3 8" xfId="4016"/>
    <cellStyle name="Normal 2 2 8 2 3 8 2" xfId="15807"/>
    <cellStyle name="Normal 2 2 8 2 3 8 2 2" xfId="15809"/>
    <cellStyle name="Normal 2 2 8 2 3 8 3" xfId="108"/>
    <cellStyle name="Normal 2 2 8 2 3 9" xfId="15812"/>
    <cellStyle name="Normal 2 2 8 2 3 9 2" xfId="15814"/>
    <cellStyle name="Normal 2 2 8 2 4" xfId="12934"/>
    <cellStyle name="Normal 2 2 8 2 4 10" xfId="25769"/>
    <cellStyle name="Normal 2 2 8 2 4 2" xfId="12129"/>
    <cellStyle name="Normal 2 2 8 2 4 2 2" xfId="8294"/>
    <cellStyle name="Normal 2 2 8 2 4 2 2 2" xfId="15817"/>
    <cellStyle name="Normal 2 2 8 2 4 2 3" xfId="15819"/>
    <cellStyle name="Normal 2 2 8 2 4 3" xfId="22511"/>
    <cellStyle name="Normal 2 2 8 2 4 3 2" xfId="22513"/>
    <cellStyle name="Normal 2 2 8 2 4 3 2 2" xfId="4428"/>
    <cellStyle name="Normal 2 2 8 2 4 3 3" xfId="15821"/>
    <cellStyle name="Normal 2 2 8 2 4 4" xfId="22515"/>
    <cellStyle name="Normal 2 2 8 2 4 4 2" xfId="2946"/>
    <cellStyle name="Normal 2 2 8 2 4 4 2 2" xfId="5585"/>
    <cellStyle name="Normal 2 2 8 2 4 4 3" xfId="9793"/>
    <cellStyle name="Normal 2 2 8 2 4 5" xfId="19808"/>
    <cellStyle name="Normal 2 2 8 2 4 5 2" xfId="9009"/>
    <cellStyle name="Normal 2 2 8 2 4 5 2 2" xfId="5068"/>
    <cellStyle name="Normal 2 2 8 2 4 5 3" xfId="15201"/>
    <cellStyle name="Normal 2 2 8 2 4 6" xfId="15824"/>
    <cellStyle name="Normal 2 2 8 2 4 6 2" xfId="5692"/>
    <cellStyle name="Normal 2 2 8 2 4 6 2 2" xfId="673"/>
    <cellStyle name="Normal 2 2 8 2 4 6 3" xfId="6362"/>
    <cellStyle name="Normal 2 2 8 2 4 7" xfId="15827"/>
    <cellStyle name="Normal 2 2 8 2 4 7 2" xfId="5707"/>
    <cellStyle name="Normal 2 2 8 2 4 7 2 2" xfId="3479"/>
    <cellStyle name="Normal 2 2 8 2 4 7 3" xfId="6376"/>
    <cellStyle name="Normal 2 2 8 2 4 8" xfId="15829"/>
    <cellStyle name="Normal 2 2 8 2 4 8 2" xfId="15834"/>
    <cellStyle name="Normal 2 2 8 2 4 9" xfId="15840"/>
    <cellStyle name="Normal 2 2 8 2 4 9 2" xfId="15844"/>
    <cellStyle name="Normal 2 2 8 2 5" xfId="12132"/>
    <cellStyle name="Normal 2 2 8 2 5 10" xfId="28516"/>
    <cellStyle name="Normal 2 2 8 2 5 2" xfId="14955"/>
    <cellStyle name="Normal 2 2 8 2 5 2 2" xfId="13836"/>
    <cellStyle name="Normal 2 2 8 2 5 2 2 2" xfId="15853"/>
    <cellStyle name="Normal 2 2 8 2 5 2 3" xfId="526"/>
    <cellStyle name="Normal 2 2 8 2 5 3" xfId="22520"/>
    <cellStyle name="Normal 2 2 8 2 5 3 2" xfId="22524"/>
    <cellStyle name="Normal 2 2 8 2 5 3 2 2" xfId="15854"/>
    <cellStyle name="Normal 2 2 8 2 5 3 3" xfId="15855"/>
    <cellStyle name="Normal 2 2 8 2 5 4" xfId="18129"/>
    <cellStyle name="Normal 2 2 8 2 5 4 2" xfId="13846"/>
    <cellStyle name="Normal 2 2 8 2 5 4 2 2" xfId="950"/>
    <cellStyle name="Normal 2 2 8 2 5 4 3" xfId="1177"/>
    <cellStyle name="Normal 2 2 8 2 5 5" xfId="15856"/>
    <cellStyle name="Normal 2 2 8 2 5 5 2" xfId="13760"/>
    <cellStyle name="Normal 2 2 8 2 5 5 2 2" xfId="15862"/>
    <cellStyle name="Normal 2 2 8 2 5 5 3" xfId="15205"/>
    <cellStyle name="Normal 2 2 8 2 5 6" xfId="6787"/>
    <cellStyle name="Normal 2 2 8 2 5 6 2" xfId="12537"/>
    <cellStyle name="Normal 2 2 8 2 5 6 2 2" xfId="12544"/>
    <cellStyle name="Normal 2 2 8 2 5 6 3" xfId="124"/>
    <cellStyle name="Normal 2 2 8 2 5 7" xfId="5187"/>
    <cellStyle name="Normal 2 2 8 2 5 7 2" xfId="13772"/>
    <cellStyle name="Normal 2 2 8 2 5 7 2 2" xfId="4051"/>
    <cellStyle name="Normal 2 2 8 2 5 7 3" xfId="637"/>
    <cellStyle name="Normal 2 2 8 2 5 8" xfId="27602"/>
    <cellStyle name="Normal 2 2 8 2 5 8 2" xfId="13781"/>
    <cellStyle name="Normal 2 2 8 2 5 9" xfId="15865"/>
    <cellStyle name="Normal 2 2 8 2 5 9 2" xfId="13785"/>
    <cellStyle name="Normal 2 2 8 2 6" xfId="34264"/>
    <cellStyle name="Normal 2 2 8 2 6 2" xfId="2010"/>
    <cellStyle name="Normal 2 2 8 2 6 2 2" xfId="13856"/>
    <cellStyle name="Normal 2 2 8 2 6 2 2 2" xfId="15868"/>
    <cellStyle name="Normal 2 2 8 2 6 2 3" xfId="11330"/>
    <cellStyle name="Normal 2 2 8 2 6 3" xfId="22533"/>
    <cellStyle name="Normal 2 2 8 2 6 3 2" xfId="22536"/>
    <cellStyle name="Normal 2 2 8 2 6 3 2 2" xfId="38360"/>
    <cellStyle name="Normal 2 2 8 2 6 3 3" xfId="10929"/>
    <cellStyle name="Normal 2 2 8 2 6 4" xfId="22540"/>
    <cellStyle name="Normal 2 2 8 2 6 4 2" xfId="35170"/>
    <cellStyle name="Normal 2 2 8 2 6 4 2 2" xfId="1523"/>
    <cellStyle name="Normal 2 2 8 2 6 4 3" xfId="658"/>
    <cellStyle name="Normal 2 2 8 2 6 5" xfId="15877"/>
    <cellStyle name="Normal 2 2 8 2 6 5 2" xfId="14063"/>
    <cellStyle name="Normal 2 2 8 2 6 5 2 2" xfId="32854"/>
    <cellStyle name="Normal 2 2 8 2 6 5 3" xfId="15213"/>
    <cellStyle name="Normal 2 2 8 2 6 6" xfId="15886"/>
    <cellStyle name="Normal 2 2 8 2 6 6 2" xfId="15743"/>
    <cellStyle name="Normal 2 2 8 2 6 6 2 2" xfId="11721"/>
    <cellStyle name="Normal 2 2 8 2 6 6 3" xfId="13425"/>
    <cellStyle name="Normal 2 2 8 2 6 7" xfId="15887"/>
    <cellStyle name="Normal 2 2 8 2 6 7 2" xfId="15749"/>
    <cellStyle name="Normal 2 2 8 2 6 8" xfId="11813"/>
    <cellStyle name="Normal 2 2 8 2 6 8 2" xfId="30723"/>
    <cellStyle name="Normal 2 2 8 2 6 9" xfId="37716"/>
    <cellStyle name="Normal 2 2 8 2 7" xfId="9289"/>
    <cellStyle name="Normal 2 2 8 2 7 2" xfId="14956"/>
    <cellStyle name="Normal 2 2 8 2 7 2 2" xfId="19572"/>
    <cellStyle name="Normal 2 2 8 2 7 3" xfId="22544"/>
    <cellStyle name="Normal 2 2 8 2 8" xfId="2371"/>
    <cellStyle name="Normal 2 2 8 2 8 2" xfId="28813"/>
    <cellStyle name="Normal 2 2 8 2 8 2 2" xfId="18887"/>
    <cellStyle name="Normal 2 2 8 2 8 3" xfId="26672"/>
    <cellStyle name="Normal 2 2 8 2 9" xfId="15898"/>
    <cellStyle name="Normal 2 2 8 2 9 2" xfId="15899"/>
    <cellStyle name="Normal 2 2 8 2 9 2 2" xfId="16307"/>
    <cellStyle name="Normal 2 2 8 2 9 3" xfId="22569"/>
    <cellStyle name="Normal 2 2 8 3" xfId="15907"/>
    <cellStyle name="Normal 2 2 8 3 10" xfId="26907"/>
    <cellStyle name="Normal 2 2 8 3 10 2" xfId="27723"/>
    <cellStyle name="Normal 2 2 8 3 11" xfId="17655"/>
    <cellStyle name="Normal 2 2 8 3 2" xfId="15917"/>
    <cellStyle name="Normal 2 2 8 3 2 10" xfId="897"/>
    <cellStyle name="Normal 2 2 8 3 2 2" xfId="14775"/>
    <cellStyle name="Normal 2 2 8 3 2 2 2" xfId="19735"/>
    <cellStyle name="Normal 2 2 8 3 2 2 2 2" xfId="15930"/>
    <cellStyle name="Normal 2 2 8 3 2 2 3" xfId="5804"/>
    <cellStyle name="Normal 2 2 8 3 2 3" xfId="20259"/>
    <cellStyle name="Normal 2 2 8 3 2 3 2" xfId="34859"/>
    <cellStyle name="Normal 2 2 8 3 2 3 2 2" xfId="15932"/>
    <cellStyle name="Normal 2 2 8 3 2 3 3" xfId="6324"/>
    <cellStyle name="Normal 2 2 8 3 2 4" xfId="15940"/>
    <cellStyle name="Normal 2 2 8 3 2 4 2" xfId="15107"/>
    <cellStyle name="Normal 2 2 8 3 2 4 2 2" xfId="15943"/>
    <cellStyle name="Normal 2 2 8 3 2 4 3" xfId="6589"/>
    <cellStyle name="Normal 2 2 8 3 2 5" xfId="14813"/>
    <cellStyle name="Normal 2 2 8 3 2 5 2" xfId="33806"/>
    <cellStyle name="Normal 2 2 8 3 2 5 2 2" xfId="15945"/>
    <cellStyle name="Normal 2 2 8 3 2 5 3" xfId="17743"/>
    <cellStyle name="Normal 2 2 8 3 2 6" xfId="21293"/>
    <cellStyle name="Normal 2 2 8 3 2 6 2" xfId="33309"/>
    <cellStyle name="Normal 2 2 8 3 2 6 2 2" xfId="900"/>
    <cellStyle name="Normal 2 2 8 3 2 6 3" xfId="13406"/>
    <cellStyle name="Normal 2 2 8 3 2 7" xfId="15952"/>
    <cellStyle name="Normal 2 2 8 3 2 7 2" xfId="15956"/>
    <cellStyle name="Normal 2 2 8 3 2 7 2 2" xfId="15961"/>
    <cellStyle name="Normal 2 2 8 3 2 7 3" xfId="12965"/>
    <cellStyle name="Normal 2 2 8 3 2 8" xfId="15964"/>
    <cellStyle name="Normal 2 2 8 3 2 8 2" xfId="15968"/>
    <cellStyle name="Normal 2 2 8 3 2 9" xfId="15971"/>
    <cellStyle name="Normal 2 2 8 3 2 9 2" xfId="15974"/>
    <cellStyle name="Normal 2 2 8 3 3" xfId="14776"/>
    <cellStyle name="Normal 2 2 8 3 3 2" xfId="17315"/>
    <cellStyle name="Normal 2 2 8 3 3 2 2" xfId="2533"/>
    <cellStyle name="Normal 2 2 8 3 3 3" xfId="14785"/>
    <cellStyle name="Normal 2 2 8 3 4" xfId="17320"/>
    <cellStyle name="Normal 2 2 8 3 4 2" xfId="10140"/>
    <cellStyle name="Normal 2 2 8 3 4 2 2" xfId="73"/>
    <cellStyle name="Normal 2 2 8 3 4 3" xfId="16370"/>
    <cellStyle name="Normal 2 2 8 3 5" xfId="3714"/>
    <cellStyle name="Normal 2 2 8 3 5 2" xfId="14788"/>
    <cellStyle name="Normal 2 2 8 3 5 2 2" xfId="3677"/>
    <cellStyle name="Normal 2 2 8 3 5 3" xfId="8963"/>
    <cellStyle name="Normal 2 2 8 3 6" xfId="2660"/>
    <cellStyle name="Normal 2 2 8 3 6 2" xfId="4772"/>
    <cellStyle name="Normal 2 2 8 3 6 2 2" xfId="12594"/>
    <cellStyle name="Normal 2 2 8 3 6 3" xfId="35216"/>
    <cellStyle name="Normal 2 2 8 3 7" xfId="5669"/>
    <cellStyle name="Normal 2 2 8 3 7 2" xfId="3790"/>
    <cellStyle name="Normal 2 2 8 3 7 2 2" xfId="943"/>
    <cellStyle name="Normal 2 2 8 3 7 3" xfId="14237"/>
    <cellStyle name="Normal 2 2 8 3 8" xfId="2205"/>
    <cellStyle name="Normal 2 2 8 3 8 2" xfId="29988"/>
    <cellStyle name="Normal 2 2 8 3 8 2 2" xfId="2908"/>
    <cellStyle name="Normal 2 2 8 3 8 3" xfId="26898"/>
    <cellStyle name="Normal 2 2 8 3 9" xfId="2125"/>
    <cellStyle name="Normal 2 2 8 3 9 2" xfId="26900"/>
    <cellStyle name="Normal 2 2 8 4" xfId="15977"/>
    <cellStyle name="Normal 2 2 8 4 10" xfId="798"/>
    <cellStyle name="Normal 2 2 8 4 10 2" xfId="15980"/>
    <cellStyle name="Normal 2 2 8 4 11" xfId="15982"/>
    <cellStyle name="Normal 2 2 8 4 2" xfId="15983"/>
    <cellStyle name="Normal 2 2 8 4 2 10" xfId="15986"/>
    <cellStyle name="Normal 2 2 8 4 2 2" xfId="28520"/>
    <cellStyle name="Normal 2 2 8 4 2 2 2" xfId="20103"/>
    <cellStyle name="Normal 2 2 8 4 2 2 2 2" xfId="16974"/>
    <cellStyle name="Normal 2 2 8 4 2 2 3" xfId="20104"/>
    <cellStyle name="Normal 2 2 8 4 2 3" xfId="15988"/>
    <cellStyle name="Normal 2 2 8 4 2 3 2" xfId="11065"/>
    <cellStyle name="Normal 2 2 8 4 2 3 2 2" xfId="11070"/>
    <cellStyle name="Normal 2 2 8 4 2 3 3" xfId="11076"/>
    <cellStyle name="Normal 2 2 8 4 2 4" xfId="15991"/>
    <cellStyle name="Normal 2 2 8 4 2 4 2" xfId="20697"/>
    <cellStyle name="Normal 2 2 8 4 2 4 2 2" xfId="12152"/>
    <cellStyle name="Normal 2 2 8 4 2 4 3" xfId="6977"/>
    <cellStyle name="Normal 2 2 8 4 2 5" xfId="15997"/>
    <cellStyle name="Normal 2 2 8 4 2 5 2" xfId="14340"/>
    <cellStyle name="Normal 2 2 8 4 2 5 2 2" xfId="12197"/>
    <cellStyle name="Normal 2 2 8 4 2 5 3" xfId="23798"/>
    <cellStyle name="Normal 2 2 8 4 2 6" xfId="5733"/>
    <cellStyle name="Normal 2 2 8 4 2 6 2" xfId="16493"/>
    <cellStyle name="Normal 2 2 8 4 2 6 2 2" xfId="19195"/>
    <cellStyle name="Normal 2 2 8 4 2 6 3" xfId="11414"/>
    <cellStyle name="Normal 2 2 8 4 2 7" xfId="16001"/>
    <cellStyle name="Normal 2 2 8 4 2 7 2" xfId="12230"/>
    <cellStyle name="Normal 2 2 8 4 2 7 2 2" xfId="5295"/>
    <cellStyle name="Normal 2 2 8 4 2 7 3" xfId="13200"/>
    <cellStyle name="Normal 2 2 8 4 2 8" xfId="16004"/>
    <cellStyle name="Normal 2 2 8 4 2 8 2" xfId="26631"/>
    <cellStyle name="Normal 2 2 8 4 2 9" xfId="10552"/>
    <cellStyle name="Normal 2 2 8 4 2 9 2" xfId="26642"/>
    <cellStyle name="Normal 2 2 8 4 3" xfId="8993"/>
    <cellStyle name="Normal 2 2 8 4 3 2" xfId="22164"/>
    <cellStyle name="Normal 2 2 8 4 3 2 2" xfId="18631"/>
    <cellStyle name="Normal 2 2 8 4 3 3" xfId="7882"/>
    <cellStyle name="Normal 2 2 8 4 4" xfId="17324"/>
    <cellStyle name="Normal 2 2 8 4 4 2" xfId="4859"/>
    <cellStyle name="Normal 2 2 8 4 4 2 2" xfId="18636"/>
    <cellStyle name="Normal 2 2 8 4 4 3" xfId="13341"/>
    <cellStyle name="Normal 2 2 8 4 5" xfId="9043"/>
    <cellStyle name="Normal 2 2 8 4 5 2" xfId="4860"/>
    <cellStyle name="Normal 2 2 8 4 5 2 2" xfId="9049"/>
    <cellStyle name="Normal 2 2 8 4 5 3" xfId="10526"/>
    <cellStyle name="Normal 2 2 8 4 6" xfId="7781"/>
    <cellStyle name="Normal 2 2 8 4 6 2" xfId="4307"/>
    <cellStyle name="Normal 2 2 8 4 6 2 2" xfId="1699"/>
    <cellStyle name="Normal 2 2 8 4 6 3" xfId="14556"/>
    <cellStyle name="Normal 2 2 8 4 7" xfId="15849"/>
    <cellStyle name="Normal 2 2 8 4 7 2" xfId="160"/>
    <cellStyle name="Normal 2 2 8 4 7 2 2" xfId="3980"/>
    <cellStyle name="Normal 2 2 8 4 7 3" xfId="14256"/>
    <cellStyle name="Normal 2 2 8 4 8" xfId="1728"/>
    <cellStyle name="Normal 2 2 8 4 8 2" xfId="21700"/>
    <cellStyle name="Normal 2 2 8 4 8 2 2" xfId="26986"/>
    <cellStyle name="Normal 2 2 8 4 8 3" xfId="26989"/>
    <cellStyle name="Normal 2 2 8 4 9" xfId="9067"/>
    <cellStyle name="Normal 2 2 8 4 9 2" xfId="27000"/>
    <cellStyle name="Normal 2 2 8 5" xfId="16013"/>
    <cellStyle name="Normal 2 2 8 5 10" xfId="3615"/>
    <cellStyle name="Normal 2 2 8 5 2" xfId="16014"/>
    <cellStyle name="Normal 2 2 8 5 2 2" xfId="28527"/>
    <cellStyle name="Normal 2 2 8 5 2 2 2" xfId="37842"/>
    <cellStyle name="Normal 2 2 8 5 2 3" xfId="16022"/>
    <cellStyle name="Normal 2 2 8 5 3" xfId="9080"/>
    <cellStyle name="Normal 2 2 8 5 3 2" xfId="4950"/>
    <cellStyle name="Normal 2 2 8 5 3 2 2" xfId="9085"/>
    <cellStyle name="Normal 2 2 8 5 3 3" xfId="17150"/>
    <cellStyle name="Normal 2 2 8 5 4" xfId="7773"/>
    <cellStyle name="Normal 2 2 8 5 4 2" xfId="1343"/>
    <cellStyle name="Normal 2 2 8 5 4 2 2" xfId="1970"/>
    <cellStyle name="Normal 2 2 8 5 4 3" xfId="9091"/>
    <cellStyle name="Normal 2 2 8 5 5" xfId="9098"/>
    <cellStyle name="Normal 2 2 8 5 5 2" xfId="3340"/>
    <cellStyle name="Normal 2 2 8 5 5 2 2" xfId="9101"/>
    <cellStyle name="Normal 2 2 8 5 5 3" xfId="293"/>
    <cellStyle name="Normal 2 2 8 5 6" xfId="2565"/>
    <cellStyle name="Normal 2 2 8 5 6 2" xfId="2093"/>
    <cellStyle name="Normal 2 2 8 5 6 2 2" xfId="3520"/>
    <cellStyle name="Normal 2 2 8 5 6 3" xfId="14560"/>
    <cellStyle name="Normal 2 2 8 5 7" xfId="585"/>
    <cellStyle name="Normal 2 2 8 5 7 2" xfId="296"/>
    <cellStyle name="Normal 2 2 8 5 7 2 2" xfId="4045"/>
    <cellStyle name="Normal 2 2 8 5 7 3" xfId="14275"/>
    <cellStyle name="Normal 2 2 8 5 8" xfId="737"/>
    <cellStyle name="Normal 2 2 8 5 8 2" xfId="20281"/>
    <cellStyle name="Normal 2 2 8 5 9" xfId="9123"/>
    <cellStyle name="Normal 2 2 8 5 9 2" xfId="9125"/>
    <cellStyle name="Normal 2 2 8 6" xfId="28704"/>
    <cellStyle name="Normal 2 2 8 6 10" xfId="15289"/>
    <cellStyle name="Normal 2 2 8 6 2" xfId="17946"/>
    <cellStyle name="Normal 2 2 8 6 2 2" xfId="28531"/>
    <cellStyle name="Normal 2 2 8 6 2 2 2" xfId="33279"/>
    <cellStyle name="Normal 2 2 8 6 2 3" xfId="21174"/>
    <cellStyle name="Normal 2 2 8 6 3" xfId="6403"/>
    <cellStyle name="Normal 2 2 8 6 3 2" xfId="7277"/>
    <cellStyle name="Normal 2 2 8 6 3 2 2" xfId="4229"/>
    <cellStyle name="Normal 2 2 8 6 3 3" xfId="17201"/>
    <cellStyle name="Normal 2 2 8 6 4" xfId="1569"/>
    <cellStyle name="Normal 2 2 8 6 4 2" xfId="5040"/>
    <cellStyle name="Normal 2 2 8 6 4 2 2" xfId="9148"/>
    <cellStyle name="Normal 2 2 8 6 4 3" xfId="9163"/>
    <cellStyle name="Normal 2 2 8 6 5" xfId="36760"/>
    <cellStyle name="Normal 2 2 8 6 5 2" xfId="110"/>
    <cellStyle name="Normal 2 2 8 6 5 2 2" xfId="4470"/>
    <cellStyle name="Normal 2 2 8 6 5 3" xfId="4010"/>
    <cellStyle name="Normal 2 2 8 6 6" xfId="25861"/>
    <cellStyle name="Normal 2 2 8 6 6 2" xfId="33356"/>
    <cellStyle name="Normal 2 2 8 6 6 2 2" xfId="9177"/>
    <cellStyle name="Normal 2 2 8 6 6 3" xfId="14565"/>
    <cellStyle name="Normal 2 2 8 6 7" xfId="32438"/>
    <cellStyle name="Normal 2 2 8 6 7 2" xfId="1614"/>
    <cellStyle name="Normal 2 2 8 6 7 2 2" xfId="9186"/>
    <cellStyle name="Normal 2 2 8 6 7 3" xfId="13825"/>
    <cellStyle name="Normal 2 2 8 6 8" xfId="69"/>
    <cellStyle name="Normal 2 2 8 6 8 2" xfId="27063"/>
    <cellStyle name="Normal 2 2 8 6 9" xfId="9202"/>
    <cellStyle name="Normal 2 2 8 6 9 2" xfId="1226"/>
    <cellStyle name="Normal 2 2 8 7" xfId="23800"/>
    <cellStyle name="Normal 2 2 8 7 2" xfId="16606"/>
    <cellStyle name="Normal 2 2 8 7 2 2" xfId="28533"/>
    <cellStyle name="Normal 2 2 8 7 2 2 2" xfId="37278"/>
    <cellStyle name="Normal 2 2 8 7 2 3" xfId="16023"/>
    <cellStyle name="Normal 2 2 8 7 3" xfId="9213"/>
    <cellStyle name="Normal 2 2 8 7 3 2" xfId="5161"/>
    <cellStyle name="Normal 2 2 8 7 3 2 2" xfId="20235"/>
    <cellStyle name="Normal 2 2 8 7 3 3" xfId="11876"/>
    <cellStyle name="Normal 2 2 8 7 4" xfId="2596"/>
    <cellStyle name="Normal 2 2 8 7 4 2" xfId="5168"/>
    <cellStyle name="Normal 2 2 8 7 4 2 2" xfId="9218"/>
    <cellStyle name="Normal 2 2 8 7 4 3" xfId="24135"/>
    <cellStyle name="Normal 2 2 8 7 5" xfId="37563"/>
    <cellStyle name="Normal 2 2 8 7 5 2" xfId="1116"/>
    <cellStyle name="Normal 2 2 8 7 5 2 2" xfId="9225"/>
    <cellStyle name="Normal 2 2 8 7 5 3" xfId="29791"/>
    <cellStyle name="Normal 2 2 8 7 6" xfId="12041"/>
    <cellStyle name="Normal 2 2 8 7 6 2" xfId="17932"/>
    <cellStyle name="Normal 2 2 8 7 6 2 2" xfId="17935"/>
    <cellStyle name="Normal 2 2 8 7 6 3" xfId="24160"/>
    <cellStyle name="Normal 2 2 8 7 7" xfId="3829"/>
    <cellStyle name="Normal 2 2 8 7 7 2" xfId="99"/>
    <cellStyle name="Normal 2 2 8 7 8" xfId="3121"/>
    <cellStyle name="Normal 2 2 8 7 8 2" xfId="9235"/>
    <cellStyle name="Normal 2 2 8 7 9" xfId="9239"/>
    <cellStyle name="Normal 2 2 8 8" xfId="33195"/>
    <cellStyle name="Normal 2 2 8 8 2" xfId="4558"/>
    <cellStyle name="Normal 2 2 8 8 2 2" xfId="28538"/>
    <cellStyle name="Normal 2 2 8 8 3" xfId="5046"/>
    <cellStyle name="Normal 2 2 8 9" xfId="5886"/>
    <cellStyle name="Normal 2 2 8 9 2" xfId="28607"/>
    <cellStyle name="Normal 2 2 8 9 2 2" xfId="17568"/>
    <cellStyle name="Normal 2 2 8 9 3" xfId="9274"/>
    <cellStyle name="Normal 2 2 9" xfId="16025"/>
    <cellStyle name="Normal 2 2 9 2" xfId="29351"/>
    <cellStyle name="Normal 2 2 9 2 10" xfId="36497"/>
    <cellStyle name="Normal 2 2 9 2 2" xfId="13121"/>
    <cellStyle name="Normal 2 2 9 2 2 2" xfId="1804"/>
    <cellStyle name="Normal 2 2 9 2 2 2 2" xfId="14187"/>
    <cellStyle name="Normal 2 2 9 2 2 3" xfId="16031"/>
    <cellStyle name="Normal 2 2 9 2 3" xfId="16032"/>
    <cellStyle name="Normal 2 2 9 2 3 2" xfId="1101"/>
    <cellStyle name="Normal 2 2 9 2 3 2 2" xfId="16034"/>
    <cellStyle name="Normal 2 2 9 2 3 3" xfId="16036"/>
    <cellStyle name="Normal 2 2 9 2 4" xfId="12157"/>
    <cellStyle name="Normal 2 2 9 2 4 2" xfId="3576"/>
    <cellStyle name="Normal 2 2 9 2 4 2 2" xfId="16038"/>
    <cellStyle name="Normal 2 2 9 2 4 3" xfId="26165"/>
    <cellStyle name="Normal 2 2 9 2 5" xfId="9993"/>
    <cellStyle name="Normal 2 2 9 2 5 2" xfId="16040"/>
    <cellStyle name="Normal 2 2 9 2 5 2 2" xfId="16041"/>
    <cellStyle name="Normal 2 2 9 2 5 3" xfId="16044"/>
    <cellStyle name="Normal 2 2 9 2 6" xfId="30934"/>
    <cellStyle name="Normal 2 2 9 2 6 2" xfId="16045"/>
    <cellStyle name="Normal 2 2 9 2 6 2 2" xfId="16046"/>
    <cellStyle name="Normal 2 2 9 2 6 3" xfId="16048"/>
    <cellStyle name="Normal 2 2 9 2 7" xfId="16049"/>
    <cellStyle name="Normal 2 2 9 2 7 2" xfId="16050"/>
    <cellStyle name="Normal 2 2 9 2 7 2 2" xfId="16051"/>
    <cellStyle name="Normal 2 2 9 2 7 3" xfId="16056"/>
    <cellStyle name="Normal 2 2 9 2 8" xfId="1346"/>
    <cellStyle name="Normal 2 2 9 2 8 2" xfId="27655"/>
    <cellStyle name="Normal 2 2 9 2 9" xfId="32160"/>
    <cellStyle name="Normal 2 2 9 2 9 2" xfId="16058"/>
    <cellStyle name="Normal 2 2 9 3" xfId="16060"/>
    <cellStyle name="Normal 2 2 9 3 2" xfId="7081"/>
    <cellStyle name="Normal 2 2 9 3 2 2" xfId="1149"/>
    <cellStyle name="Normal 2 2 9 3 2 2 2" xfId="19987"/>
    <cellStyle name="Normal 2 2 9 3 2 3" xfId="16062"/>
    <cellStyle name="Normal 2 2 9 3 3" xfId="9317"/>
    <cellStyle name="Normal 2 2 9 3 3 2" xfId="6048"/>
    <cellStyle name="Normal 2 2 9 3 3 2 2" xfId="6276"/>
    <cellStyle name="Normal 2 2 9 3 3 3" xfId="4982"/>
    <cellStyle name="Normal 2 2 9 3 4" xfId="9319"/>
    <cellStyle name="Normal 2 2 9 3 4 2" xfId="2455"/>
    <cellStyle name="Normal 2 2 9 3 4 2 2" xfId="2387"/>
    <cellStyle name="Normal 2 2 9 3 4 3" xfId="6133"/>
    <cellStyle name="Normal 2 2 9 3 5" xfId="5196"/>
    <cellStyle name="Normal 2 2 9 3 6" xfId="142"/>
    <cellStyle name="Normal 2 2 9 3 6 2" xfId="1805"/>
    <cellStyle name="Normal 2 2 9 3 7" xfId="4136"/>
    <cellStyle name="Normal 2 2 9 4" xfId="2123"/>
    <cellStyle name="Normal 2 2 9 5" xfId="16066"/>
    <cellStyle name="Normal 2 2 9 5 2" xfId="16067"/>
    <cellStyle name="Normal 2 2 9 5 2 2" xfId="23254"/>
    <cellStyle name="Normal 2 2 9 5 3" xfId="9337"/>
    <cellStyle name="Normal 2 2 9 6" xfId="16829"/>
    <cellStyle name="Normal 2 2 9 6 2" xfId="14527"/>
    <cellStyle name="Normal 2 2 9 6 2 2" xfId="16070"/>
    <cellStyle name="Normal 2 2 9 6 3" xfId="7280"/>
    <cellStyle name="Normal 2 2 9 7" xfId="31997"/>
    <cellStyle name="Normal 2 2 9 7 2" xfId="29646"/>
    <cellStyle name="Normal 2 2 9 8" xfId="7844"/>
    <cellStyle name="Normal 2 2 9 8 2" xfId="11465"/>
    <cellStyle name="Normal 2 2 9 9" xfId="11466"/>
    <cellStyle name="Normal 2 3" xfId="16071"/>
    <cellStyle name="Normal 2 3 2" xfId="16856"/>
    <cellStyle name="Normal 2 4" xfId="3794"/>
    <cellStyle name="Normal 2 4 2" xfId="3523"/>
    <cellStyle name="Normal 2 5" xfId="4064"/>
    <cellStyle name="Normal 2 6" xfId="16076"/>
    <cellStyle name="Normal 2 7" xfId="24432"/>
    <cellStyle name="Normal 2 7 2" xfId="1089"/>
    <cellStyle name="Normal 2 8" xfId="3323"/>
    <cellStyle name="Normal 2 9" xfId="38880"/>
    <cellStyle name="Normal 20" xfId="3912"/>
    <cellStyle name="Normal 20 10" xfId="2691"/>
    <cellStyle name="Normal 20 10 2" xfId="17179"/>
    <cellStyle name="Normal 20 10 2 2" xfId="3877"/>
    <cellStyle name="Normal 20 10 3" xfId="9677"/>
    <cellStyle name="Normal 20 11" xfId="3883"/>
    <cellStyle name="Normal 20 11 2" xfId="6644"/>
    <cellStyle name="Normal 20 11 2 2" xfId="3886"/>
    <cellStyle name="Normal 20 11 3" xfId="3618"/>
    <cellStyle name="Normal 20 12" xfId="3920"/>
    <cellStyle name="Normal 20 12 2" xfId="15767"/>
    <cellStyle name="Normal 20 12 2 2" xfId="12684"/>
    <cellStyle name="Normal 20 12 3" xfId="9693"/>
    <cellStyle name="Normal 20 13" xfId="1619"/>
    <cellStyle name="Normal 20 13 2" xfId="16237"/>
    <cellStyle name="Normal 20 13 2 2" xfId="3949"/>
    <cellStyle name="Normal 20 13 3" xfId="2987"/>
    <cellStyle name="Normal 20 14" xfId="15290"/>
    <cellStyle name="Normal 20 14 2" xfId="3968"/>
    <cellStyle name="Normal 20 15" xfId="6423"/>
    <cellStyle name="Normal 20 15 2" xfId="4407"/>
    <cellStyle name="Normal 20 16" xfId="4079"/>
    <cellStyle name="Normal 20 17" xfId="4087"/>
    <cellStyle name="Normal 20 2" xfId="4107"/>
    <cellStyle name="Normal 20 3" xfId="18945"/>
    <cellStyle name="Normal 20 3 10" xfId="16487"/>
    <cellStyle name="Normal 20 3 10 2" xfId="28042"/>
    <cellStyle name="Normal 20 3 11" xfId="5354"/>
    <cellStyle name="Normal 20 3 2" xfId="5544"/>
    <cellStyle name="Normal 20 3 2 10" xfId="21632"/>
    <cellStyle name="Normal 20 3 2 2" xfId="7265"/>
    <cellStyle name="Normal 20 3 2 2 2" xfId="12998"/>
    <cellStyle name="Normal 20 3 2 2 2 2" xfId="19883"/>
    <cellStyle name="Normal 20 3 2 2 3" xfId="16505"/>
    <cellStyle name="Normal 20 3 2 3" xfId="15068"/>
    <cellStyle name="Normal 20 3 2 3 2" xfId="13013"/>
    <cellStyle name="Normal 20 3 2 3 2 2" xfId="6825"/>
    <cellStyle name="Normal 20 3 2 3 3" xfId="5815"/>
    <cellStyle name="Normal 20 3 2 4" xfId="15939"/>
    <cellStyle name="Normal 20 3 2 4 2" xfId="14223"/>
    <cellStyle name="Normal 20 3 2 4 2 2" xfId="524"/>
    <cellStyle name="Normal 20 3 2 4 3" xfId="5917"/>
    <cellStyle name="Normal 20 3 2 5" xfId="7570"/>
    <cellStyle name="Normal 20 3 2 5 2" xfId="16810"/>
    <cellStyle name="Normal 20 3 2 5 2 2" xfId="16814"/>
    <cellStyle name="Normal 20 3 2 5 3" xfId="16910"/>
    <cellStyle name="Normal 20 3 2 6" xfId="14137"/>
    <cellStyle name="Normal 20 3 2 6 2" xfId="17488"/>
    <cellStyle name="Normal 20 3 2 6 2 2" xfId="2638"/>
    <cellStyle name="Normal 20 3 2 6 3" xfId="6130"/>
    <cellStyle name="Normal 20 3 2 7" xfId="17494"/>
    <cellStyle name="Normal 20 3 2 7 2" xfId="5667"/>
    <cellStyle name="Normal 20 3 2 7 2 2" xfId="12269"/>
    <cellStyle name="Normal 20 3 2 7 3" xfId="4444"/>
    <cellStyle name="Normal 20 3 2 8" xfId="3064"/>
    <cellStyle name="Normal 20 3 2 8 2" xfId="3211"/>
    <cellStyle name="Normal 20 3 2 9" xfId="9426"/>
    <cellStyle name="Normal 20 3 2 9 2" xfId="7383"/>
    <cellStyle name="Normal 20 3 3" xfId="1447"/>
    <cellStyle name="Normal 20 3 3 2" xfId="6157"/>
    <cellStyle name="Normal 20 3 3 2 2" xfId="21241"/>
    <cellStyle name="Normal 20 3 3 3" xfId="245"/>
    <cellStyle name="Normal 20 3 4" xfId="407"/>
    <cellStyle name="Normal 20 3 4 2" xfId="17903"/>
    <cellStyle name="Normal 20 3 4 2 2" xfId="27896"/>
    <cellStyle name="Normal 20 3 4 3" xfId="25842"/>
    <cellStyle name="Normal 20 3 5" xfId="1562"/>
    <cellStyle name="Normal 20 3 5 2" xfId="3835"/>
    <cellStyle name="Normal 20 3 5 2 2" xfId="9780"/>
    <cellStyle name="Normal 20 3 5 3" xfId="6341"/>
    <cellStyle name="Normal 20 3 6" xfId="7648"/>
    <cellStyle name="Normal 20 3 6 2" xfId="8728"/>
    <cellStyle name="Normal 20 3 6 2 2" xfId="31526"/>
    <cellStyle name="Normal 20 3 6 3" xfId="8232"/>
    <cellStyle name="Normal 20 3 7" xfId="8236"/>
    <cellStyle name="Normal 20 3 7 2" xfId="8242"/>
    <cellStyle name="Normal 20 3 7 2 2" xfId="660"/>
    <cellStyle name="Normal 20 3 7 3" xfId="8251"/>
    <cellStyle name="Normal 20 3 8" xfId="8254"/>
    <cellStyle name="Normal 20 3 8 2" xfId="1013"/>
    <cellStyle name="Normal 20 3 8 2 2" xfId="703"/>
    <cellStyle name="Normal 20 3 8 3" xfId="8259"/>
    <cellStyle name="Normal 20 3 9" xfId="8261"/>
    <cellStyle name="Normal 20 3 9 2" xfId="8271"/>
    <cellStyle name="Normal 20 4" xfId="6459"/>
    <cellStyle name="Normal 20 4 10" xfId="14065"/>
    <cellStyle name="Normal 20 4 10 2" xfId="1221"/>
    <cellStyle name="Normal 20 4 11" xfId="20776"/>
    <cellStyle name="Normal 20 4 2" xfId="4101"/>
    <cellStyle name="Normal 20 4 2 10" xfId="6514"/>
    <cellStyle name="Normal 20 4 2 2" xfId="10508"/>
    <cellStyle name="Normal 20 4 2 2 2" xfId="13104"/>
    <cellStyle name="Normal 20 4 2 2 2 2" xfId="6765"/>
    <cellStyle name="Normal 20 4 2 2 3" xfId="16522"/>
    <cellStyle name="Normal 20 4 2 3" xfId="16526"/>
    <cellStyle name="Normal 20 4 2 3 2" xfId="13115"/>
    <cellStyle name="Normal 20 4 2 3 2 2" xfId="6555"/>
    <cellStyle name="Normal 20 4 2 3 3" xfId="6559"/>
    <cellStyle name="Normal 20 4 2 4" xfId="16030"/>
    <cellStyle name="Normal 20 4 2 4 2" xfId="13129"/>
    <cellStyle name="Normal 20 4 2 4 2 2" xfId="6571"/>
    <cellStyle name="Normal 20 4 2 4 3" xfId="6578"/>
    <cellStyle name="Normal 20 4 2 5" xfId="11988"/>
    <cellStyle name="Normal 20 4 2 5 2" xfId="6581"/>
    <cellStyle name="Normal 20 4 2 5 2 2" xfId="17467"/>
    <cellStyle name="Normal 20 4 2 5 3" xfId="8500"/>
    <cellStyle name="Normal 20 4 2 6" xfId="12654"/>
    <cellStyle name="Normal 20 4 2 6 2" xfId="814"/>
    <cellStyle name="Normal 20 4 2 6 2 2" xfId="17811"/>
    <cellStyle name="Normal 20 4 2 6 3" xfId="3062"/>
    <cellStyle name="Normal 20 4 2 7" xfId="8550"/>
    <cellStyle name="Normal 20 4 2 7 2" xfId="3950"/>
    <cellStyle name="Normal 20 4 2 7 2 2" xfId="6253"/>
    <cellStyle name="Normal 20 4 2 7 3" xfId="6261"/>
    <cellStyle name="Normal 20 4 2 8" xfId="6583"/>
    <cellStyle name="Normal 20 4 2 8 2" xfId="313"/>
    <cellStyle name="Normal 20 4 2 9" xfId="1359"/>
    <cellStyle name="Normal 20 4 2 9 2" xfId="2860"/>
    <cellStyle name="Normal 20 4 3" xfId="6587"/>
    <cellStyle name="Normal 20 4 3 2" xfId="6502"/>
    <cellStyle name="Normal 20 4 3 2 2" xfId="4169"/>
    <cellStyle name="Normal 20 4 3 3" xfId="19565"/>
    <cellStyle name="Normal 20 4 4" xfId="70"/>
    <cellStyle name="Normal 20 4 4 2" xfId="15682"/>
    <cellStyle name="Normal 20 4 4 2 2" xfId="6654"/>
    <cellStyle name="Normal 20 4 4 3" xfId="6676"/>
    <cellStyle name="Normal 20 4 5" xfId="6742"/>
    <cellStyle name="Normal 20 4 5 2" xfId="4005"/>
    <cellStyle name="Normal 20 4 5 2 2" xfId="5725"/>
    <cellStyle name="Normal 20 4 5 3" xfId="6755"/>
    <cellStyle name="Normal 20 4 6" xfId="8312"/>
    <cellStyle name="Normal 20 4 6 2" xfId="8317"/>
    <cellStyle name="Normal 20 4 6 2 2" xfId="7934"/>
    <cellStyle name="Normal 20 4 6 3" xfId="6837"/>
    <cellStyle name="Normal 20 4 7" xfId="8326"/>
    <cellStyle name="Normal 20 4 7 2" xfId="6853"/>
    <cellStyle name="Normal 20 4 7 2 2" xfId="1016"/>
    <cellStyle name="Normal 20 4 7 3" xfId="6859"/>
    <cellStyle name="Normal 20 4 8" xfId="1849"/>
    <cellStyle name="Normal 20 4 8 2" xfId="6864"/>
    <cellStyle name="Normal 20 4 8 2 2" xfId="3796"/>
    <cellStyle name="Normal 20 4 8 3" xfId="37365"/>
    <cellStyle name="Normal 20 4 9" xfId="2279"/>
    <cellStyle name="Normal 20 4 9 2" xfId="6880"/>
    <cellStyle name="Normal 20 5" xfId="13067"/>
    <cellStyle name="Normal 20 5 10" xfId="24728"/>
    <cellStyle name="Normal 20 5 2" xfId="2506"/>
    <cellStyle name="Normal 20 5 2 2" xfId="17145"/>
    <cellStyle name="Normal 20 5 2 2 2" xfId="6893"/>
    <cellStyle name="Normal 20 5 2 3" xfId="6901"/>
    <cellStyle name="Normal 20 5 3" xfId="1691"/>
    <cellStyle name="Normal 20 5 3 2" xfId="6975"/>
    <cellStyle name="Normal 20 5 3 2 2" xfId="6315"/>
    <cellStyle name="Normal 20 5 3 3" xfId="6981"/>
    <cellStyle name="Normal 20 5 4" xfId="8866"/>
    <cellStyle name="Normal 20 5 4 2" xfId="11869"/>
    <cellStyle name="Normal 20 5 4 2 2" xfId="1713"/>
    <cellStyle name="Normal 20 5 4 3" xfId="6991"/>
    <cellStyle name="Normal 20 5 5" xfId="7607"/>
    <cellStyle name="Normal 20 5 5 2" xfId="12263"/>
    <cellStyle name="Normal 20 5 5 2 2" xfId="16756"/>
    <cellStyle name="Normal 20 5 5 3" xfId="6997"/>
    <cellStyle name="Normal 20 5 6" xfId="25980"/>
    <cellStyle name="Normal 20 5 6 2" xfId="13614"/>
    <cellStyle name="Normal 20 5 6 2 2" xfId="6648"/>
    <cellStyle name="Normal 20 5 6 3" xfId="18670"/>
    <cellStyle name="Normal 20 5 7" xfId="20532"/>
    <cellStyle name="Normal 20 5 7 2" xfId="13632"/>
    <cellStyle name="Normal 20 5 7 2 2" xfId="20144"/>
    <cellStyle name="Normal 20 5 7 3" xfId="10171"/>
    <cellStyle name="Normal 20 5 8" xfId="13642"/>
    <cellStyle name="Normal 20 5 8 2" xfId="7004"/>
    <cellStyle name="Normal 20 5 9" xfId="9188"/>
    <cellStyle name="Normal 20 5 9 2" xfId="7020"/>
    <cellStyle name="Normal 20 6" xfId="3723"/>
    <cellStyle name="Normal 20 6 10" xfId="2111"/>
    <cellStyle name="Normal 20 6 2" xfId="9624"/>
    <cellStyle name="Normal 20 6 2 2" xfId="7032"/>
    <cellStyle name="Normal 20 6 2 2 2" xfId="7035"/>
    <cellStyle name="Normal 20 6 2 3" xfId="7046"/>
    <cellStyle name="Normal 20 6 3" xfId="4512"/>
    <cellStyle name="Normal 20 6 3 2" xfId="7136"/>
    <cellStyle name="Normal 20 6 3 2 2" xfId="3517"/>
    <cellStyle name="Normal 20 6 3 3" xfId="7140"/>
    <cellStyle name="Normal 20 6 4" xfId="795"/>
    <cellStyle name="Normal 20 6 4 2" xfId="380"/>
    <cellStyle name="Normal 20 6 4 2 2" xfId="7143"/>
    <cellStyle name="Normal 20 6 4 3" xfId="7170"/>
    <cellStyle name="Normal 20 6 5" xfId="1883"/>
    <cellStyle name="Normal 20 6 5 2" xfId="7187"/>
    <cellStyle name="Normal 20 6 5 2 2" xfId="7190"/>
    <cellStyle name="Normal 20 6 5 3" xfId="7196"/>
    <cellStyle name="Normal 20 6 6" xfId="8345"/>
    <cellStyle name="Normal 20 6 6 2" xfId="8348"/>
    <cellStyle name="Normal 20 6 6 2 2" xfId="2326"/>
    <cellStyle name="Normal 20 6 6 3" xfId="398"/>
    <cellStyle name="Normal 20 6 7" xfId="8354"/>
    <cellStyle name="Normal 20 6 7 2" xfId="7219"/>
    <cellStyle name="Normal 20 6 7 2 2" xfId="1780"/>
    <cellStyle name="Normal 20 6 7 3" xfId="2229"/>
    <cellStyle name="Normal 20 6 8" xfId="18900"/>
    <cellStyle name="Normal 20 6 8 2" xfId="10667"/>
    <cellStyle name="Normal 20 6 9" xfId="17781"/>
    <cellStyle name="Normal 20 6 9 2" xfId="7256"/>
    <cellStyle name="Normal 20 7" xfId="3741"/>
    <cellStyle name="Normal 20 7 2" xfId="3851"/>
    <cellStyle name="Normal 20 7 2 2" xfId="12648"/>
    <cellStyle name="Normal 20 7 2 2 2" xfId="4877"/>
    <cellStyle name="Normal 20 7 2 3" xfId="8337"/>
    <cellStyle name="Normal 20 7 3" xfId="36422"/>
    <cellStyle name="Normal 20 7 3 2" xfId="10553"/>
    <cellStyle name="Normal 20 7 3 2 2" xfId="11928"/>
    <cellStyle name="Normal 20 7 3 3" xfId="11929"/>
    <cellStyle name="Normal 20 7 4" xfId="320"/>
    <cellStyle name="Normal 20 7 4 2" xfId="4918"/>
    <cellStyle name="Normal 20 7 4 2 2" xfId="555"/>
    <cellStyle name="Normal 20 7 4 3" xfId="3601"/>
    <cellStyle name="Normal 20 7 5" xfId="6068"/>
    <cellStyle name="Normal 20 7 5 2" xfId="2957"/>
    <cellStyle name="Normal 20 7 5 2 2" xfId="7261"/>
    <cellStyle name="Normal 20 7 5 3" xfId="7267"/>
    <cellStyle name="Normal 20 7 6" xfId="8363"/>
    <cellStyle name="Normal 20 7 6 2" xfId="8371"/>
    <cellStyle name="Normal 20 7 6 2 2" xfId="7269"/>
    <cellStyle name="Normal 20 7 6 3" xfId="2483"/>
    <cellStyle name="Normal 20 7 7" xfId="8373"/>
    <cellStyle name="Normal 20 7 7 2" xfId="5628"/>
    <cellStyle name="Normal 20 7 8" xfId="3431"/>
    <cellStyle name="Normal 20 7 8 2" xfId="12013"/>
    <cellStyle name="Normal 20 7 9" xfId="7285"/>
    <cellStyle name="Normal 20 8" xfId="1341"/>
    <cellStyle name="Normal 20 8 2" xfId="6923"/>
    <cellStyle name="Normal 20 8 2 2" xfId="6927"/>
    <cellStyle name="Normal 20 8 3" xfId="5330"/>
    <cellStyle name="Normal 20 9" xfId="7374"/>
    <cellStyle name="Normal 20 9 2" xfId="7376"/>
    <cellStyle name="Normal 20 9 2 2" xfId="7378"/>
    <cellStyle name="Normal 20 9 3" xfId="370"/>
    <cellStyle name="Normal 21" xfId="16327"/>
    <cellStyle name="Normal 21 2" xfId="1024"/>
    <cellStyle name="Normal 21 3" xfId="16079"/>
    <cellStyle name="Normal 22" xfId="1259"/>
    <cellStyle name="Normal 22 2" xfId="282"/>
    <cellStyle name="Normal 23" xfId="1955"/>
    <cellStyle name="Normal 23 10" xfId="1426"/>
    <cellStyle name="Normal 23 10 10" xfId="3547"/>
    <cellStyle name="Normal 23 10 2" xfId="20073"/>
    <cellStyle name="Normal 23 10 2 2" xfId="32666"/>
    <cellStyle name="Normal 23 10 2 2 2" xfId="16081"/>
    <cellStyle name="Normal 23 10 2 3" xfId="28574"/>
    <cellStyle name="Normal 23 10 3" xfId="6541"/>
    <cellStyle name="Normal 23 10 3 2" xfId="6347"/>
    <cellStyle name="Normal 23 10 3 2 2" xfId="16084"/>
    <cellStyle name="Normal 23 10 3 3" xfId="16092"/>
    <cellStyle name="Normal 23 10 4" xfId="7417"/>
    <cellStyle name="Normal 23 10 4 2" xfId="16095"/>
    <cellStyle name="Normal 23 10 4 2 2" xfId="24878"/>
    <cellStyle name="Normal 23 10 4 3" xfId="20264"/>
    <cellStyle name="Normal 23 10 5" xfId="16100"/>
    <cellStyle name="Normal 23 10 5 2" xfId="16104"/>
    <cellStyle name="Normal 23 10 5 2 2" xfId="16108"/>
    <cellStyle name="Normal 23 10 5 3" xfId="16117"/>
    <cellStyle name="Normal 23 10 6" xfId="14345"/>
    <cellStyle name="Normal 23 10 6 2" xfId="9643"/>
    <cellStyle name="Normal 23 10 6 2 2" xfId="16513"/>
    <cellStyle name="Normal 23 10 6 3" xfId="8129"/>
    <cellStyle name="Normal 23 10 7" xfId="16126"/>
    <cellStyle name="Normal 23 10 7 2" xfId="16133"/>
    <cellStyle name="Normal 23 10 7 2 2" xfId="18750"/>
    <cellStyle name="Normal 23 10 7 3" xfId="16139"/>
    <cellStyle name="Normal 23 10 8" xfId="8396"/>
    <cellStyle name="Normal 23 10 8 2" xfId="17356"/>
    <cellStyle name="Normal 23 10 9" xfId="17017"/>
    <cellStyle name="Normal 23 10 9 2" xfId="16146"/>
    <cellStyle name="Normal 23 11" xfId="4671"/>
    <cellStyle name="Normal 23 11 2" xfId="34964"/>
    <cellStyle name="Normal 23 11 2 2" xfId="2159"/>
    <cellStyle name="Normal 23 11 2 2 2" xfId="16155"/>
    <cellStyle name="Normal 23 11 2 3" xfId="16160"/>
    <cellStyle name="Normal 23 11 3" xfId="18429"/>
    <cellStyle name="Normal 23 11 3 2" xfId="8571"/>
    <cellStyle name="Normal 23 11 3 2 2" xfId="34474"/>
    <cellStyle name="Normal 23 11 3 3" xfId="16163"/>
    <cellStyle name="Normal 23 11 4" xfId="7158"/>
    <cellStyle name="Normal 23 11 4 2" xfId="2929"/>
    <cellStyle name="Normal 23 11 4 2 2" xfId="4022"/>
    <cellStyle name="Normal 23 11 4 3" xfId="16169"/>
    <cellStyle name="Normal 23 11 5" xfId="19223"/>
    <cellStyle name="Normal 23 11 5 2" xfId="1514"/>
    <cellStyle name="Normal 23 11 5 2 2" xfId="2433"/>
    <cellStyle name="Normal 23 11 5 3" xfId="16172"/>
    <cellStyle name="Normal 23 11 6" xfId="16176"/>
    <cellStyle name="Normal 23 11 6 2" xfId="1665"/>
    <cellStyle name="Normal 23 11 6 2 2" xfId="5090"/>
    <cellStyle name="Normal 23 11 6 3" xfId="6300"/>
    <cellStyle name="Normal 23 11 7" xfId="21131"/>
    <cellStyle name="Normal 23 11 7 2" xfId="21135"/>
    <cellStyle name="Normal 23 11 8" xfId="16185"/>
    <cellStyle name="Normal 23 11 8 2" xfId="16187"/>
    <cellStyle name="Normal 23 11 9" xfId="23773"/>
    <cellStyle name="Normal 23 12" xfId="10205"/>
    <cellStyle name="Normal 23 12 2" xfId="17564"/>
    <cellStyle name="Normal 23 12 2 2" xfId="37544"/>
    <cellStyle name="Normal 23 12 3" xfId="576"/>
    <cellStyle name="Normal 23 13" xfId="4258"/>
    <cellStyle name="Normal 23 13 2" xfId="13701"/>
    <cellStyle name="Normal 23 13 2 2" xfId="10871"/>
    <cellStyle name="Normal 23 13 3" xfId="8666"/>
    <cellStyle name="Normal 23 14" xfId="27724"/>
    <cellStyle name="Normal 23 14 2" xfId="16195"/>
    <cellStyle name="Normal 23 14 2 2" xfId="16201"/>
    <cellStyle name="Normal 23 14 3" xfId="8714"/>
    <cellStyle name="Normal 23 15" xfId="16202"/>
    <cellStyle name="Normal 23 15 2" xfId="16207"/>
    <cellStyle name="Normal 23 15 2 2" xfId="16214"/>
    <cellStyle name="Normal 23 15 3" xfId="9668"/>
    <cellStyle name="Normal 23 16" xfId="17631"/>
    <cellStyle name="Normal 23 16 2" xfId="16219"/>
    <cellStyle name="Normal 23 16 2 2" xfId="18493"/>
    <cellStyle name="Normal 23 16 3" xfId="8806"/>
    <cellStyle name="Normal 23 17" xfId="5206"/>
    <cellStyle name="Normal 23 17 2" xfId="16224"/>
    <cellStyle name="Normal 23 17 2 2" xfId="18727"/>
    <cellStyle name="Normal 23 17 3" xfId="9733"/>
    <cellStyle name="Normal 23 18" xfId="5379"/>
    <cellStyle name="Normal 23 18 2" xfId="9740"/>
    <cellStyle name="Normal 23 19" xfId="36514"/>
    <cellStyle name="Normal 23 19 2" xfId="3896"/>
    <cellStyle name="Normal 23 2" xfId="6533"/>
    <cellStyle name="Normal 23 2 10" xfId="17700"/>
    <cellStyle name="Normal 23 2 10 2" xfId="17176"/>
    <cellStyle name="Normal 23 2 10 2 2" xfId="16230"/>
    <cellStyle name="Normal 23 2 10 3" xfId="17180"/>
    <cellStyle name="Normal 23 2 11" xfId="17188"/>
    <cellStyle name="Normal 23 2 11 2" xfId="17190"/>
    <cellStyle name="Normal 23 2 11 2 2" xfId="16232"/>
    <cellStyle name="Normal 23 2 11 3" xfId="6643"/>
    <cellStyle name="Normal 23 2 12" xfId="17194"/>
    <cellStyle name="Normal 23 2 12 2" xfId="17198"/>
    <cellStyle name="Normal 23 2 12 2 2" xfId="25477"/>
    <cellStyle name="Normal 23 2 12 3" xfId="15769"/>
    <cellStyle name="Normal 23 2 13" xfId="11950"/>
    <cellStyle name="Normal 23 2 13 2" xfId="25484"/>
    <cellStyle name="Normal 23 2 13 2 2" xfId="16233"/>
    <cellStyle name="Normal 23 2 13 3" xfId="16239"/>
    <cellStyle name="Normal 23 2 14" xfId="5112"/>
    <cellStyle name="Normal 23 2 14 2" xfId="25492"/>
    <cellStyle name="Normal 23 2 15" xfId="10443"/>
    <cellStyle name="Normal 23 2 15 2" xfId="25496"/>
    <cellStyle name="Normal 23 2 16" xfId="7784"/>
    <cellStyle name="Normal 23 2 17" xfId="27730"/>
    <cellStyle name="Normal 23 2 2" xfId="16244"/>
    <cellStyle name="Normal 23 2 2 10" xfId="15729"/>
    <cellStyle name="Normal 23 2 2 10 2" xfId="16249"/>
    <cellStyle name="Normal 23 2 2 10 2 2" xfId="7422"/>
    <cellStyle name="Normal 23 2 2 10 3" xfId="16251"/>
    <cellStyle name="Normal 23 2 2 11" xfId="16253"/>
    <cellStyle name="Normal 23 2 2 11 2" xfId="16257"/>
    <cellStyle name="Normal 23 2 2 11 2 2" xfId="11787"/>
    <cellStyle name="Normal 23 2 2 11 3" xfId="16260"/>
    <cellStyle name="Normal 23 2 2 12" xfId="13914"/>
    <cellStyle name="Normal 23 2 2 12 2" xfId="13918"/>
    <cellStyle name="Normal 23 2 2 12 2 2" xfId="15276"/>
    <cellStyle name="Normal 23 2 2 12 3" xfId="16263"/>
    <cellStyle name="Normal 23 2 2 13" xfId="15461"/>
    <cellStyle name="Normal 23 2 2 13 2" xfId="15934"/>
    <cellStyle name="Normal 23 2 2 14" xfId="12416"/>
    <cellStyle name="Normal 23 2 2 14 2" xfId="16269"/>
    <cellStyle name="Normal 23 2 2 15" xfId="1986"/>
    <cellStyle name="Normal 23 2 2 16" xfId="15577"/>
    <cellStyle name="Normal 23 2 2 2" xfId="14819"/>
    <cellStyle name="Normal 23 2 2 2 10" xfId="16271"/>
    <cellStyle name="Normal 23 2 2 2 10 2" xfId="32456"/>
    <cellStyle name="Normal 23 2 2 2 11" xfId="10550"/>
    <cellStyle name="Normal 23 2 2 2 2" xfId="16275"/>
    <cellStyle name="Normal 23 2 2 2 2 10" xfId="5156"/>
    <cellStyle name="Normal 23 2 2 2 2 2" xfId="12064"/>
    <cellStyle name="Normal 23 2 2 2 2 2 2" xfId="13908"/>
    <cellStyle name="Normal 23 2 2 2 2 2 2 2" xfId="16279"/>
    <cellStyle name="Normal 23 2 2 2 2 2 3" xfId="16281"/>
    <cellStyle name="Normal 23 2 2 2 2 3" xfId="1582"/>
    <cellStyle name="Normal 23 2 2 2 2 3 2" xfId="15494"/>
    <cellStyle name="Normal 23 2 2 2 2 3 2 2" xfId="16286"/>
    <cellStyle name="Normal 23 2 2 2 2 3 3" xfId="21064"/>
    <cellStyle name="Normal 23 2 2 2 2 4" xfId="13922"/>
    <cellStyle name="Normal 23 2 2 2 2 4 2" xfId="13925"/>
    <cellStyle name="Normal 23 2 2 2 2 4 2 2" xfId="16288"/>
    <cellStyle name="Normal 23 2 2 2 2 4 3" xfId="20118"/>
    <cellStyle name="Normal 23 2 2 2 2 5" xfId="36364"/>
    <cellStyle name="Normal 23 2 2 2 2 5 2" xfId="6574"/>
    <cellStyle name="Normal 23 2 2 2 2 5 2 2" xfId="13931"/>
    <cellStyle name="Normal 23 2 2 2 2 5 3" xfId="16011"/>
    <cellStyle name="Normal 23 2 2 2 2 6" xfId="34401"/>
    <cellStyle name="Normal 23 2 2 2 2 6 2" xfId="5859"/>
    <cellStyle name="Normal 23 2 2 2 2 6 2 2" xfId="9028"/>
    <cellStyle name="Normal 23 2 2 2 2 6 3" xfId="13934"/>
    <cellStyle name="Normal 23 2 2 2 2 7" xfId="37453"/>
    <cellStyle name="Normal 23 2 2 2 2 7 2" xfId="16291"/>
    <cellStyle name="Normal 23 2 2 2 2 7 2 2" xfId="16928"/>
    <cellStyle name="Normal 23 2 2 2 2 7 3" xfId="34281"/>
    <cellStyle name="Normal 23 2 2 2 2 8" xfId="16293"/>
    <cellStyle name="Normal 23 2 2 2 2 8 2" xfId="16296"/>
    <cellStyle name="Normal 23 2 2 2 2 9" xfId="10180"/>
    <cellStyle name="Normal 23 2 2 2 2 9 2" xfId="16300"/>
    <cellStyle name="Normal 23 2 2 2 3" xfId="14677"/>
    <cellStyle name="Normal 23 2 2 2 3 2" xfId="18443"/>
    <cellStyle name="Normal 23 2 2 2 3 2 2" xfId="18451"/>
    <cellStyle name="Normal 23 2 2 2 3 3" xfId="15098"/>
    <cellStyle name="Normal 23 2 2 2 4" xfId="12798"/>
    <cellStyle name="Normal 23 2 2 2 4 2" xfId="8537"/>
    <cellStyle name="Normal 23 2 2 2 4 2 2" xfId="16309"/>
    <cellStyle name="Normal 23 2 2 2 4 3" xfId="8578"/>
    <cellStyle name="Normal 23 2 2 2 5" xfId="16310"/>
    <cellStyle name="Normal 23 2 2 2 5 2" xfId="13181"/>
    <cellStyle name="Normal 23 2 2 2 5 2 2" xfId="12572"/>
    <cellStyle name="Normal 23 2 2 2 5 3" xfId="12575"/>
    <cellStyle name="Normal 23 2 2 2 6" xfId="16314"/>
    <cellStyle name="Normal 23 2 2 2 6 2" xfId="20058"/>
    <cellStyle name="Normal 23 2 2 2 6 2 2" xfId="20060"/>
    <cellStyle name="Normal 23 2 2 2 6 3" xfId="29164"/>
    <cellStyle name="Normal 23 2 2 2 7" xfId="13530"/>
    <cellStyle name="Normal 23 2 2 2 7 2" xfId="12658"/>
    <cellStyle name="Normal 23 2 2 2 7 2 2" xfId="16317"/>
    <cellStyle name="Normal 23 2 2 2 7 3" xfId="16319"/>
    <cellStyle name="Normal 23 2 2 2 8" xfId="16322"/>
    <cellStyle name="Normal 23 2 2 2 8 2" xfId="18985"/>
    <cellStyle name="Normal 23 2 2 2 8 2 2" xfId="10067"/>
    <cellStyle name="Normal 23 2 2 2 8 3" xfId="5599"/>
    <cellStyle name="Normal 23 2 2 2 9" xfId="2585"/>
    <cellStyle name="Normal 23 2 2 2 9 2" xfId="12667"/>
    <cellStyle name="Normal 23 2 2 3" xfId="16323"/>
    <cellStyle name="Normal 23 2 2 3 10" xfId="30489"/>
    <cellStyle name="Normal 23 2 2 3 10 2" xfId="21839"/>
    <cellStyle name="Normal 23 2 2 3 11" xfId="35128"/>
    <cellStyle name="Normal 23 2 2 3 2" xfId="16340"/>
    <cellStyle name="Normal 23 2 2 3 2 10" xfId="1552"/>
    <cellStyle name="Normal 23 2 2 3 2 2" xfId="16191"/>
    <cellStyle name="Normal 23 2 2 3 2 2 2" xfId="16347"/>
    <cellStyle name="Normal 23 2 2 3 2 2 2 2" xfId="8612"/>
    <cellStyle name="Normal 23 2 2 3 2 2 3" xfId="16350"/>
    <cellStyle name="Normal 23 2 2 3 2 3" xfId="16356"/>
    <cellStyle name="Normal 23 2 2 3 2 3 2" xfId="16367"/>
    <cellStyle name="Normal 23 2 2 3 2 3 2 2" xfId="11043"/>
    <cellStyle name="Normal 23 2 2 3 2 3 3" xfId="17021"/>
    <cellStyle name="Normal 23 2 2 3 2 4" xfId="13979"/>
    <cellStyle name="Normal 23 2 2 3 2 4 2" xfId="16371"/>
    <cellStyle name="Normal 23 2 2 3 2 4 2 2" xfId="11212"/>
    <cellStyle name="Normal 23 2 2 3 2 4 3" xfId="15550"/>
    <cellStyle name="Normal 23 2 2 3 2 5" xfId="35271"/>
    <cellStyle name="Normal 23 2 2 3 2 5 2" xfId="33012"/>
    <cellStyle name="Normal 23 2 2 3 2 5 2 2" xfId="11301"/>
    <cellStyle name="Normal 23 2 2 3 2 5 3" xfId="27772"/>
    <cellStyle name="Normal 23 2 2 3 2 6" xfId="36753"/>
    <cellStyle name="Normal 23 2 2 3 2 6 2" xfId="36570"/>
    <cellStyle name="Normal 23 2 2 3 2 6 2 2" xfId="16375"/>
    <cellStyle name="Normal 23 2 2 3 2 6 3" xfId="16382"/>
    <cellStyle name="Normal 23 2 2 3 2 7" xfId="35874"/>
    <cellStyle name="Normal 23 2 2 3 2 7 2" xfId="16384"/>
    <cellStyle name="Normal 23 2 2 3 2 7 2 2" xfId="11583"/>
    <cellStyle name="Normal 23 2 2 3 2 7 3" xfId="16386"/>
    <cellStyle name="Normal 23 2 2 3 2 8" xfId="13982"/>
    <cellStyle name="Normal 23 2 2 3 2 8 2" xfId="13988"/>
    <cellStyle name="Normal 23 2 2 3 2 9" xfId="4393"/>
    <cellStyle name="Normal 23 2 2 3 2 9 2" xfId="1483"/>
    <cellStyle name="Normal 23 2 2 3 3" xfId="12809"/>
    <cellStyle name="Normal 23 2 2 3 3 2" xfId="13992"/>
    <cellStyle name="Normal 23 2 2 3 3 2 2" xfId="16387"/>
    <cellStyle name="Normal 23 2 2 3 3 3" xfId="14067"/>
    <cellStyle name="Normal 23 2 2 3 4" xfId="12816"/>
    <cellStyle name="Normal 23 2 2 3 4 2" xfId="16397"/>
    <cellStyle name="Normal 23 2 2 3 4 2 2" xfId="16403"/>
    <cellStyle name="Normal 23 2 2 3 4 3" xfId="2031"/>
    <cellStyle name="Normal 23 2 2 3 5" xfId="16406"/>
    <cellStyle name="Normal 23 2 2 3 5 2" xfId="12716"/>
    <cellStyle name="Normal 23 2 2 3 5 2 2" xfId="12736"/>
    <cellStyle name="Normal 23 2 2 3 5 3" xfId="12751"/>
    <cellStyle name="Normal 23 2 2 3 6" xfId="24328"/>
    <cellStyle name="Normal 23 2 2 3 6 2" xfId="29470"/>
    <cellStyle name="Normal 23 2 2 3 6 2 2" xfId="16302"/>
    <cellStyle name="Normal 23 2 2 3 6 3" xfId="9744"/>
    <cellStyle name="Normal 23 2 2 3 7" xfId="28440"/>
    <cellStyle name="Normal 23 2 2 3 7 2" xfId="12818"/>
    <cellStyle name="Normal 23 2 2 3 7 2 2" xfId="16398"/>
    <cellStyle name="Normal 23 2 2 3 7 3" xfId="16413"/>
    <cellStyle name="Normal 23 2 2 3 8" xfId="10561"/>
    <cellStyle name="Normal 23 2 2 3 8 2" xfId="10575"/>
    <cellStyle name="Normal 23 2 2 3 8 2 2" xfId="6029"/>
    <cellStyle name="Normal 23 2 2 3 8 3" xfId="10601"/>
    <cellStyle name="Normal 23 2 2 3 9" xfId="16418"/>
    <cellStyle name="Normal 23 2 2 3 9 2" xfId="13883"/>
    <cellStyle name="Normal 23 2 2 4" xfId="17725"/>
    <cellStyle name="Normal 23 2 2 4 10" xfId="16420"/>
    <cellStyle name="Normal 23 2 2 4 2" xfId="5779"/>
    <cellStyle name="Normal 23 2 2 4 2 2" xfId="948"/>
    <cellStyle name="Normal 23 2 2 4 2 2 2" xfId="5787"/>
    <cellStyle name="Normal 23 2 2 4 2 3" xfId="5796"/>
    <cellStyle name="Normal 23 2 2 4 3" xfId="5799"/>
    <cellStyle name="Normal 23 2 2 4 3 2" xfId="38334"/>
    <cellStyle name="Normal 23 2 2 4 3 2 2" xfId="5913"/>
    <cellStyle name="Normal 23 2 2 4 3 3" xfId="5807"/>
    <cellStyle name="Normal 23 2 2 4 4" xfId="951"/>
    <cellStyle name="Normal 23 2 2 4 4 2" xfId="6022"/>
    <cellStyle name="Normal 23 2 2 4 4 2 2" xfId="6037"/>
    <cellStyle name="Normal 23 2 2 4 4 3" xfId="5814"/>
    <cellStyle name="Normal 23 2 2 4 5" xfId="13192"/>
    <cellStyle name="Normal 23 2 2 4 5 2" xfId="6101"/>
    <cellStyle name="Normal 23 2 2 4 5 2 2" xfId="6112"/>
    <cellStyle name="Normal 23 2 2 4 5 3" xfId="189"/>
    <cellStyle name="Normal 23 2 2 4 6" xfId="28475"/>
    <cellStyle name="Normal 23 2 2 4 6 2" xfId="24332"/>
    <cellStyle name="Normal 23 2 2 4 6 2 2" xfId="13479"/>
    <cellStyle name="Normal 23 2 2 4 6 3" xfId="3187"/>
    <cellStyle name="Normal 23 2 2 4 7" xfId="10606"/>
    <cellStyle name="Normal 23 2 2 4 7 2" xfId="8046"/>
    <cellStyle name="Normal 23 2 2 4 7 2 2" xfId="16423"/>
    <cellStyle name="Normal 23 2 2 4 7 3" xfId="16426"/>
    <cellStyle name="Normal 23 2 2 4 8" xfId="11049"/>
    <cellStyle name="Normal 23 2 2 4 8 2" xfId="11372"/>
    <cellStyle name="Normal 23 2 2 4 9" xfId="16428"/>
    <cellStyle name="Normal 23 2 2 4 9 2" xfId="14244"/>
    <cellStyle name="Normal 23 2 2 5" xfId="32958"/>
    <cellStyle name="Normal 23 2 2 5 10" xfId="13665"/>
    <cellStyle name="Normal 23 2 2 5 2" xfId="15037"/>
    <cellStyle name="Normal 23 2 2 5 2 2" xfId="8245"/>
    <cellStyle name="Normal 23 2 2 5 2 2 2" xfId="2697"/>
    <cellStyle name="Normal 23 2 2 5 2 3" xfId="5335"/>
    <cellStyle name="Normal 23 2 2 5 3" xfId="9929"/>
    <cellStyle name="Normal 23 2 2 5 3 2" xfId="8586"/>
    <cellStyle name="Normal 23 2 2 5 3 2 2" xfId="16432"/>
    <cellStyle name="Normal 23 2 2 5 3 3" xfId="14073"/>
    <cellStyle name="Normal 23 2 2 5 4" xfId="11375"/>
    <cellStyle name="Normal 23 2 2 5 4 2" xfId="3255"/>
    <cellStyle name="Normal 23 2 2 5 4 2 2" xfId="10299"/>
    <cellStyle name="Normal 23 2 2 5 4 3" xfId="2211"/>
    <cellStyle name="Normal 23 2 2 5 5" xfId="16434"/>
    <cellStyle name="Normal 23 2 2 5 5 2" xfId="1894"/>
    <cellStyle name="Normal 23 2 2 5 5 2 2" xfId="16436"/>
    <cellStyle name="Normal 23 2 2 5 5 3" xfId="16437"/>
    <cellStyle name="Normal 23 2 2 5 6" xfId="33272"/>
    <cellStyle name="Normal 23 2 2 5 6 2" xfId="8158"/>
    <cellStyle name="Normal 23 2 2 5 6 2 2" xfId="14920"/>
    <cellStyle name="Normal 23 2 2 5 6 3" xfId="7972"/>
    <cellStyle name="Normal 23 2 2 5 7" xfId="2989"/>
    <cellStyle name="Normal 23 2 2 5 7 2" xfId="4987"/>
    <cellStyle name="Normal 23 2 2 5 7 2 2" xfId="10305"/>
    <cellStyle name="Normal 23 2 2 5 7 3" xfId="13719"/>
    <cellStyle name="Normal 23 2 2 5 8" xfId="2880"/>
    <cellStyle name="Normal 23 2 2 5 8 2" xfId="13812"/>
    <cellStyle name="Normal 23 2 2 5 9" xfId="16442"/>
    <cellStyle name="Normal 23 2 2 5 9 2" xfId="14537"/>
    <cellStyle name="Normal 23 2 2 6" xfId="20076"/>
    <cellStyle name="Normal 23 2 2 6 2" xfId="35"/>
    <cellStyle name="Normal 23 2 2 6 2 2" xfId="6171"/>
    <cellStyle name="Normal 23 2 2 6 2 2 2" xfId="777"/>
    <cellStyle name="Normal 23 2 2 6 2 3" xfId="11949"/>
    <cellStyle name="Normal 23 2 2 6 3" xfId="12842"/>
    <cellStyle name="Normal 23 2 2 6 3 2" xfId="14109"/>
    <cellStyle name="Normal 23 2 2 6 3 2 2" xfId="22838"/>
    <cellStyle name="Normal 23 2 2 6 3 3" xfId="8147"/>
    <cellStyle name="Normal 23 2 2 6 4" xfId="2869"/>
    <cellStyle name="Normal 23 2 2 6 4 2" xfId="3256"/>
    <cellStyle name="Normal 23 2 2 6 4 2 2" xfId="10316"/>
    <cellStyle name="Normal 23 2 2 6 4 3" xfId="8161"/>
    <cellStyle name="Normal 23 2 2 6 5" xfId="16459"/>
    <cellStyle name="Normal 23 2 2 6 5 2" xfId="17221"/>
    <cellStyle name="Normal 23 2 2 6 5 2 2" xfId="16461"/>
    <cellStyle name="Normal 23 2 2 6 5 3" xfId="8172"/>
    <cellStyle name="Normal 23 2 2 6 6" xfId="16463"/>
    <cellStyle name="Normal 23 2 2 6 6 2" xfId="11828"/>
    <cellStyle name="Normal 23 2 2 6 6 2 2" xfId="15346"/>
    <cellStyle name="Normal 23 2 2 6 6 3" xfId="2841"/>
    <cellStyle name="Normal 23 2 2 6 7" xfId="7445"/>
    <cellStyle name="Normal 23 2 2 6 7 2" xfId="2133"/>
    <cellStyle name="Normal 23 2 2 6 8" xfId="5153"/>
    <cellStyle name="Normal 23 2 2 6 8 2" xfId="14053"/>
    <cellStyle name="Normal 23 2 2 6 9" xfId="16470"/>
    <cellStyle name="Normal 23 2 2 7" xfId="16472"/>
    <cellStyle name="Normal 23 2 2 7 2" xfId="5837"/>
    <cellStyle name="Normal 23 2 2 7 2 2" xfId="5607"/>
    <cellStyle name="Normal 23 2 2 7 3" xfId="12849"/>
    <cellStyle name="Normal 23 2 2 8" xfId="31949"/>
    <cellStyle name="Normal 23 2 2 8 2" xfId="5845"/>
    <cellStyle name="Normal 23 2 2 8 2 2" xfId="1885"/>
    <cellStyle name="Normal 23 2 2 8 3" xfId="12862"/>
    <cellStyle name="Normal 23 2 2 9" xfId="34523"/>
    <cellStyle name="Normal 23 2 2 9 2" xfId="687"/>
    <cellStyle name="Normal 23 2 2 9 2 2" xfId="1845"/>
    <cellStyle name="Normal 23 2 2 9 3" xfId="8186"/>
    <cellStyle name="Normal 23 2 3" xfId="16483"/>
    <cellStyle name="Normal 23 2 3 10" xfId="17262"/>
    <cellStyle name="Normal 23 2 3 10 2" xfId="22659"/>
    <cellStyle name="Normal 23 2 3 11" xfId="16485"/>
    <cellStyle name="Normal 23 2 3 2" xfId="16489"/>
    <cellStyle name="Normal 23 2 3 2 10" xfId="5366"/>
    <cellStyle name="Normal 23 2 3 2 2" xfId="6144"/>
    <cellStyle name="Normal 23 2 3 2 2 2" xfId="14321"/>
    <cellStyle name="Normal 23 2 3 2 2 2 2" xfId="29692"/>
    <cellStyle name="Normal 23 2 3 2 2 3" xfId="18151"/>
    <cellStyle name="Normal 23 2 3 2 3" xfId="1052"/>
    <cellStyle name="Normal 23 2 3 2 3 2" xfId="10933"/>
    <cellStyle name="Normal 23 2 3 2 3 2 2" xfId="13048"/>
    <cellStyle name="Normal 23 2 3 2 3 3" xfId="13064"/>
    <cellStyle name="Normal 23 2 3 2 4" xfId="2825"/>
    <cellStyle name="Normal 23 2 3 2 4 2" xfId="3366"/>
    <cellStyle name="Normal 23 2 3 2 4 2 2" xfId="16492"/>
    <cellStyle name="Normal 23 2 3 2 4 3" xfId="31557"/>
    <cellStyle name="Normal 23 2 3 2 5" xfId="13564"/>
    <cellStyle name="Normal 23 2 3 2 5 2" xfId="13567"/>
    <cellStyle name="Normal 23 2 3 2 5 2 2" xfId="18904"/>
    <cellStyle name="Normal 23 2 3 2 5 3" xfId="22716"/>
    <cellStyle name="Normal 23 2 3 2 6" xfId="17479"/>
    <cellStyle name="Normal 23 2 3 2 6 2" xfId="13098"/>
    <cellStyle name="Normal 23 2 3 2 6 2 2" xfId="19211"/>
    <cellStyle name="Normal 23 2 3 2 6 3" xfId="16503"/>
    <cellStyle name="Normal 23 2 3 2 7" xfId="7262"/>
    <cellStyle name="Normal 23 2 3 2 7 2" xfId="12996"/>
    <cellStyle name="Normal 23 2 3 2 7 2 2" xfId="19885"/>
    <cellStyle name="Normal 23 2 3 2 7 3" xfId="16507"/>
    <cellStyle name="Normal 23 2 3 2 8" xfId="15070"/>
    <cellStyle name="Normal 23 2 3 2 8 2" xfId="13012"/>
    <cellStyle name="Normal 23 2 3 2 9" xfId="15937"/>
    <cellStyle name="Normal 23 2 3 2 9 2" xfId="14221"/>
    <cellStyle name="Normal 23 2 3 3" xfId="32235"/>
    <cellStyle name="Normal 23 2 3 3 2" xfId="13347"/>
    <cellStyle name="Normal 23 2 3 3 2 2" xfId="4896"/>
    <cellStyle name="Normal 23 2 3 3 3" xfId="1838"/>
    <cellStyle name="Normal 23 2 3 4" xfId="7896"/>
    <cellStyle name="Normal 23 2 3 4 2" xfId="35169"/>
    <cellStyle name="Normal 23 2 3 4 2 2" xfId="25799"/>
    <cellStyle name="Normal 23 2 3 4 3" xfId="1213"/>
    <cellStyle name="Normal 23 2 3 5" xfId="7723"/>
    <cellStyle name="Normal 23 2 3 5 2" xfId="25850"/>
    <cellStyle name="Normal 23 2 3 5 2 2" xfId="13657"/>
    <cellStyle name="Normal 23 2 3 5 3" xfId="1075"/>
    <cellStyle name="Normal 23 2 3 6" xfId="24072"/>
    <cellStyle name="Normal 23 2 3 6 2" xfId="25852"/>
    <cellStyle name="Normal 23 2 3 6 2 2" xfId="6283"/>
    <cellStyle name="Normal 23 2 3 6 3" xfId="1031"/>
    <cellStyle name="Normal 23 2 3 7" xfId="38212"/>
    <cellStyle name="Normal 23 2 3 7 2" xfId="25857"/>
    <cellStyle name="Normal 23 2 3 7 2 2" xfId="3572"/>
    <cellStyle name="Normal 23 2 3 7 3" xfId="1332"/>
    <cellStyle name="Normal 23 2 3 8" xfId="34015"/>
    <cellStyle name="Normal 23 2 3 8 2" xfId="25864"/>
    <cellStyle name="Normal 23 2 3 8 2 2" xfId="1339"/>
    <cellStyle name="Normal 23 2 3 8 3" xfId="1493"/>
    <cellStyle name="Normal 23 2 3 9" xfId="29750"/>
    <cellStyle name="Normal 23 2 3 9 2" xfId="29754"/>
    <cellStyle name="Normal 23 2 4" xfId="16515"/>
    <cellStyle name="Normal 23 2 4 10" xfId="19564"/>
    <cellStyle name="Normal 23 2 4 10 2" xfId="16360"/>
    <cellStyle name="Normal 23 2 4 11" xfId="14064"/>
    <cellStyle name="Normal 23 2 4 2" xfId="20768"/>
    <cellStyle name="Normal 23 2 4 2 10" xfId="37723"/>
    <cellStyle name="Normal 23 2 4 2 2" xfId="4716"/>
    <cellStyle name="Normal 23 2 4 2 2 2" xfId="7926"/>
    <cellStyle name="Normal 23 2 4 2 2 2 2" xfId="16161"/>
    <cellStyle name="Normal 23 2 4 2 2 3" xfId="7932"/>
    <cellStyle name="Normal 23 2 4 2 3" xfId="3680"/>
    <cellStyle name="Normal 23 2 4 2 3 2" xfId="819"/>
    <cellStyle name="Normal 23 2 4 2 3 2 2" xfId="7230"/>
    <cellStyle name="Normal 23 2 4 2 3 3" xfId="7950"/>
    <cellStyle name="Normal 23 2 4 2 4" xfId="7953"/>
    <cellStyle name="Normal 23 2 4 2 4 2" xfId="196"/>
    <cellStyle name="Normal 23 2 4 2 4 2 2" xfId="7283"/>
    <cellStyle name="Normal 23 2 4 2 4 3" xfId="7957"/>
    <cellStyle name="Normal 23 2 4 2 5" xfId="21231"/>
    <cellStyle name="Normal 23 2 4 2 5 2" xfId="10798"/>
    <cellStyle name="Normal 23 2 4 2 5 2 2" xfId="10215"/>
    <cellStyle name="Normal 23 2 4 2 5 3" xfId="135"/>
    <cellStyle name="Normal 23 2 4 2 6" xfId="7204"/>
    <cellStyle name="Normal 23 2 4 2 6 2" xfId="13435"/>
    <cellStyle name="Normal 23 2 4 2 6 2 2" xfId="10344"/>
    <cellStyle name="Normal 23 2 4 2 6 3" xfId="29293"/>
    <cellStyle name="Normal 23 2 4 2 7" xfId="10510"/>
    <cellStyle name="Normal 23 2 4 2 7 2" xfId="13103"/>
    <cellStyle name="Normal 23 2 4 2 7 2 2" xfId="6767"/>
    <cellStyle name="Normal 23 2 4 2 7 3" xfId="16521"/>
    <cellStyle name="Normal 23 2 4 2 8" xfId="16528"/>
    <cellStyle name="Normal 23 2 4 2 8 2" xfId="13114"/>
    <cellStyle name="Normal 23 2 4 2 9" xfId="16027"/>
    <cellStyle name="Normal 23 2 4 2 9 2" xfId="13127"/>
    <cellStyle name="Normal 23 2 4 3" xfId="16530"/>
    <cellStyle name="Normal 23 2 4 3 2" xfId="2594"/>
    <cellStyle name="Normal 23 2 4 3 2 2" xfId="9548"/>
    <cellStyle name="Normal 23 2 4 3 3" xfId="9559"/>
    <cellStyle name="Normal 23 2 4 4" xfId="2"/>
    <cellStyle name="Normal 23 2 4 4 2" xfId="25888"/>
    <cellStyle name="Normal 23 2 4 4 2 2" xfId="25893"/>
    <cellStyle name="Normal 23 2 4 4 3" xfId="6286"/>
    <cellStyle name="Normal 23 2 4 5" xfId="15043"/>
    <cellStyle name="Normal 23 2 4 5 2" xfId="25904"/>
    <cellStyle name="Normal 23 2 4 5 2 2" xfId="3226"/>
    <cellStyle name="Normal 23 2 4 5 3" xfId="10486"/>
    <cellStyle name="Normal 23 2 4 6" xfId="16531"/>
    <cellStyle name="Normal 23 2 4 6 2" xfId="25908"/>
    <cellStyle name="Normal 23 2 4 6 2 2" xfId="7634"/>
    <cellStyle name="Normal 23 2 4 6 3" xfId="10522"/>
    <cellStyle name="Normal 23 2 4 7" xfId="8563"/>
    <cellStyle name="Normal 23 2 4 7 2" xfId="25912"/>
    <cellStyle name="Normal 23 2 4 7 2 2" xfId="13264"/>
    <cellStyle name="Normal 23 2 4 7 3" xfId="6984"/>
    <cellStyle name="Normal 23 2 4 8" xfId="16533"/>
    <cellStyle name="Normal 23 2 4 8 2" xfId="25915"/>
    <cellStyle name="Normal 23 2 4 8 2 2" xfId="3762"/>
    <cellStyle name="Normal 23 2 4 8 3" xfId="10701"/>
    <cellStyle name="Normal 23 2 4 9" xfId="241"/>
    <cellStyle name="Normal 23 2 4 9 2" xfId="25921"/>
    <cellStyle name="Normal 23 2 5" xfId="2207"/>
    <cellStyle name="Normal 23 2 5 10" xfId="28374"/>
    <cellStyle name="Normal 23 2 5 2" xfId="5709"/>
    <cellStyle name="Normal 23 2 5 2 2" xfId="11740"/>
    <cellStyle name="Normal 23 2 5 2 2 2" xfId="11749"/>
    <cellStyle name="Normal 23 2 5 2 3" xfId="11801"/>
    <cellStyle name="Normal 23 2 5 3" xfId="16537"/>
    <cellStyle name="Normal 23 2 5 3 2" xfId="12387"/>
    <cellStyle name="Normal 23 2 5 3 2 2" xfId="12237"/>
    <cellStyle name="Normal 23 2 5 3 3" xfId="12456"/>
    <cellStyle name="Normal 23 2 5 4" xfId="5622"/>
    <cellStyle name="Normal 23 2 5 4 2" xfId="27419"/>
    <cellStyle name="Normal 23 2 5 4 2 2" xfId="12926"/>
    <cellStyle name="Normal 23 2 5 4 3" xfId="12890"/>
    <cellStyle name="Normal 23 2 5 5" xfId="9027"/>
    <cellStyle name="Normal 23 2 5 5 2" xfId="25927"/>
    <cellStyle name="Normal 23 2 5 5 2 2" xfId="14566"/>
    <cellStyle name="Normal 23 2 5 5 3" xfId="12911"/>
    <cellStyle name="Normal 23 2 5 6" xfId="16540"/>
    <cellStyle name="Normal 23 2 5 6 2" xfId="25937"/>
    <cellStyle name="Normal 23 2 5 6 2 2" xfId="15600"/>
    <cellStyle name="Normal 23 2 5 6 3" xfId="12945"/>
    <cellStyle name="Normal 23 2 5 7" xfId="16545"/>
    <cellStyle name="Normal 23 2 5 7 2" xfId="25338"/>
    <cellStyle name="Normal 23 2 5 7 2 2" xfId="15630"/>
    <cellStyle name="Normal 23 2 5 7 3" xfId="12962"/>
    <cellStyle name="Normal 23 2 5 8" xfId="4324"/>
    <cellStyle name="Normal 23 2 5 8 2" xfId="27353"/>
    <cellStyle name="Normal 23 2 5 9" xfId="35675"/>
    <cellStyle name="Normal 23 2 5 9 2" xfId="4356"/>
    <cellStyle name="Normal 23 2 6" xfId="6465"/>
    <cellStyle name="Normal 23 2 6 10" xfId="26947"/>
    <cellStyle name="Normal 23 2 6 2" xfId="15779"/>
    <cellStyle name="Normal 23 2 6 2 2" xfId="37534"/>
    <cellStyle name="Normal 23 2 6 2 2 2" xfId="32516"/>
    <cellStyle name="Normal 23 2 6 2 3" xfId="36798"/>
    <cellStyle name="Normal 23 2 6 3" xfId="16547"/>
    <cellStyle name="Normal 23 2 6 3 2" xfId="14042"/>
    <cellStyle name="Normal 23 2 6 3 2 2" xfId="14048"/>
    <cellStyle name="Normal 23 2 6 3 3" xfId="14094"/>
    <cellStyle name="Normal 23 2 6 4" xfId="2932"/>
    <cellStyle name="Normal 23 2 6 4 2" xfId="25959"/>
    <cellStyle name="Normal 23 2 6 4 2 2" xfId="33531"/>
    <cellStyle name="Normal 23 2 6 4 3" xfId="37600"/>
    <cellStyle name="Normal 23 2 6 5" xfId="16548"/>
    <cellStyle name="Normal 23 2 6 5 2" xfId="25973"/>
    <cellStyle name="Normal 23 2 6 5 2 2" xfId="2348"/>
    <cellStyle name="Normal 23 2 6 5 3" xfId="20423"/>
    <cellStyle name="Normal 23 2 6 6" xfId="16550"/>
    <cellStyle name="Normal 23 2 6 6 2" xfId="25989"/>
    <cellStyle name="Normal 23 2 6 6 2 2" xfId="31835"/>
    <cellStyle name="Normal 23 2 6 6 3" xfId="14632"/>
    <cellStyle name="Normal 23 2 6 7" xfId="12712"/>
    <cellStyle name="Normal 23 2 6 7 2" xfId="25351"/>
    <cellStyle name="Normal 23 2 6 7 2 2" xfId="10755"/>
    <cellStyle name="Normal 23 2 6 7 3" xfId="32202"/>
    <cellStyle name="Normal 23 2 6 8" xfId="16518"/>
    <cellStyle name="Normal 23 2 6 8 2" xfId="26950"/>
    <cellStyle name="Normal 23 2 6 9" xfId="32635"/>
    <cellStyle name="Normal 23 2 6 9 2" xfId="27787"/>
    <cellStyle name="Normal 23 2 7" xfId="23754"/>
    <cellStyle name="Normal 23 2 7 2" xfId="16552"/>
    <cellStyle name="Normal 23 2 7 2 2" xfId="102"/>
    <cellStyle name="Normal 23 2 7 2 2 2" xfId="13245"/>
    <cellStyle name="Normal 23 2 7 2 3" xfId="12021"/>
    <cellStyle name="Normal 23 2 7 3" xfId="16554"/>
    <cellStyle name="Normal 23 2 7 3 2" xfId="15052"/>
    <cellStyle name="Normal 23 2 7 3 2 2" xfId="8970"/>
    <cellStyle name="Normal 23 2 7 3 3" xfId="15054"/>
    <cellStyle name="Normal 23 2 7 4" xfId="4253"/>
    <cellStyle name="Normal 23 2 7 4 2" xfId="30550"/>
    <cellStyle name="Normal 23 2 7 4 2 2" xfId="1263"/>
    <cellStyle name="Normal 23 2 7 4 3" xfId="28102"/>
    <cellStyle name="Normal 23 2 7 5" xfId="3640"/>
    <cellStyle name="Normal 23 2 7 5 2" xfId="26007"/>
    <cellStyle name="Normal 23 2 7 5 2 2" xfId="4322"/>
    <cellStyle name="Normal 23 2 7 5 3" xfId="15192"/>
    <cellStyle name="Normal 23 2 7 6" xfId="16556"/>
    <cellStyle name="Normal 23 2 7 6 2" xfId="23546"/>
    <cellStyle name="Normal 23 2 7 6 2 2" xfId="32715"/>
    <cellStyle name="Normal 23 2 7 6 3" xfId="15231"/>
    <cellStyle name="Normal 23 2 7 7" xfId="16558"/>
    <cellStyle name="Normal 23 2 7 7 2" xfId="25357"/>
    <cellStyle name="Normal 23 2 7 8" xfId="32016"/>
    <cellStyle name="Normal 23 2 7 8 2" xfId="32392"/>
    <cellStyle name="Normal 23 2 7 9" xfId="33526"/>
    <cellStyle name="Normal 23 2 8" xfId="16580"/>
    <cellStyle name="Normal 23 2 8 2" xfId="37583"/>
    <cellStyle name="Normal 23 2 8 2 2" xfId="36264"/>
    <cellStyle name="Normal 23 2 8 3" xfId="18629"/>
    <cellStyle name="Normal 23 2 9" xfId="15555"/>
    <cellStyle name="Normal 23 2 9 2" xfId="15560"/>
    <cellStyle name="Normal 23 2 9 2 2" xfId="34267"/>
    <cellStyle name="Normal 23 2 9 3" xfId="15564"/>
    <cellStyle name="Normal 23 20" xfId="16203"/>
    <cellStyle name="Normal 23 21" xfId="17632"/>
    <cellStyle name="Normal 23 3" xfId="16584"/>
    <cellStyle name="Normal 23 3 10" xfId="23753"/>
    <cellStyle name="Normal 23 3 10 2" xfId="16585"/>
    <cellStyle name="Normal 23 3 10 2 2" xfId="13094"/>
    <cellStyle name="Normal 23 3 10 3" xfId="24548"/>
    <cellStyle name="Normal 23 3 11" xfId="12485"/>
    <cellStyle name="Normal 23 3 11 2" xfId="12490"/>
    <cellStyle name="Normal 23 3 11 2 2" xfId="16588"/>
    <cellStyle name="Normal 23 3 11 3" xfId="24422"/>
    <cellStyle name="Normal 23 3 12" xfId="12497"/>
    <cellStyle name="Normal 23 3 12 2" xfId="16590"/>
    <cellStyle name="Normal 23 3 12 2 2" xfId="16706"/>
    <cellStyle name="Normal 23 3 12 3" xfId="24615"/>
    <cellStyle name="Normal 23 3 13" xfId="10286"/>
    <cellStyle name="Normal 23 3 13 2" xfId="16592"/>
    <cellStyle name="Normal 23 3 13 2 2" xfId="16594"/>
    <cellStyle name="Normal 23 3 13 3" xfId="24635"/>
    <cellStyle name="Normal 23 3 14" xfId="34199"/>
    <cellStyle name="Normal 23 3 14 2" xfId="37639"/>
    <cellStyle name="Normal 23 3 15" xfId="1884"/>
    <cellStyle name="Normal 23 3 15 2" xfId="1535"/>
    <cellStyle name="Normal 23 3 16" xfId="793"/>
    <cellStyle name="Normal 23 3 17" xfId="9830"/>
    <cellStyle name="Normal 23 3 2" xfId="16599"/>
    <cellStyle name="Normal 23 3 2 10" xfId="663"/>
    <cellStyle name="Normal 23 3 2 10 2" xfId="16601"/>
    <cellStyle name="Normal 23 3 2 10 2 2" xfId="16611"/>
    <cellStyle name="Normal 23 3 2 10 3" xfId="13730"/>
    <cellStyle name="Normal 23 3 2 11" xfId="16616"/>
    <cellStyle name="Normal 23 3 2 11 2" xfId="16617"/>
    <cellStyle name="Normal 23 3 2 11 2 2" xfId="3453"/>
    <cellStyle name="Normal 23 3 2 11 3" xfId="13742"/>
    <cellStyle name="Normal 23 3 2 12" xfId="16620"/>
    <cellStyle name="Normal 23 3 2 12 2" xfId="32790"/>
    <cellStyle name="Normal 23 3 2 12 2 2" xfId="16621"/>
    <cellStyle name="Normal 23 3 2 12 3" xfId="13746"/>
    <cellStyle name="Normal 23 3 2 13" xfId="24671"/>
    <cellStyle name="Normal 23 3 2 13 2" xfId="9376"/>
    <cellStyle name="Normal 23 3 2 14" xfId="16623"/>
    <cellStyle name="Normal 23 3 2 14 2" xfId="16625"/>
    <cellStyle name="Normal 23 3 2 15" xfId="22144"/>
    <cellStyle name="Normal 23 3 2 16" xfId="16628"/>
    <cellStyle name="Normal 23 3 2 2" xfId="22593"/>
    <cellStyle name="Normal 23 3 2 2 10" xfId="30353"/>
    <cellStyle name="Normal 23 3 2 2 10 2" xfId="1227"/>
    <cellStyle name="Normal 23 3 2 2 11" xfId="1053"/>
    <cellStyle name="Normal 23 3 2 2 2" xfId="17764"/>
    <cellStyle name="Normal 23 3 2 2 2 10" xfId="1266"/>
    <cellStyle name="Normal 23 3 2 2 2 2" xfId="17765"/>
    <cellStyle name="Normal 23 3 2 2 2 2 2" xfId="16632"/>
    <cellStyle name="Normal 23 3 2 2 2 2 2 2" xfId="19439"/>
    <cellStyle name="Normal 23 3 2 2 2 2 3" xfId="11499"/>
    <cellStyle name="Normal 23 3 2 2 2 3" xfId="1608"/>
    <cellStyle name="Normal 23 3 2 2 2 3 2" xfId="376"/>
    <cellStyle name="Normal 23 3 2 2 2 3 2 2" xfId="19496"/>
    <cellStyle name="Normal 23 3 2 2 2 3 3" xfId="701"/>
    <cellStyle name="Normal 23 3 2 2 2 4" xfId="6318"/>
    <cellStyle name="Normal 23 3 2 2 2 4 2" xfId="1716"/>
    <cellStyle name="Normal 23 3 2 2 2 4 2 2" xfId="1924"/>
    <cellStyle name="Normal 23 3 2 2 2 4 3" xfId="11685"/>
    <cellStyle name="Normal 23 3 2 2 2 5" xfId="11973"/>
    <cellStyle name="Normal 23 3 2 2 2 5 2" xfId="16635"/>
    <cellStyle name="Normal 23 3 2 2 2 5 2 2" xfId="1940"/>
    <cellStyle name="Normal 23 3 2 2 2 5 3" xfId="4454"/>
    <cellStyle name="Normal 23 3 2 2 2 6" xfId="16638"/>
    <cellStyle name="Normal 23 3 2 2 2 6 2" xfId="12117"/>
    <cellStyle name="Normal 23 3 2 2 2 6 2 2" xfId="36423"/>
    <cellStyle name="Normal 23 3 2 2 2 6 3" xfId="939"/>
    <cellStyle name="Normal 23 3 2 2 2 7" xfId="16648"/>
    <cellStyle name="Normal 23 3 2 2 2 7 2" xfId="37037"/>
    <cellStyle name="Normal 23 3 2 2 2 7 2 2" xfId="37439"/>
    <cellStyle name="Normal 23 3 2 2 2 7 3" xfId="1383"/>
    <cellStyle name="Normal 23 3 2 2 2 8" xfId="15789"/>
    <cellStyle name="Normal 23 3 2 2 2 8 2" xfId="2792"/>
    <cellStyle name="Normal 23 3 2 2 2 9" xfId="16651"/>
    <cellStyle name="Normal 23 3 2 2 2 9 2" xfId="9068"/>
    <cellStyle name="Normal 23 3 2 2 3" xfId="33402"/>
    <cellStyle name="Normal 23 3 2 2 3 2" xfId="16652"/>
    <cellStyle name="Normal 23 3 2 2 3 2 2" xfId="16653"/>
    <cellStyle name="Normal 23 3 2 2 3 3" xfId="3494"/>
    <cellStyle name="Normal 23 3 2 2 4" xfId="16656"/>
    <cellStyle name="Normal 23 3 2 2 4 2" xfId="16657"/>
    <cellStyle name="Normal 23 3 2 2 4 2 2" xfId="16658"/>
    <cellStyle name="Normal 23 3 2 2 4 3" xfId="8635"/>
    <cellStyle name="Normal 23 3 2 2 5" xfId="16663"/>
    <cellStyle name="Normal 23 3 2 2 5 2" xfId="14178"/>
    <cellStyle name="Normal 23 3 2 2 5 2 2" xfId="28486"/>
    <cellStyle name="Normal 23 3 2 2 5 3" xfId="6230"/>
    <cellStyle name="Normal 23 3 2 2 6" xfId="11117"/>
    <cellStyle name="Normal 23 3 2 2 6 2" xfId="11125"/>
    <cellStyle name="Normal 23 3 2 2 6 2 2" xfId="17000"/>
    <cellStyle name="Normal 23 3 2 2 6 3" xfId="16666"/>
    <cellStyle name="Normal 23 3 2 2 7" xfId="9891"/>
    <cellStyle name="Normal 23 3 2 2 7 2" xfId="16793"/>
    <cellStyle name="Normal 23 3 2 2 7 2 2" xfId="16799"/>
    <cellStyle name="Normal 23 3 2 2 7 3" xfId="16802"/>
    <cellStyle name="Normal 23 3 2 2 8" xfId="6705"/>
    <cellStyle name="Normal 23 3 2 2 8 2" xfId="14224"/>
    <cellStyle name="Normal 23 3 2 2 8 2 2" xfId="7703"/>
    <cellStyle name="Normal 23 3 2 2 8 3" xfId="30412"/>
    <cellStyle name="Normal 23 3 2 2 9" xfId="15304"/>
    <cellStyle name="Normal 23 3 2 2 9 2" xfId="16897"/>
    <cellStyle name="Normal 23 3 2 3" xfId="17767"/>
    <cellStyle name="Normal 23 3 2 3 10" xfId="16669"/>
    <cellStyle name="Normal 23 3 2 3 10 2" xfId="16671"/>
    <cellStyle name="Normal 23 3 2 3 11" xfId="16674"/>
    <cellStyle name="Normal 23 3 2 3 2" xfId="8818"/>
    <cellStyle name="Normal 23 3 2 3 2 10" xfId="3856"/>
    <cellStyle name="Normal 23 3 2 3 2 2" xfId="37327"/>
    <cellStyle name="Normal 23 3 2 3 2 2 2" xfId="16676"/>
    <cellStyle name="Normal 23 3 2 3 2 2 2 2" xfId="16678"/>
    <cellStyle name="Normal 23 3 2 3 2 2 3" xfId="16679"/>
    <cellStyle name="Normal 23 3 2 3 2 3" xfId="30022"/>
    <cellStyle name="Normal 23 3 2 3 2 3 2" xfId="33483"/>
    <cellStyle name="Normal 23 3 2 3 2 3 2 2" xfId="33504"/>
    <cellStyle name="Normal 23 3 2 3 2 3 3" xfId="29202"/>
    <cellStyle name="Normal 23 3 2 3 2 4" xfId="16684"/>
    <cellStyle name="Normal 23 3 2 3 2 4 2" xfId="33540"/>
    <cellStyle name="Normal 23 3 2 3 2 4 2 2" xfId="15783"/>
    <cellStyle name="Normal 23 3 2 3 2 4 3" xfId="16688"/>
    <cellStyle name="Normal 23 3 2 3 2 5" xfId="10656"/>
    <cellStyle name="Normal 23 3 2 3 2 5 2" xfId="15538"/>
    <cellStyle name="Normal 23 3 2 3 2 5 2 2" xfId="15337"/>
    <cellStyle name="Normal 23 3 2 3 2 5 3" xfId="14854"/>
    <cellStyle name="Normal 23 3 2 3 2 6" xfId="16690"/>
    <cellStyle name="Normal 23 3 2 3 2 6 2" xfId="32535"/>
    <cellStyle name="Normal 23 3 2 3 2 6 2 2" xfId="16692"/>
    <cellStyle name="Normal 23 3 2 3 2 6 3" xfId="16694"/>
    <cellStyle name="Normal 23 3 2 3 2 7" xfId="16697"/>
    <cellStyle name="Normal 23 3 2 3 2 7 2" xfId="31292"/>
    <cellStyle name="Normal 23 3 2 3 2 7 2 2" xfId="972"/>
    <cellStyle name="Normal 23 3 2 3 2 7 3" xfId="16699"/>
    <cellStyle name="Normal 23 3 2 3 2 8" xfId="15797"/>
    <cellStyle name="Normal 23 3 2 3 2 8 2" xfId="6545"/>
    <cellStyle name="Normal 23 3 2 3 2 9" xfId="16702"/>
    <cellStyle name="Normal 23 3 2 3 2 9 2" xfId="6605"/>
    <cellStyle name="Normal 23 3 2 3 3" xfId="33916"/>
    <cellStyle name="Normal 23 3 2 3 3 2" xfId="16710"/>
    <cellStyle name="Normal 23 3 2 3 3 2 2" xfId="16711"/>
    <cellStyle name="Normal 23 3 2 3 3 3" xfId="14455"/>
    <cellStyle name="Normal 23 3 2 3 4" xfId="16714"/>
    <cellStyle name="Normal 23 3 2 3 4 2" xfId="16715"/>
    <cellStyle name="Normal 23 3 2 3 4 2 2" xfId="16716"/>
    <cellStyle name="Normal 23 3 2 3 4 3" xfId="8516"/>
    <cellStyle name="Normal 23 3 2 3 5" xfId="16721"/>
    <cellStyle name="Normal 23 3 2 3 5 2" xfId="14683"/>
    <cellStyle name="Normal 23 3 2 3 5 2 2" xfId="26543"/>
    <cellStyle name="Normal 23 3 2 3 5 3" xfId="31224"/>
    <cellStyle name="Normal 23 3 2 3 6" xfId="14034"/>
    <cellStyle name="Normal 23 3 2 3 6 2" xfId="10938"/>
    <cellStyle name="Normal 23 3 2 3 6 2 2" xfId="28843"/>
    <cellStyle name="Normal 23 3 2 3 6 3" xfId="16725"/>
    <cellStyle name="Normal 23 3 2 3 7" xfId="15263"/>
    <cellStyle name="Normal 23 3 2 3 7 2" xfId="9464"/>
    <cellStyle name="Normal 23 3 2 3 7 2 2" xfId="29117"/>
    <cellStyle name="Normal 23 3 2 3 7 3" xfId="4306"/>
    <cellStyle name="Normal 23 3 2 3 8" xfId="16886"/>
    <cellStyle name="Normal 23 3 2 3 8 2" xfId="10954"/>
    <cellStyle name="Normal 23 3 2 3 8 2 2" xfId="32819"/>
    <cellStyle name="Normal 23 3 2 3 8 3" xfId="16730"/>
    <cellStyle name="Normal 23 3 2 3 9" xfId="16739"/>
    <cellStyle name="Normal 23 3 2 3 9 2" xfId="10973"/>
    <cellStyle name="Normal 23 3 2 4" xfId="17769"/>
    <cellStyle name="Normal 23 3 2 4 10" xfId="11729"/>
    <cellStyle name="Normal 23 3 2 4 2" xfId="17773"/>
    <cellStyle name="Normal 23 3 2 4 2 2" xfId="20879"/>
    <cellStyle name="Normal 23 3 2 4 2 2 2" xfId="27933"/>
    <cellStyle name="Normal 23 3 2 4 2 3" xfId="22607"/>
    <cellStyle name="Normal 23 3 2 4 3" xfId="11175"/>
    <cellStyle name="Normal 23 3 2 4 3 2" xfId="16741"/>
    <cellStyle name="Normal 23 3 2 4 3 2 2" xfId="25999"/>
    <cellStyle name="Normal 23 3 2 4 3 3" xfId="14463"/>
    <cellStyle name="Normal 23 3 2 4 4" xfId="16744"/>
    <cellStyle name="Normal 23 3 2 4 4 2" xfId="16748"/>
    <cellStyle name="Normal 23 3 2 4 4 2 2" xfId="26010"/>
    <cellStyle name="Normal 23 3 2 4 4 3" xfId="14756"/>
    <cellStyle name="Normal 23 3 2 4 5" xfId="16751"/>
    <cellStyle name="Normal 23 3 2 4 5 2" xfId="14356"/>
    <cellStyle name="Normal 23 3 2 4 5 2 2" xfId="11544"/>
    <cellStyle name="Normal 23 3 2 4 5 3" xfId="16761"/>
    <cellStyle name="Normal 23 3 2 4 6" xfId="16762"/>
    <cellStyle name="Normal 23 3 2 4 6 2" xfId="14368"/>
    <cellStyle name="Normal 23 3 2 4 6 2 2" xfId="33788"/>
    <cellStyle name="Normal 23 3 2 4 6 3" xfId="19592"/>
    <cellStyle name="Normal 23 3 2 4 7" xfId="8109"/>
    <cellStyle name="Normal 23 3 2 4 7 2" xfId="5997"/>
    <cellStyle name="Normal 23 3 2 4 7 2 2" xfId="173"/>
    <cellStyle name="Normal 23 3 2 4 7 3" xfId="19631"/>
    <cellStyle name="Normal 23 3 2 4 8" xfId="6509"/>
    <cellStyle name="Normal 23 3 2 4 8 2" xfId="17911"/>
    <cellStyle name="Normal 23 3 2 4 9" xfId="16770"/>
    <cellStyle name="Normal 23 3 2 4 9 2" xfId="14390"/>
    <cellStyle name="Normal 23 3 2 5" xfId="33748"/>
    <cellStyle name="Normal 23 3 2 5 10" xfId="10770"/>
    <cellStyle name="Normal 23 3 2 5 2" xfId="16774"/>
    <cellStyle name="Normal 23 3 2 5 2 2" xfId="17681"/>
    <cellStyle name="Normal 23 3 2 5 2 2 2" xfId="29282"/>
    <cellStyle name="Normal 23 3 2 5 2 3" xfId="32669"/>
    <cellStyle name="Normal 23 3 2 5 3" xfId="10307"/>
    <cellStyle name="Normal 23 3 2 5 3 2" xfId="23982"/>
    <cellStyle name="Normal 23 3 2 5 3 2 2" xfId="34705"/>
    <cellStyle name="Normal 23 3 2 5 3 3" xfId="2353"/>
    <cellStyle name="Normal 23 3 2 5 4" xfId="16776"/>
    <cellStyle name="Normal 23 3 2 5 4 2" xfId="25566"/>
    <cellStyle name="Normal 23 3 2 5 4 2 2" xfId="29198"/>
    <cellStyle name="Normal 23 3 2 5 4 3" xfId="8685"/>
    <cellStyle name="Normal 23 3 2 5 5" xfId="16783"/>
    <cellStyle name="Normal 23 3 2 5 5 2" xfId="14410"/>
    <cellStyle name="Normal 23 3 2 5 5 2 2" xfId="16930"/>
    <cellStyle name="Normal 23 3 2 5 5 3" xfId="19663"/>
    <cellStyle name="Normal 23 3 2 5 6" xfId="26029"/>
    <cellStyle name="Normal 23 3 2 5 6 2" xfId="23996"/>
    <cellStyle name="Normal 23 3 2 5 6 2 2" xfId="16786"/>
    <cellStyle name="Normal 23 3 2 5 6 3" xfId="19688"/>
    <cellStyle name="Normal 23 3 2 5 7" xfId="11223"/>
    <cellStyle name="Normal 23 3 2 5 7 2" xfId="3914"/>
    <cellStyle name="Normal 23 3 2 5 7 2 2" xfId="16789"/>
    <cellStyle name="Normal 23 3 2 5 7 3" xfId="19692"/>
    <cellStyle name="Normal 23 3 2 5 8" xfId="3396"/>
    <cellStyle name="Normal 23 3 2 5 8 2" xfId="14426"/>
    <cellStyle name="Normal 23 3 2 5 9" xfId="16792"/>
    <cellStyle name="Normal 23 3 2 5 9 2" xfId="14440"/>
    <cellStyle name="Normal 23 3 2 6" xfId="16795"/>
    <cellStyle name="Normal 23 3 2 6 2" xfId="26040"/>
    <cellStyle name="Normal 23 3 2 6 2 2" xfId="29685"/>
    <cellStyle name="Normal 23 3 2 6 2 2 2" xfId="26045"/>
    <cellStyle name="Normal 23 3 2 6 2 3" xfId="30036"/>
    <cellStyle name="Normal 23 3 2 6 3" xfId="26057"/>
    <cellStyle name="Normal 23 3 2 6 3 2" xfId="33469"/>
    <cellStyle name="Normal 23 3 2 6 3 2 2" xfId="26061"/>
    <cellStyle name="Normal 23 3 2 6 3 3" xfId="15796"/>
    <cellStyle name="Normal 23 3 2 6 4" xfId="25874"/>
    <cellStyle name="Normal 23 3 2 6 4 2" xfId="24020"/>
    <cellStyle name="Normal 23 3 2 6 4 2 2" xfId="26071"/>
    <cellStyle name="Normal 23 3 2 6 4 3" xfId="8698"/>
    <cellStyle name="Normal 23 3 2 6 5" xfId="24053"/>
    <cellStyle name="Normal 23 3 2 6 5 2" xfId="29606"/>
    <cellStyle name="Normal 23 3 2 6 5 2 2" xfId="26074"/>
    <cellStyle name="Normal 23 3 2 6 5 3" xfId="8650"/>
    <cellStyle name="Normal 23 3 2 6 6" xfId="26076"/>
    <cellStyle name="Normal 23 3 2 6 6 2" xfId="26089"/>
    <cellStyle name="Normal 23 3 2 6 6 2 2" xfId="8517"/>
    <cellStyle name="Normal 23 3 2 6 6 3" xfId="19714"/>
    <cellStyle name="Normal 23 3 2 6 7" xfId="9474"/>
    <cellStyle name="Normal 23 3 2 6 7 2" xfId="3452"/>
    <cellStyle name="Normal 23 3 2 6 8" xfId="8279"/>
    <cellStyle name="Normal 23 3 2 6 8 2" xfId="8683"/>
    <cellStyle name="Normal 23 3 2 6 9" xfId="11655"/>
    <cellStyle name="Normal 23 3 2 7" xfId="16801"/>
    <cellStyle name="Normal 23 3 2 7 2" xfId="32314"/>
    <cellStyle name="Normal 23 3 2 7 2 2" xfId="29626"/>
    <cellStyle name="Normal 23 3 2 7 3" xfId="26115"/>
    <cellStyle name="Normal 23 3 2 8" xfId="27911"/>
    <cellStyle name="Normal 23 3 2 8 2" xfId="16803"/>
    <cellStyle name="Normal 23 3 2 8 2 2" xfId="26134"/>
    <cellStyle name="Normal 23 3 2 8 3" xfId="26139"/>
    <cellStyle name="Normal 23 3 2 9" xfId="29845"/>
    <cellStyle name="Normal 23 3 2 9 2" xfId="26154"/>
    <cellStyle name="Normal 23 3 2 9 2 2" xfId="29677"/>
    <cellStyle name="Normal 23 3 2 9 3" xfId="28425"/>
    <cellStyle name="Normal 23 3 3" xfId="13905"/>
    <cellStyle name="Normal 23 3 3 10" xfId="16809"/>
    <cellStyle name="Normal 23 3 3 10 2" xfId="16813"/>
    <cellStyle name="Normal 23 3 3 11" xfId="16908"/>
    <cellStyle name="Normal 23 3 3 2" xfId="22597"/>
    <cellStyle name="Normal 23 3 3 2 10" xfId="7083"/>
    <cellStyle name="Normal 23 3 3 2 2" xfId="7639"/>
    <cellStyle name="Normal 23 3 3 2 2 2" xfId="29962"/>
    <cellStyle name="Normal 23 3 3 2 2 2 2" xfId="20194"/>
    <cellStyle name="Normal 23 3 3 2 2 3" xfId="16817"/>
    <cellStyle name="Normal 23 3 3 2 3" xfId="791"/>
    <cellStyle name="Normal 23 3 3 2 3 2" xfId="3939"/>
    <cellStyle name="Normal 23 3 3 2 3 2 2" xfId="16819"/>
    <cellStyle name="Normal 23 3 3 2 3 3" xfId="16821"/>
    <cellStyle name="Normal 23 3 3 2 4" xfId="991"/>
    <cellStyle name="Normal 23 3 3 2 4 2" xfId="117"/>
    <cellStyle name="Normal 23 3 3 2 4 2 2" xfId="860"/>
    <cellStyle name="Normal 23 3 3 2 4 3" xfId="37"/>
    <cellStyle name="Normal 23 3 3 2 5" xfId="16826"/>
    <cellStyle name="Normal 23 3 3 2 5 2" xfId="14722"/>
    <cellStyle name="Normal 23 3 3 2 5 2 2" xfId="10422"/>
    <cellStyle name="Normal 23 3 3 2 5 3" xfId="16613"/>
    <cellStyle name="Normal 23 3 3 2 6" xfId="21669"/>
    <cellStyle name="Normal 23 3 3 2 6 2" xfId="25572"/>
    <cellStyle name="Normal 23 3 3 2 6 2 2" xfId="16830"/>
    <cellStyle name="Normal 23 3 3 2 6 3" xfId="1415"/>
    <cellStyle name="Normal 23 3 3 2 7" xfId="21674"/>
    <cellStyle name="Normal 23 3 3 2 7 2" xfId="3510"/>
    <cellStyle name="Normal 23 3 3 2 7 2 2" xfId="29225"/>
    <cellStyle name="Normal 23 3 3 2 7 3" xfId="16837"/>
    <cellStyle name="Normal 23 3 3 2 8" xfId="1117"/>
    <cellStyle name="Normal 23 3 3 2 8 2" xfId="14528"/>
    <cellStyle name="Normal 23 3 3 2 9" xfId="16840"/>
    <cellStyle name="Normal 23 3 3 2 9 2" xfId="747"/>
    <cellStyle name="Normal 23 3 3 3" xfId="32289"/>
    <cellStyle name="Normal 23 3 3 3 2" xfId="7657"/>
    <cellStyle name="Normal 23 3 3 3 2 2" xfId="16841"/>
    <cellStyle name="Normal 23 3 3 3 3" xfId="3940"/>
    <cellStyle name="Normal 23 3 3 4" xfId="1944"/>
    <cellStyle name="Normal 23 3 3 4 2" xfId="26186"/>
    <cellStyle name="Normal 23 3 3 4 2 2" xfId="26187"/>
    <cellStyle name="Normal 23 3 3 4 3" xfId="21743"/>
    <cellStyle name="Normal 23 3 3 5" xfId="16843"/>
    <cellStyle name="Normal 23 3 3 5 2" xfId="26016"/>
    <cellStyle name="Normal 23 3 3 5 2 2" xfId="17196"/>
    <cellStyle name="Normal 23 3 3 5 3" xfId="4408"/>
    <cellStyle name="Normal 23 3 3 6" xfId="14226"/>
    <cellStyle name="Normal 23 3 3 6 2" xfId="24236"/>
    <cellStyle name="Normal 23 3 3 6 2 2" xfId="16845"/>
    <cellStyle name="Normal 23 3 3 6 3" xfId="4082"/>
    <cellStyle name="Normal 23 3 3 7" xfId="30410"/>
    <cellStyle name="Normal 23 3 3 7 2" xfId="26021"/>
    <cellStyle name="Normal 23 3 3 7 2 2" xfId="16846"/>
    <cellStyle name="Normal 23 3 3 7 3" xfId="4089"/>
    <cellStyle name="Normal 23 3 3 8" xfId="35213"/>
    <cellStyle name="Normal 23 3 3 8 2" xfId="28319"/>
    <cellStyle name="Normal 23 3 3 8 2 2" xfId="3720"/>
    <cellStyle name="Normal 23 3 3 8 3" xfId="16847"/>
    <cellStyle name="Normal 23 3 3 9" xfId="33061"/>
    <cellStyle name="Normal 23 3 3 9 2" xfId="26026"/>
    <cellStyle name="Normal 23 3 4" xfId="13410"/>
    <cellStyle name="Normal 23 3 4 10" xfId="4479"/>
    <cellStyle name="Normal 23 3 4 10 2" xfId="33284"/>
    <cellStyle name="Normal 23 3 4 11" xfId="3636"/>
    <cellStyle name="Normal 23 3 4 2" xfId="16848"/>
    <cellStyle name="Normal 23 3 4 2 10" xfId="15780"/>
    <cellStyle name="Normal 23 3 4 2 2" xfId="9731"/>
    <cellStyle name="Normal 23 3 4 2 2 2" xfId="4641"/>
    <cellStyle name="Normal 23 3 4 2 2 2 2" xfId="23561"/>
    <cellStyle name="Normal 23 3 4 2 2 3" xfId="16852"/>
    <cellStyle name="Normal 23 3 4 2 3" xfId="16854"/>
    <cellStyle name="Normal 23 3 4 2 3 2" xfId="11642"/>
    <cellStyle name="Normal 23 3 4 2 3 2 2" xfId="24216"/>
    <cellStyle name="Normal 23 3 4 2 3 3" xfId="13326"/>
    <cellStyle name="Normal 23 3 4 2 4" xfId="16855"/>
    <cellStyle name="Normal 23 3 4 2 4 2" xfId="3530"/>
    <cellStyle name="Normal 23 3 4 2 4 2 2" xfId="33192"/>
    <cellStyle name="Normal 23 3 4 2 4 3" xfId="16861"/>
    <cellStyle name="Normal 23 3 4 2 5" xfId="16865"/>
    <cellStyle name="Normal 23 3 4 2 5 2" xfId="2498"/>
    <cellStyle name="Normal 23 3 4 2 5 2 2" xfId="29558"/>
    <cellStyle name="Normal 23 3 4 2 5 3" xfId="16867"/>
    <cellStyle name="Normal 23 3 4 2 6" xfId="16642"/>
    <cellStyle name="Normal 23 3 4 2 6 2" xfId="12116"/>
    <cellStyle name="Normal 23 3 4 2 6 2 2" xfId="33830"/>
    <cellStyle name="Normal 23 3 4 2 6 3" xfId="925"/>
    <cellStyle name="Normal 23 3 4 2 7" xfId="16645"/>
    <cellStyle name="Normal 23 3 4 2 7 2" xfId="3648"/>
    <cellStyle name="Normal 23 3 4 2 7 2 2" xfId="16876"/>
    <cellStyle name="Normal 23 3 4 2 7 3" xfId="16878"/>
    <cellStyle name="Normal 23 3 4 2 8" xfId="3656"/>
    <cellStyle name="Normal 23 3 4 2 8 2" xfId="14585"/>
    <cellStyle name="Normal 23 3 4 2 9" xfId="16882"/>
    <cellStyle name="Normal 23 3 4 2 9 2" xfId="14592"/>
    <cellStyle name="Normal 23 3 4 3" xfId="1153"/>
    <cellStyle name="Normal 23 3 4 3 2" xfId="6894"/>
    <cellStyle name="Normal 23 3 4 3 2 2" xfId="16484"/>
    <cellStyle name="Normal 23 3 4 3 3" xfId="16884"/>
    <cellStyle name="Normal 23 3 4 4" xfId="1630"/>
    <cellStyle name="Normal 23 3 4 4 2" xfId="10078"/>
    <cellStyle name="Normal 23 3 4 4 2 2" xfId="16887"/>
    <cellStyle name="Normal 23 3 4 4 3" xfId="15074"/>
    <cellStyle name="Normal 23 3 4 5" xfId="16891"/>
    <cellStyle name="Normal 23 3 4 5 2" xfId="3058"/>
    <cellStyle name="Normal 23 3 4 5 2 2" xfId="16893"/>
    <cellStyle name="Normal 23 3 4 5 3" xfId="16895"/>
    <cellStyle name="Normal 23 3 4 6" xfId="16896"/>
    <cellStyle name="Normal 23 3 4 6 2" xfId="6942"/>
    <cellStyle name="Normal 23 3 4 6 2 2" xfId="15256"/>
    <cellStyle name="Normal 23 3 4 6 3" xfId="16899"/>
    <cellStyle name="Normal 23 3 4 7" xfId="16901"/>
    <cellStyle name="Normal 23 3 4 7 2" xfId="37573"/>
    <cellStyle name="Normal 23 3 4 7 2 2" xfId="16903"/>
    <cellStyle name="Normal 23 3 4 7 3" xfId="11034"/>
    <cellStyle name="Normal 23 3 4 8" xfId="5537"/>
    <cellStyle name="Normal 23 3 4 8 2" xfId="16906"/>
    <cellStyle name="Normal 23 3 4 8 2 2" xfId="16909"/>
    <cellStyle name="Normal 23 3 4 8 3" xfId="17051"/>
    <cellStyle name="Normal 23 3 4 9" xfId="209"/>
    <cellStyle name="Normal 23 3 4 9 2" xfId="33910"/>
    <cellStyle name="Normal 23 3 5" xfId="1496"/>
    <cellStyle name="Normal 23 3 5 10" xfId="27344"/>
    <cellStyle name="Normal 23 3 5 2" xfId="5838"/>
    <cellStyle name="Normal 23 3 5 2 2" xfId="35907"/>
    <cellStyle name="Normal 23 3 5 2 2 2" xfId="24062"/>
    <cellStyle name="Normal 23 3 5 2 3" xfId="36917"/>
    <cellStyle name="Normal 23 3 5 3" xfId="16921"/>
    <cellStyle name="Normal 23 3 5 3 2" xfId="31927"/>
    <cellStyle name="Normal 23 3 5 3 2 2" xfId="26217"/>
    <cellStyle name="Normal 23 3 5 3 3" xfId="36864"/>
    <cellStyle name="Normal 23 3 5 4" xfId="16923"/>
    <cellStyle name="Normal 23 3 5 4 2" xfId="7332"/>
    <cellStyle name="Normal 23 3 5 4 2 2" xfId="29431"/>
    <cellStyle name="Normal 23 3 5 4 3" xfId="37799"/>
    <cellStyle name="Normal 23 3 5 5" xfId="16927"/>
    <cellStyle name="Normal 23 3 5 5 2" xfId="10571"/>
    <cellStyle name="Normal 23 3 5 5 2 2" xfId="7643"/>
    <cellStyle name="Normal 23 3 5 5 3" xfId="7663"/>
    <cellStyle name="Normal 23 3 5 6" xfId="16945"/>
    <cellStyle name="Normal 23 3 5 6 2" xfId="7785"/>
    <cellStyle name="Normal 23 3 5 6 2 2" xfId="7796"/>
    <cellStyle name="Normal 23 3 5 6 3" xfId="12598"/>
    <cellStyle name="Normal 23 3 5 7" xfId="16947"/>
    <cellStyle name="Normal 23 3 5 7 2" xfId="7870"/>
    <cellStyle name="Normal 23 3 5 7 2 2" xfId="7871"/>
    <cellStyle name="Normal 23 3 5 7 3" xfId="7875"/>
    <cellStyle name="Normal 23 3 5 8" xfId="509"/>
    <cellStyle name="Normal 23 3 5 8 2" xfId="7916"/>
    <cellStyle name="Normal 23 3 5 9" xfId="16950"/>
    <cellStyle name="Normal 23 3 5 9 2" xfId="7936"/>
    <cellStyle name="Normal 23 3 6" xfId="7139"/>
    <cellStyle name="Normal 23 3 6 10" xfId="16609"/>
    <cellStyle name="Normal 23 3 6 2" xfId="1958"/>
    <cellStyle name="Normal 23 3 6 2 2" xfId="35427"/>
    <cellStyle name="Normal 23 3 6 2 2 2" xfId="25007"/>
    <cellStyle name="Normal 23 3 6 2 3" xfId="35441"/>
    <cellStyle name="Normal 23 3 6 3" xfId="16952"/>
    <cellStyle name="Normal 23 3 6 3 2" xfId="1733"/>
    <cellStyle name="Normal 23 3 6 3 2 2" xfId="20201"/>
    <cellStyle name="Normal 23 3 6 3 3" xfId="16953"/>
    <cellStyle name="Normal 23 3 6 4" xfId="16954"/>
    <cellStyle name="Normal 23 3 6 4 2" xfId="2132"/>
    <cellStyle name="Normal 23 3 6 4 2 2" xfId="15537"/>
    <cellStyle name="Normal 23 3 6 4 3" xfId="15093"/>
    <cellStyle name="Normal 23 3 6 5" xfId="16955"/>
    <cellStyle name="Normal 23 3 6 5 2" xfId="7966"/>
    <cellStyle name="Normal 23 3 6 5 2 2" xfId="8982"/>
    <cellStyle name="Normal 23 3 6 5 3" xfId="9078"/>
    <cellStyle name="Normal 23 3 6 6" xfId="16957"/>
    <cellStyle name="Normal 23 3 6 6 2" xfId="9332"/>
    <cellStyle name="Normal 23 3 6 6 2 2" xfId="8940"/>
    <cellStyle name="Normal 23 3 6 6 3" xfId="12609"/>
    <cellStyle name="Normal 23 3 6 7" xfId="12739"/>
    <cellStyle name="Normal 23 3 6 7 2" xfId="9428"/>
    <cellStyle name="Normal 23 3 6 7 2 2" xfId="9430"/>
    <cellStyle name="Normal 23 3 6 7 3" xfId="8543"/>
    <cellStyle name="Normal 23 3 6 8" xfId="36469"/>
    <cellStyle name="Normal 23 3 6 8 2" xfId="1545"/>
    <cellStyle name="Normal 23 3 6 9" xfId="9720"/>
    <cellStyle name="Normal 23 3 6 9 2" xfId="967"/>
    <cellStyle name="Normal 23 3 7" xfId="8515"/>
    <cellStyle name="Normal 23 3 7 2" xfId="16959"/>
    <cellStyle name="Normal 23 3 7 2 2" xfId="16962"/>
    <cellStyle name="Normal 23 3 7 2 2 2" xfId="10026"/>
    <cellStyle name="Normal 23 3 7 2 3" xfId="28167"/>
    <cellStyle name="Normal 23 3 7 3" xfId="16964"/>
    <cellStyle name="Normal 23 3 7 3 2" xfId="6609"/>
    <cellStyle name="Normal 23 3 7 3 2 2" xfId="11120"/>
    <cellStyle name="Normal 23 3 7 3 3" xfId="16966"/>
    <cellStyle name="Normal 23 3 7 4" xfId="36713"/>
    <cellStyle name="Normal 23 3 7 4 2" xfId="6683"/>
    <cellStyle name="Normal 23 3 7 4 2 2" xfId="16967"/>
    <cellStyle name="Normal 23 3 7 4 3" xfId="13305"/>
    <cellStyle name="Normal 23 3 7 5" xfId="12203"/>
    <cellStyle name="Normal 23 3 7 5 2" xfId="6760"/>
    <cellStyle name="Normal 23 3 7 5 2 2" xfId="1183"/>
    <cellStyle name="Normal 23 3 7 5 3" xfId="138"/>
    <cellStyle name="Normal 23 3 7 6" xfId="16970"/>
    <cellStyle name="Normal 23 3 7 6 2" xfId="594"/>
    <cellStyle name="Normal 23 3 7 6 2 2" xfId="9970"/>
    <cellStyle name="Normal 23 3 7 6 3" xfId="9979"/>
    <cellStyle name="Normal 23 3 7 7" xfId="18549"/>
    <cellStyle name="Normal 23 3 7 7 2" xfId="10062"/>
    <cellStyle name="Normal 23 3 7 8" xfId="10872"/>
    <cellStyle name="Normal 23 3 7 8 2" xfId="8969"/>
    <cellStyle name="Normal 23 3 7 9" xfId="7630"/>
    <cellStyle name="Normal 23 3 8" xfId="16972"/>
    <cellStyle name="Normal 23 3 8 2" xfId="34344"/>
    <cellStyle name="Normal 23 3 8 2 2" xfId="36548"/>
    <cellStyle name="Normal 23 3 8 3" xfId="18635"/>
    <cellStyle name="Normal 23 3 9" xfId="15585"/>
    <cellStyle name="Normal 23 3 9 2" xfId="15588"/>
    <cellStyle name="Normal 23 3 9 2 2" xfId="5151"/>
    <cellStyle name="Normal 23 3 9 3" xfId="4872"/>
    <cellStyle name="Normal 23 4" xfId="16978"/>
    <cellStyle name="Normal 23 4 10" xfId="29101"/>
    <cellStyle name="Normal 23 4 10 2" xfId="16980"/>
    <cellStyle name="Normal 23 4 10 2 2" xfId="23338"/>
    <cellStyle name="Normal 23 4 10 3" xfId="24082"/>
    <cellStyle name="Normal 23 4 11" xfId="16984"/>
    <cellStyle name="Normal 23 4 11 2" xfId="16988"/>
    <cellStyle name="Normal 23 4 11 2 2" xfId="28137"/>
    <cellStyle name="Normal 23 4 11 3" xfId="6632"/>
    <cellStyle name="Normal 23 4 12" xfId="16994"/>
    <cellStyle name="Normal 23 4 12 2" xfId="16998"/>
    <cellStyle name="Normal 23 4 12 2 2" xfId="25653"/>
    <cellStyle name="Normal 23 4 12 3" xfId="25659"/>
    <cellStyle name="Normal 23 4 13" xfId="12100"/>
    <cellStyle name="Normal 23 4 13 2" xfId="30944"/>
    <cellStyle name="Normal 23 4 13 2 2" xfId="20396"/>
    <cellStyle name="Normal 23 4 13 3" xfId="17019"/>
    <cellStyle name="Normal 23 4 14" xfId="29070"/>
    <cellStyle name="Normal 23 4 14 2" xfId="29712"/>
    <cellStyle name="Normal 23 4 14 2 2" xfId="24649"/>
    <cellStyle name="Normal 23 4 14 3" xfId="26546"/>
    <cellStyle name="Normal 23 4 15" xfId="8049"/>
    <cellStyle name="Normal 23 4 15 2" xfId="5110"/>
    <cellStyle name="Normal 23 4 16" xfId="13268"/>
    <cellStyle name="Normal 23 4 16 2" xfId="11961"/>
    <cellStyle name="Normal 23 4 17" xfId="6667"/>
    <cellStyle name="Normal 23 4 18" xfId="6674"/>
    <cellStyle name="Normal 23 4 2" xfId="17032"/>
    <cellStyle name="Normal 23 4 2 10" xfId="15023"/>
    <cellStyle name="Normal 23 4 2 10 2" xfId="13829"/>
    <cellStyle name="Normal 23 4 2 10 2 2" xfId="13831"/>
    <cellStyle name="Normal 23 4 2 10 3" xfId="14623"/>
    <cellStyle name="Normal 23 4 2 11" xfId="4830"/>
    <cellStyle name="Normal 23 4 2 11 2" xfId="4838"/>
    <cellStyle name="Normal 23 4 2 11 2 2" xfId="2903"/>
    <cellStyle name="Normal 23 4 2 11 3" xfId="6077"/>
    <cellStyle name="Normal 23 4 2 12" xfId="5848"/>
    <cellStyle name="Normal 23 4 2 12 2" xfId="5017"/>
    <cellStyle name="Normal 23 4 2 12 2 2" xfId="2556"/>
    <cellStyle name="Normal 23 4 2 12 3" xfId="14636"/>
    <cellStyle name="Normal 23 4 2 13" xfId="5024"/>
    <cellStyle name="Normal 23 4 2 13 2" xfId="4402"/>
    <cellStyle name="Normal 23 4 2 14" xfId="4985"/>
    <cellStyle name="Normal 23 4 2 14 2" xfId="961"/>
    <cellStyle name="Normal 23 4 2 15" xfId="5992"/>
    <cellStyle name="Normal 23 4 2 16" xfId="17678"/>
    <cellStyle name="Normal 23 4 2 2" xfId="22851"/>
    <cellStyle name="Normal 23 4 2 2 10" xfId="373"/>
    <cellStyle name="Normal 23 4 2 2 10 2" xfId="9176"/>
    <cellStyle name="Normal 23 4 2 2 11" xfId="9182"/>
    <cellStyle name="Normal 23 4 2 2 2" xfId="10288"/>
    <cellStyle name="Normal 23 4 2 2 2 10" xfId="17035"/>
    <cellStyle name="Normal 23 4 2 2 2 2" xfId="966"/>
    <cellStyle name="Normal 23 4 2 2 2 2 2" xfId="17042"/>
    <cellStyle name="Normal 23 4 2 2 2 2 2 2" xfId="17044"/>
    <cellStyle name="Normal 23 4 2 2 2 2 3" xfId="17048"/>
    <cellStyle name="Normal 23 4 2 2 2 3" xfId="29513"/>
    <cellStyle name="Normal 23 4 2 2 2 3 2" xfId="36597"/>
    <cellStyle name="Normal 23 4 2 2 2 3 2 2" xfId="17052"/>
    <cellStyle name="Normal 23 4 2 2 2 3 3" xfId="17056"/>
    <cellStyle name="Normal 23 4 2 2 2 4" xfId="37321"/>
    <cellStyle name="Normal 23 4 2 2 2 4 2" xfId="20736"/>
    <cellStyle name="Normal 23 4 2 2 2 4 2 2" xfId="17062"/>
    <cellStyle name="Normal 23 4 2 2 2 4 3" xfId="17067"/>
    <cellStyle name="Normal 23 4 2 2 2 5" xfId="26272"/>
    <cellStyle name="Normal 23 4 2 2 2 5 2" xfId="26275"/>
    <cellStyle name="Normal 23 4 2 2 2 5 2 2" xfId="17069"/>
    <cellStyle name="Normal 23 4 2 2 2 5 3" xfId="17073"/>
    <cellStyle name="Normal 23 4 2 2 2 6" xfId="28003"/>
    <cellStyle name="Normal 23 4 2 2 2 6 2" xfId="13787"/>
    <cellStyle name="Normal 23 4 2 2 2 6 2 2" xfId="13795"/>
    <cellStyle name="Normal 23 4 2 2 2 6 3" xfId="13799"/>
    <cellStyle name="Normal 23 4 2 2 2 7" xfId="13609"/>
    <cellStyle name="Normal 23 4 2 2 2 7 2" xfId="13618"/>
    <cellStyle name="Normal 23 4 2 2 2 7 2 2" xfId="1348"/>
    <cellStyle name="Normal 23 4 2 2 2 7 3" xfId="13621"/>
    <cellStyle name="Normal 23 4 2 2 2 8" xfId="13627"/>
    <cellStyle name="Normal 23 4 2 2 2 8 2" xfId="13638"/>
    <cellStyle name="Normal 23 4 2 2 2 9" xfId="13645"/>
    <cellStyle name="Normal 23 4 2 2 2 9 2" xfId="6312"/>
    <cellStyle name="Normal 23 4 2 2 3" xfId="26405"/>
    <cellStyle name="Normal 23 4 2 2 3 2" xfId="13019"/>
    <cellStyle name="Normal 23 4 2 2 3 2 2" xfId="8844"/>
    <cellStyle name="Normal 23 4 2 2 3 3" xfId="13040"/>
    <cellStyle name="Normal 23 4 2 2 4" xfId="36437"/>
    <cellStyle name="Normal 23 4 2 2 4 2" xfId="18200"/>
    <cellStyle name="Normal 23 4 2 2 4 2 2" xfId="7706"/>
    <cellStyle name="Normal 23 4 2 2 4 3" xfId="17077"/>
    <cellStyle name="Normal 23 4 2 2 5" xfId="16478"/>
    <cellStyle name="Normal 23 4 2 2 5 2" xfId="17281"/>
    <cellStyle name="Normal 23 4 2 2 5 2 2" xfId="4411"/>
    <cellStyle name="Normal 23 4 2 2 5 3" xfId="4080"/>
    <cellStyle name="Normal 23 4 2 2 6" xfId="16157"/>
    <cellStyle name="Normal 23 4 2 2 6 2" xfId="15080"/>
    <cellStyle name="Normal 23 4 2 2 6 2 2" xfId="25772"/>
    <cellStyle name="Normal 23 4 2 2 6 3" xfId="13367"/>
    <cellStyle name="Normal 23 4 2 2 7" xfId="14500"/>
    <cellStyle name="Normal 23 4 2 2 7 2" xfId="15085"/>
    <cellStyle name="Normal 23 4 2 2 7 2 2" xfId="24373"/>
    <cellStyle name="Normal 23 4 2 2 7 3" xfId="15322"/>
    <cellStyle name="Normal 23 4 2 2 8" xfId="17078"/>
    <cellStyle name="Normal 23 4 2 2 8 2" xfId="15094"/>
    <cellStyle name="Normal 23 4 2 2 8 2 2" xfId="20616"/>
    <cellStyle name="Normal 23 4 2 2 8 3" xfId="15816"/>
    <cellStyle name="Normal 23 4 2 2 9" xfId="17081"/>
    <cellStyle name="Normal 23 4 2 2 9 2" xfId="15097"/>
    <cellStyle name="Normal 23 4 2 3" xfId="32000"/>
    <cellStyle name="Normal 23 4 2 3 10" xfId="4104"/>
    <cellStyle name="Normal 23 4 2 3 10 2" xfId="15397"/>
    <cellStyle name="Normal 23 4 2 3 11" xfId="15621"/>
    <cellStyle name="Normal 23 4 2 3 2" xfId="16937"/>
    <cellStyle name="Normal 23 4 2 3 2 10" xfId="35776"/>
    <cellStyle name="Normal 23 4 2 3 2 2" xfId="36683"/>
    <cellStyle name="Normal 23 4 2 3 2 2 2" xfId="36862"/>
    <cellStyle name="Normal 23 4 2 3 2 2 2 2" xfId="17090"/>
    <cellStyle name="Normal 23 4 2 3 2 2 3" xfId="15689"/>
    <cellStyle name="Normal 23 4 2 3 2 3" xfId="30863"/>
    <cellStyle name="Normal 23 4 2 3 2 3 2" xfId="35864"/>
    <cellStyle name="Normal 23 4 2 3 2 3 2 2" xfId="17093"/>
    <cellStyle name="Normal 23 4 2 3 2 3 3" xfId="15927"/>
    <cellStyle name="Normal 23 4 2 3 2 4" xfId="23347"/>
    <cellStyle name="Normal 23 4 2 3 2 4 2" xfId="35996"/>
    <cellStyle name="Normal 23 4 2 3 2 4 2 2" xfId="17096"/>
    <cellStyle name="Normal 23 4 2 3 2 4 3" xfId="18150"/>
    <cellStyle name="Normal 23 4 2 3 2 5" xfId="23353"/>
    <cellStyle name="Normal 23 4 2 3 2 5 2" xfId="17099"/>
    <cellStyle name="Normal 23 4 2 3 2 5 2 2" xfId="17102"/>
    <cellStyle name="Normal 23 4 2 3 2 5 3" xfId="16017"/>
    <cellStyle name="Normal 23 4 2 3 2 6" xfId="18522"/>
    <cellStyle name="Normal 23 4 2 3 2 6 2" xfId="17104"/>
    <cellStyle name="Normal 23 4 2 3 2 6 2 2" xfId="17111"/>
    <cellStyle name="Normal 23 4 2 3 2 6 3" xfId="4262"/>
    <cellStyle name="Normal 23 4 2 3 2 7" xfId="31728"/>
    <cellStyle name="Normal 23 4 2 3 2 7 2" xfId="22624"/>
    <cellStyle name="Normal 23 4 2 3 2 7 2 2" xfId="17112"/>
    <cellStyle name="Normal 23 4 2 3 2 7 3" xfId="14718"/>
    <cellStyle name="Normal 23 4 2 3 2 8" xfId="31989"/>
    <cellStyle name="Normal 23 4 2 3 2 8 2" xfId="22760"/>
    <cellStyle name="Normal 23 4 2 3 2 9" xfId="4412"/>
    <cellStyle name="Normal 23 4 2 3 2 9 2" xfId="36733"/>
    <cellStyle name="Normal 23 4 2 3 3" xfId="16939"/>
    <cellStyle name="Normal 23 4 2 3 3 2" xfId="13118"/>
    <cellStyle name="Normal 23 4 2 3 3 2 2" xfId="27733"/>
    <cellStyle name="Normal 23 4 2 3 3 3" xfId="12460"/>
    <cellStyle name="Normal 23 4 2 3 4" xfId="17115"/>
    <cellStyle name="Normal 23 4 2 3 4 2" xfId="17117"/>
    <cellStyle name="Normal 23 4 2 3 4 2 2" xfId="17120"/>
    <cellStyle name="Normal 23 4 2 3 4 3" xfId="17121"/>
    <cellStyle name="Normal 23 4 2 3 5" xfId="17123"/>
    <cellStyle name="Normal 23 4 2 3 5 2" xfId="17129"/>
    <cellStyle name="Normal 23 4 2 3 5 2 2" xfId="753"/>
    <cellStyle name="Normal 23 4 2 3 5 3" xfId="17131"/>
    <cellStyle name="Normal 23 4 2 3 6" xfId="17132"/>
    <cellStyle name="Normal 23 4 2 3 6 2" xfId="14099"/>
    <cellStyle name="Normal 23 4 2 3 6 2 2" xfId="22136"/>
    <cellStyle name="Normal 23 4 2 3 6 3" xfId="1109"/>
    <cellStyle name="Normal 23 4 2 3 7" xfId="14104"/>
    <cellStyle name="Normal 23 4 2 3 7 2" xfId="17138"/>
    <cellStyle name="Normal 23 4 2 3 7 2 2" xfId="22195"/>
    <cellStyle name="Normal 23 4 2 3 7 3" xfId="15333"/>
    <cellStyle name="Normal 23 4 2 3 8" xfId="1277"/>
    <cellStyle name="Normal 23 4 2 3 8 2" xfId="17139"/>
    <cellStyle name="Normal 23 4 2 3 8 2 2" xfId="17278"/>
    <cellStyle name="Normal 23 4 2 3 8 3" xfId="17140"/>
    <cellStyle name="Normal 23 4 2 3 9" xfId="17141"/>
    <cellStyle name="Normal 23 4 2 3 9 2" xfId="17148"/>
    <cellStyle name="Normal 23 4 2 4" xfId="17152"/>
    <cellStyle name="Normal 23 4 2 4 10" xfId="17156"/>
    <cellStyle name="Normal 23 4 2 4 2" xfId="27987"/>
    <cellStyle name="Normal 23 4 2 4 2 2" xfId="17158"/>
    <cellStyle name="Normal 23 4 2 4 2 2 2" xfId="21936"/>
    <cellStyle name="Normal 23 4 2 4 2 3" xfId="36680"/>
    <cellStyle name="Normal 23 4 2 4 3" xfId="11703"/>
    <cellStyle name="Normal 23 4 2 4 3 2" xfId="10497"/>
    <cellStyle name="Normal 23 4 2 4 3 2 2" xfId="17165"/>
    <cellStyle name="Normal 23 4 2 4 3 3" xfId="35619"/>
    <cellStyle name="Normal 23 4 2 4 4" xfId="271"/>
    <cellStyle name="Normal 23 4 2 4 4 2" xfId="2518"/>
    <cellStyle name="Normal 23 4 2 4 4 2 2" xfId="17166"/>
    <cellStyle name="Normal 23 4 2 4 4 3" xfId="32544"/>
    <cellStyle name="Normal 23 4 2 4 5" xfId="14658"/>
    <cellStyle name="Normal 23 4 2 4 5 2" xfId="2394"/>
    <cellStyle name="Normal 23 4 2 4 5 2 2" xfId="17167"/>
    <cellStyle name="Normal 23 4 2 4 5 3" xfId="32517"/>
    <cellStyle name="Normal 23 4 2 4 6" xfId="17697"/>
    <cellStyle name="Normal 23 4 2 4 6 2" xfId="17174"/>
    <cellStyle name="Normal 23 4 2 4 6 2 2" xfId="22318"/>
    <cellStyle name="Normal 23 4 2 4 6 3" xfId="32591"/>
    <cellStyle name="Normal 23 4 2 4 7" xfId="17698"/>
    <cellStyle name="Normal 23 4 2 4 7 2" xfId="17177"/>
    <cellStyle name="Normal 23 4 2 4 7 2 2" xfId="16231"/>
    <cellStyle name="Normal 23 4 2 4 7 3" xfId="17181"/>
    <cellStyle name="Normal 23 4 2 4 8" xfId="17187"/>
    <cellStyle name="Normal 23 4 2 4 8 2" xfId="17189"/>
    <cellStyle name="Normal 23 4 2 4 9" xfId="17193"/>
    <cellStyle name="Normal 23 4 2 4 9 2" xfId="17199"/>
    <cellStyle name="Normal 23 4 2 5" xfId="33492"/>
    <cellStyle name="Normal 23 4 2 5 10" xfId="14351"/>
    <cellStyle name="Normal 23 4 2 5 2" xfId="581"/>
    <cellStyle name="Normal 23 4 2 5 2 2" xfId="2586"/>
    <cellStyle name="Normal 23 4 2 5 2 2 2" xfId="17206"/>
    <cellStyle name="Normal 23 4 2 5 2 3" xfId="5711"/>
    <cellStyle name="Normal 23 4 2 5 3" xfId="17208"/>
    <cellStyle name="Normal 23 4 2 5 3 2" xfId="4731"/>
    <cellStyle name="Normal 23 4 2 5 3 2 2" xfId="5310"/>
    <cellStyle name="Normal 23 4 2 5 3 3" xfId="17209"/>
    <cellStyle name="Normal 23 4 2 5 4" xfId="17210"/>
    <cellStyle name="Normal 23 4 2 5 4 2" xfId="3571"/>
    <cellStyle name="Normal 23 4 2 5 4 2 2" xfId="17211"/>
    <cellStyle name="Normal 23 4 2 5 4 3" xfId="17212"/>
    <cellStyle name="Normal 23 4 2 5 5" xfId="14663"/>
    <cellStyle name="Normal 23 4 2 5 5 2" xfId="14665"/>
    <cellStyle name="Normal 23 4 2 5 5 2 2" xfId="17214"/>
    <cellStyle name="Normal 23 4 2 5 5 3" xfId="14049"/>
    <cellStyle name="Normal 23 4 2 5 6" xfId="14118"/>
    <cellStyle name="Normal 23 4 2 5 6 2" xfId="17216"/>
    <cellStyle name="Normal 23 4 2 5 6 2 2" xfId="22369"/>
    <cellStyle name="Normal 23 4 2 5 6 3" xfId="17218"/>
    <cellStyle name="Normal 23 4 2 5 7" xfId="17220"/>
    <cellStyle name="Normal 23 4 2 5 7 2" xfId="7179"/>
    <cellStyle name="Normal 23 4 2 5 7 2 2" xfId="7503"/>
    <cellStyle name="Normal 23 4 2 5 7 3" xfId="7514"/>
    <cellStyle name="Normal 23 4 2 5 8" xfId="3139"/>
    <cellStyle name="Normal 23 4 2 5 8 2" xfId="11858"/>
    <cellStyle name="Normal 23 4 2 5 9" xfId="11863"/>
    <cellStyle name="Normal 23 4 2 5 9 2" xfId="11873"/>
    <cellStyle name="Normal 23 4 2 6" xfId="3377"/>
    <cellStyle name="Normal 23 4 2 6 2" xfId="29119"/>
    <cellStyle name="Normal 23 4 2 6 2 2" xfId="10073"/>
    <cellStyle name="Normal 23 4 2 6 2 2 2" xfId="17223"/>
    <cellStyle name="Normal 23 4 2 6 2 3" xfId="6237"/>
    <cellStyle name="Normal 23 4 2 6 3" xfId="5773"/>
    <cellStyle name="Normal 23 4 2 6 3 2" xfId="10630"/>
    <cellStyle name="Normal 23 4 2 6 3 2 2" xfId="4518"/>
    <cellStyle name="Normal 23 4 2 6 3 3" xfId="17224"/>
    <cellStyle name="Normal 23 4 2 6 4" xfId="20390"/>
    <cellStyle name="Normal 23 4 2 6 4 2" xfId="696"/>
    <cellStyle name="Normal 23 4 2 6 4 2 2" xfId="7879"/>
    <cellStyle name="Normal 23 4 2 6 4 3" xfId="17225"/>
    <cellStyle name="Normal 23 4 2 6 5" xfId="14672"/>
    <cellStyle name="Normal 23 4 2 6 5 2" xfId="33298"/>
    <cellStyle name="Normal 23 4 2 6 5 2 2" xfId="5573"/>
    <cellStyle name="Normal 23 4 2 6 5 3" xfId="33530"/>
    <cellStyle name="Normal 23 4 2 6 6" xfId="14122"/>
    <cellStyle name="Normal 23 4 2 6 6 2" xfId="17227"/>
    <cellStyle name="Normal 23 4 2 6 6 2 2" xfId="22422"/>
    <cellStyle name="Normal 23 4 2 6 6 3" xfId="17229"/>
    <cellStyle name="Normal 23 4 2 6 7" xfId="17231"/>
    <cellStyle name="Normal 23 4 2 6 7 2" xfId="17233"/>
    <cellStyle name="Normal 23 4 2 6 8" xfId="17234"/>
    <cellStyle name="Normal 23 4 2 6 8 2" xfId="17235"/>
    <cellStyle name="Normal 23 4 2 6 9" xfId="17236"/>
    <cellStyle name="Normal 23 4 2 7" xfId="16729"/>
    <cellStyle name="Normal 23 4 2 7 2" xfId="17520"/>
    <cellStyle name="Normal 23 4 2 7 2 2" xfId="10685"/>
    <cellStyle name="Normal 23 4 2 7 3" xfId="12478"/>
    <cellStyle name="Normal 23 4 2 8" xfId="12335"/>
    <cellStyle name="Normal 23 4 2 8 2" xfId="10194"/>
    <cellStyle name="Normal 23 4 2 8 2 2" xfId="4308"/>
    <cellStyle name="Normal 23 4 2 8 3" xfId="24803"/>
    <cellStyle name="Normal 23 4 2 9" xfId="17530"/>
    <cellStyle name="Normal 23 4 2 9 2" xfId="1362"/>
    <cellStyle name="Normal 23 4 2 9 2 2" xfId="8052"/>
    <cellStyle name="Normal 23 4 2 9 3" xfId="17360"/>
    <cellStyle name="Normal 23 4 3" xfId="17240"/>
    <cellStyle name="Normal 23 4 3 10" xfId="14724"/>
    <cellStyle name="Normal 23 4 3 10 2" xfId="3092"/>
    <cellStyle name="Normal 23 4 3 10 2 2" xfId="17242"/>
    <cellStyle name="Normal 23 4 3 10 3" xfId="17244"/>
    <cellStyle name="Normal 23 4 3 11" xfId="9946"/>
    <cellStyle name="Normal 23 4 3 11 2" xfId="17246"/>
    <cellStyle name="Normal 23 4 3 11 2 2" xfId="11704"/>
    <cellStyle name="Normal 23 4 3 11 3" xfId="17248"/>
    <cellStyle name="Normal 23 4 3 12" xfId="17249"/>
    <cellStyle name="Normal 23 4 3 12 2" xfId="17250"/>
    <cellStyle name="Normal 23 4 3 12 2 2" xfId="17251"/>
    <cellStyle name="Normal 23 4 3 12 3" xfId="17253"/>
    <cellStyle name="Normal 23 4 3 13" xfId="17254"/>
    <cellStyle name="Normal 23 4 3 13 2" xfId="17256"/>
    <cellStyle name="Normal 23 4 3 14" xfId="17259"/>
    <cellStyle name="Normal 23 4 3 14 2" xfId="17260"/>
    <cellStyle name="Normal 23 4 3 15" xfId="17266"/>
    <cellStyle name="Normal 23 4 3 16" xfId="17270"/>
    <cellStyle name="Normal 23 4 3 2" xfId="24765"/>
    <cellStyle name="Normal 23 4 3 2 10" xfId="17274"/>
    <cellStyle name="Normal 23 4 3 2 10 2" xfId="17277"/>
    <cellStyle name="Normal 23 4 3 2 11" xfId="17280"/>
    <cellStyle name="Normal 23 4 3 2 2" xfId="28867"/>
    <cellStyle name="Normal 23 4 3 2 2 10" xfId="17283"/>
    <cellStyle name="Normal 23 4 3 2 2 2" xfId="12393"/>
    <cellStyle name="Normal 23 4 3 2 2 2 2" xfId="12396"/>
    <cellStyle name="Normal 23 4 3 2 2 2 2 2" xfId="3976"/>
    <cellStyle name="Normal 23 4 3 2 2 2 3" xfId="12398"/>
    <cellStyle name="Normal 23 4 3 2 2 3" xfId="12404"/>
    <cellStyle name="Normal 23 4 3 2 2 3 2" xfId="10858"/>
    <cellStyle name="Normal 23 4 3 2 2 3 2 2" xfId="1898"/>
    <cellStyle name="Normal 23 4 3 2 2 3 3" xfId="10864"/>
    <cellStyle name="Normal 23 4 3 2 2 4" xfId="12406"/>
    <cellStyle name="Normal 23 4 3 2 2 4 2" xfId="12410"/>
    <cellStyle name="Normal 23 4 3 2 2 4 2 2" xfId="12412"/>
    <cellStyle name="Normal 23 4 3 2 2 4 3" xfId="12420"/>
    <cellStyle name="Normal 23 4 3 2 2 5" xfId="12422"/>
    <cellStyle name="Normal 23 4 3 2 2 5 2" xfId="1835"/>
    <cellStyle name="Normal 23 4 3 2 2 5 2 2" xfId="911"/>
    <cellStyle name="Normal 23 4 3 2 2 5 3" xfId="8767"/>
    <cellStyle name="Normal 23 4 3 2 2 6" xfId="1395"/>
    <cellStyle name="Normal 23 4 3 2 2 6 2" xfId="12424"/>
    <cellStyle name="Normal 23 4 3 2 2 6 2 2" xfId="5569"/>
    <cellStyle name="Normal 23 4 3 2 2 6 3" xfId="12426"/>
    <cellStyle name="Normal 23 4 3 2 2 7" xfId="12429"/>
    <cellStyle name="Normal 23 4 3 2 2 7 2" xfId="12431"/>
    <cellStyle name="Normal 23 4 3 2 2 7 2 2" xfId="32089"/>
    <cellStyle name="Normal 23 4 3 2 2 7 3" xfId="17287"/>
    <cellStyle name="Normal 23 4 3 2 2 8" xfId="12444"/>
    <cellStyle name="Normal 23 4 3 2 2 8 2" xfId="12450"/>
    <cellStyle name="Normal 23 4 3 2 2 9" xfId="8329"/>
    <cellStyle name="Normal 23 4 3 2 2 9 2" xfId="17289"/>
    <cellStyle name="Normal 23 4 3 2 3" xfId="17290"/>
    <cellStyle name="Normal 23 4 3 2 3 2" xfId="12463"/>
    <cellStyle name="Normal 23 4 3 2 3 2 2" xfId="12466"/>
    <cellStyle name="Normal 23 4 3 2 3 3" xfId="12470"/>
    <cellStyle name="Normal 23 4 3 2 4" xfId="17291"/>
    <cellStyle name="Normal 23 4 3 2 4 2" xfId="13928"/>
    <cellStyle name="Normal 23 4 3 2 4 2 2" xfId="33956"/>
    <cellStyle name="Normal 23 4 3 2 4 3" xfId="17292"/>
    <cellStyle name="Normal 23 4 3 2 5" xfId="17293"/>
    <cellStyle name="Normal 23 4 3 2 5 2" xfId="656"/>
    <cellStyle name="Normal 23 4 3 2 5 2 2" xfId="17294"/>
    <cellStyle name="Normal 23 4 3 2 5 3" xfId="17297"/>
    <cellStyle name="Normal 23 4 3 2 6" xfId="23133"/>
    <cellStyle name="Normal 23 4 3 2 6 2" xfId="23137"/>
    <cellStyle name="Normal 23 4 3 2 6 2 2" xfId="23320"/>
    <cellStyle name="Normal 23 4 3 2 6 3" xfId="17298"/>
    <cellStyle name="Normal 23 4 3 2 7" xfId="23074"/>
    <cellStyle name="Normal 23 4 3 2 7 2" xfId="5529"/>
    <cellStyle name="Normal 23 4 3 2 7 2 2" xfId="23453"/>
    <cellStyle name="Normal 23 4 3 2 7 3" xfId="17299"/>
    <cellStyle name="Normal 23 4 3 2 8" xfId="17300"/>
    <cellStyle name="Normal 23 4 3 2 8 2" xfId="17303"/>
    <cellStyle name="Normal 23 4 3 2 8 2 2" xfId="23519"/>
    <cellStyle name="Normal 23 4 3 2 8 3" xfId="17304"/>
    <cellStyle name="Normal 23 4 3 2 9" xfId="17305"/>
    <cellStyle name="Normal 23 4 3 2 9 2" xfId="20832"/>
    <cellStyle name="Normal 23 4 3 3" xfId="17307"/>
    <cellStyle name="Normal 23 4 3 3 10" xfId="34756"/>
    <cellStyle name="Normal 23 4 3 3 10 2" xfId="17308"/>
    <cellStyle name="Normal 23 4 3 3 11" xfId="22998"/>
    <cellStyle name="Normal 23 4 3 3 11 2" xfId="27699"/>
    <cellStyle name="Normal 23 4 3 3 12" xfId="25004"/>
    <cellStyle name="Normal 23 4 3 3 12 2" xfId="854"/>
    <cellStyle name="Normal 23 4 3 3 12 2 2" xfId="17310"/>
    <cellStyle name="Normal 23 4 3 3 13" xfId="5776"/>
    <cellStyle name="Normal 23 4 3 3 2" xfId="28877"/>
    <cellStyle name="Normal 23 4 3 3 2 10" xfId="30258"/>
    <cellStyle name="Normal 23 4 3 3 2 2" xfId="12881"/>
    <cellStyle name="Normal 23 4 3 3 2 2 2" xfId="11799"/>
    <cellStyle name="Normal 23 4 3 3 2 2 2 2" xfId="22124"/>
    <cellStyle name="Normal 23 4 3 3 2 2 3" xfId="11833"/>
    <cellStyle name="Normal 23 4 3 3 2 3" xfId="4266"/>
    <cellStyle name="Normal 23 4 3 3 2 3 2" xfId="12451"/>
    <cellStyle name="Normal 23 4 3 3 2 3 2 2" xfId="825"/>
    <cellStyle name="Normal 23 4 3 3 2 3 3" xfId="24018"/>
    <cellStyle name="Normal 23 4 3 3 2 4" xfId="12884"/>
    <cellStyle name="Normal 23 4 3 3 2 4 2" xfId="12889"/>
    <cellStyle name="Normal 23 4 3 3 2 4 2 2" xfId="1526"/>
    <cellStyle name="Normal 23 4 3 3 2 4 3" xfId="12899"/>
    <cellStyle name="Normal 23 4 3 3 2 5" xfId="12909"/>
    <cellStyle name="Normal 23 4 3 3 2 5 2" xfId="12914"/>
    <cellStyle name="Normal 23 4 3 3 2 5 2 2" xfId="14951"/>
    <cellStyle name="Normal 23 4 3 3 2 5 3" xfId="12932"/>
    <cellStyle name="Normal 23 4 3 3 2 6" xfId="12941"/>
    <cellStyle name="Normal 23 4 3 3 2 6 2" xfId="14777"/>
    <cellStyle name="Normal 23 4 3 3 2 6 2 2" xfId="17316"/>
    <cellStyle name="Normal 23 4 3 3 2 6 3" xfId="17322"/>
    <cellStyle name="Normal 23 4 3 3 2 7" xfId="12954"/>
    <cellStyle name="Normal 23 4 3 3 2 7 2" xfId="8994"/>
    <cellStyle name="Normal 23 4 3 3 2 7 2 2" xfId="22162"/>
    <cellStyle name="Normal 23 4 3 3 2 7 3" xfId="17326"/>
    <cellStyle name="Normal 23 4 3 3 2 8" xfId="12968"/>
    <cellStyle name="Normal 23 4 3 3 2 8 2" xfId="9081"/>
    <cellStyle name="Normal 23 4 3 3 2 9" xfId="8429"/>
    <cellStyle name="Normal 23 4 3 3 2 9 2" xfId="6402"/>
    <cellStyle name="Normal 23 4 3 3 3" xfId="17329"/>
    <cellStyle name="Normal 23 4 3 3 3 2" xfId="12970"/>
    <cellStyle name="Normal 23 4 3 3 3 2 2" xfId="6515"/>
    <cellStyle name="Normal 23 4 3 3 3 3" xfId="17330"/>
    <cellStyle name="Normal 23 4 3 3 4" xfId="17331"/>
    <cellStyle name="Normal 23 4 3 3 4 2" xfId="12972"/>
    <cellStyle name="Normal 23 4 3 3 4 2 2" xfId="21072"/>
    <cellStyle name="Normal 23 4 3 3 4 3" xfId="21074"/>
    <cellStyle name="Normal 23 4 3 3 5" xfId="19380"/>
    <cellStyle name="Normal 23 4 3 3 5 2" xfId="14656"/>
    <cellStyle name="Normal 23 4 3 3 5 2 2" xfId="30455"/>
    <cellStyle name="Normal 23 4 3 3 5 3" xfId="17332"/>
    <cellStyle name="Normal 23 4 3 3 6" xfId="4342"/>
    <cellStyle name="Normal 23 4 3 3 6 2" xfId="23138"/>
    <cellStyle name="Normal 23 4 3 3 6 2 2" xfId="17335"/>
    <cellStyle name="Normal 23 4 3 3 6 3" xfId="17336"/>
    <cellStyle name="Normal 23 4 3 3 7" xfId="23142"/>
    <cellStyle name="Normal 23 4 3 3 7 2" xfId="17337"/>
    <cellStyle name="Normal 23 4 3 3 7 2 2" xfId="23804"/>
    <cellStyle name="Normal 23 4 3 3 7 3" xfId="17338"/>
    <cellStyle name="Normal 23 4 3 3 8" xfId="17339"/>
    <cellStyle name="Normal 23 4 3 3 8 2" xfId="17340"/>
    <cellStyle name="Normal 23 4 3 3 8 2 2" xfId="23880"/>
    <cellStyle name="Normal 23 4 3 3 8 3" xfId="17341"/>
    <cellStyle name="Normal 23 4 3 3 9" xfId="17342"/>
    <cellStyle name="Normal 23 4 3 3 9 2" xfId="17345"/>
    <cellStyle name="Normal 23 4 3 3 9 2 2" xfId="23919"/>
    <cellStyle name="Normal 23 4 3 3 9 3" xfId="17347"/>
    <cellStyle name="Normal 23 4 3 4" xfId="17349"/>
    <cellStyle name="Normal 23 4 3 4 10" xfId="20132"/>
    <cellStyle name="Normal 23 4 3 4 10 2" xfId="34327"/>
    <cellStyle name="Normal 23 4 3 4 11" xfId="23040"/>
    <cellStyle name="Normal 23 4 3 4 2" xfId="17350"/>
    <cellStyle name="Normal 23 4 3 4 2 10" xfId="17354"/>
    <cellStyle name="Normal 23 4 3 4 2 2" xfId="443"/>
    <cellStyle name="Normal 23 4 3 4 2 2 2" xfId="1707"/>
    <cellStyle name="Normal 23 4 3 4 2 2 2 2" xfId="34862"/>
    <cellStyle name="Normal 23 4 3 4 2 2 3" xfId="17358"/>
    <cellStyle name="Normal 23 4 3 4 2 3" xfId="16462"/>
    <cellStyle name="Normal 23 4 3 4 2 3 2" xfId="35072"/>
    <cellStyle name="Normal 23 4 3 4 2 3 2 2" xfId="15923"/>
    <cellStyle name="Normal 23 4 3 4 2 3 3" xfId="17363"/>
    <cellStyle name="Normal 23 4 3 4 2 4" xfId="9058"/>
    <cellStyle name="Normal 23 4 3 4 2 4 2" xfId="33211"/>
    <cellStyle name="Normal 23 4 3 4 2 4 2 2" xfId="20475"/>
    <cellStyle name="Normal 23 4 3 4 2 4 3" xfId="17365"/>
    <cellStyle name="Normal 23 4 3 4 2 5" xfId="17367"/>
    <cellStyle name="Normal 23 4 3 4 2 5 2" xfId="32806"/>
    <cellStyle name="Normal 23 4 3 4 2 5 2 2" xfId="20037"/>
    <cellStyle name="Normal 23 4 3 4 2 5 3" xfId="17368"/>
    <cellStyle name="Normal 23 4 3 4 2 6" xfId="17370"/>
    <cellStyle name="Normal 23 4 3 4 2 6 2" xfId="28684"/>
    <cellStyle name="Normal 23 4 3 4 2 6 2 2" xfId="28512"/>
    <cellStyle name="Normal 23 4 3 4 2 6 3" xfId="17373"/>
    <cellStyle name="Normal 23 4 3 4 2 7" xfId="17376"/>
    <cellStyle name="Normal 23 4 3 4 2 7 2" xfId="17379"/>
    <cellStyle name="Normal 23 4 3 4 2 7 2 2" xfId="17382"/>
    <cellStyle name="Normal 23 4 3 4 2 7 3" xfId="17383"/>
    <cellStyle name="Normal 23 4 3 4 2 8" xfId="5663"/>
    <cellStyle name="Normal 23 4 3 4 2 8 2" xfId="13531"/>
    <cellStyle name="Normal 23 4 3 4 2 9" xfId="2151"/>
    <cellStyle name="Normal 23 4 3 4 2 9 2" xfId="33047"/>
    <cellStyle name="Normal 23 4 3 4 3" xfId="17252"/>
    <cellStyle name="Normal 23 4 3 4 3 2" xfId="6899"/>
    <cellStyle name="Normal 23 4 3 4 3 2 2" xfId="17385"/>
    <cellStyle name="Normal 23 4 3 4 3 3" xfId="20637"/>
    <cellStyle name="Normal 23 4 3 4 4" xfId="22302"/>
    <cellStyle name="Normal 23 4 3 4 4 2" xfId="10716"/>
    <cellStyle name="Normal 23 4 3 4 4 2 2" xfId="17386"/>
    <cellStyle name="Normal 23 4 3 4 4 3" xfId="20649"/>
    <cellStyle name="Normal 23 4 3 4 5" xfId="14689"/>
    <cellStyle name="Normal 23 4 3 4 5 2" xfId="14697"/>
    <cellStyle name="Normal 23 4 3 4 5 2 2" xfId="6552"/>
    <cellStyle name="Normal 23 4 3 4 5 3" xfId="13246"/>
    <cellStyle name="Normal 23 4 3 4 6" xfId="410"/>
    <cellStyle name="Normal 23 4 3 4 6 2" xfId="17387"/>
    <cellStyle name="Normal 23 4 3 4 6 2 2" xfId="23985"/>
    <cellStyle name="Normal 23 4 3 4 6 3" xfId="20664"/>
    <cellStyle name="Normal 23 4 3 4 7" xfId="17388"/>
    <cellStyle name="Normal 23 4 3 4 7 2" xfId="17391"/>
    <cellStyle name="Normal 23 4 3 4 7 2 2" xfId="4636"/>
    <cellStyle name="Normal 23 4 3 4 7 3" xfId="17393"/>
    <cellStyle name="Normal 23 4 3 4 8" xfId="5829"/>
    <cellStyle name="Normal 23 4 3 4 8 2" xfId="17394"/>
    <cellStyle name="Normal 23 4 3 4 8 2 2" xfId="17395"/>
    <cellStyle name="Normal 23 4 3 4 8 3" xfId="17397"/>
    <cellStyle name="Normal 23 4 3 4 9" xfId="17398"/>
    <cellStyle name="Normal 23 4 3 4 9 2" xfId="17400"/>
    <cellStyle name="Normal 23 4 3 5" xfId="17403"/>
    <cellStyle name="Normal 23 4 3 5 10" xfId="33582"/>
    <cellStyle name="Normal 23 4 3 5 2" xfId="17410"/>
    <cellStyle name="Normal 23 4 3 5 2 2" xfId="12531"/>
    <cellStyle name="Normal 23 4 3 5 2 2 2" xfId="17412"/>
    <cellStyle name="Normal 23 4 3 5 2 3" xfId="17413"/>
    <cellStyle name="Normal 23 4 3 5 3" xfId="17415"/>
    <cellStyle name="Normal 23 4 3 5 3 2" xfId="6913"/>
    <cellStyle name="Normal 23 4 3 5 3 2 2" xfId="17416"/>
    <cellStyle name="Normal 23 4 3 5 3 3" xfId="17419"/>
    <cellStyle name="Normal 23 4 3 5 4" xfId="17421"/>
    <cellStyle name="Normal 23 4 3 5 4 2" xfId="13164"/>
    <cellStyle name="Normal 23 4 3 5 4 2 2" xfId="17422"/>
    <cellStyle name="Normal 23 4 3 5 4 3" xfId="17423"/>
    <cellStyle name="Normal 23 4 3 5 5" xfId="14704"/>
    <cellStyle name="Normal 23 4 3 5 5 2" xfId="14706"/>
    <cellStyle name="Normal 23 4 3 5 5 2 2" xfId="17424"/>
    <cellStyle name="Normal 23 4 3 5 5 3" xfId="8971"/>
    <cellStyle name="Normal 23 4 3 5 6" xfId="4968"/>
    <cellStyle name="Normal 23 4 3 5 6 2" xfId="17425"/>
    <cellStyle name="Normal 23 4 3 5 6 2 2" xfId="24036"/>
    <cellStyle name="Normal 23 4 3 5 6 3" xfId="17426"/>
    <cellStyle name="Normal 23 4 3 5 7" xfId="17427"/>
    <cellStyle name="Normal 23 4 3 5 7 2" xfId="17428"/>
    <cellStyle name="Normal 23 4 3 5 7 2 2" xfId="17429"/>
    <cellStyle name="Normal 23 4 3 5 7 3" xfId="17430"/>
    <cellStyle name="Normal 23 4 3 5 8" xfId="3242"/>
    <cellStyle name="Normal 23 4 3 5 8 2" xfId="17433"/>
    <cellStyle name="Normal 23 4 3 5 9" xfId="17434"/>
    <cellStyle name="Normal 23 4 3 5 9 2" xfId="17436"/>
    <cellStyle name="Normal 23 4 3 6" xfId="10952"/>
    <cellStyle name="Normal 23 4 3 6 2" xfId="32817"/>
    <cellStyle name="Normal 23 4 3 6 2 2" xfId="2199"/>
    <cellStyle name="Normal 23 4 3 6 2 2 2" xfId="17438"/>
    <cellStyle name="Normal 23 4 3 6 2 3" xfId="1624"/>
    <cellStyle name="Normal 23 4 3 6 3" xfId="5392"/>
    <cellStyle name="Normal 23 4 3 6 3 2" xfId="6934"/>
    <cellStyle name="Normal 23 4 3 6 3 2 2" xfId="9664"/>
    <cellStyle name="Normal 23 4 3 6 3 3" xfId="17439"/>
    <cellStyle name="Normal 23 4 3 6 4" xfId="17443"/>
    <cellStyle name="Normal 23 4 3 6 4 2" xfId="17444"/>
    <cellStyle name="Normal 23 4 3 6 4 2 2" xfId="6165"/>
    <cellStyle name="Normal 23 4 3 6 4 3" xfId="17445"/>
    <cellStyle name="Normal 23 4 3 6 5" xfId="14711"/>
    <cellStyle name="Normal 23 4 3 6 5 2" xfId="14716"/>
    <cellStyle name="Normal 23 4 3 6 5 2 2" xfId="9833"/>
    <cellStyle name="Normal 23 4 3 6 5 3" xfId="1264"/>
    <cellStyle name="Normal 23 4 3 6 6" xfId="4400"/>
    <cellStyle name="Normal 23 4 3 6 6 2" xfId="17447"/>
    <cellStyle name="Normal 23 4 3 6 6 2 2" xfId="2462"/>
    <cellStyle name="Normal 23 4 3 6 6 3" xfId="17448"/>
    <cellStyle name="Normal 23 4 3 6 7" xfId="17450"/>
    <cellStyle name="Normal 23 4 3 6 7 2" xfId="17451"/>
    <cellStyle name="Normal 23 4 3 6 8" xfId="17452"/>
    <cellStyle name="Normal 23 4 3 6 8 2" xfId="17453"/>
    <cellStyle name="Normal 23 4 3 6 9" xfId="17454"/>
    <cellStyle name="Normal 23 4 3 7" xfId="16734"/>
    <cellStyle name="Normal 23 4 3 7 2" xfId="17574"/>
    <cellStyle name="Normal 23 4 3 7 2 2" xfId="1548"/>
    <cellStyle name="Normal 23 4 3 7 3" xfId="23438"/>
    <cellStyle name="Normal 23 4 3 8" xfId="17461"/>
    <cellStyle name="Normal 23 4 3 8 2" xfId="29808"/>
    <cellStyle name="Normal 23 4 3 8 2 2" xfId="7207"/>
    <cellStyle name="Normal 23 4 3 8 3" xfId="33199"/>
    <cellStyle name="Normal 23 4 3 9" xfId="17622"/>
    <cellStyle name="Normal 23 4 3 9 2" xfId="26035"/>
    <cellStyle name="Normal 23 4 3 9 2 2" xfId="26170"/>
    <cellStyle name="Normal 23 4 3 9 3" xfId="26181"/>
    <cellStyle name="Normal 23 4 4" xfId="17469"/>
    <cellStyle name="Normal 23 4 4 10" xfId="10670"/>
    <cellStyle name="Normal 23 4 4 10 2" xfId="17472"/>
    <cellStyle name="Normal 23 4 4 11" xfId="17481"/>
    <cellStyle name="Normal 23 4 4 2" xfId="17485"/>
    <cellStyle name="Normal 23 4 4 2 10" xfId="38047"/>
    <cellStyle name="Normal 23 4 4 2 2" xfId="28889"/>
    <cellStyle name="Normal 23 4 4 2 2 2" xfId="6807"/>
    <cellStyle name="Normal 23 4 4 2 2 2 2" xfId="35476"/>
    <cellStyle name="Normal 23 4 4 2 2 3" xfId="4759"/>
    <cellStyle name="Normal 23 4 4 2 3" xfId="37734"/>
    <cellStyle name="Normal 23 4 4 2 3 2" xfId="3293"/>
    <cellStyle name="Normal 23 4 4 2 3 2 2" xfId="31859"/>
    <cellStyle name="Normal 23 4 4 2 3 3" xfId="18892"/>
    <cellStyle name="Normal 23 4 4 2 4" xfId="6343"/>
    <cellStyle name="Normal 23 4 4 2 4 2" xfId="26178"/>
    <cellStyle name="Normal 23 4 4 2 4 2 2" xfId="32146"/>
    <cellStyle name="Normal 23 4 4 2 4 3" xfId="18908"/>
    <cellStyle name="Normal 23 4 4 2 5" xfId="1122"/>
    <cellStyle name="Normal 23 4 4 2 5 2" xfId="14136"/>
    <cellStyle name="Normal 23 4 4 2 5 2 2" xfId="17491"/>
    <cellStyle name="Normal 23 4 4 2 5 3" xfId="17492"/>
    <cellStyle name="Normal 23 4 4 2 6" xfId="23657"/>
    <cellStyle name="Normal 23 4 4 2 6 2" xfId="22292"/>
    <cellStyle name="Normal 23 4 4 2 6 2 2" xfId="24609"/>
    <cellStyle name="Normal 23 4 4 2 6 3" xfId="11995"/>
    <cellStyle name="Normal 23 4 4 2 7" xfId="23085"/>
    <cellStyle name="Normal 23 4 4 2 7 2" xfId="17495"/>
    <cellStyle name="Normal 23 4 4 2 7 2 2" xfId="24706"/>
    <cellStyle name="Normal 23 4 4 2 7 3" xfId="17497"/>
    <cellStyle name="Normal 23 4 4 2 8" xfId="21736"/>
    <cellStyle name="Normal 23 4 4 2 8 2" xfId="17499"/>
    <cellStyle name="Normal 23 4 4 2 9" xfId="17501"/>
    <cellStyle name="Normal 23 4 4 2 9 2" xfId="17504"/>
    <cellStyle name="Normal 23 4 4 3" xfId="17506"/>
    <cellStyle name="Normal 23 4 4 3 2" xfId="28892"/>
    <cellStyle name="Normal 23 4 4 3 2 2" xfId="35366"/>
    <cellStyle name="Normal 23 4 4 3 3" xfId="17508"/>
    <cellStyle name="Normal 23 4 4 4" xfId="17510"/>
    <cellStyle name="Normal 23 4 4 4 2" xfId="516"/>
    <cellStyle name="Normal 23 4 4 4 2 2" xfId="13768"/>
    <cellStyle name="Normal 23 4 4 4 3" xfId="17512"/>
    <cellStyle name="Normal 23 4 4 5" xfId="18360"/>
    <cellStyle name="Normal 23 4 4 5 2" xfId="17513"/>
    <cellStyle name="Normal 23 4 4 5 2 2" xfId="20089"/>
    <cellStyle name="Normal 23 4 4 5 3" xfId="20098"/>
    <cellStyle name="Normal 23 4 4 6" xfId="10977"/>
    <cellStyle name="Normal 23 4 4 6 2" xfId="17515"/>
    <cellStyle name="Normal 23 4 4 6 2 2" xfId="6919"/>
    <cellStyle name="Normal 23 4 4 6 3" xfId="17516"/>
    <cellStyle name="Normal 23 4 4 7" xfId="17517"/>
    <cellStyle name="Normal 23 4 4 7 2" xfId="17522"/>
    <cellStyle name="Normal 23 4 4 7 2 2" xfId="10687"/>
    <cellStyle name="Normal 23 4 4 7 3" xfId="23440"/>
    <cellStyle name="Normal 23 4 4 8" xfId="12332"/>
    <cellStyle name="Normal 23 4 4 8 2" xfId="17526"/>
    <cellStyle name="Normal 23 4 4 8 2 2" xfId="14750"/>
    <cellStyle name="Normal 23 4 4 8 3" xfId="32611"/>
    <cellStyle name="Normal 23 4 4 9" xfId="17533"/>
    <cellStyle name="Normal 23 4 4 9 2" xfId="17540"/>
    <cellStyle name="Normal 23 4 5" xfId="35891"/>
    <cellStyle name="Normal 23 4 5 10" xfId="17542"/>
    <cellStyle name="Normal 23 4 5 10 2" xfId="9510"/>
    <cellStyle name="Normal 23 4 5 11" xfId="23277"/>
    <cellStyle name="Normal 23 4 5 2" xfId="17544"/>
    <cellStyle name="Normal 23 4 5 2 10" xfId="17545"/>
    <cellStyle name="Normal 23 4 5 2 2" xfId="27873"/>
    <cellStyle name="Normal 23 4 5 2 2 2" xfId="27875"/>
    <cellStyle name="Normal 23 4 5 2 2 2 2" xfId="26816"/>
    <cellStyle name="Normal 23 4 5 2 2 3" xfId="21647"/>
    <cellStyle name="Normal 23 4 5 2 3" xfId="36801"/>
    <cellStyle name="Normal 23 4 5 2 3 2" xfId="34588"/>
    <cellStyle name="Normal 23 4 5 2 3 2 2" xfId="21655"/>
    <cellStyle name="Normal 23 4 5 2 3 3" xfId="19437"/>
    <cellStyle name="Normal 23 4 5 2 4" xfId="17550"/>
    <cellStyle name="Normal 23 4 5 2 4 2" xfId="21663"/>
    <cellStyle name="Normal 23 4 5 2 4 2 2" xfId="17552"/>
    <cellStyle name="Normal 23 4 5 2 4 3" xfId="21664"/>
    <cellStyle name="Normal 23 4 5 2 5" xfId="17553"/>
    <cellStyle name="Normal 23 4 5 2 5 2" xfId="10206"/>
    <cellStyle name="Normal 23 4 5 2 5 2 2" xfId="10207"/>
    <cellStyle name="Normal 23 4 5 2 5 3" xfId="4259"/>
    <cellStyle name="Normal 23 4 5 2 6" xfId="23971"/>
    <cellStyle name="Normal 23 4 5 2 6 2" xfId="23974"/>
    <cellStyle name="Normal 23 4 5 2 6 2 2" xfId="17555"/>
    <cellStyle name="Normal 23 4 5 2 6 3" xfId="37994"/>
    <cellStyle name="Normal 23 4 5 2 7" xfId="26711"/>
    <cellStyle name="Normal 23 4 5 2 7 2" xfId="1753"/>
    <cellStyle name="Normal 23 4 5 2 7 2 2" xfId="17556"/>
    <cellStyle name="Normal 23 4 5 2 7 3" xfId="25598"/>
    <cellStyle name="Normal 23 4 5 2 8" xfId="9323"/>
    <cellStyle name="Normal 23 4 5 2 8 2" xfId="7310"/>
    <cellStyle name="Normal 23 4 5 2 9" xfId="17557"/>
    <cellStyle name="Normal 23 4 5 2 9 2" xfId="17559"/>
    <cellStyle name="Normal 23 4 5 3" xfId="17561"/>
    <cellStyle name="Normal 23 4 5 3 2" xfId="34962"/>
    <cellStyle name="Normal 23 4 5 3 2 2" xfId="27889"/>
    <cellStyle name="Normal 23 4 5 3 3" xfId="21342"/>
    <cellStyle name="Normal 23 4 5 4" xfId="17562"/>
    <cellStyle name="Normal 23 4 5 4 2" xfId="17563"/>
    <cellStyle name="Normal 23 4 5 4 2 2" xfId="22254"/>
    <cellStyle name="Normal 23 4 5 4 3" xfId="17566"/>
    <cellStyle name="Normal 23 4 5 5" xfId="10289"/>
    <cellStyle name="Normal 23 4 5 5 2" xfId="18424"/>
    <cellStyle name="Normal 23 4 5 5 2 2" xfId="3482"/>
    <cellStyle name="Normal 23 4 5 5 3" xfId="17567"/>
    <cellStyle name="Normal 23 4 5 6" xfId="17569"/>
    <cellStyle name="Normal 23 4 5 6 2" xfId="17571"/>
    <cellStyle name="Normal 23 4 5 6 2 2" xfId="6489"/>
    <cellStyle name="Normal 23 4 5 6 3" xfId="17572"/>
    <cellStyle name="Normal 23 4 5 7" xfId="16737"/>
    <cellStyle name="Normal 23 4 5 7 2" xfId="17576"/>
    <cellStyle name="Normal 23 4 5 7 2 2" xfId="17579"/>
    <cellStyle name="Normal 23 4 5 7 3" xfId="23444"/>
    <cellStyle name="Normal 23 4 5 8" xfId="2821"/>
    <cellStyle name="Normal 23 4 5 8 2" xfId="17626"/>
    <cellStyle name="Normal 23 4 5 8 2 2" xfId="6246"/>
    <cellStyle name="Normal 23 4 5 8 3" xfId="28737"/>
    <cellStyle name="Normal 23 4 5 9" xfId="11195"/>
    <cellStyle name="Normal 23 4 5 9 2" xfId="17638"/>
    <cellStyle name="Normal 23 4 6" xfId="17582"/>
    <cellStyle name="Normal 23 4 6 10" xfId="23847"/>
    <cellStyle name="Normal 23 4 6 2" xfId="27526"/>
    <cellStyle name="Normal 23 4 6 2 2" xfId="35895"/>
    <cellStyle name="Normal 23 4 6 2 2 2" xfId="23033"/>
    <cellStyle name="Normal 23 4 6 2 3" xfId="37824"/>
    <cellStyle name="Normal 23 4 6 3" xfId="17585"/>
    <cellStyle name="Normal 23 4 6 3 2" xfId="2621"/>
    <cellStyle name="Normal 23 4 6 3 2 2" xfId="23571"/>
    <cellStyle name="Normal 23 4 6 3 3" xfId="1044"/>
    <cellStyle name="Normal 23 4 6 4" xfId="17586"/>
    <cellStyle name="Normal 23 4 6 4 2" xfId="17587"/>
    <cellStyle name="Normal 23 4 6 4 2 2" xfId="24702"/>
    <cellStyle name="Normal 23 4 6 4 3" xfId="17589"/>
    <cellStyle name="Normal 23 4 6 5" xfId="17590"/>
    <cellStyle name="Normal 23 4 6 5 2" xfId="18463"/>
    <cellStyle name="Normal 23 4 6 5 2 2" xfId="15608"/>
    <cellStyle name="Normal 23 4 6 5 3" xfId="17594"/>
    <cellStyle name="Normal 23 4 6 6" xfId="11942"/>
    <cellStyle name="Normal 23 4 6 6 2" xfId="17595"/>
    <cellStyle name="Normal 23 4 6 6 2 2" xfId="17717"/>
    <cellStyle name="Normal 23 4 6 6 3" xfId="17597"/>
    <cellStyle name="Normal 23 4 6 7" xfId="17519"/>
    <cellStyle name="Normal 23 4 6 7 2" xfId="17524"/>
    <cellStyle name="Normal 23 4 6 7 2 2" xfId="6348"/>
    <cellStyle name="Normal 23 4 6 7 3" xfId="26230"/>
    <cellStyle name="Normal 23 4 6 8" xfId="8170"/>
    <cellStyle name="Normal 23 4 6 8 2" xfId="17528"/>
    <cellStyle name="Normal 23 4 6 9" xfId="17535"/>
    <cellStyle name="Normal 23 4 6 9 2" xfId="26212"/>
    <cellStyle name="Normal 23 4 7" xfId="17598"/>
    <cellStyle name="Normal 23 4 7 10" xfId="17603"/>
    <cellStyle name="Normal 23 4 7 2" xfId="17606"/>
    <cellStyle name="Normal 23 4 7 2 2" xfId="17608"/>
    <cellStyle name="Normal 23 4 7 2 2 2" xfId="15959"/>
    <cellStyle name="Normal 23 4 7 2 3" xfId="17611"/>
    <cellStyle name="Normal 23 4 7 3" xfId="17612"/>
    <cellStyle name="Normal 23 4 7 3 2" xfId="3567"/>
    <cellStyle name="Normal 23 4 7 3 2 2" xfId="22742"/>
    <cellStyle name="Normal 23 4 7 3 3" xfId="3129"/>
    <cellStyle name="Normal 23 4 7 4" xfId="17613"/>
    <cellStyle name="Normal 23 4 7 4 2" xfId="17614"/>
    <cellStyle name="Normal 23 4 7 4 2 2" xfId="24893"/>
    <cellStyle name="Normal 23 4 7 4 3" xfId="17616"/>
    <cellStyle name="Normal 23 4 7 5" xfId="17617"/>
    <cellStyle name="Normal 23 4 7 5 2" xfId="17619"/>
    <cellStyle name="Normal 23 4 7 5 2 2" xfId="9179"/>
    <cellStyle name="Normal 23 4 7 5 3" xfId="17621"/>
    <cellStyle name="Normal 23 4 7 6" xfId="27233"/>
    <cellStyle name="Normal 23 4 7 6 2" xfId="17625"/>
    <cellStyle name="Normal 23 4 7 6 2 2" xfId="9227"/>
    <cellStyle name="Normal 23 4 7 6 3" xfId="28505"/>
    <cellStyle name="Normal 23 4 7 7" xfId="4850"/>
    <cellStyle name="Normal 23 4 7 7 2" xfId="6027"/>
    <cellStyle name="Normal 23 4 7 7 2 2" xfId="17581"/>
    <cellStyle name="Normal 23 4 7 7 3" xfId="23446"/>
    <cellStyle name="Normal 23 4 7 8" xfId="2818"/>
    <cellStyle name="Normal 23 4 7 8 2" xfId="17628"/>
    <cellStyle name="Normal 23 4 7 9" xfId="11196"/>
    <cellStyle name="Normal 23 4 7 9 2" xfId="17640"/>
    <cellStyle name="Normal 23 4 8" xfId="22278"/>
    <cellStyle name="Normal 23 4 8 2" xfId="22279"/>
    <cellStyle name="Normal 23 4 8 2 2" xfId="17645"/>
    <cellStyle name="Normal 23 4 8 2 2 2" xfId="27531"/>
    <cellStyle name="Normal 23 4 8 2 3" xfId="17646"/>
    <cellStyle name="Normal 23 4 8 3" xfId="9050"/>
    <cellStyle name="Normal 23 4 8 3 2" xfId="17647"/>
    <cellStyle name="Normal 23 4 8 3 2 2" xfId="17648"/>
    <cellStyle name="Normal 23 4 8 3 3" xfId="17649"/>
    <cellStyle name="Normal 23 4 8 4" xfId="17651"/>
    <cellStyle name="Normal 23 4 8 4 2" xfId="17654"/>
    <cellStyle name="Normal 23 4 8 4 2 2" xfId="17658"/>
    <cellStyle name="Normal 23 4 8 4 3" xfId="17661"/>
    <cellStyle name="Normal 23 4 8 5" xfId="14839"/>
    <cellStyle name="Normal 23 4 8 5 2" xfId="17662"/>
    <cellStyle name="Normal 23 4 8 5 2 2" xfId="17663"/>
    <cellStyle name="Normal 23 4 8 5 3" xfId="17666"/>
    <cellStyle name="Normal 23 4 8 6" xfId="27244"/>
    <cellStyle name="Normal 23 4 8 6 2" xfId="17667"/>
    <cellStyle name="Normal 23 4 8 6 2 2" xfId="17668"/>
    <cellStyle name="Normal 23 4 8 6 3" xfId="17669"/>
    <cellStyle name="Normal 23 4 8 7" xfId="4854"/>
    <cellStyle name="Normal 23 4 8 7 2" xfId="4257"/>
    <cellStyle name="Normal 23 4 8 8" xfId="2402"/>
    <cellStyle name="Normal 23 4 8 8 2" xfId="17671"/>
    <cellStyle name="Normal 23 4 8 9" xfId="17680"/>
    <cellStyle name="Normal 23 4 9" xfId="22288"/>
    <cellStyle name="Normal 23 4 9 2" xfId="17683"/>
    <cellStyle name="Normal 23 4 9 2 2" xfId="27644"/>
    <cellStyle name="Normal 23 4 9 3" xfId="1791"/>
    <cellStyle name="Normal 23 5" xfId="6640"/>
    <cellStyle name="Normal 23 5 10" xfId="28899"/>
    <cellStyle name="Normal 23 5 10 2" xfId="30819"/>
    <cellStyle name="Normal 23 5 10 2 2" xfId="6114"/>
    <cellStyle name="Normal 23 5 10 3" xfId="20072"/>
    <cellStyle name="Normal 23 5 11" xfId="17689"/>
    <cellStyle name="Normal 23 5 11 2" xfId="27004"/>
    <cellStyle name="Normal 23 5 11 2 2" xfId="11551"/>
    <cellStyle name="Normal 23 5 11 3" xfId="34965"/>
    <cellStyle name="Normal 23 5 12" xfId="1676"/>
    <cellStyle name="Normal 23 5 12 2" xfId="2137"/>
    <cellStyle name="Normal 23 5 12 2 2" xfId="15184"/>
    <cellStyle name="Normal 23 5 12 3" xfId="17565"/>
    <cellStyle name="Normal 23 5 13" xfId="2099"/>
    <cellStyle name="Normal 23 5 13 2" xfId="17691"/>
    <cellStyle name="Normal 23 5 14" xfId="33249"/>
    <cellStyle name="Normal 23 5 14 2" xfId="17692"/>
    <cellStyle name="Normal 23 5 15" xfId="17693"/>
    <cellStyle name="Normal 23 5 16" xfId="5637"/>
    <cellStyle name="Normal 23 5 2" xfId="11514"/>
    <cellStyle name="Normal 23 5 2 10" xfId="17695"/>
    <cellStyle name="Normal 23 5 2 10 2" xfId="17175"/>
    <cellStyle name="Normal 23 5 2 11" xfId="17699"/>
    <cellStyle name="Normal 23 5 2 2" xfId="6139"/>
    <cellStyle name="Normal 23 5 2 2 10" xfId="5296"/>
    <cellStyle name="Normal 23 5 2 2 2" xfId="29149"/>
    <cellStyle name="Normal 23 5 2 2 2 2" xfId="34510"/>
    <cellStyle name="Normal 23 5 2 2 2 2 2" xfId="32545"/>
    <cellStyle name="Normal 23 5 2 2 2 3" xfId="37536"/>
    <cellStyle name="Normal 23 5 2 2 3" xfId="25644"/>
    <cellStyle name="Normal 23 5 2 2 3 2" xfId="17703"/>
    <cellStyle name="Normal 23 5 2 2 3 2 2" xfId="17213"/>
    <cellStyle name="Normal 23 5 2 2 3 3" xfId="14043"/>
    <cellStyle name="Normal 23 5 2 2 4" xfId="17704"/>
    <cellStyle name="Normal 23 5 2 2 4 2" xfId="17705"/>
    <cellStyle name="Normal 23 5 2 2 4 2 2" xfId="17226"/>
    <cellStyle name="Normal 23 5 2 2 4 3" xfId="30825"/>
    <cellStyle name="Normal 23 5 2 2 5" xfId="17707"/>
    <cellStyle name="Normal 23 5 2 2 5 2" xfId="17713"/>
    <cellStyle name="Normal 23 5 2 2 5 2 2" xfId="31457"/>
    <cellStyle name="Normal 23 5 2 2 5 3" xfId="25972"/>
    <cellStyle name="Normal 23 5 2 2 6" xfId="17718"/>
    <cellStyle name="Normal 23 5 2 2 6 2" xfId="17724"/>
    <cellStyle name="Normal 23 5 2 2 6 2 2" xfId="3537"/>
    <cellStyle name="Normal 23 5 2 2 6 3" xfId="25987"/>
    <cellStyle name="Normal 23 5 2 2 7" xfId="14820"/>
    <cellStyle name="Normal 23 5 2 2 7 2" xfId="16276"/>
    <cellStyle name="Normal 23 5 2 2 7 2 2" xfId="12065"/>
    <cellStyle name="Normal 23 5 2 2 7 3" xfId="14676"/>
    <cellStyle name="Normal 23 5 2 2 8" xfId="16324"/>
    <cellStyle name="Normal 23 5 2 2 8 2" xfId="16339"/>
    <cellStyle name="Normal 23 5 2 2 9" xfId="17726"/>
    <cellStyle name="Normal 23 5 2 2 9 2" xfId="5780"/>
    <cellStyle name="Normal 23 5 2 3" xfId="17730"/>
    <cellStyle name="Normal 23 5 2 3 2" xfId="28524"/>
    <cellStyle name="Normal 23 5 2 3 2 2" xfId="1841"/>
    <cellStyle name="Normal 23 5 2 3 3" xfId="28027"/>
    <cellStyle name="Normal 23 5 2 4" xfId="26783"/>
    <cellStyle name="Normal 23 5 2 4 2" xfId="29162"/>
    <cellStyle name="Normal 23 5 2 4 2 2" xfId="17732"/>
    <cellStyle name="Normal 23 5 2 4 3" xfId="23186"/>
    <cellStyle name="Normal 23 5 2 5" xfId="17738"/>
    <cellStyle name="Normal 23 5 2 5 2" xfId="17745"/>
    <cellStyle name="Normal 23 5 2 5 2 2" xfId="35207"/>
    <cellStyle name="Normal 23 5 2 5 3" xfId="31787"/>
    <cellStyle name="Normal 23 5 2 6" xfId="5998"/>
    <cellStyle name="Normal 23 5 2 6 2" xfId="174"/>
    <cellStyle name="Normal 23 5 2 6 2 2" xfId="34928"/>
    <cellStyle name="Normal 23 5 2 6 3" xfId="6251"/>
    <cellStyle name="Normal 23 5 2 7" xfId="19629"/>
    <cellStyle name="Normal 23 5 2 7 2" xfId="31383"/>
    <cellStyle name="Normal 23 5 2 7 2 2" xfId="2119"/>
    <cellStyle name="Normal 23 5 2 7 3" xfId="17747"/>
    <cellStyle name="Normal 23 5 2 8" xfId="15774"/>
    <cellStyle name="Normal 23 5 2 8 2" xfId="36501"/>
    <cellStyle name="Normal 23 5 2 8 2 2" xfId="34261"/>
    <cellStyle name="Normal 23 5 2 8 3" xfId="9415"/>
    <cellStyle name="Normal 23 5 2 9" xfId="17752"/>
    <cellStyle name="Normal 23 5 2 9 2" xfId="34319"/>
    <cellStyle name="Normal 23 5 3" xfId="17754"/>
    <cellStyle name="Normal 23 5 3 10" xfId="23748"/>
    <cellStyle name="Normal 23 5 3 10 2" xfId="17756"/>
    <cellStyle name="Normal 23 5 3 11" xfId="23752"/>
    <cellStyle name="Normal 23 5 3 2" xfId="24937"/>
    <cellStyle name="Normal 23 5 3 2 10" xfId="36391"/>
    <cellStyle name="Normal 23 5 3 2 2" xfId="7880"/>
    <cellStyle name="Normal 23 5 3 2 2 2" xfId="35418"/>
    <cellStyle name="Normal 23 5 3 2 2 2 2" xfId="30276"/>
    <cellStyle name="Normal 23 5 3 2 2 3" xfId="35425"/>
    <cellStyle name="Normal 23 5 3 2 3" xfId="32395"/>
    <cellStyle name="Normal 23 5 3 2 3 2" xfId="141"/>
    <cellStyle name="Normal 23 5 3 2 3 2 2" xfId="30301"/>
    <cellStyle name="Normal 23 5 3 2 3 3" xfId="1732"/>
    <cellStyle name="Normal 23 5 3 2 4" xfId="3513"/>
    <cellStyle name="Normal 23 5 3 2 4 2" xfId="13"/>
    <cellStyle name="Normal 23 5 3 2 4 2 2" xfId="30307"/>
    <cellStyle name="Normal 23 5 3 2 4 3" xfId="5337"/>
    <cellStyle name="Normal 23 5 3 2 5" xfId="1521"/>
    <cellStyle name="Normal 23 5 3 2 5 2" xfId="33589"/>
    <cellStyle name="Normal 23 5 3 2 5 2 2" xfId="17761"/>
    <cellStyle name="Normal 23 5 3 2 5 3" xfId="7968"/>
    <cellStyle name="Normal 23 5 3 2 6" xfId="22588"/>
    <cellStyle name="Normal 23 5 3 2 6 2" xfId="28759"/>
    <cellStyle name="Normal 23 5 3 2 6 2 2" xfId="28763"/>
    <cellStyle name="Normal 23 5 3 2 6 3" xfId="9335"/>
    <cellStyle name="Normal 23 5 3 2 7" xfId="22591"/>
    <cellStyle name="Normal 23 5 3 2 7 2" xfId="17763"/>
    <cellStyle name="Normal 23 5 3 2 7 2 2" xfId="17766"/>
    <cellStyle name="Normal 23 5 3 2 7 3" xfId="33401"/>
    <cellStyle name="Normal 23 5 3 2 8" xfId="17768"/>
    <cellStyle name="Normal 23 5 3 2 8 2" xfId="8819"/>
    <cellStyle name="Normal 23 5 3 2 9" xfId="17770"/>
    <cellStyle name="Normal 23 5 3 2 9 2" xfId="17772"/>
    <cellStyle name="Normal 23 5 3 3" xfId="17778"/>
    <cellStyle name="Normal 23 5 3 3 2" xfId="7918"/>
    <cellStyle name="Normal 23 5 3 3 2 2" xfId="17779"/>
    <cellStyle name="Normal 23 5 3 3 3" xfId="36426"/>
    <cellStyle name="Normal 23 5 3 4" xfId="17782"/>
    <cellStyle name="Normal 23 5 3 4 2" xfId="17783"/>
    <cellStyle name="Normal 23 5 3 4 2 2" xfId="17652"/>
    <cellStyle name="Normal 23 5 3 4 3" xfId="14937"/>
    <cellStyle name="Normal 23 5 3 5" xfId="17787"/>
    <cellStyle name="Normal 23 5 3 5 2" xfId="17791"/>
    <cellStyle name="Normal 23 5 3 5 2 2" xfId="17793"/>
    <cellStyle name="Normal 23 5 3 5 3" xfId="17794"/>
    <cellStyle name="Normal 23 5 3 6" xfId="17908"/>
    <cellStyle name="Normal 23 5 3 6 2" xfId="17795"/>
    <cellStyle name="Normal 23 5 3 6 2 2" xfId="17796"/>
    <cellStyle name="Normal 23 5 3 6 3" xfId="4964"/>
    <cellStyle name="Normal 23 5 3 7" xfId="7577"/>
    <cellStyle name="Normal 23 5 3 7 2" xfId="12084"/>
    <cellStyle name="Normal 23 5 3 7 2 2" xfId="17799"/>
    <cellStyle name="Normal 23 5 3 7 3" xfId="511"/>
    <cellStyle name="Normal 23 5 3 8" xfId="12530"/>
    <cellStyle name="Normal 23 5 3 8 2" xfId="17803"/>
    <cellStyle name="Normal 23 5 3 8 2 2" xfId="35765"/>
    <cellStyle name="Normal 23 5 3 8 3" xfId="17806"/>
    <cellStyle name="Normal 23 5 3 9" xfId="17807"/>
    <cellStyle name="Normal 23 5 3 9 2" xfId="27683"/>
    <cellStyle name="Normal 23 5 4" xfId="4233"/>
    <cellStyle name="Normal 23 5 4 10" xfId="23787"/>
    <cellStyle name="Normal 23 5 4 2" xfId="17812"/>
    <cellStyle name="Normal 23 5 4 2 2" xfId="32032"/>
    <cellStyle name="Normal 23 5 4 2 2 2" xfId="33976"/>
    <cellStyle name="Normal 23 5 4 2 3" xfId="25666"/>
    <cellStyle name="Normal 23 5 4 3" xfId="17820"/>
    <cellStyle name="Normal 23 5 4 3 2" xfId="31115"/>
    <cellStyle name="Normal 23 5 4 3 2 2" xfId="17824"/>
    <cellStyle name="Normal 23 5 4 3 3" xfId="34408"/>
    <cellStyle name="Normal 23 5 4 4" xfId="17827"/>
    <cellStyle name="Normal 23 5 4 4 2" xfId="17830"/>
    <cellStyle name="Normal 23 5 4 4 2 2" xfId="21750"/>
    <cellStyle name="Normal 23 5 4 4 3" xfId="23192"/>
    <cellStyle name="Normal 23 5 4 5" xfId="17836"/>
    <cellStyle name="Normal 23 5 4 5 2" xfId="17839"/>
    <cellStyle name="Normal 23 5 4 5 2 2" xfId="17841"/>
    <cellStyle name="Normal 23 5 4 5 3" xfId="17843"/>
    <cellStyle name="Normal 23 5 4 6" xfId="18175"/>
    <cellStyle name="Normal 23 5 4 6 2" xfId="18183"/>
    <cellStyle name="Normal 23 5 4 6 2 2" xfId="17849"/>
    <cellStyle name="Normal 23 5 4 6 3" xfId="23015"/>
    <cellStyle name="Normal 23 5 4 7" xfId="18184"/>
    <cellStyle name="Normal 23 5 4 7 2" xfId="2583"/>
    <cellStyle name="Normal 23 5 4 7 2 2" xfId="12668"/>
    <cellStyle name="Normal 23 5 4 7 3" xfId="2627"/>
    <cellStyle name="Normal 23 5 4 8" xfId="5360"/>
    <cellStyle name="Normal 23 5 4 8 2" xfId="3563"/>
    <cellStyle name="Normal 23 5 4 9" xfId="17851"/>
    <cellStyle name="Normal 23 5 4 9 2" xfId="1275"/>
    <cellStyle name="Normal 23 5 5" xfId="8424"/>
    <cellStyle name="Normal 23 5 5 10" xfId="17852"/>
    <cellStyle name="Normal 23 5 5 2" xfId="2698"/>
    <cellStyle name="Normal 23 5 5 2 2" xfId="28871"/>
    <cellStyle name="Normal 23 5 5 2 2 2" xfId="29422"/>
    <cellStyle name="Normal 23 5 5 2 3" xfId="23680"/>
    <cellStyle name="Normal 23 5 5 3" xfId="17854"/>
    <cellStyle name="Normal 23 5 5 3 2" xfId="28993"/>
    <cellStyle name="Normal 23 5 5 3 2 2" xfId="35627"/>
    <cellStyle name="Normal 23 5 5 3 3" xfId="26308"/>
    <cellStyle name="Normal 23 5 5 4" xfId="17855"/>
    <cellStyle name="Normal 23 5 5 4 2" xfId="32368"/>
    <cellStyle name="Normal 23 5 5 4 2 2" xfId="29010"/>
    <cellStyle name="Normal 23 5 5 4 3" xfId="25361"/>
    <cellStyle name="Normal 23 5 5 5" xfId="17857"/>
    <cellStyle name="Normal 23 5 5 5 2" xfId="17861"/>
    <cellStyle name="Normal 23 5 5 5 2 2" xfId="13269"/>
    <cellStyle name="Normal 23 5 5 5 3" xfId="21414"/>
    <cellStyle name="Normal 23 5 5 6" xfId="18193"/>
    <cellStyle name="Normal 23 5 5 6 2" xfId="18201"/>
    <cellStyle name="Normal 23 5 5 6 2 2" xfId="3597"/>
    <cellStyle name="Normal 23 5 5 6 3" xfId="30187"/>
    <cellStyle name="Normal 23 5 5 7" xfId="18204"/>
    <cellStyle name="Normal 23 5 5 7 2" xfId="542"/>
    <cellStyle name="Normal 23 5 5 7 2 2" xfId="573"/>
    <cellStyle name="Normal 23 5 5 7 3" xfId="7572"/>
    <cellStyle name="Normal 23 5 5 8" xfId="17863"/>
    <cellStyle name="Normal 23 5 5 8 2" xfId="1653"/>
    <cellStyle name="Normal 23 5 5 9" xfId="3899"/>
    <cellStyle name="Normal 23 5 5 9 2" xfId="7240"/>
    <cellStyle name="Normal 23 5 6" xfId="17866"/>
    <cellStyle name="Normal 23 5 6 2" xfId="17868"/>
    <cellStyle name="Normal 23 5 6 2 2" xfId="29428"/>
    <cellStyle name="Normal 23 5 6 2 2 2" xfId="29435"/>
    <cellStyle name="Normal 23 5 6 2 3" xfId="29729"/>
    <cellStyle name="Normal 23 5 6 3" xfId="17870"/>
    <cellStyle name="Normal 23 5 6 3 2" xfId="29478"/>
    <cellStyle name="Normal 23 5 6 3 2 2" xfId="29480"/>
    <cellStyle name="Normal 23 5 6 3 3" xfId="27755"/>
    <cellStyle name="Normal 23 5 6 4" xfId="17871"/>
    <cellStyle name="Normal 23 5 6 4 2" xfId="17872"/>
    <cellStyle name="Normal 23 5 6 4 2 2" xfId="17874"/>
    <cellStyle name="Normal 23 5 6 4 3" xfId="23199"/>
    <cellStyle name="Normal 23 5 6 5" xfId="17879"/>
    <cellStyle name="Normal 23 5 6 5 2" xfId="17881"/>
    <cellStyle name="Normal 23 5 6 5 2 2" xfId="17886"/>
    <cellStyle name="Normal 23 5 6 5 3" xfId="17887"/>
    <cellStyle name="Normal 23 5 6 6" xfId="18207"/>
    <cellStyle name="Normal 23 5 6 6 2" xfId="18215"/>
    <cellStyle name="Normal 23 5 6 6 2 2" xfId="17891"/>
    <cellStyle name="Normal 23 5 6 6 3" xfId="17892"/>
    <cellStyle name="Normal 23 5 6 7" xfId="18219"/>
    <cellStyle name="Normal 23 5 6 7 2" xfId="1208"/>
    <cellStyle name="Normal 23 5 6 8" xfId="6099"/>
    <cellStyle name="Normal 23 5 6 8 2" xfId="35901"/>
    <cellStyle name="Normal 23 5 6 9" xfId="17893"/>
    <cellStyle name="Normal 23 5 7" xfId="17895"/>
    <cellStyle name="Normal 23 5 7 2" xfId="17897"/>
    <cellStyle name="Normal 23 5 7 2 2" xfId="29668"/>
    <cellStyle name="Normal 23 5 7 3" xfId="17899"/>
    <cellStyle name="Normal 23 5 8" xfId="2490"/>
    <cellStyle name="Normal 23 5 8 2" xfId="30968"/>
    <cellStyle name="Normal 23 5 8 2 2" xfId="26351"/>
    <cellStyle name="Normal 23 5 8 3" xfId="1700"/>
    <cellStyle name="Normal 23 5 9" xfId="34246"/>
    <cellStyle name="Normal 23 5 9 2" xfId="552"/>
    <cellStyle name="Normal 23 5 9 2 2" xfId="12447"/>
    <cellStyle name="Normal 23 5 9 3" xfId="17905"/>
    <cellStyle name="Normal 23 6" xfId="8948"/>
    <cellStyle name="Normal 23 6 10" xfId="17844"/>
    <cellStyle name="Normal 23 6 10 2" xfId="23000"/>
    <cellStyle name="Normal 23 6 10 2 2" xfId="23003"/>
    <cellStyle name="Normal 23 6 10 3" xfId="23009"/>
    <cellStyle name="Normal 23 6 11" xfId="23013"/>
    <cellStyle name="Normal 23 6 11 2" xfId="23017"/>
    <cellStyle name="Normal 23 6 11 2 2" xfId="23019"/>
    <cellStyle name="Normal 23 6 11 3" xfId="23115"/>
    <cellStyle name="Normal 23 6 12" xfId="23021"/>
    <cellStyle name="Normal 23 6 12 2" xfId="23023"/>
    <cellStyle name="Normal 23 6 13" xfId="23026"/>
    <cellStyle name="Normal 23 6 13 2" xfId="23028"/>
    <cellStyle name="Normal 23 6 14" xfId="23035"/>
    <cellStyle name="Normal 23 6 15" xfId="23043"/>
    <cellStyle name="Normal 23 6 2" xfId="31757"/>
    <cellStyle name="Normal 23 6 2 10" xfId="17906"/>
    <cellStyle name="Normal 23 6 2 10 2" xfId="17910"/>
    <cellStyle name="Normal 23 6 2 11" xfId="18170"/>
    <cellStyle name="Normal 23 6 2 2" xfId="17912"/>
    <cellStyle name="Normal 23 6 2 2 10" xfId="33633"/>
    <cellStyle name="Normal 23 6 2 2 2" xfId="16261"/>
    <cellStyle name="Normal 23 6 2 2 2 2" xfId="36103"/>
    <cellStyle name="Normal 23 6 2 2 2 2 2" xfId="36156"/>
    <cellStyle name="Normal 23 6 2 2 2 3" xfId="23966"/>
    <cellStyle name="Normal 23 6 2 2 3" xfId="35331"/>
    <cellStyle name="Normal 23 6 2 2 3 2" xfId="17914"/>
    <cellStyle name="Normal 23 6 2 2 3 2 2" xfId="17917"/>
    <cellStyle name="Normal 23 6 2 2 3 3" xfId="17921"/>
    <cellStyle name="Normal 23 6 2 2 4" xfId="17923"/>
    <cellStyle name="Normal 23 6 2 2 4 2" xfId="35354"/>
    <cellStyle name="Normal 23 6 2 2 4 2 2" xfId="17924"/>
    <cellStyle name="Normal 23 6 2 2 4 3" xfId="17928"/>
    <cellStyle name="Normal 23 6 2 2 5" xfId="17933"/>
    <cellStyle name="Normal 23 6 2 2 5 2" xfId="17934"/>
    <cellStyle name="Normal 23 6 2 2 5 2 2" xfId="17936"/>
    <cellStyle name="Normal 23 6 2 2 5 3" xfId="17937"/>
    <cellStyle name="Normal 23 6 2 2 6" xfId="24159"/>
    <cellStyle name="Normal 23 6 2 2 6 2" xfId="24165"/>
    <cellStyle name="Normal 23 6 2 2 6 2 2" xfId="17942"/>
    <cellStyle name="Normal 23 6 2 2 6 3" xfId="17944"/>
    <cellStyle name="Normal 23 6 2 2 7" xfId="24172"/>
    <cellStyle name="Normal 23 6 2 2 7 2" xfId="18266"/>
    <cellStyle name="Normal 23 6 2 2 7 2 2" xfId="18268"/>
    <cellStyle name="Normal 23 6 2 2 7 3" xfId="18332"/>
    <cellStyle name="Normal 23 6 2 2 8" xfId="18380"/>
    <cellStyle name="Normal 23 6 2 2 8 2" xfId="18388"/>
    <cellStyle name="Normal 23 6 2 2 9" xfId="18441"/>
    <cellStyle name="Normal 23 6 2 2 9 2" xfId="28937"/>
    <cellStyle name="Normal 23 6 2 3" xfId="17950"/>
    <cellStyle name="Normal 23 6 2 3 2" xfId="16265"/>
    <cellStyle name="Normal 23 6 2 3 2 2" xfId="5900"/>
    <cellStyle name="Normal 23 6 2 3 3" xfId="11981"/>
    <cellStyle name="Normal 23 6 2 4" xfId="17956"/>
    <cellStyle name="Normal 23 6 2 4 2" xfId="16501"/>
    <cellStyle name="Normal 23 6 2 4 2 2" xfId="19254"/>
    <cellStyle name="Normal 23 6 2 4 3" xfId="3327"/>
    <cellStyle name="Normal 23 6 2 5" xfId="9950"/>
    <cellStyle name="Normal 23 6 2 5 2" xfId="23726"/>
    <cellStyle name="Normal 23 6 2 5 2 2" xfId="32364"/>
    <cellStyle name="Normal 23 6 2 5 3" xfId="3375"/>
    <cellStyle name="Normal 23 6 2 6" xfId="3915"/>
    <cellStyle name="Normal 23 6 2 6 2" xfId="16791"/>
    <cellStyle name="Normal 23 6 2 6 2 2" xfId="15568"/>
    <cellStyle name="Normal 23 6 2 6 3" xfId="11850"/>
    <cellStyle name="Normal 23 6 2 7" xfId="19690"/>
    <cellStyle name="Normal 23 6 2 7 2" xfId="15591"/>
    <cellStyle name="Normal 23 6 2 7 2 2" xfId="16074"/>
    <cellStyle name="Normal 23 6 2 7 3" xfId="278"/>
    <cellStyle name="Normal 23 6 2 8" xfId="17958"/>
    <cellStyle name="Normal 23 6 2 8 2" xfId="35609"/>
    <cellStyle name="Normal 23 6 2 8 2 2" xfId="10582"/>
    <cellStyle name="Normal 23 6 2 8 3" xfId="1021"/>
    <cellStyle name="Normal 23 6 2 9" xfId="17959"/>
    <cellStyle name="Normal 23 6 2 9 2" xfId="6131"/>
    <cellStyle name="Normal 23 6 3" xfId="17960"/>
    <cellStyle name="Normal 23 6 3 10" xfId="2060"/>
    <cellStyle name="Normal 23 6 3 10 2" xfId="14796"/>
    <cellStyle name="Normal 23 6 3 11" xfId="14844"/>
    <cellStyle name="Normal 23 6 3 2" xfId="17963"/>
    <cellStyle name="Normal 23 6 3 2 10" xfId="3933"/>
    <cellStyle name="Normal 23 6 3 2 2" xfId="17966"/>
    <cellStyle name="Normal 23 6 3 2 2 2" xfId="17968"/>
    <cellStyle name="Normal 23 6 3 2 2 2 2" xfId="5240"/>
    <cellStyle name="Normal 23 6 3 2 2 3" xfId="26160"/>
    <cellStyle name="Normal 23 6 3 2 3" xfId="6019"/>
    <cellStyle name="Normal 23 6 3 2 3 2" xfId="4354"/>
    <cellStyle name="Normal 23 6 3 2 3 2 2" xfId="8260"/>
    <cellStyle name="Normal 23 6 3 2 3 3" xfId="23710"/>
    <cellStyle name="Normal 23 6 3 2 4" xfId="32857"/>
    <cellStyle name="Normal 23 6 3 2 4 2" xfId="17972"/>
    <cellStyle name="Normal 23 6 3 2 4 2 2" xfId="37367"/>
    <cellStyle name="Normal 23 6 3 2 4 3" xfId="17973"/>
    <cellStyle name="Normal 23 6 3 2 5" xfId="33885"/>
    <cellStyle name="Normal 23 6 3 2 5 2" xfId="17978"/>
    <cellStyle name="Normal 23 6 3 2 5 2 2" xfId="7010"/>
    <cellStyle name="Normal 23 6 3 2 5 3" xfId="17979"/>
    <cellStyle name="Normal 23 6 3 2 6" xfId="25231"/>
    <cellStyle name="Normal 23 6 3 2 6 2" xfId="25233"/>
    <cellStyle name="Normal 23 6 3 2 6 2 2" xfId="7246"/>
    <cellStyle name="Normal 23 6 3 2 6 3" xfId="17982"/>
    <cellStyle name="Normal 23 6 3 2 7" xfId="25234"/>
    <cellStyle name="Normal 23 6 3 2 7 2" xfId="19036"/>
    <cellStyle name="Normal 23 6 3 2 7 2 2" xfId="19038"/>
    <cellStyle name="Normal 23 6 3 2 7 3" xfId="19041"/>
    <cellStyle name="Normal 23 6 3 2 8" xfId="19050"/>
    <cellStyle name="Normal 23 6 3 2 8 2" xfId="19052"/>
    <cellStyle name="Normal 23 6 3 2 9" xfId="19057"/>
    <cellStyle name="Normal 23 6 3 2 9 2" xfId="29212"/>
    <cellStyle name="Normal 23 6 3 3" xfId="17984"/>
    <cellStyle name="Normal 23 6 3 3 2" xfId="11516"/>
    <cellStyle name="Normal 23 6 3 3 2 2" xfId="14953"/>
    <cellStyle name="Normal 23 6 3 3 3" xfId="12120"/>
    <cellStyle name="Normal 23 6 3 4" xfId="29158"/>
    <cellStyle name="Normal 23 6 3 4 2" xfId="14778"/>
    <cellStyle name="Normal 23 6 3 4 2 2" xfId="17313"/>
    <cellStyle name="Normal 23 6 3 4 3" xfId="10136"/>
    <cellStyle name="Normal 23 6 3 5" xfId="17990"/>
    <cellStyle name="Normal 23 6 3 5 2" xfId="8990"/>
    <cellStyle name="Normal 23 6 3 5 2 2" xfId="611"/>
    <cellStyle name="Normal 23 6 3 5 3" xfId="5453"/>
    <cellStyle name="Normal 23 6 3 6" xfId="14424"/>
    <cellStyle name="Normal 23 6 3 6 2" xfId="9082"/>
    <cellStyle name="Normal 23 6 3 6 2 2" xfId="4951"/>
    <cellStyle name="Normal 23 6 3 6 3" xfId="8445"/>
    <cellStyle name="Normal 23 6 3 7" xfId="2051"/>
    <cellStyle name="Normal 23 6 3 7 2" xfId="6399"/>
    <cellStyle name="Normal 23 6 3 7 2 2" xfId="7275"/>
    <cellStyle name="Normal 23 6 3 7 3" xfId="1570"/>
    <cellStyle name="Normal 23 6 3 8" xfId="17993"/>
    <cellStyle name="Normal 23 6 3 8 2" xfId="9214"/>
    <cellStyle name="Normal 23 6 3 8 2 2" xfId="5162"/>
    <cellStyle name="Normal 23 6 3 8 3" xfId="2597"/>
    <cellStyle name="Normal 23 6 3 9" xfId="17994"/>
    <cellStyle name="Normal 23 6 3 9 2" xfId="5047"/>
    <cellStyle name="Normal 23 6 4" xfId="17997"/>
    <cellStyle name="Normal 23 6 4 10" xfId="14698"/>
    <cellStyle name="Normal 23 6 4 2" xfId="17999"/>
    <cellStyle name="Normal 23 6 4 2 2" xfId="36775"/>
    <cellStyle name="Normal 23 6 4 2 2 2" xfId="18001"/>
    <cellStyle name="Normal 23 6 4 2 3" xfId="18002"/>
    <cellStyle name="Normal 23 6 4 3" xfId="18004"/>
    <cellStyle name="Normal 23 6 4 3 2" xfId="16033"/>
    <cellStyle name="Normal 23 6 4 3 2 2" xfId="1102"/>
    <cellStyle name="Normal 23 6 4 3 3" xfId="12156"/>
    <cellStyle name="Normal 23 6 4 4" xfId="18005"/>
    <cellStyle name="Normal 23 6 4 4 2" xfId="9316"/>
    <cellStyle name="Normal 23 6 4 4 2 2" xfId="6046"/>
    <cellStyle name="Normal 23 6 4 4 3" xfId="9320"/>
    <cellStyle name="Normal 23 6 4 5" xfId="18785"/>
    <cellStyle name="Normal 23 6 4 5 2" xfId="18788"/>
    <cellStyle name="Normal 23 6 4 5 2 2" xfId="18007"/>
    <cellStyle name="Normal 23 6 4 5 3" xfId="18009"/>
    <cellStyle name="Normal 23 6 4 6" xfId="14442"/>
    <cellStyle name="Normal 23 6 4 6 2" xfId="9336"/>
    <cellStyle name="Normal 23 6 4 6 2 2" xfId="18011"/>
    <cellStyle name="Normal 23 6 4 6 3" xfId="18013"/>
    <cellStyle name="Normal 23 6 4 7" xfId="18014"/>
    <cellStyle name="Normal 23 6 4 7 2" xfId="7279"/>
    <cellStyle name="Normal 23 6 4 7 2 2" xfId="18016"/>
    <cellStyle name="Normal 23 6 4 7 3" xfId="37690"/>
    <cellStyle name="Normal 23 6 4 8" xfId="18017"/>
    <cellStyle name="Normal 23 6 4 8 2" xfId="18018"/>
    <cellStyle name="Normal 23 6 4 9" xfId="18019"/>
    <cellStyle name="Normal 23 6 4 9 2" xfId="18020"/>
    <cellStyle name="Normal 23 6 5" xfId="4167"/>
    <cellStyle name="Normal 23 6 5 2" xfId="18021"/>
    <cellStyle name="Normal 23 6 5 2 2" xfId="18023"/>
    <cellStyle name="Normal 23 6 5 2 2 2" xfId="18025"/>
    <cellStyle name="Normal 23 6 5 2 3" xfId="4615"/>
    <cellStyle name="Normal 23 6 5 3" xfId="18027"/>
    <cellStyle name="Normal 23 6 5 3 2" xfId="3087"/>
    <cellStyle name="Normal 23 6 5 3 2 2" xfId="33326"/>
    <cellStyle name="Normal 23 6 5 3 3" xfId="2013"/>
    <cellStyle name="Normal 23 6 5 4" xfId="18028"/>
    <cellStyle name="Normal 23 6 5 4 2" xfId="18029"/>
    <cellStyle name="Normal 23 6 5 4 2 2" xfId="23386"/>
    <cellStyle name="Normal 23 6 5 4 3" xfId="18030"/>
    <cellStyle name="Normal 23 6 5 5" xfId="25288"/>
    <cellStyle name="Normal 23 6 5 5 2" xfId="28324"/>
    <cellStyle name="Normal 23 6 5 5 2 2" xfId="18033"/>
    <cellStyle name="Normal 23 6 5 5 3" xfId="18034"/>
    <cellStyle name="Normal 23 6 5 6" xfId="18036"/>
    <cellStyle name="Normal 23 6 5 6 2" xfId="18038"/>
    <cellStyle name="Normal 23 6 5 6 2 2" xfId="18039"/>
    <cellStyle name="Normal 23 6 5 6 3" xfId="18041"/>
    <cellStyle name="Normal 23 6 5 7" xfId="18042"/>
    <cellStyle name="Normal 23 6 5 7 2" xfId="18043"/>
    <cellStyle name="Normal 23 6 5 8" xfId="18044"/>
    <cellStyle name="Normal 23 6 5 8 2" xfId="18045"/>
    <cellStyle name="Normal 23 6 5 9" xfId="11229"/>
    <cellStyle name="Normal 23 6 6" xfId="18046"/>
    <cellStyle name="Normal 23 6 6 2" xfId="18047"/>
    <cellStyle name="Normal 23 6 6 2 2" xfId="18048"/>
    <cellStyle name="Normal 23 6 6 3" xfId="18050"/>
    <cellStyle name="Normal 23 6 7" xfId="18052"/>
    <cellStyle name="Normal 23 6 7 2" xfId="18055"/>
    <cellStyle name="Normal 23 6 7 2 2" xfId="18057"/>
    <cellStyle name="Normal 23 6 7 3" xfId="18058"/>
    <cellStyle name="Normal 23 6 8" xfId="31700"/>
    <cellStyle name="Normal 23 6 8 2" xfId="18059"/>
    <cellStyle name="Normal 23 6 8 2 2" xfId="18060"/>
    <cellStyle name="Normal 23 6 8 3" xfId="3981"/>
    <cellStyle name="Normal 23 6 9" xfId="17797"/>
    <cellStyle name="Normal 23 6 9 2" xfId="18061"/>
    <cellStyle name="Normal 23 6 9 2 2" xfId="18062"/>
    <cellStyle name="Normal 23 6 9 3" xfId="18063"/>
    <cellStyle name="Normal 23 7" xfId="18064"/>
    <cellStyle name="Normal 23 7 10" xfId="17390"/>
    <cellStyle name="Normal 23 7 10 2" xfId="17392"/>
    <cellStyle name="Normal 23 7 11" xfId="5830"/>
    <cellStyle name="Normal 23 7 2" xfId="18068"/>
    <cellStyle name="Normal 23 7 2 10" xfId="18069"/>
    <cellStyle name="Normal 23 7 2 2" xfId="25012"/>
    <cellStyle name="Normal 23 7 2 2 2" xfId="18071"/>
    <cellStyle name="Normal 23 7 2 2 2 2" xfId="35566"/>
    <cellStyle name="Normal 23 7 2 2 3" xfId="330"/>
    <cellStyle name="Normal 23 7 2 3" xfId="36368"/>
    <cellStyle name="Normal 23 7 2 3 2" xfId="18072"/>
    <cellStyle name="Normal 23 7 2 3 2 2" xfId="30156"/>
    <cellStyle name="Normal 23 7 2 3 3" xfId="259"/>
    <cellStyle name="Normal 23 7 2 4" xfId="18074"/>
    <cellStyle name="Normal 23 7 2 4 2" xfId="18076"/>
    <cellStyle name="Normal 23 7 2 4 2 2" xfId="33999"/>
    <cellStyle name="Normal 23 7 2 4 3" xfId="10557"/>
    <cellStyle name="Normal 23 7 2 5" xfId="18079"/>
    <cellStyle name="Normal 23 7 2 5 2" xfId="18080"/>
    <cellStyle name="Normal 23 7 2 5 2 2" xfId="30566"/>
    <cellStyle name="Normal 23 7 2 5 3" xfId="1222"/>
    <cellStyle name="Normal 23 7 2 6" xfId="3451"/>
    <cellStyle name="Normal 23 7 2 6 2" xfId="18081"/>
    <cellStyle name="Normal 23 7 2 6 2 2" xfId="30650"/>
    <cellStyle name="Normal 23 7 2 6 3" xfId="6737"/>
    <cellStyle name="Normal 23 7 2 7" xfId="18082"/>
    <cellStyle name="Normal 23 7 2 7 2" xfId="18083"/>
    <cellStyle name="Normal 23 7 2 7 2 2" xfId="30791"/>
    <cellStyle name="Normal 23 7 2 7 3" xfId="18084"/>
    <cellStyle name="Normal 23 7 2 8" xfId="18085"/>
    <cellStyle name="Normal 23 7 2 8 2" xfId="18086"/>
    <cellStyle name="Normal 23 7 2 9" xfId="19131"/>
    <cellStyle name="Normal 23 7 2 9 2" xfId="18087"/>
    <cellStyle name="Normal 23 7 3" xfId="18088"/>
    <cellStyle name="Normal 23 7 3 2" xfId="18092"/>
    <cellStyle name="Normal 23 7 3 2 2" xfId="5556"/>
    <cellStyle name="Normal 23 7 3 3" xfId="18097"/>
    <cellStyle name="Normal 23 7 4" xfId="18100"/>
    <cellStyle name="Normal 23 7 4 2" xfId="20834"/>
    <cellStyle name="Normal 23 7 4 2 2" xfId="15519"/>
    <cellStyle name="Normal 23 7 4 3" xfId="18102"/>
    <cellStyle name="Normal 23 7 5" xfId="18104"/>
    <cellStyle name="Normal 23 7 5 2" xfId="18106"/>
    <cellStyle name="Normal 23 7 5 2 2" xfId="18107"/>
    <cellStyle name="Normal 23 7 5 3" xfId="18109"/>
    <cellStyle name="Normal 23 7 6" xfId="18110"/>
    <cellStyle name="Normal 23 7 6 2" xfId="18111"/>
    <cellStyle name="Normal 23 7 6 2 2" xfId="18114"/>
    <cellStyle name="Normal 23 7 6 3" xfId="18115"/>
    <cellStyle name="Normal 23 7 7" xfId="18116"/>
    <cellStyle name="Normal 23 7 7 2" xfId="18121"/>
    <cellStyle name="Normal 23 7 7 2 2" xfId="18123"/>
    <cellStyle name="Normal 23 7 7 3" xfId="18124"/>
    <cellStyle name="Normal 23 7 8" xfId="32443"/>
    <cellStyle name="Normal 23 7 8 2" xfId="18125"/>
    <cellStyle name="Normal 23 7 8 2 2" xfId="18127"/>
    <cellStyle name="Normal 23 7 8 3" xfId="3099"/>
    <cellStyle name="Normal 23 7 9" xfId="593"/>
    <cellStyle name="Normal 23 7 9 2" xfId="4385"/>
    <cellStyle name="Normal 23 8" xfId="348"/>
    <cellStyle name="Normal 23 8 10" xfId="7132"/>
    <cellStyle name="Normal 23 8 10 2" xfId="8857"/>
    <cellStyle name="Normal 23 8 11" xfId="8470"/>
    <cellStyle name="Normal 23 8 2" xfId="36725"/>
    <cellStyle name="Normal 23 8 2 10" xfId="11288"/>
    <cellStyle name="Normal 23 8 2 2" xfId="1770"/>
    <cellStyle name="Normal 23 8 2 2 2" xfId="324"/>
    <cellStyle name="Normal 23 8 2 2 2 2" xfId="1393"/>
    <cellStyle name="Normal 23 8 2 2 3" xfId="5938"/>
    <cellStyle name="Normal 23 8 2 3" xfId="24534"/>
    <cellStyle name="Normal 23 8 2 3 2" xfId="335"/>
    <cellStyle name="Normal 23 8 2 3 2 2" xfId="2998"/>
    <cellStyle name="Normal 23 8 2 3 3" xfId="9127"/>
    <cellStyle name="Normal 23 8 2 4" xfId="6314"/>
    <cellStyle name="Normal 23 8 2 4 2" xfId="934"/>
    <cellStyle name="Normal 23 8 2 4 2 2" xfId="4218"/>
    <cellStyle name="Normal 23 8 2 4 3" xfId="26104"/>
    <cellStyle name="Normal 23 8 2 5" xfId="1769"/>
    <cellStyle name="Normal 23 8 2 5 2" xfId="5520"/>
    <cellStyle name="Normal 23 8 2 5 2 2" xfId="1821"/>
    <cellStyle name="Normal 23 8 2 5 3" xfId="2428"/>
    <cellStyle name="Normal 23 8 2 6" xfId="1225"/>
    <cellStyle name="Normal 23 8 2 6 2" xfId="1195"/>
    <cellStyle name="Normal 23 8 2 6 2 2" xfId="1205"/>
    <cellStyle name="Normal 23 8 2 6 3" xfId="5484"/>
    <cellStyle name="Normal 23 8 2 7" xfId="205"/>
    <cellStyle name="Normal 23 8 2 7 2" xfId="1178"/>
    <cellStyle name="Normal 23 8 2 7 2 2" xfId="2772"/>
    <cellStyle name="Normal 23 8 2 7 3" xfId="1249"/>
    <cellStyle name="Normal 23 8 2 8" xfId="836"/>
    <cellStyle name="Normal 23 8 2 8 2" xfId="1312"/>
    <cellStyle name="Normal 23 8 2 9" xfId="28780"/>
    <cellStyle name="Normal 23 8 2 9 2" xfId="1402"/>
    <cellStyle name="Normal 23 8 3" xfId="4683"/>
    <cellStyle name="Normal 23 8 3 2" xfId="4790"/>
    <cellStyle name="Normal 23 8 3 2 2" xfId="6339"/>
    <cellStyle name="Normal 23 8 3 3" xfId="495"/>
    <cellStyle name="Normal 23 8 4" xfId="10424"/>
    <cellStyle name="Normal 23 8 4 2" xfId="10577"/>
    <cellStyle name="Normal 23 8 4 2 2" xfId="3672"/>
    <cellStyle name="Normal 23 8 4 3" xfId="4643"/>
    <cellStyle name="Normal 23 8 5" xfId="1594"/>
    <cellStyle name="Normal 23 8 5 2" xfId="10390"/>
    <cellStyle name="Normal 23 8 5 2 2" xfId="2203"/>
    <cellStyle name="Normal 23 8 5 3" xfId="6747"/>
    <cellStyle name="Normal 23 8 6" xfId="1070"/>
    <cellStyle name="Normal 23 8 6 2" xfId="11678"/>
    <cellStyle name="Normal 23 8 6 2 2" xfId="9649"/>
    <cellStyle name="Normal 23 8 6 3" xfId="9650"/>
    <cellStyle name="Normal 23 8 7" xfId="2674"/>
    <cellStyle name="Normal 23 8 7 2" xfId="3252"/>
    <cellStyle name="Normal 23 8 7 2 2" xfId="7099"/>
    <cellStyle name="Normal 23 8 7 3" xfId="309"/>
    <cellStyle name="Normal 23 8 8" xfId="622"/>
    <cellStyle name="Normal 23 8 8 2" xfId="5511"/>
    <cellStyle name="Normal 23 8 8 2 2" xfId="12946"/>
    <cellStyle name="Normal 23 8 8 3" xfId="12953"/>
    <cellStyle name="Normal 23 8 9" xfId="5113"/>
    <cellStyle name="Normal 23 8 9 2" xfId="1390"/>
    <cellStyle name="Normal 23 9" xfId="2953"/>
    <cellStyle name="Normal 23 9 10" xfId="12580"/>
    <cellStyle name="Normal 23 9 2" xfId="5369"/>
    <cellStyle name="Normal 23 9 2 2" xfId="6748"/>
    <cellStyle name="Normal 23 9 2 2 2" xfId="5462"/>
    <cellStyle name="Normal 23 9 2 3" xfId="24535"/>
    <cellStyle name="Normal 23 9 3" xfId="24971"/>
    <cellStyle name="Normal 23 9 3 2" xfId="1858"/>
    <cellStyle name="Normal 23 9 3 2 2" xfId="7995"/>
    <cellStyle name="Normal 23 9 3 3" xfId="2910"/>
    <cellStyle name="Normal 23 9 4" xfId="4587"/>
    <cellStyle name="Normal 23 9 4 2" xfId="13030"/>
    <cellStyle name="Normal 23 9 4 2 2" xfId="5650"/>
    <cellStyle name="Normal 23 9 4 3" xfId="5671"/>
    <cellStyle name="Normal 23 9 5" xfId="7991"/>
    <cellStyle name="Normal 23 9 5 2" xfId="3802"/>
    <cellStyle name="Normal 23 9 5 2 2" xfId="5620"/>
    <cellStyle name="Normal 23 9 5 3" xfId="6768"/>
    <cellStyle name="Normal 23 9 6" xfId="4248"/>
    <cellStyle name="Normal 23 9 6 2" xfId="5922"/>
    <cellStyle name="Normal 23 9 6 2 2" xfId="5929"/>
    <cellStyle name="Normal 23 9 6 3" xfId="5316"/>
    <cellStyle name="Normal 23 9 7" xfId="2113"/>
    <cellStyle name="Normal 23 9 7 2" xfId="10020"/>
    <cellStyle name="Normal 23 9 7 2 2" xfId="9041"/>
    <cellStyle name="Normal 23 9 7 3" xfId="6059"/>
    <cellStyle name="Normal 23 9 8" xfId="4334"/>
    <cellStyle name="Normal 23 9 8 2" xfId="10038"/>
    <cellStyle name="Normal 23 9 9" xfId="8003"/>
    <cellStyle name="Normal 23 9 9 2" xfId="4442"/>
    <cellStyle name="Normal 24" xfId="7624"/>
    <cellStyle name="Normal 24 10" xfId="2251"/>
    <cellStyle name="Normal 24 10 2" xfId="23007"/>
    <cellStyle name="Normal 24 10 2 2" xfId="18134"/>
    <cellStyle name="Normal 24 10 3" xfId="18137"/>
    <cellStyle name="Normal 24 11" xfId="23112"/>
    <cellStyle name="Normal 24 11 2" xfId="23114"/>
    <cellStyle name="Normal 24 11 2 2" xfId="18142"/>
    <cellStyle name="Normal 24 11 3" xfId="15368"/>
    <cellStyle name="Normal 24 12" xfId="23124"/>
    <cellStyle name="Normal 24 12 2" xfId="18154"/>
    <cellStyle name="Normal 24 12 2 2" xfId="18157"/>
    <cellStyle name="Normal 24 12 3" xfId="18158"/>
    <cellStyle name="Normal 24 13" xfId="36722"/>
    <cellStyle name="Normal 24 13 2" xfId="23030"/>
    <cellStyle name="Normal 24 13 2 2" xfId="10788"/>
    <cellStyle name="Normal 24 13 3" xfId="10808"/>
    <cellStyle name="Normal 24 14" xfId="18159"/>
    <cellStyle name="Normal 24 14 2" xfId="23037"/>
    <cellStyle name="Normal 24 14 2 2" xfId="18160"/>
    <cellStyle name="Normal 24 14 3" xfId="18163"/>
    <cellStyle name="Normal 24 15" xfId="11770"/>
    <cellStyle name="Normal 24 15 2" xfId="11775"/>
    <cellStyle name="Normal 24 16" xfId="11399"/>
    <cellStyle name="Normal 24 16 2" xfId="18164"/>
    <cellStyle name="Normal 24 17" xfId="18165"/>
    <cellStyle name="Normal 24 18" xfId="18167"/>
    <cellStyle name="Normal 24 2" xfId="6539"/>
    <cellStyle name="Normal 24 2 10" xfId="18172"/>
    <cellStyle name="Normal 24 2 10 2" xfId="18178"/>
    <cellStyle name="Normal 24 2 10 2 2" xfId="18182"/>
    <cellStyle name="Normal 24 2 10 3" xfId="18185"/>
    <cellStyle name="Normal 24 2 11" xfId="18188"/>
    <cellStyle name="Normal 24 2 11 2" xfId="18196"/>
    <cellStyle name="Normal 24 2 11 2 2" xfId="18202"/>
    <cellStyle name="Normal 24 2 11 3" xfId="18205"/>
    <cellStyle name="Normal 24 2 12" xfId="1334"/>
    <cellStyle name="Normal 24 2 12 2" xfId="18210"/>
    <cellStyle name="Normal 24 2 12 2 2" xfId="18216"/>
    <cellStyle name="Normal 24 2 12 3" xfId="18218"/>
    <cellStyle name="Normal 24 2 13" xfId="4706"/>
    <cellStyle name="Normal 24 2 13 2" xfId="18222"/>
    <cellStyle name="Normal 24 2 13 2 2" xfId="18225"/>
    <cellStyle name="Normal 24 2 13 3" xfId="18227"/>
    <cellStyle name="Normal 24 2 14" xfId="18233"/>
    <cellStyle name="Normal 24 2 14 2" xfId="18234"/>
    <cellStyle name="Normal 24 2 14 2 2" xfId="18237"/>
    <cellStyle name="Normal 24 2 14 3" xfId="18239"/>
    <cellStyle name="Normal 24 2 15" xfId="36287"/>
    <cellStyle name="Normal 24 2 15 2" xfId="5741"/>
    <cellStyle name="Normal 24 2 15 2 2" xfId="10618"/>
    <cellStyle name="Normal 24 2 15 3" xfId="16000"/>
    <cellStyle name="Normal 24 2 16" xfId="3279"/>
    <cellStyle name="Normal 24 2 16 2" xfId="18241"/>
    <cellStyle name="Normal 24 2 17" xfId="12140"/>
    <cellStyle name="Normal 24 2 17 2" xfId="863"/>
    <cellStyle name="Normal 24 2 18" xfId="20623"/>
    <cellStyle name="Normal 24 2 19" xfId="20216"/>
    <cellStyle name="Normal 24 2 2" xfId="6331"/>
    <cellStyle name="Normal 24 2 2 10" xfId="13635"/>
    <cellStyle name="Normal 24 2 2 10 2" xfId="20146"/>
    <cellStyle name="Normal 24 2 2 10 2 2" xfId="17113"/>
    <cellStyle name="Normal 24 2 2 10 3" xfId="9847"/>
    <cellStyle name="Normal 24 2 2 11" xfId="7002"/>
    <cellStyle name="Normal 24 2 2 11 2" xfId="18243"/>
    <cellStyle name="Normal 24 2 2 11 2 2" xfId="18244"/>
    <cellStyle name="Normal 24 2 2 11 3" xfId="18246"/>
    <cellStyle name="Normal 24 2 2 12" xfId="3029"/>
    <cellStyle name="Normal 24 2 2 12 2" xfId="18247"/>
    <cellStyle name="Normal 24 2 2 12 2 2" xfId="18250"/>
    <cellStyle name="Normal 24 2 2 12 3" xfId="18255"/>
    <cellStyle name="Normal 24 2 2 13" xfId="30761"/>
    <cellStyle name="Normal 24 2 2 13 2" xfId="18257"/>
    <cellStyle name="Normal 24 2 2 14" xfId="12860"/>
    <cellStyle name="Normal 24 2 2 14 2" xfId="18259"/>
    <cellStyle name="Normal 24 2 2 15" xfId="18261"/>
    <cellStyle name="Normal 24 2 2 16" xfId="2591"/>
    <cellStyle name="Normal 24 2 2 2" xfId="24171"/>
    <cellStyle name="Normal 24 2 2 2 10" xfId="29915"/>
    <cellStyle name="Normal 24 2 2 2 10 2" xfId="19085"/>
    <cellStyle name="Normal 24 2 2 2 11" xfId="18263"/>
    <cellStyle name="Normal 24 2 2 2 2" xfId="18265"/>
    <cellStyle name="Normal 24 2 2 2 2 10" xfId="34571"/>
    <cellStyle name="Normal 24 2 2 2 2 2" xfId="18267"/>
    <cellStyle name="Normal 24 2 2 2 2 2 2" xfId="18269"/>
    <cellStyle name="Normal 24 2 2 2 2 2 2 2" xfId="18273"/>
    <cellStyle name="Normal 24 2 2 2 2 2 3" xfId="18278"/>
    <cellStyle name="Normal 24 2 2 2 2 3" xfId="18284"/>
    <cellStyle name="Normal 24 2 2 2 2 3 2" xfId="18289"/>
    <cellStyle name="Normal 24 2 2 2 2 3 2 2" xfId="18291"/>
    <cellStyle name="Normal 24 2 2 2 2 3 3" xfId="14302"/>
    <cellStyle name="Normal 24 2 2 2 2 4" xfId="18481"/>
    <cellStyle name="Normal 24 2 2 2 2 4 2" xfId="18297"/>
    <cellStyle name="Normal 24 2 2 2 2 4 2 2" xfId="18300"/>
    <cellStyle name="Normal 24 2 2 2 2 4 3" xfId="14204"/>
    <cellStyle name="Normal 24 2 2 2 2 5" xfId="37269"/>
    <cellStyle name="Normal 24 2 2 2 2 5 2" xfId="37446"/>
    <cellStyle name="Normal 24 2 2 2 2 5 2 2" xfId="18307"/>
    <cellStyle name="Normal 24 2 2 2 2 5 3" xfId="14213"/>
    <cellStyle name="Normal 24 2 2 2 2 6" xfId="8704"/>
    <cellStyle name="Normal 24 2 2 2 2 6 2" xfId="1327"/>
    <cellStyle name="Normal 24 2 2 2 2 6 2 2" xfId="18313"/>
    <cellStyle name="Normal 24 2 2 2 2 6 3" xfId="5750"/>
    <cellStyle name="Normal 24 2 2 2 2 7" xfId="18316"/>
    <cellStyle name="Normal 24 2 2 2 2 7 2" xfId="18320"/>
    <cellStyle name="Normal 24 2 2 2 2 7 2 2" xfId="18324"/>
    <cellStyle name="Normal 24 2 2 2 2 7 3" xfId="14228"/>
    <cellStyle name="Normal 24 2 2 2 2 8" xfId="18327"/>
    <cellStyle name="Normal 24 2 2 2 2 8 2" xfId="6123"/>
    <cellStyle name="Normal 24 2 2 2 2 9" xfId="18330"/>
    <cellStyle name="Normal 24 2 2 2 2 9 2" xfId="18331"/>
    <cellStyle name="Normal 24 2 2 2 3" xfId="18333"/>
    <cellStyle name="Normal 24 2 2 2 3 2" xfId="32501"/>
    <cellStyle name="Normal 24 2 2 2 3 2 2" xfId="18336"/>
    <cellStyle name="Normal 24 2 2 2 3 3" xfId="18339"/>
    <cellStyle name="Normal 24 2 2 2 4" xfId="18340"/>
    <cellStyle name="Normal 24 2 2 2 4 2" xfId="18344"/>
    <cellStyle name="Normal 24 2 2 2 4 2 2" xfId="25809"/>
    <cellStyle name="Normal 24 2 2 2 4 3" xfId="18347"/>
    <cellStyle name="Normal 24 2 2 2 5" xfId="35472"/>
    <cellStyle name="Normal 24 2 2 2 5 2" xfId="18348"/>
    <cellStyle name="Normal 24 2 2 2 5 2 2" xfId="18350"/>
    <cellStyle name="Normal 24 2 2 2 5 3" xfId="18356"/>
    <cellStyle name="Normal 24 2 2 2 6" xfId="18361"/>
    <cellStyle name="Normal 24 2 2 2 6 2" xfId="34552"/>
    <cellStyle name="Normal 24 2 2 2 6 2 2" xfId="28581"/>
    <cellStyle name="Normal 24 2 2 2 6 3" xfId="18363"/>
    <cellStyle name="Normal 24 2 2 2 7" xfId="15008"/>
    <cellStyle name="Normal 24 2 2 2 7 2" xfId="34627"/>
    <cellStyle name="Normal 24 2 2 2 7 2 2" xfId="28584"/>
    <cellStyle name="Normal 24 2 2 2 7 3" xfId="18371"/>
    <cellStyle name="Normal 24 2 2 2 8" xfId="623"/>
    <cellStyle name="Normal 24 2 2 2 8 2" xfId="33758"/>
    <cellStyle name="Normal 24 2 2 2 8 2 2" xfId="34632"/>
    <cellStyle name="Normal 24 2 2 2 8 3" xfId="9955"/>
    <cellStyle name="Normal 24 2 2 2 9" xfId="1063"/>
    <cellStyle name="Normal 24 2 2 2 9 2" xfId="18377"/>
    <cellStyle name="Normal 24 2 2 3" xfId="18379"/>
    <cellStyle name="Normal 24 2 2 3 10" xfId="20204"/>
    <cellStyle name="Normal 24 2 2 3 10 2" xfId="18382"/>
    <cellStyle name="Normal 24 2 2 3 11" xfId="33489"/>
    <cellStyle name="Normal 24 2 2 3 2" xfId="18387"/>
    <cellStyle name="Normal 24 2 2 3 2 10" xfId="11978"/>
    <cellStyle name="Normal 24 2 2 3 2 2" xfId="18389"/>
    <cellStyle name="Normal 24 2 2 3 2 2 2" xfId="3923"/>
    <cellStyle name="Normal 24 2 2 3 2 2 2 2" xfId="4190"/>
    <cellStyle name="Normal 24 2 2 3 2 2 3" xfId="14608"/>
    <cellStyle name="Normal 24 2 2 3 2 3" xfId="18394"/>
    <cellStyle name="Normal 24 2 2 3 2 3 2" xfId="22339"/>
    <cellStyle name="Normal 24 2 2 3 2 3 2 2" xfId="30850"/>
    <cellStyle name="Normal 24 2 2 3 2 3 3" xfId="14617"/>
    <cellStyle name="Normal 24 2 2 3 2 4" xfId="18713"/>
    <cellStyle name="Normal 24 2 2 3 2 4 2" xfId="18395"/>
    <cellStyle name="Normal 24 2 2 3 2 4 2 2" xfId="31436"/>
    <cellStyle name="Normal 24 2 2 3 2 4 3" xfId="14626"/>
    <cellStyle name="Normal 24 2 2 3 2 5" xfId="38006"/>
    <cellStyle name="Normal 24 2 2 3 2 5 2" xfId="26047"/>
    <cellStyle name="Normal 24 2 2 3 2 5 2 2" xfId="18396"/>
    <cellStyle name="Normal 24 2 2 3 2 5 3" xfId="14633"/>
    <cellStyle name="Normal 24 2 2 3 2 6" xfId="35406"/>
    <cellStyle name="Normal 24 2 2 3 2 6 2" xfId="18398"/>
    <cellStyle name="Normal 24 2 2 3 2 6 2 2" xfId="18400"/>
    <cellStyle name="Normal 24 2 2 3 2 6 3" xfId="14638"/>
    <cellStyle name="Normal 24 2 2 3 2 7" xfId="18401"/>
    <cellStyle name="Normal 24 2 2 3 2 7 2" xfId="18403"/>
    <cellStyle name="Normal 24 2 2 3 2 7 2 2" xfId="18405"/>
    <cellStyle name="Normal 24 2 2 3 2 7 3" xfId="14646"/>
    <cellStyle name="Normal 24 2 2 3 2 8" xfId="27198"/>
    <cellStyle name="Normal 24 2 2 3 2 8 2" xfId="27861"/>
    <cellStyle name="Normal 24 2 2 3 2 9" xfId="18406"/>
    <cellStyle name="Normal 24 2 2 3 2 9 2" xfId="12624"/>
    <cellStyle name="Normal 24 2 2 3 3" xfId="18517"/>
    <cellStyle name="Normal 24 2 2 3 3 2" xfId="29942"/>
    <cellStyle name="Normal 24 2 2 3 3 2 2" xfId="18408"/>
    <cellStyle name="Normal 24 2 2 3 3 3" xfId="24109"/>
    <cellStyle name="Normal 24 2 2 3 4" xfId="18410"/>
    <cellStyle name="Normal 24 2 2 3 4 2" xfId="18415"/>
    <cellStyle name="Normal 24 2 2 3 4 2 2" xfId="20137"/>
    <cellStyle name="Normal 24 2 2 3 4 3" xfId="18417"/>
    <cellStyle name="Normal 24 2 2 3 5" xfId="18418"/>
    <cellStyle name="Normal 24 2 2 3 5 2" xfId="18419"/>
    <cellStyle name="Normal 24 2 2 3 5 2 2" xfId="18421"/>
    <cellStyle name="Normal 24 2 2 3 5 3" xfId="18422"/>
    <cellStyle name="Normal 24 2 2 3 6" xfId="34693"/>
    <cellStyle name="Normal 24 2 2 3 6 2" xfId="18426"/>
    <cellStyle name="Normal 24 2 2 3 6 2 2" xfId="32542"/>
    <cellStyle name="Normal 24 2 2 3 6 3" xfId="18428"/>
    <cellStyle name="Normal 24 2 2 3 7" xfId="34697"/>
    <cellStyle name="Normal 24 2 2 3 7 2" xfId="18431"/>
    <cellStyle name="Normal 24 2 2 3 7 2 2" xfId="8572"/>
    <cellStyle name="Normal 24 2 2 3 7 3" xfId="7159"/>
    <cellStyle name="Normal 24 2 2 3 8" xfId="9256"/>
    <cellStyle name="Normal 24 2 2 3 8 2" xfId="36478"/>
    <cellStyle name="Normal 24 2 2 3 8 2 2" xfId="413"/>
    <cellStyle name="Normal 24 2 2 3 8 3" xfId="23830"/>
    <cellStyle name="Normal 24 2 2 3 9" xfId="18434"/>
    <cellStyle name="Normal 24 2 2 3 9 2" xfId="18437"/>
    <cellStyle name="Normal 24 2 2 4" xfId="18440"/>
    <cellStyle name="Normal 24 2 2 4 10" xfId="18449"/>
    <cellStyle name="Normal 24 2 2 4 2" xfId="28936"/>
    <cellStyle name="Normal 24 2 2 4 2 2" xfId="10792"/>
    <cellStyle name="Normal 24 2 2 4 2 2 2" xfId="2321"/>
    <cellStyle name="Normal 24 2 2 4 2 3" xfId="10800"/>
    <cellStyle name="Normal 24 2 2 4 3" xfId="18452"/>
    <cellStyle name="Normal 24 2 2 4 3 2" xfId="9760"/>
    <cellStyle name="Normal 24 2 2 4 3 2 2" xfId="10093"/>
    <cellStyle name="Normal 24 2 2 4 3 3" xfId="10815"/>
    <cellStyle name="Normal 24 2 2 4 4" xfId="4806"/>
    <cellStyle name="Normal 24 2 2 4 4 2" xfId="6487"/>
    <cellStyle name="Normal 24 2 2 4 4 2 2" xfId="20177"/>
    <cellStyle name="Normal 24 2 2 4 4 3" xfId="10818"/>
    <cellStyle name="Normal 24 2 2 4 5" xfId="18455"/>
    <cellStyle name="Normal 24 2 2 4 5 2" xfId="18456"/>
    <cellStyle name="Normal 24 2 2 4 5 2 2" xfId="3538"/>
    <cellStyle name="Normal 24 2 2 4 5 3" xfId="18461"/>
    <cellStyle name="Normal 24 2 2 4 6" xfId="34777"/>
    <cellStyle name="Normal 24 2 2 4 6 2" xfId="18465"/>
    <cellStyle name="Normal 24 2 2 4 6 2 2" xfId="4633"/>
    <cellStyle name="Normal 24 2 2 4 6 3" xfId="28336"/>
    <cellStyle name="Normal 24 2 2 4 7" xfId="34786"/>
    <cellStyle name="Normal 24 2 2 4 7 2" xfId="34789"/>
    <cellStyle name="Normal 24 2 2 4 7 2 2" xfId="13255"/>
    <cellStyle name="Normal 24 2 2 4 7 3" xfId="34792"/>
    <cellStyle name="Normal 24 2 2 4 8" xfId="20206"/>
    <cellStyle name="Normal 24 2 2 4 8 2" xfId="9116"/>
    <cellStyle name="Normal 24 2 2 4 9" xfId="35446"/>
    <cellStyle name="Normal 24 2 2 4 9 2" xfId="37093"/>
    <cellStyle name="Normal 24 2 2 5" xfId="15100"/>
    <cellStyle name="Normal 24 2 2 5 10" xfId="7216"/>
    <cellStyle name="Normal 24 2 2 5 2" xfId="20761"/>
    <cellStyle name="Normal 24 2 2 5 2 2" xfId="10964"/>
    <cellStyle name="Normal 24 2 2 5 2 2 2" xfId="10264"/>
    <cellStyle name="Normal 24 2 2 5 2 3" xfId="5508"/>
    <cellStyle name="Normal 24 2 2 5 3" xfId="18469"/>
    <cellStyle name="Normal 24 2 2 5 3 2" xfId="10503"/>
    <cellStyle name="Normal 24 2 2 5 3 2 2" xfId="3446"/>
    <cellStyle name="Normal 24 2 2 5 3 3" xfId="10511"/>
    <cellStyle name="Normal 24 2 2 5 4" xfId="18471"/>
    <cellStyle name="Normal 24 2 2 5 4 2" xfId="2197"/>
    <cellStyle name="Normal 24 2 2 5 4 2 2" xfId="887"/>
    <cellStyle name="Normal 24 2 2 5 4 3" xfId="10528"/>
    <cellStyle name="Normal 24 2 2 5 5" xfId="18474"/>
    <cellStyle name="Normal 24 2 2 5 5 2" xfId="7063"/>
    <cellStyle name="Normal 24 2 2 5 5 2 2" xfId="10640"/>
    <cellStyle name="Normal 24 2 2 5 5 3" xfId="10641"/>
    <cellStyle name="Normal 24 2 2 5 6" xfId="34812"/>
    <cellStyle name="Normal 24 2 2 5 6 2" xfId="10704"/>
    <cellStyle name="Normal 24 2 2 5 6 2 2" xfId="10707"/>
    <cellStyle name="Normal 24 2 2 5 6 3" xfId="10711"/>
    <cellStyle name="Normal 24 2 2 5 7" xfId="34814"/>
    <cellStyle name="Normal 24 2 2 5 7 2" xfId="10774"/>
    <cellStyle name="Normal 24 2 2 5 7 2 2" xfId="4948"/>
    <cellStyle name="Normal 24 2 2 5 7 3" xfId="10783"/>
    <cellStyle name="Normal 24 2 2 5 8" xfId="36099"/>
    <cellStyle name="Normal 24 2 2 5 8 2" xfId="22787"/>
    <cellStyle name="Normal 24 2 2 5 9" xfId="18472"/>
    <cellStyle name="Normal 24 2 2 5 9 2" xfId="18475"/>
    <cellStyle name="Normal 24 2 2 6" xfId="12629"/>
    <cellStyle name="Normal 24 2 2 6 2" xfId="25552"/>
    <cellStyle name="Normal 24 2 2 6 2 2" xfId="12902"/>
    <cellStyle name="Normal 24 2 2 6 2 2 2" xfId="3052"/>
    <cellStyle name="Normal 24 2 2 6 2 3" xfId="7538"/>
    <cellStyle name="Normal 24 2 2 6 3" xfId="18483"/>
    <cellStyle name="Normal 24 2 2 6 3 2" xfId="12937"/>
    <cellStyle name="Normal 24 2 2 6 3 2 2" xfId="590"/>
    <cellStyle name="Normal 24 2 2 6 3 3" xfId="13079"/>
    <cellStyle name="Normal 24 2 2 6 4" xfId="18486"/>
    <cellStyle name="Normal 24 2 2 6 4 2" xfId="13155"/>
    <cellStyle name="Normal 24 2 2 6 4 2 2" xfId="5752"/>
    <cellStyle name="Normal 24 2 2 6 4 3" xfId="2893"/>
    <cellStyle name="Normal 24 2 2 6 5" xfId="18488"/>
    <cellStyle name="Normal 24 2 2 6 5 2" xfId="13186"/>
    <cellStyle name="Normal 24 2 2 6 5 2 2" xfId="13193"/>
    <cellStyle name="Normal 24 2 2 6 5 3" xfId="13195"/>
    <cellStyle name="Normal 24 2 2 6 6" xfId="36549"/>
    <cellStyle name="Normal 24 2 2 6 6 2" xfId="30136"/>
    <cellStyle name="Normal 24 2 2 6 6 2 2" xfId="13862"/>
    <cellStyle name="Normal 24 2 2 6 6 3" xfId="30142"/>
    <cellStyle name="Normal 24 2 2 6 7" xfId="18492"/>
    <cellStyle name="Normal 24 2 2 6 7 2" xfId="8308"/>
    <cellStyle name="Normal 24 2 2 6 8" xfId="4285"/>
    <cellStyle name="Normal 24 2 2 6 8 2" xfId="38402"/>
    <cellStyle name="Normal 24 2 2 6 9" xfId="29587"/>
    <cellStyle name="Normal 24 2 2 7" xfId="25558"/>
    <cellStyle name="Normal 24 2 2 7 2" xfId="36252"/>
    <cellStyle name="Normal 24 2 2 7 2 2" xfId="14514"/>
    <cellStyle name="Normal 24 2 2 7 3" xfId="18497"/>
    <cellStyle name="Normal 24 2 2 8" xfId="18501"/>
    <cellStyle name="Normal 24 2 2 8 2" xfId="5506"/>
    <cellStyle name="Normal 24 2 2 8 2 2" xfId="15150"/>
    <cellStyle name="Normal 24 2 2 8 3" xfId="14993"/>
    <cellStyle name="Normal 24 2 2 9" xfId="18506"/>
    <cellStyle name="Normal 24 2 2 9 2" xfId="18511"/>
    <cellStyle name="Normal 24 2 2 9 2 2" xfId="18391"/>
    <cellStyle name="Normal 24 2 2 9 3" xfId="18519"/>
    <cellStyle name="Normal 24 2 3" xfId="16093"/>
    <cellStyle name="Normal 24 2 3 10" xfId="18642"/>
    <cellStyle name="Normal 24 2 3 10 2" xfId="1758"/>
    <cellStyle name="Normal 24 2 3 10 2 2" xfId="29856"/>
    <cellStyle name="Normal 24 2 3 10 3" xfId="32977"/>
    <cellStyle name="Normal 24 2 3 11" xfId="7080"/>
    <cellStyle name="Normal 24 2 3 11 2" xfId="1150"/>
    <cellStyle name="Normal 24 2 3 11 2 2" xfId="29917"/>
    <cellStyle name="Normal 24 2 3 11 3" xfId="30096"/>
    <cellStyle name="Normal 24 2 3 12" xfId="7087"/>
    <cellStyle name="Normal 24 2 3 12 2" xfId="2254"/>
    <cellStyle name="Normal 24 2 3 12 2 2" xfId="6071"/>
    <cellStyle name="Normal 24 2 3 12 3" xfId="30006"/>
    <cellStyle name="Normal 24 2 3 13" xfId="18523"/>
    <cellStyle name="Normal 24 2 3 13 2" xfId="2456"/>
    <cellStyle name="Normal 24 2 3 14" xfId="18524"/>
    <cellStyle name="Normal 24 2 3 14 2" xfId="1704"/>
    <cellStyle name="Normal 24 2 3 15" xfId="18526"/>
    <cellStyle name="Normal 24 2 3 16" xfId="18527"/>
    <cellStyle name="Normal 24 2 3 2" xfId="24180"/>
    <cellStyle name="Normal 24 2 3 2 10" xfId="11724"/>
    <cellStyle name="Normal 24 2 3 2 10 2" xfId="29203"/>
    <cellStyle name="Normal 24 2 3 2 11" xfId="9583"/>
    <cellStyle name="Normal 24 2 3 2 2" xfId="10894"/>
    <cellStyle name="Normal 24 2 3 2 2 10" xfId="16053"/>
    <cellStyle name="Normal 24 2 3 2 2 2" xfId="25218"/>
    <cellStyle name="Normal 24 2 3 2 2 2 2" xfId="18531"/>
    <cellStyle name="Normal 24 2 3 2 2 2 2 2" xfId="18534"/>
    <cellStyle name="Normal 24 2 3 2 2 2 3" xfId="18536"/>
    <cellStyle name="Normal 24 2 3 2 2 3" xfId="13027"/>
    <cellStyle name="Normal 24 2 3 2 2 3 2" xfId="5649"/>
    <cellStyle name="Normal 24 2 3 2 2 3 2 2" xfId="18539"/>
    <cellStyle name="Normal 24 2 3 2 2 3 3" xfId="5030"/>
    <cellStyle name="Normal 24 2 3 2 2 4" xfId="5672"/>
    <cellStyle name="Normal 24 2 3 2 2 4 2" xfId="18541"/>
    <cellStyle name="Normal 24 2 3 2 2 4 2 2" xfId="18543"/>
    <cellStyle name="Normal 24 2 3 2 2 4 3" xfId="17954"/>
    <cellStyle name="Normal 24 2 3 2 2 5" xfId="18546"/>
    <cellStyle name="Normal 24 2 3 2 2 5 2" xfId="18555"/>
    <cellStyle name="Normal 24 2 3 2 2 5 2 2" xfId="18556"/>
    <cellStyle name="Normal 24 2 3 2 2 5 3" xfId="15083"/>
    <cellStyle name="Normal 24 2 3 2 2 6" xfId="9738"/>
    <cellStyle name="Normal 24 2 3 2 2 6 2" xfId="9742"/>
    <cellStyle name="Normal 24 2 3 2 2 6 2 2" xfId="36220"/>
    <cellStyle name="Normal 24 2 3 2 2 6 3" xfId="15089"/>
    <cellStyle name="Normal 24 2 3 2 2 7" xfId="3642"/>
    <cellStyle name="Normal 24 2 3 2 2 7 2" xfId="18559"/>
    <cellStyle name="Normal 24 2 3 2 2 7 2 2" xfId="18562"/>
    <cellStyle name="Normal 24 2 3 2 2 7 3" xfId="15475"/>
    <cellStyle name="Normal 24 2 3 2 2 8" xfId="18564"/>
    <cellStyle name="Normal 24 2 3 2 2 8 2" xfId="18446"/>
    <cellStyle name="Normal 24 2 3 2 2 9" xfId="18569"/>
    <cellStyle name="Normal 24 2 3 2 2 9 2" xfId="18572"/>
    <cellStyle name="Normal 24 2 3 2 3" xfId="10900"/>
    <cellStyle name="Normal 24 2 3 2 3 2" xfId="30318"/>
    <cellStyle name="Normal 24 2 3 2 3 2 2" xfId="18582"/>
    <cellStyle name="Normal 24 2 3 2 3 3" xfId="3804"/>
    <cellStyle name="Normal 24 2 3 2 4" xfId="18584"/>
    <cellStyle name="Normal 24 2 3 2 4 2" xfId="18590"/>
    <cellStyle name="Normal 24 2 3 2 4 2 2" xfId="18592"/>
    <cellStyle name="Normal 24 2 3 2 4 3" xfId="5921"/>
    <cellStyle name="Normal 24 2 3 2 5" xfId="12772"/>
    <cellStyle name="Normal 24 2 3 2 5 2" xfId="12774"/>
    <cellStyle name="Normal 24 2 3 2 5 2 2" xfId="33495"/>
    <cellStyle name="Normal 24 2 3 2 5 3" xfId="10022"/>
    <cellStyle name="Normal 24 2 3 2 6" xfId="17837"/>
    <cellStyle name="Normal 24 2 3 2 6 2" xfId="18597"/>
    <cellStyle name="Normal 24 2 3 2 6 2 2" xfId="35000"/>
    <cellStyle name="Normal 24 2 3 2 6 3" xfId="10036"/>
    <cellStyle name="Normal 24 2 3 2 7" xfId="18601"/>
    <cellStyle name="Normal 24 2 3 2 7 2" xfId="35012"/>
    <cellStyle name="Normal 24 2 3 2 7 2 2" xfId="34411"/>
    <cellStyle name="Normal 24 2 3 2 7 3" xfId="10047"/>
    <cellStyle name="Normal 24 2 3 2 8" xfId="7433"/>
    <cellStyle name="Normal 24 2 3 2 8 2" xfId="35023"/>
    <cellStyle name="Normal 24 2 3 2 8 2 2" xfId="34630"/>
    <cellStyle name="Normal 24 2 3 2 8 3" xfId="10054"/>
    <cellStyle name="Normal 24 2 3 2 9" xfId="35042"/>
    <cellStyle name="Normal 24 2 3 2 9 2" xfId="38185"/>
    <cellStyle name="Normal 24 2 3 3" xfId="18605"/>
    <cellStyle name="Normal 24 2 3 3 10" xfId="18611"/>
    <cellStyle name="Normal 24 2 3 3 10 2" xfId="9366"/>
    <cellStyle name="Normal 24 2 3 3 11" xfId="22160"/>
    <cellStyle name="Normal 24 2 3 3 2" xfId="18612"/>
    <cellStyle name="Normal 24 2 3 3 2 10" xfId="18614"/>
    <cellStyle name="Normal 24 2 3 3 2 2" xfId="18617"/>
    <cellStyle name="Normal 24 2 3 3 2 2 2" xfId="18621"/>
    <cellStyle name="Normal 24 2 3 3 2 2 2 2" xfId="18624"/>
    <cellStyle name="Normal 24 2 3 3 2 2 3" xfId="18625"/>
    <cellStyle name="Normal 24 2 3 3 2 3" xfId="32265"/>
    <cellStyle name="Normal 24 2 3 3 2 3 2" xfId="13138"/>
    <cellStyle name="Normal 24 2 3 3 2 3 2 2" xfId="18627"/>
    <cellStyle name="Normal 24 2 3 3 2 3 3" xfId="3258"/>
    <cellStyle name="Normal 24 2 3 3 2 4" xfId="1387"/>
    <cellStyle name="Normal 24 2 3 3 2 4 2" xfId="18632"/>
    <cellStyle name="Normal 24 2 3 3 2 4 2 2" xfId="18634"/>
    <cellStyle name="Normal 24 2 3 3 2 4 3" xfId="18637"/>
    <cellStyle name="Normal 24 2 3 3 2 5" xfId="1067"/>
    <cellStyle name="Normal 24 2 3 3 2 5 2" xfId="1171"/>
    <cellStyle name="Normal 24 2 3 3 2 5 2 2" xfId="3969"/>
    <cellStyle name="Normal 24 2 3 3 2 5 3" xfId="7543"/>
    <cellStyle name="Normal 24 2 3 3 2 6" xfId="8054"/>
    <cellStyle name="Normal 24 2 3 3 2 6 2" xfId="9553"/>
    <cellStyle name="Normal 24 2 3 3 2 6 2 2" xfId="994"/>
    <cellStyle name="Normal 24 2 3 3 2 6 3" xfId="10749"/>
    <cellStyle name="Normal 24 2 3 3 2 7" xfId="7166"/>
    <cellStyle name="Normal 24 2 3 3 2 7 2" xfId="448"/>
    <cellStyle name="Normal 24 2 3 3 2 7 2 2" xfId="9984"/>
    <cellStyle name="Normal 24 2 3 3 2 7 3" xfId="1591"/>
    <cellStyle name="Normal 24 2 3 3 2 8" xfId="8882"/>
    <cellStyle name="Normal 24 2 3 3 2 8 2" xfId="12522"/>
    <cellStyle name="Normal 24 2 3 3 2 9" xfId="22832"/>
    <cellStyle name="Normal 24 2 3 3 2 9 2" xfId="7394"/>
    <cellStyle name="Normal 24 2 3 3 3" xfId="18638"/>
    <cellStyle name="Normal 24 2 3 3 3 2" xfId="36905"/>
    <cellStyle name="Normal 24 2 3 3 3 2 2" xfId="37220"/>
    <cellStyle name="Normal 24 2 3 3 3 3" xfId="4440"/>
    <cellStyle name="Normal 24 2 3 3 4" xfId="18643"/>
    <cellStyle name="Normal 24 2 3 3 4 2" xfId="18645"/>
    <cellStyle name="Normal 24 2 3 3 4 2 2" xfId="18648"/>
    <cellStyle name="Normal 24 2 3 3 4 3" xfId="7057"/>
    <cellStyle name="Normal 24 2 3 3 5" xfId="12783"/>
    <cellStyle name="Normal 24 2 3 3 5 2" xfId="12789"/>
    <cellStyle name="Normal 24 2 3 3 5 2 2" xfId="18652"/>
    <cellStyle name="Normal 24 2 3 3 5 3" xfId="10084"/>
    <cellStyle name="Normal 24 2 3 3 6" xfId="21213"/>
    <cellStyle name="Normal 24 2 3 3 6 2" xfId="29027"/>
    <cellStyle name="Normal 24 2 3 3 6 2 2" xfId="35069"/>
    <cellStyle name="Normal 24 2 3 3 6 3" xfId="6223"/>
    <cellStyle name="Normal 24 2 3 3 7" xfId="18191"/>
    <cellStyle name="Normal 24 2 3 3 7 2" xfId="35081"/>
    <cellStyle name="Normal 24 2 3 3 7 2 2" xfId="34974"/>
    <cellStyle name="Normal 24 2 3 3 7 3" xfId="8946"/>
    <cellStyle name="Normal 24 2 3 3 8" xfId="16871"/>
    <cellStyle name="Normal 24 2 3 3 8 2" xfId="35093"/>
    <cellStyle name="Normal 24 2 3 3 8 2 2" xfId="35015"/>
    <cellStyle name="Normal 24 2 3 3 8 3" xfId="101"/>
    <cellStyle name="Normal 24 2 3 3 9" xfId="29878"/>
    <cellStyle name="Normal 24 2 3 3 9 2" xfId="29885"/>
    <cellStyle name="Normal 24 2 3 4" xfId="18581"/>
    <cellStyle name="Normal 24 2 3 4 10" xfId="18658"/>
    <cellStyle name="Normal 24 2 3 4 10 2" xfId="18662"/>
    <cellStyle name="Normal 24 2 3 4 11" xfId="18666"/>
    <cellStyle name="Normal 24 2 3 4 2" xfId="18673"/>
    <cellStyle name="Normal 24 2 3 4 2 10" xfId="27746"/>
    <cellStyle name="Normal 24 2 3 4 2 2" xfId="22517"/>
    <cellStyle name="Normal 24 2 3 4 2 2 2" xfId="20005"/>
    <cellStyle name="Normal 24 2 3 4 2 2 2 2" xfId="5584"/>
    <cellStyle name="Normal 24 2 3 4 2 2 3" xfId="9792"/>
    <cellStyle name="Normal 24 2 3 4 2 3" xfId="19807"/>
    <cellStyle name="Normal 24 2 3 4 2 3 2" xfId="9010"/>
    <cellStyle name="Normal 24 2 3 4 2 3 2 2" xfId="5067"/>
    <cellStyle name="Normal 24 2 3 4 2 3 3" xfId="15202"/>
    <cellStyle name="Normal 24 2 3 4 2 4" xfId="15825"/>
    <cellStyle name="Normal 24 2 3 4 2 4 2" xfId="5691"/>
    <cellStyle name="Normal 24 2 3 4 2 4 2 2" xfId="672"/>
    <cellStyle name="Normal 24 2 3 4 2 4 3" xfId="6363"/>
    <cellStyle name="Normal 24 2 3 4 2 5" xfId="15828"/>
    <cellStyle name="Normal 24 2 3 4 2 5 2" xfId="5708"/>
    <cellStyle name="Normal 24 2 3 4 2 5 2 2" xfId="6338"/>
    <cellStyle name="Normal 24 2 3 4 2 5 3" xfId="6377"/>
    <cellStyle name="Normal 24 2 3 4 2 6" xfId="15831"/>
    <cellStyle name="Normal 24 2 3 4 2 6 2" xfId="15835"/>
    <cellStyle name="Normal 24 2 3 4 2 6 2 2" xfId="3670"/>
    <cellStyle name="Normal 24 2 3 4 2 6 3" xfId="18677"/>
    <cellStyle name="Normal 24 2 3 4 2 7" xfId="15843"/>
    <cellStyle name="Normal 24 2 3 4 2 7 2" xfId="15847"/>
    <cellStyle name="Normal 24 2 3 4 2 7 2 2" xfId="18678"/>
    <cellStyle name="Normal 24 2 3 4 2 7 3" xfId="18679"/>
    <cellStyle name="Normal 24 2 3 4 2 8" xfId="36092"/>
    <cellStyle name="Normal 24 2 3 4 2 8 2" xfId="5762"/>
    <cellStyle name="Normal 24 2 3 4 2 9" xfId="13344"/>
    <cellStyle name="Normal 24 2 3 4 2 9 2" xfId="29408"/>
    <cellStyle name="Normal 24 2 3 4 3" xfId="18682"/>
    <cellStyle name="Normal 24 2 3 4 3 2" xfId="18130"/>
    <cellStyle name="Normal 24 2 3 4 3 2 2" xfId="13849"/>
    <cellStyle name="Normal 24 2 3 4 3 3" xfId="15858"/>
    <cellStyle name="Normal 24 2 3 4 4" xfId="13419"/>
    <cellStyle name="Normal 24 2 3 4 4 2" xfId="517"/>
    <cellStyle name="Normal 24 2 3 4 4 2 2" xfId="24311"/>
    <cellStyle name="Normal 24 2 3 4 4 3" xfId="15873"/>
    <cellStyle name="Normal 24 2 3 4 5" xfId="12795"/>
    <cellStyle name="Normal 24 2 3 4 5 2" xfId="18683"/>
    <cellStyle name="Normal 24 2 3 4 5 2 2" xfId="1869"/>
    <cellStyle name="Normal 24 2 3 4 5 3" xfId="13441"/>
    <cellStyle name="Normal 24 2 3 4 6" xfId="18684"/>
    <cellStyle name="Normal 24 2 3 4 6 2" xfId="18686"/>
    <cellStyle name="Normal 24 2 3 4 6 2 2" xfId="9296"/>
    <cellStyle name="Normal 24 2 3 4 6 3" xfId="16732"/>
    <cellStyle name="Normal 24 2 3 4 7" xfId="18688"/>
    <cellStyle name="Normal 24 2 3 4 7 2" xfId="35147"/>
    <cellStyle name="Normal 24 2 3 4 7 2 2" xfId="28630"/>
    <cellStyle name="Normal 24 2 3 4 7 3" xfId="33104"/>
    <cellStyle name="Normal 24 2 3 4 8" xfId="24248"/>
    <cellStyle name="Normal 24 2 3 4 8 2" xfId="35153"/>
    <cellStyle name="Normal 24 2 3 4 8 2 2" xfId="15325"/>
    <cellStyle name="Normal 24 2 3 4 8 3" xfId="10224"/>
    <cellStyle name="Normal 24 2 3 4 9" xfId="35161"/>
    <cellStyle name="Normal 24 2 3 4 9 2" xfId="34447"/>
    <cellStyle name="Normal 24 2 3 5" xfId="15117"/>
    <cellStyle name="Normal 24 2 3 5 10" xfId="13870"/>
    <cellStyle name="Normal 24 2 3 5 2" xfId="18691"/>
    <cellStyle name="Normal 24 2 3 5 2 2" xfId="18695"/>
    <cellStyle name="Normal 24 2 3 5 2 2 2" xfId="2130"/>
    <cellStyle name="Normal 24 2 3 5 2 3" xfId="22178"/>
    <cellStyle name="Normal 24 2 3 5 3" xfId="18696"/>
    <cellStyle name="Normal 24 2 3 5 3 2" xfId="18697"/>
    <cellStyle name="Normal 24 2 3 5 3 2 2" xfId="18699"/>
    <cellStyle name="Normal 24 2 3 5 3 3" xfId="6357"/>
    <cellStyle name="Normal 24 2 3 5 4" xfId="18700"/>
    <cellStyle name="Normal 24 2 3 5 4 2" xfId="18701"/>
    <cellStyle name="Normal 24 2 3 5 4 2 2" xfId="18702"/>
    <cellStyle name="Normal 24 2 3 5 4 3" xfId="6372"/>
    <cellStyle name="Normal 24 2 3 5 5" xfId="451"/>
    <cellStyle name="Normal 24 2 3 5 5 2" xfId="18703"/>
    <cellStyle name="Normal 24 2 3 5 5 2 2" xfId="18704"/>
    <cellStyle name="Normal 24 2 3 5 5 3" xfId="10105"/>
    <cellStyle name="Normal 24 2 3 5 6" xfId="24643"/>
    <cellStyle name="Normal 24 2 3 5 6 2" xfId="31321"/>
    <cellStyle name="Normal 24 2 3 5 6 2 2" xfId="5043"/>
    <cellStyle name="Normal 24 2 3 5 6 3" xfId="7575"/>
    <cellStyle name="Normal 24 2 3 5 7" xfId="33444"/>
    <cellStyle name="Normal 24 2 3 5 7 2" xfId="23327"/>
    <cellStyle name="Normal 24 2 3 5 7 2 2" xfId="20584"/>
    <cellStyle name="Normal 24 2 3 5 7 3" xfId="8910"/>
    <cellStyle name="Normal 24 2 3 5 8" xfId="34874"/>
    <cellStyle name="Normal 24 2 3 5 8 2" xfId="23370"/>
    <cellStyle name="Normal 24 2 3 5 9" xfId="34890"/>
    <cellStyle name="Normal 24 2 3 5 9 2" xfId="23408"/>
    <cellStyle name="Normal 24 2 3 6" xfId="28050"/>
    <cellStyle name="Normal 24 2 3 6 2" xfId="18706"/>
    <cellStyle name="Normal 24 2 3 6 2 2" xfId="454"/>
    <cellStyle name="Normal 24 2 3 6 2 2 2" xfId="6291"/>
    <cellStyle name="Normal 24 2 3 6 2 3" xfId="25444"/>
    <cellStyle name="Normal 24 2 3 6 3" xfId="18709"/>
    <cellStyle name="Normal 24 2 3 6 3 2" xfId="2331"/>
    <cellStyle name="Normal 24 2 3 6 3 2 2" xfId="18714"/>
    <cellStyle name="Normal 24 2 3 6 3 3" xfId="18715"/>
    <cellStyle name="Normal 24 2 3 6 4" xfId="30574"/>
    <cellStyle name="Normal 24 2 3 6 4 2" xfId="18716"/>
    <cellStyle name="Normal 24 2 3 6 4 2 2" xfId="18717"/>
    <cellStyle name="Normal 24 2 3 6 4 3" xfId="14297"/>
    <cellStyle name="Normal 24 2 3 6 5" xfId="18718"/>
    <cellStyle name="Normal 24 2 3 6 5 2" xfId="18719"/>
    <cellStyle name="Normal 24 2 3 6 5 2 2" xfId="18720"/>
    <cellStyle name="Normal 24 2 3 6 5 3" xfId="13310"/>
    <cellStyle name="Normal 24 2 3 6 6" xfId="18721"/>
    <cellStyle name="Normal 24 2 3 6 6 2" xfId="30366"/>
    <cellStyle name="Normal 24 2 3 6 6 2 2" xfId="6858"/>
    <cellStyle name="Normal 24 2 3 6 6 3" xfId="13317"/>
    <cellStyle name="Normal 24 2 3 6 7" xfId="18726"/>
    <cellStyle name="Normal 24 2 3 6 7 2" xfId="18728"/>
    <cellStyle name="Normal 24 2 3 6 8" xfId="3421"/>
    <cellStyle name="Normal 24 2 3 6 8 2" xfId="18729"/>
    <cellStyle name="Normal 24 2 3 6 9" xfId="18732"/>
    <cellStyle name="Normal 24 2 3 7" xfId="12210"/>
    <cellStyle name="Normal 24 2 3 7 2" xfId="19972"/>
    <cellStyle name="Normal 24 2 3 7 2 2" xfId="18733"/>
    <cellStyle name="Normal 24 2 3 7 3" xfId="11914"/>
    <cellStyle name="Normal 24 2 3 8" xfId="18734"/>
    <cellStyle name="Normal 24 2 3 8 2" xfId="18735"/>
    <cellStyle name="Normal 24 2 3 8 2 2" xfId="18740"/>
    <cellStyle name="Normal 24 2 3 8 3" xfId="13722"/>
    <cellStyle name="Normal 24 2 3 9" xfId="18741"/>
    <cellStyle name="Normal 24 2 3 9 2" xfId="18742"/>
    <cellStyle name="Normal 24 2 3 9 2 2" xfId="18745"/>
    <cellStyle name="Normal 24 2 3 9 3" xfId="18746"/>
    <cellStyle name="Normal 24 2 4" xfId="18749"/>
    <cellStyle name="Normal 24 2 4 10" xfId="18754"/>
    <cellStyle name="Normal 24 2 4 10 2" xfId="12288"/>
    <cellStyle name="Normal 24 2 4 11" xfId="15311"/>
    <cellStyle name="Normal 24 2 4 2" xfId="22629"/>
    <cellStyle name="Normal 24 2 4 2 10" xfId="12050"/>
    <cellStyle name="Normal 24 2 4 2 2" xfId="18757"/>
    <cellStyle name="Normal 24 2 4 2 2 2" xfId="18758"/>
    <cellStyle name="Normal 24 2 4 2 2 2 2" xfId="18760"/>
    <cellStyle name="Normal 24 2 4 2 2 3" xfId="18762"/>
    <cellStyle name="Normal 24 2 4 2 3" xfId="18763"/>
    <cellStyle name="Normal 24 2 4 2 3 2" xfId="18764"/>
    <cellStyle name="Normal 24 2 4 2 3 2 2" xfId="18766"/>
    <cellStyle name="Normal 24 2 4 2 3 3" xfId="18768"/>
    <cellStyle name="Normal 24 2 4 2 4" xfId="18769"/>
    <cellStyle name="Normal 24 2 4 2 4 2" xfId="18771"/>
    <cellStyle name="Normal 24 2 4 2 4 2 2" xfId="18772"/>
    <cellStyle name="Normal 24 2 4 2 4 3" xfId="18776"/>
    <cellStyle name="Normal 24 2 4 2 5" xfId="18778"/>
    <cellStyle name="Normal 24 2 4 2 5 2" xfId="18780"/>
    <cellStyle name="Normal 24 2 4 2 5 2 2" xfId="18781"/>
    <cellStyle name="Normal 24 2 4 2 5 3" xfId="18782"/>
    <cellStyle name="Normal 24 2 4 2 6" xfId="18786"/>
    <cellStyle name="Normal 24 2 4 2 6 2" xfId="18789"/>
    <cellStyle name="Normal 24 2 4 2 6 2 2" xfId="18793"/>
    <cellStyle name="Normal 24 2 4 2 6 3" xfId="14279"/>
    <cellStyle name="Normal 24 2 4 2 7" xfId="18794"/>
    <cellStyle name="Normal 24 2 4 2 7 2" xfId="18797"/>
    <cellStyle name="Normal 24 2 4 2 7 2 2" xfId="26068"/>
    <cellStyle name="Normal 24 2 4 2 7 3" xfId="18798"/>
    <cellStyle name="Normal 24 2 4 2 8" xfId="12506"/>
    <cellStyle name="Normal 24 2 4 2 8 2" xfId="18810"/>
    <cellStyle name="Normal 24 2 4 2 9" xfId="20705"/>
    <cellStyle name="Normal 24 2 4 2 9 2" xfId="12513"/>
    <cellStyle name="Normal 24 2 4 3" xfId="18812"/>
    <cellStyle name="Normal 24 2 4 3 2" xfId="18814"/>
    <cellStyle name="Normal 24 2 4 3 2 2" xfId="27500"/>
    <cellStyle name="Normal 24 2 4 3 3" xfId="18815"/>
    <cellStyle name="Normal 24 2 4 4" xfId="18819"/>
    <cellStyle name="Normal 24 2 4 4 2" xfId="36580"/>
    <cellStyle name="Normal 24 2 4 4 2 2" xfId="18826"/>
    <cellStyle name="Normal 24 2 4 4 3" xfId="18828"/>
    <cellStyle name="Normal 24 2 4 5" xfId="15123"/>
    <cellStyle name="Normal 24 2 4 5 2" xfId="18829"/>
    <cellStyle name="Normal 24 2 4 5 2 2" xfId="18832"/>
    <cellStyle name="Normal 24 2 4 5 3" xfId="18834"/>
    <cellStyle name="Normal 24 2 4 6" xfId="18835"/>
    <cellStyle name="Normal 24 2 4 6 2" xfId="18838"/>
    <cellStyle name="Normal 24 2 4 6 2 2" xfId="18839"/>
    <cellStyle name="Normal 24 2 4 6 3" xfId="18841"/>
    <cellStyle name="Normal 24 2 4 7" xfId="18842"/>
    <cellStyle name="Normal 24 2 4 7 2" xfId="18844"/>
    <cellStyle name="Normal 24 2 4 7 2 2" xfId="18849"/>
    <cellStyle name="Normal 24 2 4 7 3" xfId="33269"/>
    <cellStyle name="Normal 24 2 4 8" xfId="9886"/>
    <cellStyle name="Normal 24 2 4 8 2" xfId="18851"/>
    <cellStyle name="Normal 24 2 4 8 2 2" xfId="18855"/>
    <cellStyle name="Normal 24 2 4 8 3" xfId="34053"/>
    <cellStyle name="Normal 24 2 4 9" xfId="18858"/>
    <cellStyle name="Normal 24 2 4 9 2" xfId="18861"/>
    <cellStyle name="Normal 24 2 5" xfId="18863"/>
    <cellStyle name="Normal 24 2 5 10" xfId="4468"/>
    <cellStyle name="Normal 24 2 5 10 2" xfId="6162"/>
    <cellStyle name="Normal 24 2 5 10 2 2" xfId="6594"/>
    <cellStyle name="Normal 24 2 5 10 3" xfId="18965"/>
    <cellStyle name="Normal 24 2 5 11" xfId="29007"/>
    <cellStyle name="Normal 24 2 5 11 2" xfId="29842"/>
    <cellStyle name="Normal 24 2 5 12" xfId="26345"/>
    <cellStyle name="Normal 24 2 5 12 2" xfId="29848"/>
    <cellStyle name="Normal 24 2 5 13" xfId="677"/>
    <cellStyle name="Normal 24 2 5 2" xfId="24198"/>
    <cellStyle name="Normal 24 2 5 2 10" xfId="18864"/>
    <cellStyle name="Normal 24 2 5 2 10 2" xfId="33571"/>
    <cellStyle name="Normal 24 2 5 2 11" xfId="8274"/>
    <cellStyle name="Normal 24 2 5 2 2" xfId="33782"/>
    <cellStyle name="Normal 24 2 5 2 2 10" xfId="12083"/>
    <cellStyle name="Normal 24 2 5 2 2 2" xfId="33205"/>
    <cellStyle name="Normal 24 2 5 2 2 2 2" xfId="18866"/>
    <cellStyle name="Normal 24 2 5 2 2 2 2 2" xfId="8303"/>
    <cellStyle name="Normal 24 2 5 2 2 2 3" xfId="31090"/>
    <cellStyle name="Normal 24 2 5 2 2 3" xfId="18870"/>
    <cellStyle name="Normal 24 2 5 2 2 3 2" xfId="33537"/>
    <cellStyle name="Normal 24 2 5 2 2 3 2 2" xfId="27451"/>
    <cellStyle name="Normal 24 2 5 2 2 3 3" xfId="4323"/>
    <cellStyle name="Normal 24 2 5 2 2 4" xfId="18873"/>
    <cellStyle name="Normal 24 2 5 2 2 4 2" xfId="36670"/>
    <cellStyle name="Normal 24 2 5 2 2 4 2 2" xfId="27507"/>
    <cellStyle name="Normal 24 2 5 2 2 4 3" xfId="11063"/>
    <cellStyle name="Normal 24 2 5 2 2 5" xfId="18877"/>
    <cellStyle name="Normal 24 2 5 2 2 5 2" xfId="22262"/>
    <cellStyle name="Normal 24 2 5 2 2 5 2 2" xfId="24638"/>
    <cellStyle name="Normal 24 2 5 2 2 5 3" xfId="11220"/>
    <cellStyle name="Normal 24 2 5 2 2 6" xfId="10052"/>
    <cellStyle name="Normal 24 2 5 2 2 6 2" xfId="406"/>
    <cellStyle name="Normal 24 2 5 2 2 6 2 2" xfId="27571"/>
    <cellStyle name="Normal 24 2 5 2 2 6 3" xfId="15852"/>
    <cellStyle name="Normal 24 2 5 2 2 7" xfId="10057"/>
    <cellStyle name="Normal 24 2 5 2 2 7 2" xfId="35720"/>
    <cellStyle name="Normal 24 2 5 2 2 7 2 2" xfId="26316"/>
    <cellStyle name="Normal 24 2 5 2 2 7 3" xfId="10619"/>
    <cellStyle name="Normal 24 2 5 2 2 8" xfId="20356"/>
    <cellStyle name="Normal 24 2 5 2 2 8 2" xfId="18878"/>
    <cellStyle name="Normal 24 2 5 2 2 9" xfId="18880"/>
    <cellStyle name="Normal 24 2 5 2 2 9 2" xfId="18882"/>
    <cellStyle name="Normal 24 2 5 2 3" xfId="33547"/>
    <cellStyle name="Normal 24 2 5 2 3 2" xfId="33218"/>
    <cellStyle name="Normal 24 2 5 2 3 2 2" xfId="16553"/>
    <cellStyle name="Normal 24 2 5 2 3 3" xfId="16581"/>
    <cellStyle name="Normal 24 2 5 2 4" xfId="18883"/>
    <cellStyle name="Normal 24 2 5 2 4 2" xfId="8514"/>
    <cellStyle name="Normal 24 2 5 2 4 2 2" xfId="16960"/>
    <cellStyle name="Normal 24 2 5 2 4 3" xfId="16973"/>
    <cellStyle name="Normal 24 2 5 2 5" xfId="18885"/>
    <cellStyle name="Normal 24 2 5 2 5 2" xfId="17600"/>
    <cellStyle name="Normal 24 2 5 2 5 2 2" xfId="17607"/>
    <cellStyle name="Normal 24 2 5 2 5 3" xfId="17643"/>
    <cellStyle name="Normal 24 2 5 2 6" xfId="34292"/>
    <cellStyle name="Normal 24 2 5 2 6 2" xfId="30768"/>
    <cellStyle name="Normal 24 2 5 2 6 2 2" xfId="17898"/>
    <cellStyle name="Normal 24 2 5 2 6 3" xfId="2488"/>
    <cellStyle name="Normal 24 2 5 2 7" xfId="32847"/>
    <cellStyle name="Normal 24 2 5 2 7 2" xfId="18054"/>
    <cellStyle name="Normal 24 2 5 2 7 2 2" xfId="18056"/>
    <cellStyle name="Normal 24 2 5 2 7 3" xfId="31701"/>
    <cellStyle name="Normal 24 2 5 2 8" xfId="36302"/>
    <cellStyle name="Normal 24 2 5 2 8 2" xfId="18118"/>
    <cellStyle name="Normal 24 2 5 2 8 2 2" xfId="18122"/>
    <cellStyle name="Normal 24 2 5 2 8 3" xfId="32442"/>
    <cellStyle name="Normal 24 2 5 2 9" xfId="18888"/>
    <cellStyle name="Normal 24 2 5 2 9 2" xfId="6258"/>
    <cellStyle name="Normal 24 2 5 3" xfId="18889"/>
    <cellStyle name="Normal 24 2 5 3 10" xfId="12542"/>
    <cellStyle name="Normal 24 2 5 3 2" xfId="18893"/>
    <cellStyle name="Normal 24 2 5 3 2 2" xfId="3928"/>
    <cellStyle name="Normal 24 2 5 3 2 2 2" xfId="18895"/>
    <cellStyle name="Normal 24 2 5 3 2 3" xfId="18898"/>
    <cellStyle name="Normal 24 2 5 3 3" xfId="19401"/>
    <cellStyle name="Normal 24 2 5 3 3 2" xfId="18271"/>
    <cellStyle name="Normal 24 2 5 3 3 2 2" xfId="18275"/>
    <cellStyle name="Normal 24 2 5 3 3 3" xfId="18280"/>
    <cellStyle name="Normal 24 2 5 3 4" xfId="18285"/>
    <cellStyle name="Normal 24 2 5 3 4 2" xfId="18287"/>
    <cellStyle name="Normal 24 2 5 3 4 2 2" xfId="18293"/>
    <cellStyle name="Normal 24 2 5 3 4 3" xfId="15401"/>
    <cellStyle name="Normal 24 2 5 3 5" xfId="18482"/>
    <cellStyle name="Normal 24 2 5 3 5 2" xfId="18296"/>
    <cellStyle name="Normal 24 2 5 3 5 2 2" xfId="18302"/>
    <cellStyle name="Normal 24 2 5 3 5 3" xfId="17088"/>
    <cellStyle name="Normal 24 2 5 3 6" xfId="37266"/>
    <cellStyle name="Normal 24 2 5 3 6 2" xfId="37445"/>
    <cellStyle name="Normal 24 2 5 3 6 2 2" xfId="18308"/>
    <cellStyle name="Normal 24 2 5 3 6 3" xfId="14216"/>
    <cellStyle name="Normal 24 2 5 3 7" xfId="8703"/>
    <cellStyle name="Normal 24 2 5 3 7 2" xfId="1328"/>
    <cellStyle name="Normal 24 2 5 3 7 2 2" xfId="18314"/>
    <cellStyle name="Normal 24 2 5 3 7 3" xfId="5748"/>
    <cellStyle name="Normal 24 2 5 3 8" xfId="18317"/>
    <cellStyle name="Normal 24 2 5 3 8 2" xfId="18319"/>
    <cellStyle name="Normal 24 2 5 3 9" xfId="18328"/>
    <cellStyle name="Normal 24 2 5 3 9 2" xfId="10629"/>
    <cellStyle name="Normal 24 2 5 4" xfId="18903"/>
    <cellStyle name="Normal 24 2 5 4 2" xfId="18909"/>
    <cellStyle name="Normal 24 2 5 4 2 2" xfId="27918"/>
    <cellStyle name="Normal 24 2 5 4 3" xfId="32500"/>
    <cellStyle name="Normal 24 2 5 5" xfId="27928"/>
    <cellStyle name="Normal 24 2 5 5 2" xfId="27930"/>
    <cellStyle name="Normal 24 2 5 5 2 2" xfId="25798"/>
    <cellStyle name="Normal 24 2 5 5 3" xfId="18345"/>
    <cellStyle name="Normal 24 2 5 6" xfId="27937"/>
    <cellStyle name="Normal 24 2 5 6 2" xfId="28652"/>
    <cellStyle name="Normal 24 2 5 6 2 2" xfId="18918"/>
    <cellStyle name="Normal 24 2 5 6 3" xfId="18349"/>
    <cellStyle name="Normal 24 2 5 7" xfId="18919"/>
    <cellStyle name="Normal 24 2 5 7 2" xfId="18923"/>
    <cellStyle name="Normal 24 2 5 7 2 2" xfId="20799"/>
    <cellStyle name="Normal 24 2 5 7 3" xfId="34553"/>
    <cellStyle name="Normal 24 2 5 8" xfId="18925"/>
    <cellStyle name="Normal 24 2 5 8 2" xfId="18929"/>
    <cellStyle name="Normal 24 2 5 8 2 2" xfId="18932"/>
    <cellStyle name="Normal 24 2 5 8 3" xfId="34611"/>
    <cellStyle name="Normal 24 2 5 9" xfId="34972"/>
    <cellStyle name="Normal 24 2 5 9 2" xfId="18935"/>
    <cellStyle name="Normal 24 2 5 9 2 2" xfId="18938"/>
    <cellStyle name="Normal 24 2 5 9 3" xfId="33756"/>
    <cellStyle name="Normal 24 2 6" xfId="18939"/>
    <cellStyle name="Normal 24 2 6 10" xfId="7033"/>
    <cellStyle name="Normal 24 2 6 10 2" xfId="7037"/>
    <cellStyle name="Normal 24 2 6 11" xfId="7043"/>
    <cellStyle name="Normal 24 2 6 2" xfId="18940"/>
    <cellStyle name="Normal 24 2 6 2 10" xfId="29943"/>
    <cellStyle name="Normal 24 2 6 2 2" xfId="36343"/>
    <cellStyle name="Normal 24 2 6 2 2 2" xfId="18941"/>
    <cellStyle name="Normal 24 2 6 2 2 2 2" xfId="18944"/>
    <cellStyle name="Normal 24 2 6 2 2 3" xfId="1437"/>
    <cellStyle name="Normal 24 2 6 2 3" xfId="36409"/>
    <cellStyle name="Normal 24 2 6 2 3 2" xfId="6035"/>
    <cellStyle name="Normal 24 2 6 2 3 2 2" xfId="1371"/>
    <cellStyle name="Normal 24 2 6 2 3 3" xfId="726"/>
    <cellStyle name="Normal 24 2 6 2 4" xfId="18948"/>
    <cellStyle name="Normal 24 2 6 2 4 2" xfId="3759"/>
    <cellStyle name="Normal 24 2 6 2 4 2 2" xfId="18949"/>
    <cellStyle name="Normal 24 2 6 2 4 3" xfId="18950"/>
    <cellStyle name="Normal 24 2 6 2 5" xfId="8391"/>
    <cellStyle name="Normal 24 2 6 2 5 2" xfId="7727"/>
    <cellStyle name="Normal 24 2 6 2 5 2 2" xfId="18951"/>
    <cellStyle name="Normal 24 2 6 2 5 3" xfId="18953"/>
    <cellStyle name="Normal 24 2 6 2 6" xfId="36265"/>
    <cellStyle name="Normal 24 2 6 2 6 2" xfId="31921"/>
    <cellStyle name="Normal 24 2 6 2 6 2 2" xfId="18954"/>
    <cellStyle name="Normal 24 2 6 2 6 3" xfId="11969"/>
    <cellStyle name="Normal 24 2 6 2 7" xfId="35394"/>
    <cellStyle name="Normal 24 2 6 2 7 2" xfId="2307"/>
    <cellStyle name="Normal 24 2 6 2 7 2 2" xfId="7886"/>
    <cellStyle name="Normal 24 2 6 2 7 3" xfId="10651"/>
    <cellStyle name="Normal 24 2 6 2 8" xfId="18955"/>
    <cellStyle name="Normal 24 2 6 2 8 2" xfId="18956"/>
    <cellStyle name="Normal 24 2 6 2 9" xfId="2401"/>
    <cellStyle name="Normal 24 2 6 2 9 2" xfId="3076"/>
    <cellStyle name="Normal 24 2 6 3" xfId="1945"/>
    <cellStyle name="Normal 24 2 6 3 2" xfId="17922"/>
    <cellStyle name="Normal 24 2 6 3 2 2" xfId="18959"/>
    <cellStyle name="Normal 24 2 6 3 3" xfId="18390"/>
    <cellStyle name="Normal 24 2 6 4" xfId="18961"/>
    <cellStyle name="Normal 24 2 6 4 2" xfId="17929"/>
    <cellStyle name="Normal 24 2 6 4 2 2" xfId="18968"/>
    <cellStyle name="Normal 24 2 6 4 3" xfId="30838"/>
    <cellStyle name="Normal 24 2 6 5" xfId="35338"/>
    <cellStyle name="Normal 24 2 6 5 2" xfId="17938"/>
    <cellStyle name="Normal 24 2 6 5 2 2" xfId="18972"/>
    <cellStyle name="Normal 24 2 6 5 3" xfId="18416"/>
    <cellStyle name="Normal 24 2 6 6" xfId="18973"/>
    <cellStyle name="Normal 24 2 6 6 2" xfId="17945"/>
    <cellStyle name="Normal 24 2 6 6 2 2" xfId="18977"/>
    <cellStyle name="Normal 24 2 6 6 3" xfId="18420"/>
    <cellStyle name="Normal 24 2 6 7" xfId="11888"/>
    <cellStyle name="Normal 24 2 6 7 2" xfId="18334"/>
    <cellStyle name="Normal 24 2 6 7 2 2" xfId="7022"/>
    <cellStyle name="Normal 24 2 6 7 3" xfId="6543"/>
    <cellStyle name="Normal 24 2 6 8" xfId="5088"/>
    <cellStyle name="Normal 24 2 6 8 2" xfId="18979"/>
    <cellStyle name="Normal 24 2 6 8 2 2" xfId="8985"/>
    <cellStyle name="Normal 24 2 6 8 3" xfId="18433"/>
    <cellStyle name="Normal 24 2 6 9" xfId="18980"/>
    <cellStyle name="Normal 24 2 6 9 2" xfId="18982"/>
    <cellStyle name="Normal 24 2 7" xfId="18272"/>
    <cellStyle name="Normal 24 2 7 10" xfId="7217"/>
    <cellStyle name="Normal 24 2 7 2" xfId="18276"/>
    <cellStyle name="Normal 24 2 7 2 2" xfId="4378"/>
    <cellStyle name="Normal 24 2 7 2 2 2" xfId="4665"/>
    <cellStyle name="Normal 24 2 7 2 3" xfId="7755"/>
    <cellStyle name="Normal 24 2 7 3" xfId="19004"/>
    <cellStyle name="Normal 24 2 7 3 2" xfId="19008"/>
    <cellStyle name="Normal 24 2 7 3 2 2" xfId="5148"/>
    <cellStyle name="Normal 24 2 7 3 3" xfId="10795"/>
    <cellStyle name="Normal 24 2 7 4" xfId="6183"/>
    <cellStyle name="Normal 24 2 7 4 2" xfId="34139"/>
    <cellStyle name="Normal 24 2 7 4 2 2" xfId="4123"/>
    <cellStyle name="Normal 24 2 7 4 3" xfId="10812"/>
    <cellStyle name="Normal 24 2 7 5" xfId="18991"/>
    <cellStyle name="Normal 24 2 7 5 2" xfId="15404"/>
    <cellStyle name="Normal 24 2 7 5 2 2" xfId="5950"/>
    <cellStyle name="Normal 24 2 7 5 3" xfId="6496"/>
    <cellStyle name="Normal 24 2 7 6" xfId="18995"/>
    <cellStyle name="Normal 24 2 7 6 2" xfId="15440"/>
    <cellStyle name="Normal 24 2 7 6 2 2" xfId="18997"/>
    <cellStyle name="Normal 24 2 7 6 3" xfId="18459"/>
    <cellStyle name="Normal 24 2 7 7" xfId="2230"/>
    <cellStyle name="Normal 24 2 7 7 2" xfId="15446"/>
    <cellStyle name="Normal 24 2 7 7 2 2" xfId="33760"/>
    <cellStyle name="Normal 24 2 7 7 3" xfId="22311"/>
    <cellStyle name="Normal 24 2 7 8" xfId="18999"/>
    <cellStyle name="Normal 24 2 7 8 2" xfId="15456"/>
    <cellStyle name="Normal 24 2 7 9" xfId="19003"/>
    <cellStyle name="Normal 24 2 7 9 2" xfId="19007"/>
    <cellStyle name="Normal 24 2 8" xfId="18281"/>
    <cellStyle name="Normal 24 2 8 10" xfId="5456"/>
    <cellStyle name="Normal 24 2 8 2" xfId="36481"/>
    <cellStyle name="Normal 24 2 8 2 2" xfId="33242"/>
    <cellStyle name="Normal 24 2 8 2 2 2" xfId="9564"/>
    <cellStyle name="Normal 24 2 8 2 3" xfId="21287"/>
    <cellStyle name="Normal 24 2 8 3" xfId="9084"/>
    <cellStyle name="Normal 24 2 8 3 2" xfId="31808"/>
    <cellStyle name="Normal 24 2 8 3 2 2" xfId="10209"/>
    <cellStyle name="Normal 24 2 8 3 3" xfId="10970"/>
    <cellStyle name="Normal 24 2 8 4" xfId="33979"/>
    <cellStyle name="Normal 24 2 8 4 2" xfId="12640"/>
    <cellStyle name="Normal 24 2 8 4 2 2" xfId="3730"/>
    <cellStyle name="Normal 24 2 8 4 3" xfId="10504"/>
    <cellStyle name="Normal 24 2 8 5" xfId="35892"/>
    <cellStyle name="Normal 24 2 8 5 2" xfId="33928"/>
    <cellStyle name="Normal 24 2 8 5 2 2" xfId="11406"/>
    <cellStyle name="Normal 24 2 8 5 3" xfId="9391"/>
    <cellStyle name="Normal 24 2 8 6" xfId="37826"/>
    <cellStyle name="Normal 24 2 8 6 2" xfId="27442"/>
    <cellStyle name="Normal 24 2 8 6 2 2" xfId="5844"/>
    <cellStyle name="Normal 24 2 8 6 3" xfId="10050"/>
    <cellStyle name="Normal 24 2 8 7" xfId="19009"/>
    <cellStyle name="Normal 24 2 8 7 2" xfId="15511"/>
    <cellStyle name="Normal 24 2 8 7 2 2" xfId="19610"/>
    <cellStyle name="Normal 24 2 8 7 3" xfId="20315"/>
    <cellStyle name="Normal 24 2 8 8" xfId="19011"/>
    <cellStyle name="Normal 24 2 8 8 2" xfId="10772"/>
    <cellStyle name="Normal 24 2 8 9" xfId="19014"/>
    <cellStyle name="Normal 24 2 8 9 2" xfId="19016"/>
    <cellStyle name="Normal 24 2 9" xfId="1507"/>
    <cellStyle name="Normal 24 2 9 2" xfId="6613"/>
    <cellStyle name="Normal 24 2 9 2 2" xfId="11620"/>
    <cellStyle name="Normal 24 2 9 2 2 2" xfId="11411"/>
    <cellStyle name="Normal 24 2 9 2 3" xfId="8268"/>
    <cellStyle name="Normal 24 2 9 3" xfId="4370"/>
    <cellStyle name="Normal 24 2 9 3 2" xfId="12893"/>
    <cellStyle name="Normal 24 2 9 3 2 2" xfId="3370"/>
    <cellStyle name="Normal 24 2 9 3 3" xfId="12904"/>
    <cellStyle name="Normal 24 2 9 4" xfId="5064"/>
    <cellStyle name="Normal 24 2 9 4 2" xfId="12928"/>
    <cellStyle name="Normal 24 2 9 4 2 2" xfId="6013"/>
    <cellStyle name="Normal 24 2 9 4 3" xfId="12938"/>
    <cellStyle name="Normal 24 2 9 5" xfId="2622"/>
    <cellStyle name="Normal 24 2 9 5 2" xfId="23575"/>
    <cellStyle name="Normal 24 2 9 5 2 2" xfId="708"/>
    <cellStyle name="Normal 24 2 9 5 3" xfId="13158"/>
    <cellStyle name="Normal 24 2 9 6" xfId="1045"/>
    <cellStyle name="Normal 24 2 9 6 2" xfId="19826"/>
    <cellStyle name="Normal 24 2 9 6 2 2" xfId="22352"/>
    <cellStyle name="Normal 24 2 9 6 3" xfId="13187"/>
    <cellStyle name="Normal 24 2 9 7" xfId="19020"/>
    <cellStyle name="Normal 24 2 9 7 2" xfId="19830"/>
    <cellStyle name="Normal 24 2 9 8" xfId="8441"/>
    <cellStyle name="Normal 24 2 9 8 2" xfId="19843"/>
    <cellStyle name="Normal 24 2 9 9" xfId="19022"/>
    <cellStyle name="Normal 24 3" xfId="7415"/>
    <cellStyle name="Normal 24 3 10" xfId="14843"/>
    <cellStyle name="Normal 24 3 10 2" xfId="9460"/>
    <cellStyle name="Normal 24 3 10 2 2" xfId="35550"/>
    <cellStyle name="Normal 24 3 10 3" xfId="4303"/>
    <cellStyle name="Normal 24 3 11" xfId="37048"/>
    <cellStyle name="Normal 24 3 11 2" xfId="6914"/>
    <cellStyle name="Normal 24 3 11 2 2" xfId="19026"/>
    <cellStyle name="Normal 24 3 11 3" xfId="7681"/>
    <cellStyle name="Normal 24 3 12" xfId="497"/>
    <cellStyle name="Normal 24 3 12 2" xfId="5307"/>
    <cellStyle name="Normal 24 3 12 2 2" xfId="19027"/>
    <cellStyle name="Normal 24 3 12 3" xfId="4767"/>
    <cellStyle name="Normal 24 3 13" xfId="4028"/>
    <cellStyle name="Normal 24 3 13 2" xfId="1323"/>
    <cellStyle name="Normal 24 3 14" xfId="856"/>
    <cellStyle name="Normal 24 3 14 2" xfId="34725"/>
    <cellStyle name="Normal 24 3 15" xfId="23337"/>
    <cellStyle name="Normal 24 3 16" xfId="1159"/>
    <cellStyle name="Normal 24 3 2" xfId="16096"/>
    <cellStyle name="Normal 24 3 2 10" xfId="19028"/>
    <cellStyle name="Normal 24 3 2 10 2" xfId="19029"/>
    <cellStyle name="Normal 24 3 2 11" xfId="19030"/>
    <cellStyle name="Normal 24 3 2 2" xfId="25236"/>
    <cellStyle name="Normal 24 3 2 2 10" xfId="19033"/>
    <cellStyle name="Normal 24 3 2 2 2" xfId="19035"/>
    <cellStyle name="Normal 24 3 2 2 2 2" xfId="19037"/>
    <cellStyle name="Normal 24 3 2 2 2 2 2" xfId="33490"/>
    <cellStyle name="Normal 24 3 2 2 2 3" xfId="19039"/>
    <cellStyle name="Normal 24 3 2 2 3" xfId="19042"/>
    <cellStyle name="Normal 24 3 2 2 3 2" xfId="32861"/>
    <cellStyle name="Normal 24 3 2 2 3 2 2" xfId="19045"/>
    <cellStyle name="Normal 24 3 2 2 3 3" xfId="19046"/>
    <cellStyle name="Normal 24 3 2 2 4" xfId="17964"/>
    <cellStyle name="Normal 24 3 2 2 4 2" xfId="29274"/>
    <cellStyle name="Normal 24 3 2 2 4 2 2" xfId="17969"/>
    <cellStyle name="Normal 24 3 2 2 4 3" xfId="17971"/>
    <cellStyle name="Normal 24 3 2 2 5" xfId="17985"/>
    <cellStyle name="Normal 24 3 2 2 5 2" xfId="11517"/>
    <cellStyle name="Normal 24 3 2 2 5 2 2" xfId="14954"/>
    <cellStyle name="Normal 24 3 2 2 5 3" xfId="20568"/>
    <cellStyle name="Normal 24 3 2 2 6" xfId="17986"/>
    <cellStyle name="Normal 24 3 2 2 6 2" xfId="14784"/>
    <cellStyle name="Normal 24 3 2 2 6 2 2" xfId="17314"/>
    <cellStyle name="Normal 24 3 2 2 6 3" xfId="20580"/>
    <cellStyle name="Normal 24 3 2 2 7" xfId="17992"/>
    <cellStyle name="Normal 24 3 2 2 7 2" xfId="8991"/>
    <cellStyle name="Normal 24 3 2 2 7 2 2" xfId="22161"/>
    <cellStyle name="Normal 24 3 2 2 7 3" xfId="20590"/>
    <cellStyle name="Normal 24 3 2 2 8" xfId="14427"/>
    <cellStyle name="Normal 24 3 2 2 8 2" xfId="9079"/>
    <cellStyle name="Normal 24 3 2 2 9" xfId="2050"/>
    <cellStyle name="Normal 24 3 2 2 9 2" xfId="6398"/>
    <cellStyle name="Normal 24 3 2 3" xfId="19049"/>
    <cellStyle name="Normal 24 3 2 3 2" xfId="19051"/>
    <cellStyle name="Normal 24 3 2 3 2 2" xfId="3463"/>
    <cellStyle name="Normal 24 3 2 3 3" xfId="19054"/>
    <cellStyle name="Normal 24 3 2 4" xfId="19058"/>
    <cellStyle name="Normal 24 3 2 4 2" xfId="29213"/>
    <cellStyle name="Normal 24 3 2 4 2 2" xfId="27675"/>
    <cellStyle name="Normal 24 3 2 4 3" xfId="37909"/>
    <cellStyle name="Normal 24 3 2 5" xfId="19067"/>
    <cellStyle name="Normal 24 3 2 5 2" xfId="30356"/>
    <cellStyle name="Normal 24 3 2 5 2 2" xfId="29419"/>
    <cellStyle name="Normal 24 3 2 5 3" xfId="23995"/>
    <cellStyle name="Normal 24 3 2 6" xfId="3511"/>
    <cellStyle name="Normal 24 3 2 6 2" xfId="29227"/>
    <cellStyle name="Normal 24 3 2 6 2 2" xfId="32277"/>
    <cellStyle name="Normal 24 3 2 6 3" xfId="12738"/>
    <cellStyle name="Normal 24 3 2 7" xfId="16838"/>
    <cellStyle name="Normal 24 3 2 7 2" xfId="33294"/>
    <cellStyle name="Normal 24 3 2 7 2 2" xfId="29524"/>
    <cellStyle name="Normal 24 3 2 7 3" xfId="19080"/>
    <cellStyle name="Normal 24 3 2 8" xfId="19084"/>
    <cellStyle name="Normal 24 3 2 8 2" xfId="34092"/>
    <cellStyle name="Normal 24 3 2 8 2 2" xfId="19088"/>
    <cellStyle name="Normal 24 3 2 8 3" xfId="19091"/>
    <cellStyle name="Normal 24 3 2 9" xfId="3404"/>
    <cellStyle name="Normal 24 3 2 9 2" xfId="35025"/>
    <cellStyle name="Normal 24 3 3" xfId="20266"/>
    <cellStyle name="Normal 24 3 3 10" xfId="34881"/>
    <cellStyle name="Normal 24 3 3 10 2" xfId="9865"/>
    <cellStyle name="Normal 24 3 3 11" xfId="28191"/>
    <cellStyle name="Normal 24 3 3 2" xfId="25237"/>
    <cellStyle name="Normal 24 3 3 2 10" xfId="19099"/>
    <cellStyle name="Normal 24 3 3 2 2" xfId="29237"/>
    <cellStyle name="Normal 24 3 3 2 2 2" xfId="1862"/>
    <cellStyle name="Normal 24 3 3 2 2 2 2" xfId="19102"/>
    <cellStyle name="Normal 24 3 3 2 2 3" xfId="19104"/>
    <cellStyle name="Normal 24 3 3 2 3" xfId="19105"/>
    <cellStyle name="Normal 24 3 3 2 3 2" xfId="1790"/>
    <cellStyle name="Normal 24 3 3 2 3 2 2" xfId="19106"/>
    <cellStyle name="Normal 24 3 3 2 3 3" xfId="19108"/>
    <cellStyle name="Normal 24 3 3 2 4" xfId="18093"/>
    <cellStyle name="Normal 24 3 3 2 4 2" xfId="5558"/>
    <cellStyle name="Normal 24 3 3 2 4 2 2" xfId="19111"/>
    <cellStyle name="Normal 24 3 3 2 4 3" xfId="19113"/>
    <cellStyle name="Normal 24 3 3 2 5" xfId="18098"/>
    <cellStyle name="Normal 24 3 3 2 5 2" xfId="19116"/>
    <cellStyle name="Normal 24 3 3 2 5 2 2" xfId="4279"/>
    <cellStyle name="Normal 24 3 3 2 5 3" xfId="19118"/>
    <cellStyle name="Normal 24 3 3 2 6" xfId="19120"/>
    <cellStyle name="Normal 24 3 3 2 6 2" xfId="19122"/>
    <cellStyle name="Normal 24 3 3 2 6 2 2" xfId="19124"/>
    <cellStyle name="Normal 24 3 3 2 6 3" xfId="2260"/>
    <cellStyle name="Normal 24 3 3 2 7" xfId="19126"/>
    <cellStyle name="Normal 24 3 3 2 7 2" xfId="20959"/>
    <cellStyle name="Normal 24 3 3 2 7 2 2" xfId="31161"/>
    <cellStyle name="Normal 24 3 3 2 7 3" xfId="19127"/>
    <cellStyle name="Normal 24 3 3 2 8" xfId="8684"/>
    <cellStyle name="Normal 24 3 3 2 8 2" xfId="19128"/>
    <cellStyle name="Normal 24 3 3 2 9" xfId="19130"/>
    <cellStyle name="Normal 24 3 3 2 9 2" xfId="19132"/>
    <cellStyle name="Normal 24 3 3 3" xfId="30638"/>
    <cellStyle name="Normal 24 3 3 3 2" xfId="29240"/>
    <cellStyle name="Normal 24 3 3 3 2 2" xfId="5421"/>
    <cellStyle name="Normal 24 3 3 3 3" xfId="19134"/>
    <cellStyle name="Normal 24 3 3 4" xfId="19136"/>
    <cellStyle name="Normal 24 3 3 4 2" xfId="29242"/>
    <cellStyle name="Normal 24 3 3 4 2 2" xfId="5459"/>
    <cellStyle name="Normal 24 3 3 4 3" xfId="19139"/>
    <cellStyle name="Normal 24 3 3 5" xfId="19140"/>
    <cellStyle name="Normal 24 3 3 5 2" xfId="17207"/>
    <cellStyle name="Normal 24 3 3 5 2 2" xfId="36307"/>
    <cellStyle name="Normal 24 3 3 5 3" xfId="19145"/>
    <cellStyle name="Normal 24 3 3 6" xfId="14529"/>
    <cellStyle name="Normal 24 3 3 6 2" xfId="29250"/>
    <cellStyle name="Normal 24 3 3 6 2 2" xfId="23194"/>
    <cellStyle name="Normal 24 3 3 6 3" xfId="12754"/>
    <cellStyle name="Normal 24 3 3 7" xfId="12217"/>
    <cellStyle name="Normal 24 3 3 7 2" xfId="19146"/>
    <cellStyle name="Normal 24 3 3 7 2 2" xfId="19147"/>
    <cellStyle name="Normal 24 3 3 7 3" xfId="19148"/>
    <cellStyle name="Normal 24 3 3 8" xfId="28785"/>
    <cellStyle name="Normal 24 3 3 8 2" xfId="19150"/>
    <cellStyle name="Normal 24 3 3 8 2 2" xfId="19151"/>
    <cellStyle name="Normal 24 3 3 8 3" xfId="19152"/>
    <cellStyle name="Normal 24 3 3 9" xfId="29984"/>
    <cellStyle name="Normal 24 3 3 9 2" xfId="35095"/>
    <cellStyle name="Normal 24 3 4" xfId="9771"/>
    <cellStyle name="Normal 24 3 4 10" xfId="19154"/>
    <cellStyle name="Normal 24 3 4 2" xfId="1817"/>
    <cellStyle name="Normal 24 3 4 2 2" xfId="34567"/>
    <cellStyle name="Normal 24 3 4 2 2 2" xfId="17276"/>
    <cellStyle name="Normal 24 3 4 2 3" xfId="19157"/>
    <cellStyle name="Normal 24 3 4 3" xfId="19160"/>
    <cellStyle name="Normal 24 3 4 3 2" xfId="29254"/>
    <cellStyle name="Normal 24 3 4 3 2 2" xfId="19162"/>
    <cellStyle name="Normal 24 3 4 3 3" xfId="19164"/>
    <cellStyle name="Normal 24 3 4 4" xfId="19167"/>
    <cellStyle name="Normal 24 3 4 4 2" xfId="29256"/>
    <cellStyle name="Normal 24 3 4 4 2 2" xfId="37142"/>
    <cellStyle name="Normal 24 3 4 4 3" xfId="19173"/>
    <cellStyle name="Normal 24 3 4 5" xfId="19175"/>
    <cellStyle name="Normal 24 3 4 5 2" xfId="5311"/>
    <cellStyle name="Normal 24 3 4 5 2 2" xfId="27434"/>
    <cellStyle name="Normal 24 3 4 5 3" xfId="19179"/>
    <cellStyle name="Normal 24 3 4 6" xfId="748"/>
    <cellStyle name="Normal 24 3 4 6 2" xfId="19181"/>
    <cellStyle name="Normal 24 3 4 6 2 2" xfId="5466"/>
    <cellStyle name="Normal 24 3 4 6 3" xfId="1027"/>
    <cellStyle name="Normal 24 3 4 7" xfId="19182"/>
    <cellStyle name="Normal 24 3 4 7 2" xfId="19184"/>
    <cellStyle name="Normal 24 3 4 7 2 2" xfId="21533"/>
    <cellStyle name="Normal 24 3 4 7 3" xfId="33837"/>
    <cellStyle name="Normal 24 3 4 8" xfId="12371"/>
    <cellStyle name="Normal 24 3 4 8 2" xfId="19191"/>
    <cellStyle name="Normal 24 3 4 9" xfId="20350"/>
    <cellStyle name="Normal 24 3 4 9 2" xfId="35155"/>
    <cellStyle name="Normal 24 3 5" xfId="19198"/>
    <cellStyle name="Normal 24 3 5 10" xfId="17901"/>
    <cellStyle name="Normal 24 3 5 2" xfId="28924"/>
    <cellStyle name="Normal 24 3 5 2 2" xfId="19199"/>
    <cellStyle name="Normal 24 3 5 2 2 2" xfId="28725"/>
    <cellStyle name="Normal 24 3 5 2 3" xfId="10892"/>
    <cellStyle name="Normal 24 3 5 3" xfId="19201"/>
    <cellStyle name="Normal 24 3 5 3 2" xfId="19203"/>
    <cellStyle name="Normal 24 3 5 3 2 2" xfId="19205"/>
    <cellStyle name="Normal 24 3 5 3 3" xfId="18529"/>
    <cellStyle name="Normal 24 3 5 4" xfId="19209"/>
    <cellStyle name="Normal 24 3 5 4 2" xfId="19214"/>
    <cellStyle name="Normal 24 3 5 4 2 2" xfId="19216"/>
    <cellStyle name="Normal 24 3 5 4 3" xfId="30314"/>
    <cellStyle name="Normal 24 3 5 5" xfId="28016"/>
    <cellStyle name="Normal 24 3 5 5 2" xfId="19221"/>
    <cellStyle name="Normal 24 3 5 5 2 2" xfId="19224"/>
    <cellStyle name="Normal 24 3 5 5 3" xfId="18588"/>
    <cellStyle name="Normal 24 3 5 6" xfId="28023"/>
    <cellStyle name="Normal 24 3 5 6 2" xfId="35003"/>
    <cellStyle name="Normal 24 3 5 6 2 2" xfId="19232"/>
    <cellStyle name="Normal 24 3 5 6 3" xfId="12776"/>
    <cellStyle name="Normal 24 3 5 7" xfId="19233"/>
    <cellStyle name="Normal 24 3 5 7 2" xfId="19238"/>
    <cellStyle name="Normal 24 3 5 7 2 2" xfId="22770"/>
    <cellStyle name="Normal 24 3 5 7 3" xfId="18599"/>
    <cellStyle name="Normal 24 3 5 8" xfId="33109"/>
    <cellStyle name="Normal 24 3 5 8 2" xfId="19240"/>
    <cellStyle name="Normal 24 3 5 9" xfId="8074"/>
    <cellStyle name="Normal 24 3 5 9 2" xfId="19243"/>
    <cellStyle name="Normal 24 3 6" xfId="19249"/>
    <cellStyle name="Normal 24 3 6 2" xfId="37131"/>
    <cellStyle name="Normal 24 3 6 2 2" xfId="34298"/>
    <cellStyle name="Normal 24 3 6 2 2 2" xfId="5341"/>
    <cellStyle name="Normal 24 3 6 2 3" xfId="19250"/>
    <cellStyle name="Normal 24 3 6 3" xfId="6891"/>
    <cellStyle name="Normal 24 3 6 3 2" xfId="23712"/>
    <cellStyle name="Normal 24 3 6 3 2 2" xfId="8277"/>
    <cellStyle name="Normal 24 3 6 3 3" xfId="18618"/>
    <cellStyle name="Normal 24 3 6 4" xfId="19256"/>
    <cellStyle name="Normal 24 3 6 4 2" xfId="17977"/>
    <cellStyle name="Normal 24 3 6 4 2 2" xfId="605"/>
    <cellStyle name="Normal 24 3 6 4 3" xfId="18641"/>
    <cellStyle name="Normal 24 3 6 5" xfId="19260"/>
    <cellStyle name="Normal 24 3 6 5 2" xfId="17980"/>
    <cellStyle name="Normal 24 3 6 5 2 2" xfId="38709"/>
    <cellStyle name="Normal 24 3 6 5 3" xfId="18646"/>
    <cellStyle name="Normal 24 3 6 6" xfId="19263"/>
    <cellStyle name="Normal 24 3 6 6 2" xfId="17983"/>
    <cellStyle name="Normal 24 3 6 6 2 2" xfId="19264"/>
    <cellStyle name="Normal 24 3 6 6 3" xfId="12787"/>
    <cellStyle name="Normal 24 3 6 7" xfId="19266"/>
    <cellStyle name="Normal 24 3 6 7 2" xfId="19043"/>
    <cellStyle name="Normal 24 3 6 8" xfId="34493"/>
    <cellStyle name="Normal 24 3 6 8 2" xfId="19268"/>
    <cellStyle name="Normal 24 3 6 9" xfId="19270"/>
    <cellStyle name="Normal 24 3 7" xfId="18290"/>
    <cellStyle name="Normal 24 3 7 2" xfId="18294"/>
    <cellStyle name="Normal 24 3 7 2 2" xfId="15788"/>
    <cellStyle name="Normal 24 3 7 3" xfId="19272"/>
    <cellStyle name="Normal 24 3 8" xfId="15398"/>
    <cellStyle name="Normal 24 3 8 2" xfId="10259"/>
    <cellStyle name="Normal 24 3 8 2 2" xfId="15410"/>
    <cellStyle name="Normal 24 3 8 3" xfId="1971"/>
    <cellStyle name="Normal 24 3 9" xfId="14176"/>
    <cellStyle name="Normal 24 3 9 2" xfId="14182"/>
    <cellStyle name="Normal 24 3 9 2 2" xfId="7881"/>
    <cellStyle name="Normal 24 3 9 3" xfId="14186"/>
    <cellStyle name="Normal 24 4" xfId="16101"/>
    <cellStyle name="Normal 24 4 10" xfId="22210"/>
    <cellStyle name="Normal 24 4 10 2" xfId="22213"/>
    <cellStyle name="Normal 24 4 11" xfId="22217"/>
    <cellStyle name="Normal 24 4 2" xfId="16106"/>
    <cellStyle name="Normal 24 4 2 10" xfId="21607"/>
    <cellStyle name="Normal 24 4 2 2" xfId="23412"/>
    <cellStyle name="Normal 24 4 2 2 2" xfId="19273"/>
    <cellStyle name="Normal 24 4 2 2 2 2" xfId="30418"/>
    <cellStyle name="Normal 24 4 2 2 3" xfId="19274"/>
    <cellStyle name="Normal 24 4 2 3" xfId="19276"/>
    <cellStyle name="Normal 24 4 2 3 2" xfId="34295"/>
    <cellStyle name="Normal 24 4 2 3 2 2" xfId="28730"/>
    <cellStyle name="Normal 24 4 2 3 3" xfId="19277"/>
    <cellStyle name="Normal 24 4 2 4" xfId="19279"/>
    <cellStyle name="Normal 24 4 2 4 2" xfId="10296"/>
    <cellStyle name="Normal 24 4 2 4 2 2" xfId="30519"/>
    <cellStyle name="Normal 24 4 2 4 3" xfId="2443"/>
    <cellStyle name="Normal 24 4 2 5" xfId="19284"/>
    <cellStyle name="Normal 24 4 2 5 2" xfId="28160"/>
    <cellStyle name="Normal 24 4 2 5 2 2" xfId="37341"/>
    <cellStyle name="Normal 24 4 2 5 3" xfId="27197"/>
    <cellStyle name="Normal 24 4 2 6" xfId="19288"/>
    <cellStyle name="Normal 24 4 2 6 2" xfId="19290"/>
    <cellStyle name="Normal 24 4 2 6 2 2" xfId="28564"/>
    <cellStyle name="Normal 24 4 2 6 3" xfId="27204"/>
    <cellStyle name="Normal 24 4 2 7" xfId="19292"/>
    <cellStyle name="Normal 24 4 2 7 2" xfId="25876"/>
    <cellStyle name="Normal 24 4 2 7 2 2" xfId="19294"/>
    <cellStyle name="Normal 24 4 2 7 3" xfId="27207"/>
    <cellStyle name="Normal 24 4 2 8" xfId="19295"/>
    <cellStyle name="Normal 24 4 2 8 2" xfId="2478"/>
    <cellStyle name="Normal 24 4 2 9" xfId="19296"/>
    <cellStyle name="Normal 24 4 2 9 2" xfId="4916"/>
    <cellStyle name="Normal 24 4 3" xfId="16119"/>
    <cellStyle name="Normal 24 4 3 2" xfId="19297"/>
    <cellStyle name="Normal 24 4 3 2 2" xfId="19303"/>
    <cellStyle name="Normal 24 4 3 3" xfId="32813"/>
    <cellStyle name="Normal 24 4 4" xfId="19304"/>
    <cellStyle name="Normal 24 4 4 2" xfId="19306"/>
    <cellStyle name="Normal 24 4 4 2 2" xfId="32834"/>
    <cellStyle name="Normal 24 4 4 3" xfId="19308"/>
    <cellStyle name="Normal 24 4 5" xfId="19309"/>
    <cellStyle name="Normal 24 4 5 2" xfId="19310"/>
    <cellStyle name="Normal 24 4 5 2 2" xfId="2770"/>
    <cellStyle name="Normal 24 4 5 3" xfId="19313"/>
    <cellStyle name="Normal 24 4 6" xfId="19319"/>
    <cellStyle name="Normal 24 4 6 2" xfId="19320"/>
    <cellStyle name="Normal 24 4 6 2 2" xfId="21083"/>
    <cellStyle name="Normal 24 4 6 3" xfId="8333"/>
    <cellStyle name="Normal 24 4 7" xfId="18298"/>
    <cellStyle name="Normal 24 4 7 2" xfId="18303"/>
    <cellStyle name="Normal 24 4 7 2 2" xfId="16037"/>
    <cellStyle name="Normal 24 4 7 3" xfId="19324"/>
    <cellStyle name="Normal 24 4 8" xfId="17086"/>
    <cellStyle name="Normal 24 4 8 2" xfId="14207"/>
    <cellStyle name="Normal 24 4 8 2 2" xfId="4981"/>
    <cellStyle name="Normal 24 4 8 3" xfId="9110"/>
    <cellStyle name="Normal 24 4 9" xfId="14209"/>
    <cellStyle name="Normal 24 4 9 2" xfId="19325"/>
    <cellStyle name="Normal 24 5" xfId="21014"/>
    <cellStyle name="Normal 24 5 10" xfId="22230"/>
    <cellStyle name="Normal 24 5 10 2" xfId="19326"/>
    <cellStyle name="Normal 24 5 11" xfId="19329"/>
    <cellStyle name="Normal 24 5 2" xfId="9640"/>
    <cellStyle name="Normal 24 5 2 10" xfId="9799"/>
    <cellStyle name="Normal 24 5 2 2" xfId="25297"/>
    <cellStyle name="Normal 24 5 2 2 2" xfId="19331"/>
    <cellStyle name="Normal 24 5 2 2 2 2" xfId="19333"/>
    <cellStyle name="Normal 24 5 2 2 3" xfId="19335"/>
    <cellStyle name="Normal 24 5 2 3" xfId="19341"/>
    <cellStyle name="Normal 24 5 2 3 2" xfId="19345"/>
    <cellStyle name="Normal 24 5 2 3 2 2" xfId="19347"/>
    <cellStyle name="Normal 24 5 2 3 3" xfId="19351"/>
    <cellStyle name="Normal 24 5 2 4" xfId="19353"/>
    <cellStyle name="Normal 24 5 2 4 2" xfId="5121"/>
    <cellStyle name="Normal 24 5 2 4 2 2" xfId="7442"/>
    <cellStyle name="Normal 24 5 2 4 3" xfId="23257"/>
    <cellStyle name="Normal 24 5 2 5" xfId="19357"/>
    <cellStyle name="Normal 24 5 2 5 2" xfId="7649"/>
    <cellStyle name="Normal 24 5 2 5 2 2" xfId="9444"/>
    <cellStyle name="Normal 24 5 2 5 3" xfId="8238"/>
    <cellStyle name="Normal 24 5 2 6" xfId="19365"/>
    <cellStyle name="Normal 24 5 2 6 2" xfId="8313"/>
    <cellStyle name="Normal 24 5 2 6 2 2" xfId="8318"/>
    <cellStyle name="Normal 24 5 2 6 3" xfId="8327"/>
    <cellStyle name="Normal 24 5 2 7" xfId="19367"/>
    <cellStyle name="Normal 24 5 2 7 2" xfId="19315"/>
    <cellStyle name="Normal 24 5 2 7 2 2" xfId="19248"/>
    <cellStyle name="Normal 24 5 2 7 3" xfId="13624"/>
    <cellStyle name="Normal 24 5 2 8" xfId="19369"/>
    <cellStyle name="Normal 24 5 2 8 2" xfId="8343"/>
    <cellStyle name="Normal 24 5 2 9" xfId="19371"/>
    <cellStyle name="Normal 24 5 2 9 2" xfId="8361"/>
    <cellStyle name="Normal 24 5 3" xfId="8125"/>
    <cellStyle name="Normal 24 5 3 2" xfId="32083"/>
    <cellStyle name="Normal 24 5 3 2 2" xfId="14044"/>
    <cellStyle name="Normal 24 5 3 3" xfId="19378"/>
    <cellStyle name="Normal 24 5 4" xfId="5617"/>
    <cellStyle name="Normal 24 5 4 2" xfId="19382"/>
    <cellStyle name="Normal 24 5 4 2 2" xfId="26943"/>
    <cellStyle name="Normal 24 5 4 3" xfId="19386"/>
    <cellStyle name="Normal 24 5 5" xfId="19388"/>
    <cellStyle name="Normal 24 5 5 2" xfId="19391"/>
    <cellStyle name="Normal 24 5 5 2 2" xfId="19393"/>
    <cellStyle name="Normal 24 5 5 3" xfId="19396"/>
    <cellStyle name="Normal 24 5 6" xfId="19398"/>
    <cellStyle name="Normal 24 5 6 2" xfId="19402"/>
    <cellStyle name="Normal 24 5 6 2 2" xfId="19405"/>
    <cellStyle name="Normal 24 5 6 3" xfId="7214"/>
    <cellStyle name="Normal 24 5 7" xfId="18304"/>
    <cellStyle name="Normal 24 5 7 2" xfId="18310"/>
    <cellStyle name="Normal 24 5 7 2 2" xfId="19410"/>
    <cellStyle name="Normal 24 5 7 3" xfId="19415"/>
    <cellStyle name="Normal 24 5 8" xfId="15443"/>
    <cellStyle name="Normal 24 5 8 2" xfId="14219"/>
    <cellStyle name="Normal 24 5 8 2 2" xfId="32726"/>
    <cellStyle name="Normal 24 5 8 3" xfId="3521"/>
    <cellStyle name="Normal 24 5 9" xfId="4553"/>
    <cellStyle name="Normal 24 5 9 2" xfId="19417"/>
    <cellStyle name="Normal 24 6" xfId="16127"/>
    <cellStyle name="Normal 24 6 10" xfId="24092"/>
    <cellStyle name="Normal 24 6 2" xfId="16130"/>
    <cellStyle name="Normal 24 6 2 2" xfId="18752"/>
    <cellStyle name="Normal 24 6 2 2 2" xfId="19418"/>
    <cellStyle name="Normal 24 6 2 3" xfId="19420"/>
    <cellStyle name="Normal 24 6 3" xfId="16140"/>
    <cellStyle name="Normal 24 6 3 2" xfId="19421"/>
    <cellStyle name="Normal 24 6 3 2 2" xfId="31743"/>
    <cellStyle name="Normal 24 6 3 3" xfId="19426"/>
    <cellStyle name="Normal 24 6 4" xfId="19428"/>
    <cellStyle name="Normal 24 6 4 2" xfId="19431"/>
    <cellStyle name="Normal 24 6 4 2 2" xfId="30475"/>
    <cellStyle name="Normal 24 6 4 3" xfId="19435"/>
    <cellStyle name="Normal 24 6 5" xfId="827"/>
    <cellStyle name="Normal 24 6 5 2" xfId="19034"/>
    <cellStyle name="Normal 24 6 5 2 2" xfId="32747"/>
    <cellStyle name="Normal 24 6 5 3" xfId="19438"/>
    <cellStyle name="Normal 24 6 6" xfId="19440"/>
    <cellStyle name="Normal 24 6 6 2" xfId="19442"/>
    <cellStyle name="Normal 24 6 6 2 2" xfId="19443"/>
    <cellStyle name="Normal 24 6 6 3" xfId="19445"/>
    <cellStyle name="Normal 24 6 7" xfId="1351"/>
    <cellStyle name="Normal 24 6 7 2" xfId="18315"/>
    <cellStyle name="Normal 24 6 7 2 2" xfId="19446"/>
    <cellStyle name="Normal 24 6 7 3" xfId="19449"/>
    <cellStyle name="Normal 24 6 8" xfId="5749"/>
    <cellStyle name="Normal 24 6 8 2" xfId="2038"/>
    <cellStyle name="Normal 24 6 9" xfId="17800"/>
    <cellStyle name="Normal 24 6 9 2" xfId="19450"/>
    <cellStyle name="Normal 24 7" xfId="8392"/>
    <cellStyle name="Normal 24 7 10" xfId="19452"/>
    <cellStyle name="Normal 24 7 2" xfId="17353"/>
    <cellStyle name="Normal 24 7 2 2" xfId="25083"/>
    <cellStyle name="Normal 24 7 2 2 2" xfId="19456"/>
    <cellStyle name="Normal 24 7 2 3" xfId="19459"/>
    <cellStyle name="Normal 24 7 3" xfId="19464"/>
    <cellStyle name="Normal 24 7 3 2" xfId="25095"/>
    <cellStyle name="Normal 24 7 3 2 2" xfId="15004"/>
    <cellStyle name="Normal 24 7 3 3" xfId="19470"/>
    <cellStyle name="Normal 24 7 4" xfId="19476"/>
    <cellStyle name="Normal 24 7 4 2" xfId="19479"/>
    <cellStyle name="Normal 24 7 4 2 2" xfId="19482"/>
    <cellStyle name="Normal 24 7 4 3" xfId="19484"/>
    <cellStyle name="Normal 24 7 5" xfId="19487"/>
    <cellStyle name="Normal 24 7 5 2" xfId="19488"/>
    <cellStyle name="Normal 24 7 5 2 2" xfId="19494"/>
    <cellStyle name="Normal 24 7 5 3" xfId="19498"/>
    <cellStyle name="Normal 24 7 6" xfId="19501"/>
    <cellStyle name="Normal 24 7 6 2" xfId="19503"/>
    <cellStyle name="Normal 24 7 6 2 2" xfId="19507"/>
    <cellStyle name="Normal 24 7 6 3" xfId="19509"/>
    <cellStyle name="Normal 24 7 7" xfId="18322"/>
    <cellStyle name="Normal 24 7 7 2" xfId="18325"/>
    <cellStyle name="Normal 24 7 7 2 2" xfId="19512"/>
    <cellStyle name="Normal 24 7 7 3" xfId="19515"/>
    <cellStyle name="Normal 24 7 8" xfId="14234"/>
    <cellStyle name="Normal 24 7 8 2" xfId="14240"/>
    <cellStyle name="Normal 24 7 9" xfId="17408"/>
    <cellStyle name="Normal 24 7 9 2" xfId="10534"/>
    <cellStyle name="Normal 24 8" xfId="17013"/>
    <cellStyle name="Normal 24 8 2" xfId="16154"/>
    <cellStyle name="Normal 24 8 2 2" xfId="11896"/>
    <cellStyle name="Normal 24 8 2 2 2" xfId="1796"/>
    <cellStyle name="Normal 24 8 2 3" xfId="8416"/>
    <cellStyle name="Normal 24 8 3" xfId="5263"/>
    <cellStyle name="Normal 24 8 3 2" xfId="4424"/>
    <cellStyle name="Normal 24 8 3 2 2" xfId="5383"/>
    <cellStyle name="Normal 24 8 3 3" xfId="8435"/>
    <cellStyle name="Normal 24 8 4" xfId="5401"/>
    <cellStyle name="Normal 24 8 4 2" xfId="8440"/>
    <cellStyle name="Normal 24 8 4 2 2" xfId="8450"/>
    <cellStyle name="Normal 24 8 4 3" xfId="1783"/>
    <cellStyle name="Normal 24 8 5" xfId="3956"/>
    <cellStyle name="Normal 24 8 5 2" xfId="9596"/>
    <cellStyle name="Normal 24 8 5 2 2" xfId="8465"/>
    <cellStyle name="Normal 24 8 5 3" xfId="1923"/>
    <cellStyle name="Normal 24 8 6" xfId="2721"/>
    <cellStyle name="Normal 24 8 6 2" xfId="6564"/>
    <cellStyle name="Normal 24 8 6 2 2" xfId="8978"/>
    <cellStyle name="Normal 24 8 6 3" xfId="8483"/>
    <cellStyle name="Normal 24 8 7" xfId="6122"/>
    <cellStyle name="Normal 24 8 7 2" xfId="8491"/>
    <cellStyle name="Normal 24 8 8" xfId="14252"/>
    <cellStyle name="Normal 24 8 8 2" xfId="35202"/>
    <cellStyle name="Normal 24 8 9" xfId="26797"/>
    <cellStyle name="Normal 24 9" xfId="7799"/>
    <cellStyle name="Normal 24 9 2" xfId="106"/>
    <cellStyle name="Normal 24 9 2 2" xfId="651"/>
    <cellStyle name="Normal 24 9 3" xfId="24989"/>
    <cellStyle name="Normal 25" xfId="34732"/>
    <cellStyle name="Normal 25 2" xfId="33703"/>
    <cellStyle name="Normal 26" xfId="26138"/>
    <cellStyle name="Normal 26 10" xfId="19519"/>
    <cellStyle name="Normal 26 10 2" xfId="19522"/>
    <cellStyle name="Normal 26 10 2 2" xfId="27476"/>
    <cellStyle name="Normal 26 10 3" xfId="19525"/>
    <cellStyle name="Normal 26 11" xfId="19527"/>
    <cellStyle name="Normal 26 11 2" xfId="19530"/>
    <cellStyle name="Normal 26 12" xfId="19533"/>
    <cellStyle name="Normal 26 13" xfId="17474"/>
    <cellStyle name="Normal 26 2" xfId="578"/>
    <cellStyle name="Normal 26 3" xfId="28666"/>
    <cellStyle name="Normal 26 3 10" xfId="17058"/>
    <cellStyle name="Normal 26 3 10 2" xfId="19534"/>
    <cellStyle name="Normal 26 3 11" xfId="19535"/>
    <cellStyle name="Normal 26 3 11 2" xfId="19536"/>
    <cellStyle name="Normal 26 3 12" xfId="19538"/>
    <cellStyle name="Normal 26 3 2" xfId="10590"/>
    <cellStyle name="Normal 26 3 2 10" xfId="19541"/>
    <cellStyle name="Normal 26 3 2 10 2" xfId="19543"/>
    <cellStyle name="Normal 26 3 2 11" xfId="19544"/>
    <cellStyle name="Normal 26 3 2 2" xfId="16760"/>
    <cellStyle name="Normal 26 3 2 2 10" xfId="3205"/>
    <cellStyle name="Normal 26 3 2 2 2" xfId="5195"/>
    <cellStyle name="Normal 26 3 2 2 2 2" xfId="19548"/>
    <cellStyle name="Normal 26 3 2 2 2 2 2" xfId="19549"/>
    <cellStyle name="Normal 26 3 2 2 2 3" xfId="19550"/>
    <cellStyle name="Normal 26 3 2 2 3" xfId="36084"/>
    <cellStyle name="Normal 26 3 2 2 3 2" xfId="19552"/>
    <cellStyle name="Normal 26 3 2 2 3 2 2" xfId="19556"/>
    <cellStyle name="Normal 26 3 2 2 3 3" xfId="30111"/>
    <cellStyle name="Normal 26 3 2 2 4" xfId="19560"/>
    <cellStyle name="Normal 26 3 2 2 4 2" xfId="12583"/>
    <cellStyle name="Normal 26 3 2 2 4 2 2" xfId="12586"/>
    <cellStyle name="Normal 26 3 2 2 4 3" xfId="12593"/>
    <cellStyle name="Normal 26 3 2 2 5" xfId="19569"/>
    <cellStyle name="Normal 26 3 2 2 5 2" xfId="1546"/>
    <cellStyle name="Normal 26 3 2 2 5 2 2" xfId="9966"/>
    <cellStyle name="Normal 26 3 2 2 5 3" xfId="5547"/>
    <cellStyle name="Normal 26 3 2 2 6" xfId="19571"/>
    <cellStyle name="Normal 26 3 2 2 6 2" xfId="1360"/>
    <cellStyle name="Normal 26 3 2 2 6 2 2" xfId="2861"/>
    <cellStyle name="Normal 26 3 2 2 6 3" xfId="19573"/>
    <cellStyle name="Normal 26 3 2 2 7" xfId="7317"/>
    <cellStyle name="Normal 26 3 2 2 7 2" xfId="3651"/>
    <cellStyle name="Normal 26 3 2 2 7 2 2" xfId="40"/>
    <cellStyle name="Normal 26 3 2 2 7 3" xfId="19574"/>
    <cellStyle name="Normal 26 3 2 2 8" xfId="7409"/>
    <cellStyle name="Normal 26 3 2 2 8 2" xfId="1146"/>
    <cellStyle name="Normal 26 3 2 2 9" xfId="19576"/>
    <cellStyle name="Normal 26 3 2 2 9 2" xfId="2766"/>
    <cellStyle name="Normal 26 3 2 3" xfId="7944"/>
    <cellStyle name="Normal 26 3 2 3 2" xfId="2240"/>
    <cellStyle name="Normal 26 3 2 3 2 2" xfId="19579"/>
    <cellStyle name="Normal 26 3 2 3 3" xfId="37111"/>
    <cellStyle name="Normal 26 3 2 4" xfId="5876"/>
    <cellStyle name="Normal 26 3 2 4 2" xfId="26971"/>
    <cellStyle name="Normal 26 3 2 4 2 2" xfId="9997"/>
    <cellStyle name="Normal 26 3 2 4 3" xfId="19582"/>
    <cellStyle name="Normal 26 3 2 5" xfId="29439"/>
    <cellStyle name="Normal 26 3 2 5 2" xfId="19583"/>
    <cellStyle name="Normal 26 3 2 5 2 2" xfId="19584"/>
    <cellStyle name="Normal 26 3 2 5 3" xfId="19585"/>
    <cellStyle name="Normal 26 3 2 6" xfId="20573"/>
    <cellStyle name="Normal 26 3 2 6 2" xfId="8028"/>
    <cellStyle name="Normal 26 3 2 6 2 2" xfId="3419"/>
    <cellStyle name="Normal 26 3 2 6 3" xfId="18803"/>
    <cellStyle name="Normal 26 3 2 7" xfId="35850"/>
    <cellStyle name="Normal 26 3 2 7 2" xfId="31214"/>
    <cellStyle name="Normal 26 3 2 7 2 2" xfId="5986"/>
    <cellStyle name="Normal 26 3 2 7 3" xfId="21284"/>
    <cellStyle name="Normal 26 3 2 8" xfId="3234"/>
    <cellStyle name="Normal 26 3 2 8 2" xfId="35492"/>
    <cellStyle name="Normal 26 3 2 8 2 2" xfId="31234"/>
    <cellStyle name="Normal 26 3 2 8 3" xfId="31238"/>
    <cellStyle name="Normal 26 3 2 9" xfId="31244"/>
    <cellStyle name="Normal 26 3 2 9 2" xfId="31249"/>
    <cellStyle name="Normal 26 3 3" xfId="19586"/>
    <cellStyle name="Normal 26 3 3 10" xfId="19588"/>
    <cellStyle name="Normal 26 3 3 2" xfId="19591"/>
    <cellStyle name="Normal 26 3 3 2 2" xfId="181"/>
    <cellStyle name="Normal 26 3 3 2 2 2" xfId="19594"/>
    <cellStyle name="Normal 26 3 3 2 3" xfId="19595"/>
    <cellStyle name="Normal 26 3 3 3" xfId="5914"/>
    <cellStyle name="Normal 26 3 3 3 2" xfId="19597"/>
    <cellStyle name="Normal 26 3 3 3 2 2" xfId="19598"/>
    <cellStyle name="Normal 26 3 3 3 3" xfId="19599"/>
    <cellStyle name="Normal 26 3 3 4" xfId="29449"/>
    <cellStyle name="Normal 26 3 3 4 2" xfId="29451"/>
    <cellStyle name="Normal 26 3 3 4 2 2" xfId="19600"/>
    <cellStyle name="Normal 26 3 3 4 3" xfId="19603"/>
    <cellStyle name="Normal 26 3 3 5" xfId="29453"/>
    <cellStyle name="Normal 26 3 3 5 2" xfId="19604"/>
    <cellStyle name="Normal 26 3 3 5 2 2" xfId="19605"/>
    <cellStyle name="Normal 26 3 3 5 3" xfId="19606"/>
    <cellStyle name="Normal 26 3 3 6" xfId="19607"/>
    <cellStyle name="Normal 26 3 3 6 2" xfId="19611"/>
    <cellStyle name="Normal 26 3 3 6 2 2" xfId="19613"/>
    <cellStyle name="Normal 26 3 3 6 3" xfId="19615"/>
    <cellStyle name="Normal 26 3 3 7" xfId="33188"/>
    <cellStyle name="Normal 26 3 3 7 2" xfId="30746"/>
    <cellStyle name="Normal 26 3 3 7 2 2" xfId="28315"/>
    <cellStyle name="Normal 26 3 3 7 3" xfId="29802"/>
    <cellStyle name="Normal 26 3 3 8" xfId="31288"/>
    <cellStyle name="Normal 26 3 3 8 2" xfId="31296"/>
    <cellStyle name="Normal 26 3 3 9" xfId="31311"/>
    <cellStyle name="Normal 26 3 3 9 2" xfId="31330"/>
    <cellStyle name="Normal 26 3 4" xfId="22698"/>
    <cellStyle name="Normal 26 3 4 2" xfId="19630"/>
    <cellStyle name="Normal 26 3 4 2 2" xfId="2887"/>
    <cellStyle name="Normal 26 3 4 3" xfId="7454"/>
    <cellStyle name="Normal 26 3 5" xfId="35159"/>
    <cellStyle name="Normal 26 3 5 2" xfId="1541"/>
    <cellStyle name="Normal 26 3 5 2 2" xfId="26808"/>
    <cellStyle name="Normal 26 3 5 3" xfId="30563"/>
    <cellStyle name="Normal 26 3 6" xfId="19632"/>
    <cellStyle name="Normal 26 3 6 2" xfId="19638"/>
    <cellStyle name="Normal 26 3 6 2 2" xfId="19640"/>
    <cellStyle name="Normal 26 3 6 3" xfId="29633"/>
    <cellStyle name="Normal 26 3 7" xfId="25820"/>
    <cellStyle name="Normal 26 3 7 2" xfId="25827"/>
    <cellStyle name="Normal 26 3 7 2 2" xfId="19643"/>
    <cellStyle name="Normal 26 3 7 3" xfId="19645"/>
    <cellStyle name="Normal 26 3 8" xfId="25831"/>
    <cellStyle name="Normal 26 3 8 2" xfId="14350"/>
    <cellStyle name="Normal 26 3 8 2 2" xfId="19992"/>
    <cellStyle name="Normal 26 3 8 3" xfId="9219"/>
    <cellStyle name="Normal 26 3 9" xfId="4897"/>
    <cellStyle name="Normal 26 3 9 2" xfId="19646"/>
    <cellStyle name="Normal 26 3 9 2 2" xfId="19648"/>
    <cellStyle name="Normal 26 3 9 3" xfId="19651"/>
    <cellStyle name="Normal 26 4" xfId="28676"/>
    <cellStyle name="Normal 26 4 10" xfId="3141"/>
    <cellStyle name="Normal 26 4 10 2" xfId="19652"/>
    <cellStyle name="Normal 26 4 11" xfId="19654"/>
    <cellStyle name="Normal 26 4 2" xfId="21264"/>
    <cellStyle name="Normal 26 4 2 10" xfId="29287"/>
    <cellStyle name="Normal 26 4 2 2" xfId="19661"/>
    <cellStyle name="Normal 26 4 2 2 2" xfId="19667"/>
    <cellStyle name="Normal 26 4 2 2 2 2" xfId="19668"/>
    <cellStyle name="Normal 26 4 2 2 3" xfId="36349"/>
    <cellStyle name="Normal 26 4 2 3" xfId="5984"/>
    <cellStyle name="Normal 26 4 2 3 2" xfId="19669"/>
    <cellStyle name="Normal 26 4 2 3 2 2" xfId="19473"/>
    <cellStyle name="Normal 26 4 2 3 3" xfId="35150"/>
    <cellStyle name="Normal 26 4 2 4" xfId="5664"/>
    <cellStyle name="Normal 26 4 2 4 2" xfId="6735"/>
    <cellStyle name="Normal 26 4 2 4 2 2" xfId="2844"/>
    <cellStyle name="Normal 26 4 2 4 3" xfId="30832"/>
    <cellStyle name="Normal 26 4 2 5" xfId="19186"/>
    <cellStyle name="Normal 26 4 2 5 2" xfId="19670"/>
    <cellStyle name="Normal 26 4 2 5 2 2" xfId="19671"/>
    <cellStyle name="Normal 26 4 2 5 3" xfId="19672"/>
    <cellStyle name="Normal 26 4 2 6" xfId="20633"/>
    <cellStyle name="Normal 26 4 2 6 2" xfId="97"/>
    <cellStyle name="Normal 26 4 2 6 2 2" xfId="19674"/>
    <cellStyle name="Normal 26 4 2 6 3" xfId="19675"/>
    <cellStyle name="Normal 26 4 2 7" xfId="38188"/>
    <cellStyle name="Normal 26 4 2 7 2" xfId="31627"/>
    <cellStyle name="Normal 26 4 2 7 2 2" xfId="31630"/>
    <cellStyle name="Normal 26 4 2 7 3" xfId="31636"/>
    <cellStyle name="Normal 26 4 2 8" xfId="4943"/>
    <cellStyle name="Normal 26 4 2 8 2" xfId="31640"/>
    <cellStyle name="Normal 26 4 2 9" xfId="32397"/>
    <cellStyle name="Normal 26 4 2 9 2" xfId="32407"/>
    <cellStyle name="Normal 26 4 3" xfId="19679"/>
    <cellStyle name="Normal 26 4 3 2" xfId="19687"/>
    <cellStyle name="Normal 26 4 3 2 2" xfId="19689"/>
    <cellStyle name="Normal 26 4 3 3" xfId="6042"/>
    <cellStyle name="Normal 26 4 4" xfId="32898"/>
    <cellStyle name="Normal 26 4 4 2" xfId="19691"/>
    <cellStyle name="Normal 26 4 4 2 2" xfId="19693"/>
    <cellStyle name="Normal 26 4 4 3" xfId="19694"/>
    <cellStyle name="Normal 26 4 5" xfId="34390"/>
    <cellStyle name="Normal 26 4 5 2" xfId="34010"/>
    <cellStyle name="Normal 26 4 5 2 2" xfId="27764"/>
    <cellStyle name="Normal 26 4 5 3" xfId="30649"/>
    <cellStyle name="Normal 26 4 6" xfId="19695"/>
    <cellStyle name="Normal 26 4 6 2" xfId="34044"/>
    <cellStyle name="Normal 26 4 6 2 2" xfId="30697"/>
    <cellStyle name="Normal 26 4 6 3" xfId="30701"/>
    <cellStyle name="Normal 26 4 7" xfId="31359"/>
    <cellStyle name="Normal 26 4 7 2" xfId="19696"/>
    <cellStyle name="Normal 26 4 7 2 2" xfId="19697"/>
    <cellStyle name="Normal 26 4 7 3" xfId="19699"/>
    <cellStyle name="Normal 26 4 8" xfId="9147"/>
    <cellStyle name="Normal 26 4 8 2" xfId="14359"/>
    <cellStyle name="Normal 26 4 8 2 2" xfId="19701"/>
    <cellStyle name="Normal 26 4 8 3" xfId="9226"/>
    <cellStyle name="Normal 26 4 9" xfId="14362"/>
    <cellStyle name="Normal 26 4 9 2" xfId="19703"/>
    <cellStyle name="Normal 26 5" xfId="28691"/>
    <cellStyle name="Normal 26 5 10" xfId="19705"/>
    <cellStyle name="Normal 26 5 2" xfId="21271"/>
    <cellStyle name="Normal 26 5 2 2" xfId="8651"/>
    <cellStyle name="Normal 26 5 2 2 2" xfId="19706"/>
    <cellStyle name="Normal 26 5 2 3" xfId="3287"/>
    <cellStyle name="Normal 26 5 3" xfId="19708"/>
    <cellStyle name="Normal 26 5 3 2" xfId="19713"/>
    <cellStyle name="Normal 26 5 3 2 2" xfId="19715"/>
    <cellStyle name="Normal 26 5 3 3" xfId="6111"/>
    <cellStyle name="Normal 26 5 4" xfId="3428"/>
    <cellStyle name="Normal 26 5 4 2" xfId="34393"/>
    <cellStyle name="Normal 26 5 4 2 2" xfId="19716"/>
    <cellStyle name="Normal 26 5 4 3" xfId="19717"/>
    <cellStyle name="Normal 26 5 5" xfId="23685"/>
    <cellStyle name="Normal 26 5 5 2" xfId="34156"/>
    <cellStyle name="Normal 26 5 5 2 2" xfId="33715"/>
    <cellStyle name="Normal 26 5 5 3" xfId="30790"/>
    <cellStyle name="Normal 26 5 6" xfId="19718"/>
    <cellStyle name="Normal 26 5 6 2" xfId="33867"/>
    <cellStyle name="Normal 26 5 6 2 2" xfId="5221"/>
    <cellStyle name="Normal 26 5 6 3" xfId="19720"/>
    <cellStyle name="Normal 26 5 7" xfId="9281"/>
    <cellStyle name="Normal 26 5 7 2" xfId="19721"/>
    <cellStyle name="Normal 26 5 7 2 2" xfId="19723"/>
    <cellStyle name="Normal 26 5 7 3" xfId="19725"/>
    <cellStyle name="Normal 26 5 8" xfId="14373"/>
    <cellStyle name="Normal 26 5 8 2" xfId="14375"/>
    <cellStyle name="Normal 26 5 9" xfId="5996"/>
    <cellStyle name="Normal 26 5 9 2" xfId="19726"/>
    <cellStyle name="Normal 26 6" xfId="25757"/>
    <cellStyle name="Normal 26 6 2" xfId="5445"/>
    <cellStyle name="Normal 26 6 2 2" xfId="37125"/>
    <cellStyle name="Normal 26 6 2 2 2" xfId="19727"/>
    <cellStyle name="Normal 26 6 2 3" xfId="562"/>
    <cellStyle name="Normal 26 6 3" xfId="28697"/>
    <cellStyle name="Normal 26 6 3 2" xfId="19728"/>
    <cellStyle name="Normal 26 6 3 2 2" xfId="19729"/>
    <cellStyle name="Normal 26 6 3 3" xfId="38224"/>
    <cellStyle name="Normal 26 6 4" xfId="7492"/>
    <cellStyle name="Normal 26 6 4 2" xfId="33245"/>
    <cellStyle name="Normal 26 6 4 2 2" xfId="19730"/>
    <cellStyle name="Normal 26 6 4 3" xfId="19731"/>
    <cellStyle name="Normal 26 6 5" xfId="12731"/>
    <cellStyle name="Normal 26 6 5 2" xfId="38221"/>
    <cellStyle name="Normal 26 6 5 2 2" xfId="19733"/>
    <cellStyle name="Normal 26 6 5 3" xfId="19736"/>
    <cellStyle name="Normal 26 6 6" xfId="19738"/>
    <cellStyle name="Normal 26 6 6 2" xfId="26065"/>
    <cellStyle name="Normal 26 6 6 2 2" xfId="4111"/>
    <cellStyle name="Normal 26 6 6 3" xfId="19739"/>
    <cellStyle name="Normal 26 6 7" xfId="19740"/>
    <cellStyle name="Normal 26 6 7 2" xfId="35795"/>
    <cellStyle name="Normal 26 6 8" xfId="14378"/>
    <cellStyle name="Normal 26 6 8 2" xfId="32781"/>
    <cellStyle name="Normal 26 6 9" xfId="14382"/>
    <cellStyle name="Normal 26 7" xfId="28710"/>
    <cellStyle name="Normal 26 7 2" xfId="7462"/>
    <cellStyle name="Normal 26 7 2 2" xfId="463"/>
    <cellStyle name="Normal 26 7 2 2 2" xfId="7480"/>
    <cellStyle name="Normal 26 7 2 3" xfId="7487"/>
    <cellStyle name="Normal 26 7 3" xfId="486"/>
    <cellStyle name="Normal 26 7 3 2" xfId="342"/>
    <cellStyle name="Normal 26 7 3 2 2" xfId="200"/>
    <cellStyle name="Normal 26 7 3 3" xfId="837"/>
    <cellStyle name="Normal 26 7 4" xfId="7562"/>
    <cellStyle name="Normal 26 7 4 2" xfId="3461"/>
    <cellStyle name="Normal 26 7 5" xfId="18616"/>
    <cellStyle name="Normal 26 7 5 2" xfId="18620"/>
    <cellStyle name="Normal 26 7 6" xfId="32267"/>
    <cellStyle name="Normal 26 8" xfId="7069"/>
    <cellStyle name="Normal 26 8 2" xfId="8751"/>
    <cellStyle name="Normal 26 8 2 2" xfId="803"/>
    <cellStyle name="Normal 26 8 3" xfId="11299"/>
    <cellStyle name="Normal 26 9" xfId="29103"/>
    <cellStyle name="Normal 26 9 2" xfId="30585"/>
    <cellStyle name="Normal 26 9 2 2" xfId="29175"/>
    <cellStyle name="Normal 26 9 3" xfId="998"/>
    <cellStyle name="Normal 27" xfId="19742"/>
    <cellStyle name="Normal 27 10" xfId="19744"/>
    <cellStyle name="Normal 27 10 2" xfId="19747"/>
    <cellStyle name="Normal 27 10 2 2" xfId="24860"/>
    <cellStyle name="Normal 27 10 3" xfId="7869"/>
    <cellStyle name="Normal 27 11" xfId="15142"/>
    <cellStyle name="Normal 27 11 2" xfId="15145"/>
    <cellStyle name="Normal 27 12" xfId="11534"/>
    <cellStyle name="Normal 27 13" xfId="35749"/>
    <cellStyle name="Normal 27 2" xfId="8670"/>
    <cellStyle name="Normal 27 2 10" xfId="4564"/>
    <cellStyle name="Normal 27 2 10 2" xfId="34978"/>
    <cellStyle name="Normal 27 2 11" xfId="34981"/>
    <cellStyle name="Normal 27 2 2" xfId="25763"/>
    <cellStyle name="Normal 27 2 2 10" xfId="13469"/>
    <cellStyle name="Normal 27 2 2 2" xfId="9204"/>
    <cellStyle name="Normal 27 2 2 2 2" xfId="1230"/>
    <cellStyle name="Normal 27 2 2 2 2 2" xfId="19749"/>
    <cellStyle name="Normal 27 2 2 2 3" xfId="19750"/>
    <cellStyle name="Normal 27 2 2 3" xfId="4750"/>
    <cellStyle name="Normal 27 2 2 3 2" xfId="9206"/>
    <cellStyle name="Normal 27 2 2 3 2 2" xfId="9600"/>
    <cellStyle name="Normal 27 2 2 3 3" xfId="19752"/>
    <cellStyle name="Normal 27 2 2 4" xfId="3387"/>
    <cellStyle name="Normal 27 2 2 4 2" xfId="6006"/>
    <cellStyle name="Normal 27 2 2 4 2 2" xfId="198"/>
    <cellStyle name="Normal 27 2 2 4 3" xfId="19754"/>
    <cellStyle name="Normal 27 2 2 5" xfId="3395"/>
    <cellStyle name="Normal 27 2 2 5 2" xfId="29395"/>
    <cellStyle name="Normal 27 2 2 5 2 2" xfId="8912"/>
    <cellStyle name="Normal 27 2 2 5 3" xfId="19755"/>
    <cellStyle name="Normal 27 2 2 6" xfId="25431"/>
    <cellStyle name="Normal 27 2 2 6 2" xfId="29397"/>
    <cellStyle name="Normal 27 2 2 6 2 2" xfId="19758"/>
    <cellStyle name="Normal 27 2 2 6 3" xfId="19762"/>
    <cellStyle name="Normal 27 2 2 7" xfId="36934"/>
    <cellStyle name="Normal 27 2 2 7 2" xfId="2406"/>
    <cellStyle name="Normal 27 2 2 7 2 2" xfId="19765"/>
    <cellStyle name="Normal 27 2 2 7 3" xfId="4795"/>
    <cellStyle name="Normal 27 2 2 8" xfId="32315"/>
    <cellStyle name="Normal 27 2 2 8 2" xfId="19767"/>
    <cellStyle name="Normal 27 2 2 9" xfId="24356"/>
    <cellStyle name="Normal 27 2 2 9 2" xfId="19769"/>
    <cellStyle name="Normal 27 2 3" xfId="6813"/>
    <cellStyle name="Normal 27 2 3 2" xfId="9238"/>
    <cellStyle name="Normal 27 2 3 2 2" xfId="6091"/>
    <cellStyle name="Normal 27 2 3 3" xfId="9252"/>
    <cellStyle name="Normal 27 2 4" xfId="19771"/>
    <cellStyle name="Normal 27 2 4 2" xfId="19776"/>
    <cellStyle name="Normal 27 2 4 2 2" xfId="27347"/>
    <cellStyle name="Normal 27 2 4 3" xfId="27966"/>
    <cellStyle name="Normal 27 2 5" xfId="19780"/>
    <cellStyle name="Normal 27 2 5 2" xfId="31015"/>
    <cellStyle name="Normal 27 2 5 2 2" xfId="31022"/>
    <cellStyle name="Normal 27 2 5 3" xfId="20274"/>
    <cellStyle name="Normal 27 2 6" xfId="19782"/>
    <cellStyle name="Normal 27 2 6 2" xfId="3805"/>
    <cellStyle name="Normal 27 2 6 2 2" xfId="5618"/>
    <cellStyle name="Normal 27 2 6 3" xfId="4077"/>
    <cellStyle name="Normal 27 2 7" xfId="18351"/>
    <cellStyle name="Normal 27 2 7 2" xfId="19785"/>
    <cellStyle name="Normal 27 2 7 2 2" xfId="31080"/>
    <cellStyle name="Normal 27 2 7 3" xfId="20289"/>
    <cellStyle name="Normal 27 2 8" xfId="3467"/>
    <cellStyle name="Normal 27 2 8 2" xfId="5406"/>
    <cellStyle name="Normal 27 2 8 2 2" xfId="36146"/>
    <cellStyle name="Normal 27 2 8 3" xfId="20290"/>
    <cellStyle name="Normal 27 2 9" xfId="10282"/>
    <cellStyle name="Normal 27 2 9 2" xfId="19787"/>
    <cellStyle name="Normal 27 3" xfId="19790"/>
    <cellStyle name="Normal 27 3 10" xfId="19793"/>
    <cellStyle name="Normal 27 3 10 2" xfId="37410"/>
    <cellStyle name="Normal 27 3 11" xfId="19795"/>
    <cellStyle name="Normal 27 3 2" xfId="19798"/>
    <cellStyle name="Normal 27 3 2 10" xfId="19804"/>
    <cellStyle name="Normal 27 3 2 2" xfId="19810"/>
    <cellStyle name="Normal 27 3 2 2 2" xfId="19816"/>
    <cellStyle name="Normal 27 3 2 2 2 2" xfId="8006"/>
    <cellStyle name="Normal 27 3 2 2 3" xfId="23574"/>
    <cellStyle name="Normal 27 3 2 3" xfId="19819"/>
    <cellStyle name="Normal 27 3 2 3 2" xfId="19823"/>
    <cellStyle name="Normal 27 3 2 3 2 2" xfId="5685"/>
    <cellStyle name="Normal 27 3 2 3 3" xfId="19824"/>
    <cellStyle name="Normal 27 3 2 4" xfId="2471"/>
    <cellStyle name="Normal 27 3 2 4 2" xfId="8131"/>
    <cellStyle name="Normal 27 3 2 4 2 2" xfId="16565"/>
    <cellStyle name="Normal 27 3 2 4 3" xfId="19831"/>
    <cellStyle name="Normal 27 3 2 5" xfId="5251"/>
    <cellStyle name="Normal 27 3 2 5 2" xfId="19835"/>
    <cellStyle name="Normal 27 3 2 5 2 2" xfId="10876"/>
    <cellStyle name="Normal 27 3 2 5 3" xfId="19844"/>
    <cellStyle name="Normal 27 3 2 6" xfId="15249"/>
    <cellStyle name="Normal 27 3 2 6 2" xfId="19846"/>
    <cellStyle name="Normal 27 3 2 6 2 2" xfId="9063"/>
    <cellStyle name="Normal 27 3 2 6 3" xfId="19853"/>
    <cellStyle name="Normal 27 3 2 7" xfId="19855"/>
    <cellStyle name="Normal 27 3 2 7 2" xfId="22697"/>
    <cellStyle name="Normal 27 3 2 7 2 2" xfId="19862"/>
    <cellStyle name="Normal 27 3 2 7 3" xfId="15653"/>
    <cellStyle name="Normal 27 3 2 8" xfId="21493"/>
    <cellStyle name="Normal 27 3 2 8 2" xfId="19866"/>
    <cellStyle name="Normal 27 3 2 9" xfId="19870"/>
    <cellStyle name="Normal 27 3 2 9 2" xfId="19876"/>
    <cellStyle name="Normal 27 3 3" xfId="35457"/>
    <cellStyle name="Normal 27 3 3 2" xfId="19880"/>
    <cellStyle name="Normal 27 3 3 2 2" xfId="20271"/>
    <cellStyle name="Normal 27 3 3 3" xfId="19887"/>
    <cellStyle name="Normal 27 3 4" xfId="28288"/>
    <cellStyle name="Normal 27 3 4 2" xfId="29187"/>
    <cellStyle name="Normal 27 3 4 2 2" xfId="34649"/>
    <cellStyle name="Normal 27 3 4 3" xfId="34822"/>
    <cellStyle name="Normal 27 3 5" xfId="19894"/>
    <cellStyle name="Normal 27 3 5 2" xfId="28901"/>
    <cellStyle name="Normal 27 3 5 2 2" xfId="30780"/>
    <cellStyle name="Normal 27 3 5 3" xfId="31162"/>
    <cellStyle name="Normal 27 3 6" xfId="19897"/>
    <cellStyle name="Normal 27 3 6 2" xfId="19899"/>
    <cellStyle name="Normal 27 3 6 2 2" xfId="19901"/>
    <cellStyle name="Normal 27 3 6 3" xfId="19902"/>
    <cellStyle name="Normal 27 3 7" xfId="19904"/>
    <cellStyle name="Normal 27 3 7 2" xfId="19907"/>
    <cellStyle name="Normal 27 3 7 2 2" xfId="19910"/>
    <cellStyle name="Normal 27 3 7 3" xfId="19911"/>
    <cellStyle name="Normal 27 3 8" xfId="14629"/>
    <cellStyle name="Normal 27 3 8 2" xfId="17675"/>
    <cellStyle name="Normal 27 3 8 2 2" xfId="19912"/>
    <cellStyle name="Normal 27 3 8 3" xfId="19913"/>
    <cellStyle name="Normal 27 3 9" xfId="37176"/>
    <cellStyle name="Normal 27 3 9 2" xfId="37542"/>
    <cellStyle name="Normal 27 4" xfId="35911"/>
    <cellStyle name="Normal 27 5" xfId="19916"/>
    <cellStyle name="Normal 27 5 10" xfId="21779"/>
    <cellStyle name="Normal 27 5 2" xfId="24334"/>
    <cellStyle name="Normal 27 5 2 2" xfId="19924"/>
    <cellStyle name="Normal 27 5 2 2 2" xfId="3325"/>
    <cellStyle name="Normal 27 5 2 3" xfId="19926"/>
    <cellStyle name="Normal 27 5 3" xfId="19927"/>
    <cellStyle name="Normal 27 5 3 2" xfId="30562"/>
    <cellStyle name="Normal 27 5 3 2 2" xfId="19930"/>
    <cellStyle name="Normal 27 5 3 3" xfId="19931"/>
    <cellStyle name="Normal 27 5 4" xfId="19932"/>
    <cellStyle name="Normal 27 5 4 2" xfId="19933"/>
    <cellStyle name="Normal 27 5 4 2 2" xfId="20134"/>
    <cellStyle name="Normal 27 5 4 3" xfId="28148"/>
    <cellStyle name="Normal 27 5 5" xfId="19934"/>
    <cellStyle name="Normal 27 5 5 2" xfId="24006"/>
    <cellStyle name="Normal 27 5 5 2 2" xfId="23645"/>
    <cellStyle name="Normal 27 5 5 3" xfId="27190"/>
    <cellStyle name="Normal 27 5 6" xfId="19935"/>
    <cellStyle name="Normal 27 5 6 2" xfId="19937"/>
    <cellStyle name="Normal 27 5 6 2 2" xfId="19938"/>
    <cellStyle name="Normal 27 5 6 3" xfId="19943"/>
    <cellStyle name="Normal 27 5 7" xfId="30625"/>
    <cellStyle name="Normal 27 5 7 2" xfId="19944"/>
    <cellStyle name="Normal 27 5 7 2 2" xfId="19946"/>
    <cellStyle name="Normal 27 5 7 3" xfId="19948"/>
    <cellStyle name="Normal 27 5 8" xfId="14417"/>
    <cellStyle name="Normal 27 5 8 2" xfId="10868"/>
    <cellStyle name="Normal 27 5 9" xfId="3918"/>
    <cellStyle name="Normal 27 5 9 2" xfId="19949"/>
    <cellStyle name="Normal 27 6" xfId="19950"/>
    <cellStyle name="Normal 27 6 2" xfId="19953"/>
    <cellStyle name="Normal 27 6 2 2" xfId="2513"/>
    <cellStyle name="Normal 27 6 2 2 2" xfId="19959"/>
    <cellStyle name="Normal 27 6 2 3" xfId="19962"/>
    <cellStyle name="Normal 27 6 3" xfId="19964"/>
    <cellStyle name="Normal 27 6 3 2" xfId="465"/>
    <cellStyle name="Normal 27 6 3 2 2" xfId="19966"/>
    <cellStyle name="Normal 27 6 3 3" xfId="19967"/>
    <cellStyle name="Normal 27 6 4" xfId="19968"/>
    <cellStyle name="Normal 27 6 4 2" xfId="1867"/>
    <cellStyle name="Normal 27 6 4 2 2" xfId="19971"/>
    <cellStyle name="Normal 27 6 4 3" xfId="25947"/>
    <cellStyle name="Normal 27 6 5" xfId="6651"/>
    <cellStyle name="Normal 27 6 5 2" xfId="19976"/>
    <cellStyle name="Normal 27 6 5 2 2" xfId="19984"/>
    <cellStyle name="Normal 27 6 5 3" xfId="21717"/>
    <cellStyle name="Normal 27 6 6" xfId="22245"/>
    <cellStyle name="Normal 27 6 6 2" xfId="19988"/>
    <cellStyle name="Normal 27 6 6 2 2" xfId="6063"/>
    <cellStyle name="Normal 27 6 6 3" xfId="19989"/>
    <cellStyle name="Normal 27 6 7" xfId="4576"/>
    <cellStyle name="Normal 27 6 7 2" xfId="2186"/>
    <cellStyle name="Normal 27 6 8" xfId="18146"/>
    <cellStyle name="Normal 27 6 8 2" xfId="13169"/>
    <cellStyle name="Normal 27 6 9" xfId="14423"/>
    <cellStyle name="Normal 27 7" xfId="19993"/>
    <cellStyle name="Normal 27 7 2" xfId="7551"/>
    <cellStyle name="Normal 27 7 2 2" xfId="19995"/>
    <cellStyle name="Normal 27 7 2 2 2" xfId="19997"/>
    <cellStyle name="Normal 27 7 2 3" xfId="19998"/>
    <cellStyle name="Normal 27 7 3" xfId="35131"/>
    <cellStyle name="Normal 27 7 3 2" xfId="19999"/>
    <cellStyle name="Normal 27 7 3 2 2" xfId="20000"/>
    <cellStyle name="Normal 27 7 3 3" xfId="20001"/>
    <cellStyle name="Normal 27 7 4" xfId="20002"/>
    <cellStyle name="Normal 27 7 4 2" xfId="20003"/>
    <cellStyle name="Normal 27 7 5" xfId="22516"/>
    <cellStyle name="Normal 27 7 5 2" xfId="20004"/>
    <cellStyle name="Normal 27 7 6" xfId="19805"/>
    <cellStyle name="Normal 27 8" xfId="7076"/>
    <cellStyle name="Normal 27 8 2" xfId="8797"/>
    <cellStyle name="Normal 27 8 2 2" xfId="3343"/>
    <cellStyle name="Normal 27 8 3" xfId="3625"/>
    <cellStyle name="Normal 27 9" xfId="7084"/>
    <cellStyle name="Normal 27 9 2" xfId="8824"/>
    <cellStyle name="Normal 27 9 2 2" xfId="2717"/>
    <cellStyle name="Normal 27 9 3" xfId="16348"/>
    <cellStyle name="Normal 28" xfId="13182"/>
    <cellStyle name="Normal 28 2" xfId="8717"/>
    <cellStyle name="Normal 28 3" xfId="25389"/>
    <cellStyle name="Normal 28 4" xfId="18383"/>
    <cellStyle name="Normal 29" xfId="6932"/>
    <cellStyle name="Normal 29 2" xfId="9671"/>
    <cellStyle name="Normal 29 2 2" xfId="9679"/>
    <cellStyle name="Normal 29 2 3" xfId="9684"/>
    <cellStyle name="Normal 29 3" xfId="981"/>
    <cellStyle name="Normal 29 3 10" xfId="4383"/>
    <cellStyle name="Normal 29 3 10 2" xfId="3685"/>
    <cellStyle name="Normal 29 3 11" xfId="29429"/>
    <cellStyle name="Normal 29 3 11 2" xfId="3021"/>
    <cellStyle name="Normal 29 3 12" xfId="20006"/>
    <cellStyle name="Normal 29 3 2" xfId="3622"/>
    <cellStyle name="Normal 29 3 2 10" xfId="17509"/>
    <cellStyle name="Normal 29 3 2 10 2" xfId="11079"/>
    <cellStyle name="Normal 29 3 2 11" xfId="217"/>
    <cellStyle name="Normal 29 3 2 2" xfId="35967"/>
    <cellStyle name="Normal 29 3 2 2 10" xfId="18495"/>
    <cellStyle name="Normal 29 3 2 2 2" xfId="20007"/>
    <cellStyle name="Normal 29 3 2 2 2 2" xfId="7948"/>
    <cellStyle name="Normal 29 3 2 2 2 2 2" xfId="1505"/>
    <cellStyle name="Normal 29 3 2 2 2 3" xfId="13270"/>
    <cellStyle name="Normal 29 3 2 2 3" xfId="27290"/>
    <cellStyle name="Normal 29 3 2 2 3 2" xfId="148"/>
    <cellStyle name="Normal 29 3 2 2 3 2 2" xfId="20008"/>
    <cellStyle name="Normal 29 3 2 2 3 3" xfId="20010"/>
    <cellStyle name="Normal 29 3 2 2 4" xfId="3190"/>
    <cellStyle name="Normal 29 3 2 2 4 2" xfId="8342"/>
    <cellStyle name="Normal 29 3 2 2 4 2 2" xfId="20011"/>
    <cellStyle name="Normal 29 3 2 2 4 3" xfId="20012"/>
    <cellStyle name="Normal 29 3 2 2 5" xfId="20013"/>
    <cellStyle name="Normal 29 3 2 2 5 2" xfId="3699"/>
    <cellStyle name="Normal 29 3 2 2 5 2 2" xfId="8065"/>
    <cellStyle name="Normal 29 3 2 2 5 3" xfId="844"/>
    <cellStyle name="Normal 29 3 2 2 6" xfId="16272"/>
    <cellStyle name="Normal 29 3 2 2 6 2" xfId="32455"/>
    <cellStyle name="Normal 29 3 2 2 6 2 2" xfId="8247"/>
    <cellStyle name="Normal 29 3 2 2 6 3" xfId="17309"/>
    <cellStyle name="Normal 29 3 2 2 7" xfId="10549"/>
    <cellStyle name="Normal 29 3 2 2 7 2" xfId="5647"/>
    <cellStyle name="Normal 29 3 2 2 7 2 2" xfId="7802"/>
    <cellStyle name="Normal 29 3 2 2 7 3" xfId="28870"/>
    <cellStyle name="Normal 29 3 2 2 8" xfId="20016"/>
    <cellStyle name="Normal 29 3 2 2 8 2" xfId="1509"/>
    <cellStyle name="Normal 29 3 2 2 9" xfId="26888"/>
    <cellStyle name="Normal 29 3 2 2 9 2" xfId="26106"/>
    <cellStyle name="Normal 29 3 2 3" xfId="20017"/>
    <cellStyle name="Normal 29 3 2 3 2" xfId="33320"/>
    <cellStyle name="Normal 29 3 2 3 2 2" xfId="8814"/>
    <cellStyle name="Normal 29 3 2 3 3" xfId="20018"/>
    <cellStyle name="Normal 29 3 2 4" xfId="29914"/>
    <cellStyle name="Normal 29 3 2 4 2" xfId="10007"/>
    <cellStyle name="Normal 29 3 2 4 2 2" xfId="10008"/>
    <cellStyle name="Normal 29 3 2 4 3" xfId="37461"/>
    <cellStyle name="Normal 29 3 2 5" xfId="18264"/>
    <cellStyle name="Normal 29 3 2 5 2" xfId="50"/>
    <cellStyle name="Normal 29 3 2 5 2 2" xfId="5732"/>
    <cellStyle name="Normal 29 3 2 5 3" xfId="34538"/>
    <cellStyle name="Normal 29 3 2 6" xfId="30631"/>
    <cellStyle name="Normal 29 3 2 6 2" xfId="12339"/>
    <cellStyle name="Normal 29 3 2 6 2 2" xfId="10192"/>
    <cellStyle name="Normal 29 3 2 6 3" xfId="36841"/>
    <cellStyle name="Normal 29 3 2 7" xfId="33484"/>
    <cellStyle name="Normal 29 3 2 7 2" xfId="33505"/>
    <cellStyle name="Normal 29 3 2 7 2 2" xfId="29804"/>
    <cellStyle name="Normal 29 3 2 7 3" xfId="17466"/>
    <cellStyle name="Normal 29 3 2 8" xfId="29201"/>
    <cellStyle name="Normal 29 3 2 8 2" xfId="12334"/>
    <cellStyle name="Normal 29 3 2 8 2 2" xfId="10188"/>
    <cellStyle name="Normal 29 3 2 8 3" xfId="17532"/>
    <cellStyle name="Normal 29 3 2 9" xfId="12341"/>
    <cellStyle name="Normal 29 3 2 9 2" xfId="2797"/>
    <cellStyle name="Normal 29 3 3" xfId="11459"/>
    <cellStyle name="Normal 29 3 3 10" xfId="34827"/>
    <cellStyle name="Normal 29 3 3 2" xfId="20019"/>
    <cellStyle name="Normal 29 3 3 2 2" xfId="15742"/>
    <cellStyle name="Normal 29 3 3 2 2 2" xfId="2761"/>
    <cellStyle name="Normal 29 3 3 2 3" xfId="34670"/>
    <cellStyle name="Normal 29 3 3 3" xfId="20020"/>
    <cellStyle name="Normal 29 3 3 3 2" xfId="23290"/>
    <cellStyle name="Normal 29 3 3 3 2 2" xfId="20026"/>
    <cellStyle name="Normal 29 3 3 3 3" xfId="20027"/>
    <cellStyle name="Normal 29 3 3 4" xfId="20028"/>
    <cellStyle name="Normal 29 3 3 4 2" xfId="15754"/>
    <cellStyle name="Normal 29 3 3 4 2 2" xfId="20031"/>
    <cellStyle name="Normal 29 3 3 4 3" xfId="20033"/>
    <cellStyle name="Normal 29 3 3 5" xfId="20034"/>
    <cellStyle name="Normal 29 3 3 5 2" xfId="15761"/>
    <cellStyle name="Normal 29 3 3 5 2 2" xfId="22559"/>
    <cellStyle name="Normal 29 3 3 5 3" xfId="35735"/>
    <cellStyle name="Normal 29 3 3 6" xfId="20035"/>
    <cellStyle name="Normal 29 3 3 6 2" xfId="15775"/>
    <cellStyle name="Normal 29 3 3 6 2 2" xfId="17749"/>
    <cellStyle name="Normal 29 3 3 6 3" xfId="17753"/>
    <cellStyle name="Normal 29 3 3 7" xfId="33541"/>
    <cellStyle name="Normal 29 3 3 7 2" xfId="15782"/>
    <cellStyle name="Normal 29 3 3 7 2 2" xfId="17805"/>
    <cellStyle name="Normal 29 3 3 7 3" xfId="17809"/>
    <cellStyle name="Normal 29 3 3 8" xfId="16687"/>
    <cellStyle name="Normal 29 3 3 8 2" xfId="5365"/>
    <cellStyle name="Normal 29 3 3 9" xfId="10411"/>
    <cellStyle name="Normal 29 3 3 9 2" xfId="17864"/>
    <cellStyle name="Normal 29 3 4" xfId="27632"/>
    <cellStyle name="Normal 29 3 4 2" xfId="31206"/>
    <cellStyle name="Normal 29 3 4 2 2" xfId="20036"/>
    <cellStyle name="Normal 29 3 4 3" xfId="20038"/>
    <cellStyle name="Normal 29 3 5" xfId="25463"/>
    <cellStyle name="Normal 29 3 5 2" xfId="20039"/>
    <cellStyle name="Normal 29 3 5 2 2" xfId="20040"/>
    <cellStyle name="Normal 29 3 5 3" xfId="18354"/>
    <cellStyle name="Normal 29 3 6" xfId="20042"/>
    <cellStyle name="Normal 29 3 6 2" xfId="20043"/>
    <cellStyle name="Normal 29 3 6 2 2" xfId="20045"/>
    <cellStyle name="Normal 29 3 6 3" xfId="3875"/>
    <cellStyle name="Normal 29 3 7" xfId="20048"/>
    <cellStyle name="Normal 29 3 7 2" xfId="20049"/>
    <cellStyle name="Normal 29 3 7 2 2" xfId="28673"/>
    <cellStyle name="Normal 29 3 7 3" xfId="38481"/>
    <cellStyle name="Normal 29 3 8" xfId="17721"/>
    <cellStyle name="Normal 29 3 8 2" xfId="8655"/>
    <cellStyle name="Normal 29 3 8 2 2" xfId="20050"/>
    <cellStyle name="Normal 29 3 8 3" xfId="20051"/>
    <cellStyle name="Normal 29 3 9" xfId="6284"/>
    <cellStyle name="Normal 29 3 9 2" xfId="20052"/>
    <cellStyle name="Normal 29 3 9 2 2" xfId="20054"/>
    <cellStyle name="Normal 29 3 9 3" xfId="20055"/>
    <cellStyle name="Normal 29 4" xfId="1560"/>
    <cellStyle name="Normal 29 5" xfId="2876"/>
    <cellStyle name="Normal 29 6" xfId="12441"/>
    <cellStyle name="Normal 3" xfId="13151"/>
    <cellStyle name="Normal 3 2" xfId="2002"/>
    <cellStyle name="Normal 3 3" xfId="2058"/>
    <cellStyle name="Normal 3 3 10" xfId="20057"/>
    <cellStyle name="Normal 3 3 10 2" xfId="20061"/>
    <cellStyle name="Normal 3 3 10 2 2" xfId="20062"/>
    <cellStyle name="Normal 3 3 10 3" xfId="20064"/>
    <cellStyle name="Normal 3 3 11" xfId="29166"/>
    <cellStyle name="Normal 3 3 11 2" xfId="17734"/>
    <cellStyle name="Normal 3 3 11 2 2" xfId="20066"/>
    <cellStyle name="Normal 3 3 11 3" xfId="15393"/>
    <cellStyle name="Normal 3 3 12" xfId="29174"/>
    <cellStyle name="Normal 3 3 12 2" xfId="23692"/>
    <cellStyle name="Normal 3 3 12 2 2" xfId="18609"/>
    <cellStyle name="Normal 3 3 12 3" xfId="30805"/>
    <cellStyle name="Normal 3 3 13" xfId="28875"/>
    <cellStyle name="Normal 3 3 13 2" xfId="20069"/>
    <cellStyle name="Normal 3 3 13 2 2" xfId="30639"/>
    <cellStyle name="Normal 3 3 13 3" xfId="30272"/>
    <cellStyle name="Normal 3 3 14" xfId="6660"/>
    <cellStyle name="Normal 3 3 14 2" xfId="7955"/>
    <cellStyle name="Normal 3 3 14 2 2" xfId="35465"/>
    <cellStyle name="Normal 3 3 14 3" xfId="25008"/>
    <cellStyle name="Normal 3 3 15" xfId="24133"/>
    <cellStyle name="Normal 3 3 15 2" xfId="26853"/>
    <cellStyle name="Normal 3 3 16" xfId="29824"/>
    <cellStyle name="Normal 3 3 16 2" xfId="13216"/>
    <cellStyle name="Normal 3 3 17" xfId="20071"/>
    <cellStyle name="Normal 3 3 18" xfId="20074"/>
    <cellStyle name="Normal 3 3 2" xfId="12139"/>
    <cellStyle name="Normal 3 3 3" xfId="20622"/>
    <cellStyle name="Normal 3 3 3 10" xfId="3042"/>
    <cellStyle name="Normal 3 3 3 10 2" xfId="3164"/>
    <cellStyle name="Normal 3 3 3 10 2 2" xfId="21193"/>
    <cellStyle name="Normal 3 3 3 10 3" xfId="20081"/>
    <cellStyle name="Normal 3 3 3 11" xfId="17514"/>
    <cellStyle name="Normal 3 3 3 11 2" xfId="20087"/>
    <cellStyle name="Normal 3 3 3 11 2 2" xfId="20096"/>
    <cellStyle name="Normal 3 3 3 11 3" xfId="19155"/>
    <cellStyle name="Normal 3 3 3 12" xfId="20097"/>
    <cellStyle name="Normal 3 3 3 12 2" xfId="18872"/>
    <cellStyle name="Normal 3 3 3 12 2 2" xfId="33536"/>
    <cellStyle name="Normal 3 3 3 12 3" xfId="18874"/>
    <cellStyle name="Normal 3 3 3 13" xfId="20101"/>
    <cellStyle name="Normal 3 3 3 13 2" xfId="16582"/>
    <cellStyle name="Normal 3 3 3 14" xfId="20102"/>
    <cellStyle name="Normal 3 3 3 14 2" xfId="16975"/>
    <cellStyle name="Normal 3 3 3 15" xfId="20105"/>
    <cellStyle name="Normal 3 3 3 16" xfId="10850"/>
    <cellStyle name="Normal 3 3 3 2" xfId="20107"/>
    <cellStyle name="Normal 3 3 3 2 10" xfId="20109"/>
    <cellStyle name="Normal 3 3 3 2 10 2" xfId="36688"/>
    <cellStyle name="Normal 3 3 3 2 11" xfId="30713"/>
    <cellStyle name="Normal 3 3 3 2 2" xfId="20113"/>
    <cellStyle name="Normal 3 3 3 2 2 10" xfId="20115"/>
    <cellStyle name="Normal 3 3 3 2 2 2" xfId="20333"/>
    <cellStyle name="Normal 3 3 3 2 2 2 2" xfId="1603"/>
    <cellStyle name="Normal 3 3 3 2 2 2 2 2" xfId="20121"/>
    <cellStyle name="Normal 3 3 3 2 2 2 3" xfId="20123"/>
    <cellStyle name="Normal 3 3 3 2 2 3" xfId="20127"/>
    <cellStyle name="Normal 3 3 3 2 2 3 2" xfId="20131"/>
    <cellStyle name="Normal 3 3 3 2 2 3 2 2" xfId="20507"/>
    <cellStyle name="Normal 3 3 3 2 2 3 3" xfId="32305"/>
    <cellStyle name="Normal 3 3 3 2 2 4" xfId="2982"/>
    <cellStyle name="Normal 3 3 3 2 2 4 2" xfId="5888"/>
    <cellStyle name="Normal 3 3 3 2 2 4 2 2" xfId="29127"/>
    <cellStyle name="Normal 3 3 3 2 2 4 3" xfId="20133"/>
    <cellStyle name="Normal 3 3 3 2 2 5" xfId="5101"/>
    <cellStyle name="Normal 3 3 3 2 2 5 2" xfId="10173"/>
    <cellStyle name="Normal 3 3 3 2 2 5 2 2" xfId="20135"/>
    <cellStyle name="Normal 3 3 3 2 2 5 3" xfId="27568"/>
    <cellStyle name="Normal 3 3 3 2 2 6" xfId="33068"/>
    <cellStyle name="Normal 3 3 3 2 2 6 2" xfId="11053"/>
    <cellStyle name="Normal 3 3 3 2 2 6 2 2" xfId="11528"/>
    <cellStyle name="Normal 3 3 3 2 2 6 3" xfId="11315"/>
    <cellStyle name="Normal 3 3 3 2 2 7" xfId="13941"/>
    <cellStyle name="Normal 3 3 3 2 2 7 2" xfId="5540"/>
    <cellStyle name="Normal 3 3 3 2 2 7 2 2" xfId="2537"/>
    <cellStyle name="Normal 3 3 3 2 2 7 3" xfId="16605"/>
    <cellStyle name="Normal 3 3 3 2 2 8" xfId="15222"/>
    <cellStyle name="Normal 3 3 3 2 2 8 2" xfId="15225"/>
    <cellStyle name="Normal 3 3 3 2 2 9" xfId="18414"/>
    <cellStyle name="Normal 3 3 3 2 2 9 2" xfId="20138"/>
    <cellStyle name="Normal 3 3 3 2 3" xfId="20141"/>
    <cellStyle name="Normal 3 3 3 2 3 2" xfId="20339"/>
    <cellStyle name="Normal 3 3 3 2 3 2 2" xfId="38444"/>
    <cellStyle name="Normal 3 3 3 2 3 3" xfId="20147"/>
    <cellStyle name="Normal 3 3 3 2 4" xfId="12943"/>
    <cellStyle name="Normal 3 3 3 2 4 2" xfId="20342"/>
    <cellStyle name="Normal 3 3 3 2 4 2 2" xfId="33627"/>
    <cellStyle name="Normal 3 3 3 2 4 3" xfId="16831"/>
    <cellStyle name="Normal 3 3 3 2 5" xfId="19774"/>
    <cellStyle name="Normal 3 3 3 2 5 2" xfId="28029"/>
    <cellStyle name="Normal 3 3 3 2 5 2 2" xfId="33687"/>
    <cellStyle name="Normal 3 3 3 2 5 3" xfId="30861"/>
    <cellStyle name="Normal 3 3 3 2 6" xfId="19778"/>
    <cellStyle name="Normal 3 3 3 2 6 2" xfId="20731"/>
    <cellStyle name="Normal 3 3 3 2 6 2 2" xfId="5175"/>
    <cellStyle name="Normal 3 3 3 2 6 3" xfId="30868"/>
    <cellStyle name="Normal 3 3 3 2 7" xfId="4890"/>
    <cellStyle name="Normal 3 3 3 2 7 2" xfId="3449"/>
    <cellStyle name="Normal 3 3 3 2 7 2 2" xfId="20149"/>
    <cellStyle name="Normal 3 3 3 2 7 3" xfId="30875"/>
    <cellStyle name="Normal 3 3 3 2 8" xfId="976"/>
    <cellStyle name="Normal 3 3 3 2 8 2" xfId="20155"/>
    <cellStyle name="Normal 3 3 3 2 8 2 2" xfId="20158"/>
    <cellStyle name="Normal 3 3 3 2 8 3" xfId="20163"/>
    <cellStyle name="Normal 3 3 3 2 9" xfId="11156"/>
    <cellStyle name="Normal 3 3 3 2 9 2" xfId="20165"/>
    <cellStyle name="Normal 3 3 3 3" xfId="31335"/>
    <cellStyle name="Normal 3 3 3 3 10" xfId="36373"/>
    <cellStyle name="Normal 3 3 3 3 10 2" xfId="30972"/>
    <cellStyle name="Normal 3 3 3 3 11" xfId="1567"/>
    <cellStyle name="Normal 3 3 3 3 2" xfId="20169"/>
    <cellStyle name="Normal 3 3 3 3 2 10" xfId="17865"/>
    <cellStyle name="Normal 3 3 3 3 2 2" xfId="20362"/>
    <cellStyle name="Normal 3 3 3 3 2 2 2" xfId="33520"/>
    <cellStyle name="Normal 3 3 3 3 2 2 2 2" xfId="35145"/>
    <cellStyle name="Normal 3 3 3 3 2 2 3" xfId="34718"/>
    <cellStyle name="Normal 3 3 3 3 2 3" xfId="20171"/>
    <cellStyle name="Normal 3 3 3 3 2 3 2" xfId="24645"/>
    <cellStyle name="Normal 3 3 3 3 2 3 2 2" xfId="31319"/>
    <cellStyle name="Normal 3 3 3 3 2 3 3" xfId="33445"/>
    <cellStyle name="Normal 3 3 3 3 2 4" xfId="27302"/>
    <cellStyle name="Normal 3 3 3 3 2 4 2" xfId="33516"/>
    <cellStyle name="Normal 3 3 3 3 2 4 2 2" xfId="18723"/>
    <cellStyle name="Normal 3 3 3 3 2 4 3" xfId="19969"/>
    <cellStyle name="Normal 3 3 3 3 2 5" xfId="26395"/>
    <cellStyle name="Normal 3 3 3 3 2 5 2" xfId="25949"/>
    <cellStyle name="Normal 3 3 3 3 2 5 2 2" xfId="3771"/>
    <cellStyle name="Normal 3 3 3 3 2 5 3" xfId="30980"/>
    <cellStyle name="Normal 3 3 3 3 2 6" xfId="21276"/>
    <cellStyle name="Normal 3 3 3 3 2 6 2" xfId="26562"/>
    <cellStyle name="Normal 3 3 3 3 2 6 2 2" xfId="12272"/>
    <cellStyle name="Normal 3 3 3 3 2 6 3" xfId="20173"/>
    <cellStyle name="Normal 3 3 3 3 2 7" xfId="26355"/>
    <cellStyle name="Normal 3 3 3 3 2 7 2" xfId="30985"/>
    <cellStyle name="Normal 3 3 3 3 2 7 2 2" xfId="31352"/>
    <cellStyle name="Normal 3 3 3 3 2 7 3" xfId="30988"/>
    <cellStyle name="Normal 3 3 3 3 2 8" xfId="16477"/>
    <cellStyle name="Normal 3 3 3 3 2 8 2" xfId="1836"/>
    <cellStyle name="Normal 3 3 3 3 2 9" xfId="6488"/>
    <cellStyle name="Normal 3 3 3 3 2 9 2" xfId="20176"/>
    <cellStyle name="Normal 3 3 3 3 3" xfId="4143"/>
    <cellStyle name="Normal 3 3 3 3 3 2" xfId="30999"/>
    <cellStyle name="Normal 3 3 3 3 3 2 2" xfId="37416"/>
    <cellStyle name="Normal 3 3 3 3 3 3" xfId="35772"/>
    <cellStyle name="Normal 3 3 3 3 4" xfId="18552"/>
    <cellStyle name="Normal 3 3 3 3 4 2" xfId="20365"/>
    <cellStyle name="Normal 3 3 3 3 4 2 2" xfId="8120"/>
    <cellStyle name="Normal 3 3 3 3 4 3" xfId="29224"/>
    <cellStyle name="Normal 3 3 3 3 5" xfId="31014"/>
    <cellStyle name="Normal 3 3 3 3 5 2" xfId="31019"/>
    <cellStyle name="Normal 3 3 3 3 5 2 2" xfId="33114"/>
    <cellStyle name="Normal 3 3 3 3 5 3" xfId="31033"/>
    <cellStyle name="Normal 3 3 3 3 6" xfId="20272"/>
    <cellStyle name="Normal 3 3 3 3 6 2" xfId="20085"/>
    <cellStyle name="Normal 3 3 3 3 6 2 2" xfId="12136"/>
    <cellStyle name="Normal 3 3 3 3 6 3" xfId="28988"/>
    <cellStyle name="Normal 3 3 3 3 7" xfId="29659"/>
    <cellStyle name="Normal 3 3 3 3 7 2" xfId="5501"/>
    <cellStyle name="Normal 3 3 3 3 7 2 2" xfId="4591"/>
    <cellStyle name="Normal 3 3 3 3 7 3" xfId="31793"/>
    <cellStyle name="Normal 3 3 3 3 8" xfId="6774"/>
    <cellStyle name="Normal 3 3 3 3 8 2" xfId="20181"/>
    <cellStyle name="Normal 3 3 3 3 8 2 2" xfId="20328"/>
    <cellStyle name="Normal 3 3 3 3 8 3" xfId="26498"/>
    <cellStyle name="Normal 3 3 3 3 9" xfId="32151"/>
    <cellStyle name="Normal 3 3 3 3 9 2" xfId="9151"/>
    <cellStyle name="Normal 3 3 3 4" xfId="37580"/>
    <cellStyle name="Normal 3 3 3 4 10" xfId="20460"/>
    <cellStyle name="Normal 3 3 3 4 2" xfId="30914"/>
    <cellStyle name="Normal 3 3 3 4 2 2" xfId="31038"/>
    <cellStyle name="Normal 3 3 3 4 2 2 2" xfId="31592"/>
    <cellStyle name="Normal 3 3 3 4 2 3" xfId="36809"/>
    <cellStyle name="Normal 3 3 3 4 3" xfId="25924"/>
    <cellStyle name="Normal 3 3 3 4 3 2" xfId="37308"/>
    <cellStyle name="Normal 3 3 3 4 3 2 2" xfId="35636"/>
    <cellStyle name="Normal 3 3 3 4 3 3" xfId="37755"/>
    <cellStyle name="Normal 3 3 3 4 4" xfId="12913"/>
    <cellStyle name="Normal 3 3 3 4 4 2" xfId="20186"/>
    <cellStyle name="Normal 3 3 3 4 4 2 2" xfId="5323"/>
    <cellStyle name="Normal 3 3 3 4 4 3" xfId="20189"/>
    <cellStyle name="Normal 3 3 3 4 5" xfId="3807"/>
    <cellStyle name="Normal 3 3 3 4 5 2" xfId="5615"/>
    <cellStyle name="Normal 3 3 3 4 5 2 2" xfId="3078"/>
    <cellStyle name="Normal 3 3 3 4 5 3" xfId="1797"/>
    <cellStyle name="Normal 3 3 3 4 6" xfId="20453"/>
    <cellStyle name="Normal 3 3 3 4 6 2" xfId="20190"/>
    <cellStyle name="Normal 3 3 3 4 6 2 2" xfId="15864"/>
    <cellStyle name="Normal 3 3 3 4 6 3" xfId="25963"/>
    <cellStyle name="Normal 3 3 3 4 7" xfId="3459"/>
    <cellStyle name="Normal 3 3 3 4 7 2" xfId="9107"/>
    <cellStyle name="Normal 3 3 3 4 7 2 2" xfId="4282"/>
    <cellStyle name="Normal 3 3 3 4 7 3" xfId="3629"/>
    <cellStyle name="Normal 3 3 3 4 8" xfId="19143"/>
    <cellStyle name="Normal 3 3 3 4 8 2" xfId="10903"/>
    <cellStyle name="Normal 3 3 3 4 9" xfId="3544"/>
    <cellStyle name="Normal 3 3 3 4 9 2" xfId="4887"/>
    <cellStyle name="Normal 3 3 3 5" xfId="18846"/>
    <cellStyle name="Normal 3 3 3 5 10" xfId="16700"/>
    <cellStyle name="Normal 3 3 3 5 2" xfId="13407"/>
    <cellStyle name="Normal 3 3 3 5 2 2" xfId="31053"/>
    <cellStyle name="Normal 3 3 3 5 2 2 2" xfId="36136"/>
    <cellStyle name="Normal 3 3 3 5 2 3" xfId="8184"/>
    <cellStyle name="Normal 3 3 3 5 3" xfId="25933"/>
    <cellStyle name="Normal 3 3 3 5 3 2" xfId="34181"/>
    <cellStyle name="Normal 3 3 3 5 3 2 2" xfId="31056"/>
    <cellStyle name="Normal 3 3 3 5 3 3" xfId="3471"/>
    <cellStyle name="Normal 3 3 3 5 4" xfId="20193"/>
    <cellStyle name="Normal 3 3 3 5 4 2" xfId="31866"/>
    <cellStyle name="Normal 3 3 3 5 4 2 2" xfId="31062"/>
    <cellStyle name="Normal 3 3 3 5 4 3" xfId="4609"/>
    <cellStyle name="Normal 3 3 3 5 5" xfId="31065"/>
    <cellStyle name="Normal 3 3 3 5 5 2" xfId="31078"/>
    <cellStyle name="Normal 3 3 3 5 5 2 2" xfId="31085"/>
    <cellStyle name="Normal 3 3 3 5 5 3" xfId="1125"/>
    <cellStyle name="Normal 3 3 3 5 6" xfId="20287"/>
    <cellStyle name="Normal 3 3 3 5 6 2" xfId="20196"/>
    <cellStyle name="Normal 3 3 3 5 6 2 2" xfId="20198"/>
    <cellStyle name="Normal 3 3 3 5 6 3" xfId="7441"/>
    <cellStyle name="Normal 3 3 3 5 7" xfId="20200"/>
    <cellStyle name="Normal 3 3 3 5 7 2" xfId="34947"/>
    <cellStyle name="Normal 3 3 3 5 7 2 2" xfId="958"/>
    <cellStyle name="Normal 3 3 3 5 7 3" xfId="5203"/>
    <cellStyle name="Normal 3 3 3 5 8" xfId="29666"/>
    <cellStyle name="Normal 3 3 3 5 8 2" xfId="104"/>
    <cellStyle name="Normal 3 3 3 5 9" xfId="763"/>
    <cellStyle name="Normal 3 3 3 5 9 2" xfId="12823"/>
    <cellStyle name="Normal 3 3 3 6" xfId="31095"/>
    <cellStyle name="Normal 3 3 3 6 2" xfId="33653"/>
    <cellStyle name="Normal 3 3 3 6 2 2" xfId="37319"/>
    <cellStyle name="Normal 3 3 3 6 2 2 2" xfId="37295"/>
    <cellStyle name="Normal 3 3 3 6 2 3" xfId="3455"/>
    <cellStyle name="Normal 3 3 3 6 3" xfId="3172"/>
    <cellStyle name="Normal 3 3 3 6 3 2" xfId="31099"/>
    <cellStyle name="Normal 3 3 3 6 3 2 2" xfId="847"/>
    <cellStyle name="Normal 3 3 3 6 3 3" xfId="6155"/>
    <cellStyle name="Normal 3 3 3 6 4" xfId="31106"/>
    <cellStyle name="Normal 3 3 3 6 4 2" xfId="31110"/>
    <cellStyle name="Normal 3 3 3 6 4 2 2" xfId="31112"/>
    <cellStyle name="Normal 3 3 3 6 4 3" xfId="4201"/>
    <cellStyle name="Normal 3 3 3 6 5" xfId="5405"/>
    <cellStyle name="Normal 3 3 3 6 5 2" xfId="36145"/>
    <cellStyle name="Normal 3 3 3 6 5 2 2" xfId="6193"/>
    <cellStyle name="Normal 3 3 3 6 5 3" xfId="3833"/>
    <cellStyle name="Normal 3 3 3 6 6" xfId="20291"/>
    <cellStyle name="Normal 3 3 3 6 6 2" xfId="20202"/>
    <cellStyle name="Normal 3 3 3 6 6 2 2" xfId="5278"/>
    <cellStyle name="Normal 3 3 3 6 6 3" xfId="8729"/>
    <cellStyle name="Normal 3 3 3 6 7" xfId="29671"/>
    <cellStyle name="Normal 3 3 3 6 7 2" xfId="1295"/>
    <cellStyle name="Normal 3 3 3 6 8" xfId="5769"/>
    <cellStyle name="Normal 3 3 3 6 8 2" xfId="36910"/>
    <cellStyle name="Normal 3 3 3 6 9" xfId="11691"/>
    <cellStyle name="Normal 3 3 3 7" xfId="4124"/>
    <cellStyle name="Normal 3 3 3 7 2" xfId="4210"/>
    <cellStyle name="Normal 3 3 3 7 2 2" xfId="20208"/>
    <cellStyle name="Normal 3 3 3 7 3" xfId="31128"/>
    <cellStyle name="Normal 3 3 3 8" xfId="4700"/>
    <cellStyle name="Normal 3 3 3 8 2" xfId="31132"/>
    <cellStyle name="Normal 3 3 3 8 2 2" xfId="24245"/>
    <cellStyle name="Normal 3 3 3 8 3" xfId="36226"/>
    <cellStyle name="Normal 3 3 3 9" xfId="20209"/>
    <cellStyle name="Normal 3 3 3 9 2" xfId="20213"/>
    <cellStyle name="Normal 3 3 3 9 2 2" xfId="26956"/>
    <cellStyle name="Normal 3 3 3 9 3" xfId="30429"/>
    <cellStyle name="Normal 3 3 4" xfId="20215"/>
    <cellStyle name="Normal 3 3 4 10" xfId="6709"/>
    <cellStyle name="Normal 3 3 4 10 2" xfId="11109"/>
    <cellStyle name="Normal 3 3 4 11" xfId="5052"/>
    <cellStyle name="Normal 3 3 4 2" xfId="20218"/>
    <cellStyle name="Normal 3 3 4 2 10" xfId="20221"/>
    <cellStyle name="Normal 3 3 4 2 2" xfId="32768"/>
    <cellStyle name="Normal 3 3 4 2 2 2" xfId="31441"/>
    <cellStyle name="Normal 3 3 4 2 2 2 2" xfId="33108"/>
    <cellStyle name="Normal 3 3 4 2 2 3" xfId="6328"/>
    <cellStyle name="Normal 3 3 4 2 3" xfId="5014"/>
    <cellStyle name="Normal 3 3 4 2 3 2" xfId="37478"/>
    <cellStyle name="Normal 3 3 4 2 3 2 2" xfId="35383"/>
    <cellStyle name="Normal 3 3 4 2 3 3" xfId="30352"/>
    <cellStyle name="Normal 3 3 4 2 4" xfId="35836"/>
    <cellStyle name="Normal 3 3 4 2 4 2" xfId="36888"/>
    <cellStyle name="Normal 3 3 4 2 4 2 2" xfId="28290"/>
    <cellStyle name="Normal 3 3 4 2 4 3" xfId="6361"/>
    <cellStyle name="Normal 3 3 4 2 5" xfId="19892"/>
    <cellStyle name="Normal 3 3 4 2 5 2" xfId="34650"/>
    <cellStyle name="Normal 3 3 4 2 5 2 2" xfId="2098"/>
    <cellStyle name="Normal 3 3 4 2 5 3" xfId="6089"/>
    <cellStyle name="Normal 3 3 4 2 6" xfId="30106"/>
    <cellStyle name="Normal 3 3 4 2 6 2" xfId="34005"/>
    <cellStyle name="Normal 3 3 4 2 6 2 2" xfId="20224"/>
    <cellStyle name="Normal 3 3 4 2 6 3" xfId="20227"/>
    <cellStyle name="Normal 3 3 4 2 7" xfId="4130"/>
    <cellStyle name="Normal 3 3 4 2 7 2" xfId="3602"/>
    <cellStyle name="Normal 3 3 4 2 7 2 2" xfId="20229"/>
    <cellStyle name="Normal 3 3 4 2 7 3" xfId="30774"/>
    <cellStyle name="Normal 3 3 4 2 8" xfId="4099"/>
    <cellStyle name="Normal 3 3 4 2 8 2" xfId="20232"/>
    <cellStyle name="Normal 3 3 4 2 9" xfId="2979"/>
    <cellStyle name="Normal 3 3 4 2 9 2" xfId="20236"/>
    <cellStyle name="Normal 3 3 4 3" xfId="32059"/>
    <cellStyle name="Normal 3 3 4 3 2" xfId="31148"/>
    <cellStyle name="Normal 3 3 4 3 2 2" xfId="5490"/>
    <cellStyle name="Normal 3 3 4 3 3" xfId="20240"/>
    <cellStyle name="Normal 3 3 4 4" xfId="29911"/>
    <cellStyle name="Normal 3 3 4 4 2" xfId="32793"/>
    <cellStyle name="Normal 3 3 4 4 2 2" xfId="32573"/>
    <cellStyle name="Normal 3 3 4 4 3" xfId="31186"/>
    <cellStyle name="Normal 3 3 4 5" xfId="37987"/>
    <cellStyle name="Normal 3 3 4 5 2" xfId="31194"/>
    <cellStyle name="Normal 3 3 4 5 2 2" xfId="31196"/>
    <cellStyle name="Normal 3 3 4 5 3" xfId="31198"/>
    <cellStyle name="Normal 3 3 4 6" xfId="3007"/>
    <cellStyle name="Normal 3 3 4 6 2" xfId="5018"/>
    <cellStyle name="Normal 3 3 4 6 2 2" xfId="10989"/>
    <cellStyle name="Normal 3 3 4 6 3" xfId="3582"/>
    <cellStyle name="Normal 3 3 4 7" xfId="6185"/>
    <cellStyle name="Normal 3 3 4 7 2" xfId="4938"/>
    <cellStyle name="Normal 3 3 4 7 2 2" xfId="20251"/>
    <cellStyle name="Normal 3 3 4 7 3" xfId="30813"/>
    <cellStyle name="Normal 3 3 4 8" xfId="3593"/>
    <cellStyle name="Normal 3 3 4 8 2" xfId="37330"/>
    <cellStyle name="Normal 3 3 4 8 2 2" xfId="31567"/>
    <cellStyle name="Normal 3 3 4 8 3" xfId="38263"/>
    <cellStyle name="Normal 3 3 4 9" xfId="20254"/>
    <cellStyle name="Normal 3 3 4 9 2" xfId="36520"/>
    <cellStyle name="Normal 3 3 5" xfId="4736"/>
    <cellStyle name="Normal 3 3 5 10" xfId="26885"/>
    <cellStyle name="Normal 3 3 5 10 2" xfId="28910"/>
    <cellStyle name="Normal 3 3 5 11" xfId="35542"/>
    <cellStyle name="Normal 3 3 5 2" xfId="3675"/>
    <cellStyle name="Normal 3 3 5 2 10" xfId="20257"/>
    <cellStyle name="Normal 3 3 5 2 2" xfId="8027"/>
    <cellStyle name="Normal 3 3 5 2 2 2" xfId="3416"/>
    <cellStyle name="Normal 3 3 5 2 2 2 2" xfId="20260"/>
    <cellStyle name="Normal 3 3 5 2 2 3" xfId="4614"/>
    <cellStyle name="Normal 3 3 5 2 3" xfId="18804"/>
    <cellStyle name="Normal 3 3 5 2 3 2" xfId="33030"/>
    <cellStyle name="Normal 3 3 5 2 3 2 2" xfId="20261"/>
    <cellStyle name="Normal 3 3 5 2 3 3" xfId="20262"/>
    <cellStyle name="Normal 3 3 5 2 4" xfId="33823"/>
    <cellStyle name="Normal 3 3 5 2 4 2" xfId="15838"/>
    <cellStyle name="Normal 3 3 5 2 4 2 2" xfId="20265"/>
    <cellStyle name="Normal 3 3 5 2 4 3" xfId="20267"/>
    <cellStyle name="Normal 3 3 5 2 5" xfId="33556"/>
    <cellStyle name="Normal 3 3 5 2 5 2" xfId="20268"/>
    <cellStyle name="Normal 3 3 5 2 5 2 2" xfId="16170"/>
    <cellStyle name="Normal 3 3 5 2 5 3" xfId="20270"/>
    <cellStyle name="Normal 3 3 5 2 6" xfId="28104"/>
    <cellStyle name="Normal 3 3 5 2 6 2" xfId="20276"/>
    <cellStyle name="Normal 3 3 5 2 6 2 2" xfId="20084"/>
    <cellStyle name="Normal 3 3 5 2 6 3" xfId="20279"/>
    <cellStyle name="Normal 3 3 5 2 7" xfId="5834"/>
    <cellStyle name="Normal 3 3 5 2 7 2" xfId="11171"/>
    <cellStyle name="Normal 3 3 5 2 7 2 2" xfId="25955"/>
    <cellStyle name="Normal 3 3 5 2 7 3" xfId="20284"/>
    <cellStyle name="Normal 3 3 5 2 8" xfId="4945"/>
    <cellStyle name="Normal 3 3 5 2 8 2" xfId="20286"/>
    <cellStyle name="Normal 3 3 5 2 9" xfId="8934"/>
    <cellStyle name="Normal 3 3 5 2 9 2" xfId="20292"/>
    <cellStyle name="Normal 3 3 5 3" xfId="35851"/>
    <cellStyle name="Normal 3 3 5 3 2" xfId="31213"/>
    <cellStyle name="Normal 3 3 5 3 2 2" xfId="5985"/>
    <cellStyle name="Normal 3 3 5 3 3" xfId="31221"/>
    <cellStyle name="Normal 3 3 5 4" xfId="3235"/>
    <cellStyle name="Normal 3 3 5 4 2" xfId="37164"/>
    <cellStyle name="Normal 3 3 5 4 2 2" xfId="31235"/>
    <cellStyle name="Normal 3 3 5 4 3" xfId="31239"/>
    <cellStyle name="Normal 3 3 5 5" xfId="31243"/>
    <cellStyle name="Normal 3 3 5 5 2" xfId="28509"/>
    <cellStyle name="Normal 3 3 5 5 2 2" xfId="31251"/>
    <cellStyle name="Normal 3 3 5 5 3" xfId="31254"/>
    <cellStyle name="Normal 3 3 5 6" xfId="15057"/>
    <cellStyle name="Normal 3 3 5 6 2" xfId="20297"/>
    <cellStyle name="Normal 3 3 5 6 2 2" xfId="20298"/>
    <cellStyle name="Normal 3 3 5 6 3" xfId="14765"/>
    <cellStyle name="Normal 3 3 5 7" xfId="3674"/>
    <cellStyle name="Normal 3 3 5 7 2" xfId="2001"/>
    <cellStyle name="Normal 3 3 5 7 2 2" xfId="31256"/>
    <cellStyle name="Normal 3 3 5 7 3" xfId="28773"/>
    <cellStyle name="Normal 3 3 5 8" xfId="3707"/>
    <cellStyle name="Normal 3 3 5 8 2" xfId="38206"/>
    <cellStyle name="Normal 3 3 5 8 2 2" xfId="26488"/>
    <cellStyle name="Normal 3 3 5 8 3" xfId="2712"/>
    <cellStyle name="Normal 3 3 5 9" xfId="20301"/>
    <cellStyle name="Normal 3 3 5 9 2" xfId="36657"/>
    <cellStyle name="Normal 3 3 6" xfId="15512"/>
    <cellStyle name="Normal 3 3 6 10" xfId="8793"/>
    <cellStyle name="Normal 3 3 6 2" xfId="19608"/>
    <cellStyle name="Normal 3 3 6 2 2" xfId="19612"/>
    <cellStyle name="Normal 3 3 6 2 2 2" xfId="19614"/>
    <cellStyle name="Normal 3 3 6 2 3" xfId="19616"/>
    <cellStyle name="Normal 3 3 6 3" xfId="20053"/>
    <cellStyle name="Normal 3 3 6 3 2" xfId="19618"/>
    <cellStyle name="Normal 3 3 6 3 2 2" xfId="19620"/>
    <cellStyle name="Normal 3 3 6 3 3" xfId="19625"/>
    <cellStyle name="Normal 3 3 6 4" xfId="31287"/>
    <cellStyle name="Normal 3 3 6 4 2" xfId="36542"/>
    <cellStyle name="Normal 3 3 6 4 2 2" xfId="31302"/>
    <cellStyle name="Normal 3 3 6 4 3" xfId="20303"/>
    <cellStyle name="Normal 3 3 6 5" xfId="31309"/>
    <cellStyle name="Normal 3 3 6 5 2" xfId="31328"/>
    <cellStyle name="Normal 3 3 6 5 2 2" xfId="31820"/>
    <cellStyle name="Normal 3 3 6 5 3" xfId="20305"/>
    <cellStyle name="Normal 3 3 6 6" xfId="28830"/>
    <cellStyle name="Normal 3 3 6 6 2" xfId="31338"/>
    <cellStyle name="Normal 3 3 6 6 2 2" xfId="20309"/>
    <cellStyle name="Normal 3 3 6 6 3" xfId="907"/>
    <cellStyle name="Normal 3 3 6 7" xfId="3770"/>
    <cellStyle name="Normal 3 3 6 7 2" xfId="7735"/>
    <cellStyle name="Normal 3 3 6 7 2 2" xfId="5757"/>
    <cellStyle name="Normal 3 3 6 7 3" xfId="20310"/>
    <cellStyle name="Normal 3 3 6 8" xfId="9851"/>
    <cellStyle name="Normal 3 3 6 8 2" xfId="20312"/>
    <cellStyle name="Normal 3 3 6 9" xfId="28264"/>
    <cellStyle name="Normal 3 3 6 9 2" xfId="28447"/>
    <cellStyle name="Normal 3 3 7" xfId="20314"/>
    <cellStyle name="Normal 3 3 7 10" xfId="19655"/>
    <cellStyle name="Normal 3 3 7 2" xfId="20318"/>
    <cellStyle name="Normal 3 3 7 2 2" xfId="20320"/>
    <cellStyle name="Normal 3 3 7 2 2 2" xfId="20321"/>
    <cellStyle name="Normal 3 3 7 2 3" xfId="20325"/>
    <cellStyle name="Normal 3 3 7 3" xfId="31364"/>
    <cellStyle name="Normal 3 3 7 3 2" xfId="20331"/>
    <cellStyle name="Normal 3 3 7 3 2 2" xfId="25747"/>
    <cellStyle name="Normal 3 3 7 3 3" xfId="20332"/>
    <cellStyle name="Normal 3 3 7 4" xfId="12489"/>
    <cellStyle name="Normal 3 3 7 4 2" xfId="20337"/>
    <cellStyle name="Normal 3 3 7 4 2 2" xfId="31375"/>
    <cellStyle name="Normal 3 3 7 4 3" xfId="20338"/>
    <cellStyle name="Normal 3 3 7 5" xfId="31932"/>
    <cellStyle name="Normal 3 3 7 5 2" xfId="28320"/>
    <cellStyle name="Normal 3 3 7 5 2 2" xfId="31498"/>
    <cellStyle name="Normal 3 3 7 5 3" xfId="20341"/>
    <cellStyle name="Normal 3 3 7 6" xfId="33233"/>
    <cellStyle name="Normal 3 3 7 6 2" xfId="31579"/>
    <cellStyle name="Normal 3 3 7 6 2 2" xfId="37860"/>
    <cellStyle name="Normal 3 3 7 6 3" xfId="28030"/>
    <cellStyle name="Normal 3 3 7 7" xfId="3816"/>
    <cellStyle name="Normal 3 3 7 7 2" xfId="9270"/>
    <cellStyle name="Normal 3 3 7 7 2 2" xfId="31615"/>
    <cellStyle name="Normal 3 3 7 7 3" xfId="20732"/>
    <cellStyle name="Normal 3 3 7 8" xfId="8724"/>
    <cellStyle name="Normal 3 3 7 8 2" xfId="20739"/>
    <cellStyle name="Normal 3 3 7 9" xfId="20346"/>
    <cellStyle name="Normal 3 3 7 9 2" xfId="20351"/>
    <cellStyle name="Normal 3 3 8" xfId="20355"/>
    <cellStyle name="Normal 3 3 8 2" xfId="20359"/>
    <cellStyle name="Normal 3 3 8 2 2" xfId="30576"/>
    <cellStyle name="Normal 3 3 8 2 2 2" xfId="6373"/>
    <cellStyle name="Normal 3 3 8 2 3" xfId="15941"/>
    <cellStyle name="Normal 3 3 8 3" xfId="35992"/>
    <cellStyle name="Normal 3 3 8 3 2" xfId="31426"/>
    <cellStyle name="Normal 3 3 8 3 2 2" xfId="28692"/>
    <cellStyle name="Normal 3 3 8 3 3" xfId="20361"/>
    <cellStyle name="Normal 3 3 8 4" xfId="31429"/>
    <cellStyle name="Normal 3 3 8 4 2" xfId="33829"/>
    <cellStyle name="Normal 3 3 8 4 2 2" xfId="31433"/>
    <cellStyle name="Normal 3 3 8 4 3" xfId="31001"/>
    <cellStyle name="Normal 3 3 8 5" xfId="7691"/>
    <cellStyle name="Normal 3 3 8 5 2" xfId="31422"/>
    <cellStyle name="Normal 3 3 8 5 2 2" xfId="34458"/>
    <cellStyle name="Normal 3 3 8 5 3" xfId="20364"/>
    <cellStyle name="Normal 3 3 8 6" xfId="33258"/>
    <cellStyle name="Normal 3 3 8 6 2" xfId="1499"/>
    <cellStyle name="Normal 3 3 8 6 2 2" xfId="20369"/>
    <cellStyle name="Normal 3 3 8 6 3" xfId="31020"/>
    <cellStyle name="Normal 3 3 8 7" xfId="1557"/>
    <cellStyle name="Normal 3 3 8 7 2" xfId="9006"/>
    <cellStyle name="Normal 3 3 8 8" xfId="4193"/>
    <cellStyle name="Normal 3 3 8 8 2" xfId="20370"/>
    <cellStyle name="Normal 3 3 8 9" xfId="35343"/>
    <cellStyle name="Normal 3 3 9" xfId="20376"/>
    <cellStyle name="Normal 3 3 9 2" xfId="20377"/>
    <cellStyle name="Normal 3 3 9 2 2" xfId="20378"/>
    <cellStyle name="Normal 3 3 9 3" xfId="31782"/>
    <cellStyle name="Normal 3 4" xfId="2469"/>
    <cellStyle name="Normal 3 5" xfId="10265"/>
    <cellStyle name="Normal 3 5 10" xfId="26966"/>
    <cellStyle name="Normal 3 5 10 2" xfId="20380"/>
    <cellStyle name="Normal 3 5 10 2 2" xfId="12761"/>
    <cellStyle name="Normal 3 5 10 3" xfId="20384"/>
    <cellStyle name="Normal 3 5 11" xfId="20388"/>
    <cellStyle name="Normal 3 5 11 2" xfId="20392"/>
    <cellStyle name="Normal 3 5 11 2 2" xfId="26481"/>
    <cellStyle name="Normal 3 5 11 3" xfId="27226"/>
    <cellStyle name="Normal 3 5 12" xfId="35693"/>
    <cellStyle name="Normal 3 5 12 2" xfId="10364"/>
    <cellStyle name="Normal 3 5 12 2 2" xfId="20395"/>
    <cellStyle name="Normal 3 5 12 3" xfId="27266"/>
    <cellStyle name="Normal 3 5 13" xfId="20401"/>
    <cellStyle name="Normal 3 5 13 2" xfId="10375"/>
    <cellStyle name="Normal 3 5 14" xfId="20405"/>
    <cellStyle name="Normal 3 5 14 2" xfId="5409"/>
    <cellStyle name="Normal 3 5 15" xfId="377"/>
    <cellStyle name="Normal 3 5 16" xfId="20407"/>
    <cellStyle name="Normal 3 5 2" xfId="7357"/>
    <cellStyle name="Normal 3 5 2 10" xfId="20409"/>
    <cellStyle name="Normal 3 5 2 10 2" xfId="21624"/>
    <cellStyle name="Normal 3 5 2 11" xfId="20412"/>
    <cellStyle name="Normal 3 5 2 2" xfId="6356"/>
    <cellStyle name="Normal 3 5 2 2 10" xfId="19673"/>
    <cellStyle name="Normal 3 5 2 2 2" xfId="2046"/>
    <cellStyle name="Normal 3 5 2 2 2 2" xfId="20414"/>
    <cellStyle name="Normal 3 5 2 2 2 2 2" xfId="38512"/>
    <cellStyle name="Normal 3 5 2 2 2 3" xfId="9519"/>
    <cellStyle name="Normal 3 5 2 2 3" xfId="20416"/>
    <cellStyle name="Normal 3 5 2 2 3 2" xfId="20420"/>
    <cellStyle name="Normal 3 5 2 2 3 2 2" xfId="36358"/>
    <cellStyle name="Normal 3 5 2 2 3 3" xfId="20424"/>
    <cellStyle name="Normal 3 5 2 2 4" xfId="15377"/>
    <cellStyle name="Normal 3 5 2 2 4 2" xfId="21222"/>
    <cellStyle name="Normal 3 5 2 2 4 2 2" xfId="20425"/>
    <cellStyle name="Normal 3 5 2 2 4 3" xfId="20426"/>
    <cellStyle name="Normal 3 5 2 2 5" xfId="24195"/>
    <cellStyle name="Normal 3 5 2 2 5 2" xfId="18105"/>
    <cellStyle name="Normal 3 5 2 2 5 2 2" xfId="20427"/>
    <cellStyle name="Normal 3 5 2 2 5 3" xfId="19601"/>
    <cellStyle name="Normal 3 5 2 2 6" xfId="6720"/>
    <cellStyle name="Normal 3 5 2 2 6 2" xfId="38196"/>
    <cellStyle name="Normal 3 5 2 2 6 2 2" xfId="3480"/>
    <cellStyle name="Normal 3 5 2 2 6 3" xfId="2423"/>
    <cellStyle name="Normal 3 5 2 2 7" xfId="10041"/>
    <cellStyle name="Normal 3 5 2 2 7 2" xfId="7992"/>
    <cellStyle name="Normal 3 5 2 2 7 2 2" xfId="1577"/>
    <cellStyle name="Normal 3 5 2 2 7 3" xfId="8001"/>
    <cellStyle name="Normal 3 5 2 2 8" xfId="8013"/>
    <cellStyle name="Normal 3 5 2 2 8 2" xfId="17245"/>
    <cellStyle name="Normal 3 5 2 2 9" xfId="9099"/>
    <cellStyle name="Normal 3 5 2 2 9 2" xfId="17247"/>
    <cellStyle name="Normal 3 5 2 3" xfId="20428"/>
    <cellStyle name="Normal 3 5 2 3 2" xfId="5881"/>
    <cellStyle name="Normal 3 5 2 3 2 2" xfId="31695"/>
    <cellStyle name="Normal 3 5 2 3 3" xfId="20431"/>
    <cellStyle name="Normal 3 5 2 4" xfId="29444"/>
    <cellStyle name="Normal 3 5 2 4 2" xfId="11468"/>
    <cellStyle name="Normal 3 5 2 4 2 2" xfId="29055"/>
    <cellStyle name="Normal 3 5 2 4 3" xfId="20433"/>
    <cellStyle name="Normal 3 5 2 5" xfId="38068"/>
    <cellStyle name="Normal 3 5 2 5 2" xfId="25611"/>
    <cellStyle name="Normal 3 5 2 5 2 2" xfId="3813"/>
    <cellStyle name="Normal 3 5 2 5 3" xfId="20435"/>
    <cellStyle name="Normal 3 5 2 6" xfId="28796"/>
    <cellStyle name="Normal 3 5 2 6 2" xfId="38140"/>
    <cellStyle name="Normal 3 5 2 6 2 2" xfId="5480"/>
    <cellStyle name="Normal 3 5 2 6 3" xfId="37121"/>
    <cellStyle name="Normal 3 5 2 7" xfId="32608"/>
    <cellStyle name="Normal 3 5 2 7 2" xfId="8779"/>
    <cellStyle name="Normal 3 5 2 7 2 2" xfId="360"/>
    <cellStyle name="Normal 3 5 2 7 3" xfId="20744"/>
    <cellStyle name="Normal 3 5 2 8" xfId="20440"/>
    <cellStyle name="Normal 3 5 2 8 2" xfId="24299"/>
    <cellStyle name="Normal 3 5 2 8 2 2" xfId="20442"/>
    <cellStyle name="Normal 3 5 2 8 3" xfId="32686"/>
    <cellStyle name="Normal 3 5 2 9" xfId="20444"/>
    <cellStyle name="Normal 3 5 2 9 2" xfId="31985"/>
    <cellStyle name="Normal 3 5 3" xfId="1331"/>
    <cellStyle name="Normal 3 5 3 10" xfId="19722"/>
    <cellStyle name="Normal 3 5 3 10 2" xfId="35106"/>
    <cellStyle name="Normal 3 5 3 11" xfId="27642"/>
    <cellStyle name="Normal 3 5 3 2" xfId="36572"/>
    <cellStyle name="Normal 3 5 3 2 10" xfId="32772"/>
    <cellStyle name="Normal 3 5 3 2 2" xfId="34483"/>
    <cellStyle name="Normal 3 5 3 2 2 2" xfId="20447"/>
    <cellStyle name="Normal 3 5 3 2 2 2 2" xfId="31266"/>
    <cellStyle name="Normal 3 5 3 2 2 3" xfId="17064"/>
    <cellStyle name="Normal 3 5 3 2 3" xfId="32339"/>
    <cellStyle name="Normal 3 5 3 2 3 2" xfId="20450"/>
    <cellStyle name="Normal 3 5 3 2 3 2 2" xfId="20454"/>
    <cellStyle name="Normal 3 5 3 2 3 3" xfId="20456"/>
    <cellStyle name="Normal 3 5 3 2 4" xfId="30485"/>
    <cellStyle name="Normal 3 5 3 2 4 2" xfId="20459"/>
    <cellStyle name="Normal 3 5 3 2 4 2 2" xfId="20461"/>
    <cellStyle name="Normal 3 5 3 2 4 3" xfId="20463"/>
    <cellStyle name="Normal 3 5 3 2 5" xfId="29979"/>
    <cellStyle name="Normal 3 5 3 2 5 2" xfId="20466"/>
    <cellStyle name="Normal 3 5 3 2 5 2 2" xfId="20469"/>
    <cellStyle name="Normal 3 5 3 2 5 3" xfId="20471"/>
    <cellStyle name="Normal 3 5 3 2 6" xfId="20474"/>
    <cellStyle name="Normal 3 5 3 2 6 2" xfId="20477"/>
    <cellStyle name="Normal 3 5 3 2 6 2 2" xfId="20479"/>
    <cellStyle name="Normal 3 5 3 2 6 3" xfId="20481"/>
    <cellStyle name="Normal 3 5 3 2 7" xfId="13252"/>
    <cellStyle name="Normal 3 5 3 2 7 2" xfId="13260"/>
    <cellStyle name="Normal 3 5 3 2 7 2 2" xfId="20222"/>
    <cellStyle name="Normal 3 5 3 2 7 3" xfId="6664"/>
    <cellStyle name="Normal 3 5 3 2 8" xfId="5058"/>
    <cellStyle name="Normal 3 5 3 2 8 2" xfId="20485"/>
    <cellStyle name="Normal 3 5 3 2 9" xfId="4544"/>
    <cellStyle name="Normal 3 5 3 2 9 2" xfId="12029"/>
    <cellStyle name="Normal 3 5 3 3" xfId="29489"/>
    <cellStyle name="Normal 3 5 3 3 2" xfId="28217"/>
    <cellStyle name="Normal 3 5 3 3 2 2" xfId="20487"/>
    <cellStyle name="Normal 3 5 3 3 3" xfId="20489"/>
    <cellStyle name="Normal 3 5 3 4" xfId="29493"/>
    <cellStyle name="Normal 3 5 3 4 2" xfId="20490"/>
    <cellStyle name="Normal 3 5 3 4 2 2" xfId="20492"/>
    <cellStyle name="Normal 3 5 3 4 3" xfId="20494"/>
    <cellStyle name="Normal 3 5 3 5" xfId="20497"/>
    <cellStyle name="Normal 3 5 3 5 2" xfId="20499"/>
    <cellStyle name="Normal 3 5 3 5 2 2" xfId="20501"/>
    <cellStyle name="Normal 3 5 3 5 3" xfId="20504"/>
    <cellStyle name="Normal 3 5 3 6" xfId="33001"/>
    <cellStyle name="Normal 3 5 3 6 2" xfId="37189"/>
    <cellStyle name="Normal 3 5 3 6 2 2" xfId="6831"/>
    <cellStyle name="Normal 3 5 3 6 3" xfId="20508"/>
    <cellStyle name="Normal 3 5 3 7" xfId="2740"/>
    <cellStyle name="Normal 3 5 3 7 2" xfId="4071"/>
    <cellStyle name="Normal 3 5 3 7 2 2" xfId="11759"/>
    <cellStyle name="Normal 3 5 3 7 3" xfId="20512"/>
    <cellStyle name="Normal 3 5 3 8" xfId="6851"/>
    <cellStyle name="Normal 3 5 3 8 2" xfId="20515"/>
    <cellStyle name="Normal 3 5 3 8 2 2" xfId="20517"/>
    <cellStyle name="Normal 3 5 3 8 3" xfId="20519"/>
    <cellStyle name="Normal 3 5 3 9" xfId="20522"/>
    <cellStyle name="Normal 3 5 3 9 2" xfId="20525"/>
    <cellStyle name="Normal 3 5 4" xfId="36645"/>
    <cellStyle name="Normal 3 5 4 10" xfId="20527"/>
    <cellStyle name="Normal 3 5 4 2" xfId="20528"/>
    <cellStyle name="Normal 3 5 4 2 2" xfId="33892"/>
    <cellStyle name="Normal 3 5 4 2 2 2" xfId="20530"/>
    <cellStyle name="Normal 3 5 4 2 3" xfId="1828"/>
    <cellStyle name="Normal 3 5 4 3" xfId="31714"/>
    <cellStyle name="Normal 3 5 4 3 2" xfId="20534"/>
    <cellStyle name="Normal 3 5 4 3 2 2" xfId="20536"/>
    <cellStyle name="Normal 3 5 4 3 3" xfId="20537"/>
    <cellStyle name="Normal 3 5 4 4" xfId="20538"/>
    <cellStyle name="Normal 3 5 4 4 2" xfId="20541"/>
    <cellStyle name="Normal 3 5 4 4 2 2" xfId="20543"/>
    <cellStyle name="Normal 3 5 4 4 3" xfId="20545"/>
    <cellStyle name="Normal 3 5 4 5" xfId="20548"/>
    <cellStyle name="Normal 3 5 4 5 2" xfId="20549"/>
    <cellStyle name="Normal 3 5 4 5 2 2" xfId="16979"/>
    <cellStyle name="Normal 3 5 4 5 3" xfId="20552"/>
    <cellStyle name="Normal 3 5 4 6" xfId="26960"/>
    <cellStyle name="Normal 3 5 4 6 2" xfId="36886"/>
    <cellStyle name="Normal 3 5 4 6 2 2" xfId="8581"/>
    <cellStyle name="Normal 3 5 4 6 3" xfId="34727"/>
    <cellStyle name="Normal 3 5 4 7" xfId="3134"/>
    <cellStyle name="Normal 3 5 4 7 2" xfId="8008"/>
    <cellStyle name="Normal 3 5 4 7 2 2" xfId="20553"/>
    <cellStyle name="Normal 3 5 4 7 3" xfId="20556"/>
    <cellStyle name="Normal 3 5 4 8" xfId="4417"/>
    <cellStyle name="Normal 3 5 4 8 2" xfId="20557"/>
    <cellStyle name="Normal 3 5 4 9" xfId="21372"/>
    <cellStyle name="Normal 3 5 4 9 2" xfId="20560"/>
    <cellStyle name="Normal 3 5 5" xfId="3788"/>
    <cellStyle name="Normal 3 5 5 10" xfId="20564"/>
    <cellStyle name="Normal 3 5 5 2" xfId="10308"/>
    <cellStyle name="Normal 3 5 5 2 2" xfId="20567"/>
    <cellStyle name="Normal 3 5 5 2 2 2" xfId="32759"/>
    <cellStyle name="Normal 3 5 5 2 3" xfId="20571"/>
    <cellStyle name="Normal 3 5 5 3" xfId="20574"/>
    <cellStyle name="Normal 3 5 5 3 2" xfId="20578"/>
    <cellStyle name="Normal 3 5 5 3 2 2" xfId="20582"/>
    <cellStyle name="Normal 3 5 5 3 3" xfId="20587"/>
    <cellStyle name="Normal 3 5 5 4" xfId="7856"/>
    <cellStyle name="Normal 3 5 5 4 2" xfId="20588"/>
    <cellStyle name="Normal 3 5 5 4 2 2" xfId="20594"/>
    <cellStyle name="Normal 3 5 5 4 3" xfId="20597"/>
    <cellStyle name="Normal 3 5 5 5" xfId="20599"/>
    <cellStyle name="Normal 3 5 5 5 2" xfId="20602"/>
    <cellStyle name="Normal 3 5 5 5 2 2" xfId="20606"/>
    <cellStyle name="Normal 3 5 5 5 3" xfId="20611"/>
    <cellStyle name="Normal 3 5 5 6" xfId="20612"/>
    <cellStyle name="Normal 3 5 5 6 2" xfId="27623"/>
    <cellStyle name="Normal 3 5 5 6 2 2" xfId="8177"/>
    <cellStyle name="Normal 3 5 5 6 3" xfId="20618"/>
    <cellStyle name="Normal 3 5 5 7" xfId="10323"/>
    <cellStyle name="Normal 3 5 5 7 2" xfId="10327"/>
    <cellStyle name="Normal 3 5 5 7 2 2" xfId="8380"/>
    <cellStyle name="Normal 3 5 5 7 3" xfId="20620"/>
    <cellStyle name="Normal 3 5 5 8" xfId="10333"/>
    <cellStyle name="Normal 3 5 5 8 2" xfId="20621"/>
    <cellStyle name="Normal 3 5 5 9" xfId="30422"/>
    <cellStyle name="Normal 3 5 5 9 2" xfId="20625"/>
    <cellStyle name="Normal 3 5 6" xfId="19017"/>
    <cellStyle name="Normal 3 5 6 2" xfId="20627"/>
    <cellStyle name="Normal 3 5 6 2 2" xfId="20630"/>
    <cellStyle name="Normal 3 5 6 2 2 2" xfId="20631"/>
    <cellStyle name="Normal 3 5 6 2 3" xfId="20634"/>
    <cellStyle name="Normal 3 5 6 3" xfId="20638"/>
    <cellStyle name="Normal 3 5 6 3 2" xfId="20642"/>
    <cellStyle name="Normal 3 5 6 3 2 2" xfId="20645"/>
    <cellStyle name="Normal 3 5 6 3 3" xfId="20648"/>
    <cellStyle name="Normal 3 5 6 4" xfId="20650"/>
    <cellStyle name="Normal 3 5 6 4 2" xfId="20655"/>
    <cellStyle name="Normal 3 5 6 4 2 2" xfId="20657"/>
    <cellStyle name="Normal 3 5 6 4 3" xfId="13243"/>
    <cellStyle name="Normal 3 5 6 5" xfId="20658"/>
    <cellStyle name="Normal 3 5 6 5 2" xfId="37204"/>
    <cellStyle name="Normal 3 5 6 5 2 2" xfId="14970"/>
    <cellStyle name="Normal 3 5 6 5 3" xfId="20661"/>
    <cellStyle name="Normal 3 5 6 6" xfId="36896"/>
    <cellStyle name="Normal 3 5 6 6 2" xfId="36131"/>
    <cellStyle name="Normal 3 5 6 6 2 2" xfId="8674"/>
    <cellStyle name="Normal 3 5 6 6 3" xfId="20665"/>
    <cellStyle name="Normal 3 5 6 7" xfId="2551"/>
    <cellStyle name="Normal 3 5 6 7 2" xfId="16570"/>
    <cellStyle name="Normal 3 5 6 8" xfId="10174"/>
    <cellStyle name="Normal 3 5 6 8 2" xfId="20668"/>
    <cellStyle name="Normal 3 5 6 9" xfId="16916"/>
    <cellStyle name="Normal 3 5 7" xfId="20672"/>
    <cellStyle name="Normal 3 5 7 2" xfId="20673"/>
    <cellStyle name="Normal 3 5 7 2 2" xfId="20675"/>
    <cellStyle name="Normal 3 5 7 3" xfId="20678"/>
    <cellStyle name="Normal 3 5 8" xfId="20680"/>
    <cellStyle name="Normal 3 5 8 2" xfId="20682"/>
    <cellStyle name="Normal 3 5 8 2 2" xfId="20684"/>
    <cellStyle name="Normal 3 5 8 3" xfId="20686"/>
    <cellStyle name="Normal 3 5 9" xfId="20690"/>
    <cellStyle name="Normal 3 5 9 2" xfId="20691"/>
    <cellStyle name="Normal 3 5 9 2 2" xfId="11687"/>
    <cellStyle name="Normal 3 5 9 3" xfId="20694"/>
    <cellStyle name="Normal 3 6" xfId="15147"/>
    <cellStyle name="Normal 3 6 2" xfId="13677"/>
    <cellStyle name="Normal 3 6 3" xfId="5189"/>
    <cellStyle name="Normal 3 7" xfId="15594"/>
    <cellStyle name="Normal 30" xfId="34731"/>
    <cellStyle name="Normal 30 2" xfId="33704"/>
    <cellStyle name="Normal 30 2 2" xfId="8568"/>
    <cellStyle name="Normal 30 2 2 10" xfId="22837"/>
    <cellStyle name="Normal 30 2 2 2" xfId="34473"/>
    <cellStyle name="Normal 30 2 2 2 2" xfId="20701"/>
    <cellStyle name="Normal 30 2 2 2 2 2" xfId="14767"/>
    <cellStyle name="Normal 30 2 2 2 3" xfId="20702"/>
    <cellStyle name="Normal 30 2 2 3" xfId="20707"/>
    <cellStyle name="Normal 30 2 2 3 2" xfId="20709"/>
    <cellStyle name="Normal 30 2 2 3 2 2" xfId="32203"/>
    <cellStyle name="Normal 30 2 2 3 3" xfId="20710"/>
    <cellStyle name="Normal 30 2 2 4" xfId="12521"/>
    <cellStyle name="Normal 30 2 2 4 2" xfId="4437"/>
    <cellStyle name="Normal 30 2 2 4 2 2" xfId="1042"/>
    <cellStyle name="Normal 30 2 2 4 3" xfId="2808"/>
    <cellStyle name="Normal 30 2 2 5" xfId="3559"/>
    <cellStyle name="Normal 30 2 2 5 2" xfId="5969"/>
    <cellStyle name="Normal 30 2 2 5 2 2" xfId="1611"/>
    <cellStyle name="Normal 30 2 2 5 3" xfId="924"/>
    <cellStyle name="Normal 30 2 2 6" xfId="3997"/>
    <cellStyle name="Normal 30 2 2 6 2" xfId="6384"/>
    <cellStyle name="Normal 30 2 2 6 2 2" xfId="2751"/>
    <cellStyle name="Normal 30 2 2 6 3" xfId="28949"/>
    <cellStyle name="Normal 30 2 2 7" xfId="8425"/>
    <cellStyle name="Normal 30 2 2 7 2" xfId="6408"/>
    <cellStyle name="Normal 30 2 2 7 2 2" xfId="36973"/>
    <cellStyle name="Normal 30 2 2 7 3" xfId="32499"/>
    <cellStyle name="Normal 30 2 2 8" xfId="4841"/>
    <cellStyle name="Normal 30 2 2 8 2" xfId="28954"/>
    <cellStyle name="Normal 30 2 2 9" xfId="5020"/>
    <cellStyle name="Normal 30 2 2 9 2" xfId="4405"/>
    <cellStyle name="Normal 30 2 3" xfId="16167"/>
    <cellStyle name="Normal 30 2 3 2" xfId="20712"/>
    <cellStyle name="Normal 30 2 3 2 2" xfId="20713"/>
    <cellStyle name="Normal 30 2 3 2 2 2" xfId="20714"/>
    <cellStyle name="Normal 30 2 3 2 3" xfId="20715"/>
    <cellStyle name="Normal 30 2 3 3" xfId="20718"/>
    <cellStyle name="Normal 30 2 3 3 2" xfId="20719"/>
    <cellStyle name="Normal 30 2 3 3 2 2" xfId="20720"/>
    <cellStyle name="Normal 30 2 3 3 3" xfId="20721"/>
    <cellStyle name="Normal 30 2 3 4" xfId="7393"/>
    <cellStyle name="Normal 30 2 3 4 2" xfId="32678"/>
    <cellStyle name="Normal 30 2 3 4 2 2" xfId="20722"/>
    <cellStyle name="Normal 30 2 3 4 3" xfId="20723"/>
    <cellStyle name="Normal 30 2 3 5" xfId="21690"/>
    <cellStyle name="Normal 30 2 3 5 2" xfId="28816"/>
    <cellStyle name="Normal 30 2 3 6" xfId="24123"/>
    <cellStyle name="Normal 30 2 4" xfId="20724"/>
    <cellStyle name="Normal 30 2 5" xfId="3853"/>
    <cellStyle name="Normal 30 2 5 2" xfId="20728"/>
    <cellStyle name="Normal 30 2 5 2 2" xfId="20729"/>
    <cellStyle name="Normal 30 2 5 3" xfId="20734"/>
    <cellStyle name="Normal 30 2 6" xfId="20738"/>
    <cellStyle name="Normal 30 2 6 2" xfId="20742"/>
    <cellStyle name="Normal 30 2 6 2 2" xfId="29341"/>
    <cellStyle name="Normal 30 2 6 3" xfId="3447"/>
    <cellStyle name="Normal 30 2 7" xfId="18337"/>
    <cellStyle name="Normal 30 2 7 2" xfId="20746"/>
    <cellStyle name="Normal 30 2 8" xfId="20749"/>
    <cellStyle name="Normal 30 2 8 2" xfId="20752"/>
    <cellStyle name="Normal 30 2 9" xfId="20754"/>
    <cellStyle name="Normal 30 3" xfId="7156"/>
    <cellStyle name="Normal 30 4" xfId="19227"/>
    <cellStyle name="Normal 30 4 2" xfId="1513"/>
    <cellStyle name="Normal 30 5" xfId="16183"/>
    <cellStyle name="Normal 30 5 2" xfId="1667"/>
    <cellStyle name="Normal 30 5 3" xfId="6299"/>
    <cellStyle name="Normal 30 5 4" xfId="20755"/>
    <cellStyle name="Normal 31" xfId="26137"/>
    <cellStyle name="Normal 31 2" xfId="577"/>
    <cellStyle name="Normal 32" xfId="19743"/>
    <cellStyle name="Normal 32 10" xfId="19745"/>
    <cellStyle name="Normal 32 10 2" xfId="19748"/>
    <cellStyle name="Normal 32 11" xfId="15143"/>
    <cellStyle name="Normal 32 2" xfId="8669"/>
    <cellStyle name="Normal 32 2 10" xfId="4565"/>
    <cellStyle name="Normal 32 2 2" xfId="25762"/>
    <cellStyle name="Normal 32 2 2 2" xfId="9205"/>
    <cellStyle name="Normal 32 2 2 2 2" xfId="1229"/>
    <cellStyle name="Normal 32 2 2 3" xfId="4749"/>
    <cellStyle name="Normal 32 2 3" xfId="6814"/>
    <cellStyle name="Normal 32 2 3 2" xfId="9237"/>
    <cellStyle name="Normal 32 2 3 2 2" xfId="6090"/>
    <cellStyle name="Normal 32 2 3 3" xfId="9253"/>
    <cellStyle name="Normal 32 2 4" xfId="19772"/>
    <cellStyle name="Normal 32 2 4 2" xfId="19775"/>
    <cellStyle name="Normal 32 2 4 2 2" xfId="27346"/>
    <cellStyle name="Normal 32 2 4 3" xfId="27967"/>
    <cellStyle name="Normal 32 2 5" xfId="19781"/>
    <cellStyle name="Normal 32 2 5 2" xfId="31016"/>
    <cellStyle name="Normal 32 2 5 2 2" xfId="31021"/>
    <cellStyle name="Normal 32 2 5 3" xfId="20273"/>
    <cellStyle name="Normal 32 2 6" xfId="19783"/>
    <cellStyle name="Normal 32 2 6 2" xfId="3806"/>
    <cellStyle name="Normal 32 2 6 2 2" xfId="5619"/>
    <cellStyle name="Normal 32 2 6 3" xfId="4076"/>
    <cellStyle name="Normal 32 2 7" xfId="18352"/>
    <cellStyle name="Normal 32 2 7 2" xfId="19784"/>
    <cellStyle name="Normal 32 2 7 2 2" xfId="31079"/>
    <cellStyle name="Normal 32 2 7 3" xfId="20288"/>
    <cellStyle name="Normal 32 2 8" xfId="3466"/>
    <cellStyle name="Normal 32 2 8 2" xfId="5407"/>
    <cellStyle name="Normal 32 2 9" xfId="10281"/>
    <cellStyle name="Normal 32 2 9 2" xfId="19788"/>
    <cellStyle name="Normal 32 3" xfId="19791"/>
    <cellStyle name="Normal 32 3 2" xfId="19799"/>
    <cellStyle name="Normal 32 3 2 2" xfId="19811"/>
    <cellStyle name="Normal 32 3 3" xfId="35456"/>
    <cellStyle name="Normal 32 4" xfId="35910"/>
    <cellStyle name="Normal 32 4 2" xfId="32822"/>
    <cellStyle name="Normal 32 4 2 2" xfId="20757"/>
    <cellStyle name="Normal 32 4 3" xfId="20765"/>
    <cellStyle name="Normal 32 5" xfId="19917"/>
    <cellStyle name="Normal 32 5 2" xfId="24335"/>
    <cellStyle name="Normal 32 5 2 2" xfId="19925"/>
    <cellStyle name="Normal 32 5 3" xfId="19928"/>
    <cellStyle name="Normal 32 6" xfId="19951"/>
    <cellStyle name="Normal 32 6 2" xfId="19954"/>
    <cellStyle name="Normal 32 6 2 2" xfId="2512"/>
    <cellStyle name="Normal 32 6 3" xfId="19965"/>
    <cellStyle name="Normal 32 7" xfId="19994"/>
    <cellStyle name="Normal 32 7 2" xfId="7552"/>
    <cellStyle name="Normal 32 7 2 2" xfId="19996"/>
    <cellStyle name="Normal 32 7 3" xfId="35132"/>
    <cellStyle name="Normal 32 8" xfId="7077"/>
    <cellStyle name="Normal 32 8 2" xfId="8798"/>
    <cellStyle name="Normal 32 8 2 2" xfId="3342"/>
    <cellStyle name="Normal 32 8 3" xfId="3624"/>
    <cellStyle name="Normal 32 9" xfId="7085"/>
    <cellStyle name="Normal 32 9 2" xfId="8825"/>
    <cellStyle name="Normal 33" xfId="13183"/>
    <cellStyle name="Normal 33 10" xfId="13926"/>
    <cellStyle name="Normal 33 10 2" xfId="16290"/>
    <cellStyle name="Normal 33 11" xfId="13927"/>
    <cellStyle name="Normal 33 2" xfId="8716"/>
    <cellStyle name="Normal 33 2 10" xfId="20767"/>
    <cellStyle name="Normal 33 2 2" xfId="20769"/>
    <cellStyle name="Normal 33 2 2 2" xfId="6762"/>
    <cellStyle name="Normal 33 2 2 2 2" xfId="7350"/>
    <cellStyle name="Normal 33 2 2 3" xfId="4604"/>
    <cellStyle name="Normal 33 2 3" xfId="12375"/>
    <cellStyle name="Normal 33 2 3 2" xfId="6845"/>
    <cellStyle name="Normal 33 2 3 2 2" xfId="2214"/>
    <cellStyle name="Normal 33 2 3 3" xfId="6847"/>
    <cellStyle name="Normal 33 2 4" xfId="20774"/>
    <cellStyle name="Normal 33 2 4 2" xfId="20778"/>
    <cellStyle name="Normal 33 2 4 2 2" xfId="20780"/>
    <cellStyle name="Normal 33 2 4 3" xfId="20783"/>
    <cellStyle name="Normal 33 2 5" xfId="20784"/>
    <cellStyle name="Normal 33 2 5 2" xfId="20786"/>
    <cellStyle name="Normal 33 2 5 2 2" xfId="15280"/>
    <cellStyle name="Normal 33 2 5 3" xfId="31596"/>
    <cellStyle name="Normal 33 2 6" xfId="20787"/>
    <cellStyle name="Normal 33 2 6 2" xfId="38049"/>
    <cellStyle name="Normal 33 2 6 2 2" xfId="20789"/>
    <cellStyle name="Normal 33 2 6 3" xfId="14835"/>
    <cellStyle name="Normal 33 2 7" xfId="28580"/>
    <cellStyle name="Normal 33 2 7 2" xfId="37083"/>
    <cellStyle name="Normal 33 2 7 2 2" xfId="20792"/>
    <cellStyle name="Normal 33 2 7 3" xfId="20794"/>
    <cellStyle name="Normal 33 2 8" xfId="14972"/>
    <cellStyle name="Normal 33 2 8 2" xfId="20798"/>
    <cellStyle name="Normal 33 2 9" xfId="13654"/>
    <cellStyle name="Normal 33 2 9 2" xfId="20802"/>
    <cellStyle name="Normal 33 3" xfId="25388"/>
    <cellStyle name="Normal 33 3 2" xfId="28040"/>
    <cellStyle name="Normal 33 3 2 2" xfId="20804"/>
    <cellStyle name="Normal 33 3 3" xfId="21406"/>
    <cellStyle name="Normal 33 4" xfId="18384"/>
    <cellStyle name="Normal 33 4 2" xfId="20809"/>
    <cellStyle name="Normal 33 4 2 2" xfId="20818"/>
    <cellStyle name="Normal 33 4 3" xfId="21297"/>
    <cellStyle name="Normal 33 5" xfId="2668"/>
    <cellStyle name="Normal 33 5 2" xfId="11449"/>
    <cellStyle name="Normal 33 5 2 2" xfId="20823"/>
    <cellStyle name="Normal 33 5 3" xfId="20824"/>
    <cellStyle name="Normal 33 6" xfId="9570"/>
    <cellStyle name="Normal 33 6 2" xfId="20825"/>
    <cellStyle name="Normal 33 6 2 2" xfId="9854"/>
    <cellStyle name="Normal 33 6 3" xfId="1185"/>
    <cellStyle name="Normal 33 7" xfId="20829"/>
    <cellStyle name="Normal 33 7 2" xfId="7636"/>
    <cellStyle name="Normal 33 7 2 2" xfId="20830"/>
    <cellStyle name="Normal 33 7 3" xfId="1892"/>
    <cellStyle name="Normal 33 8" xfId="7100"/>
    <cellStyle name="Normal 33 8 2" xfId="7654"/>
    <cellStyle name="Normal 33 8 2 2" xfId="7915"/>
    <cellStyle name="Normal 33 8 3" xfId="36404"/>
    <cellStyle name="Normal 33 9" xfId="7107"/>
    <cellStyle name="Normal 33 9 2" xfId="7674"/>
    <cellStyle name="Normal 34" xfId="6933"/>
    <cellStyle name="Normal 34 10" xfId="26780"/>
    <cellStyle name="Normal 34 10 2" xfId="23557"/>
    <cellStyle name="Normal 34 11" xfId="20831"/>
    <cellStyle name="Normal 34 2" xfId="9670"/>
    <cellStyle name="Normal 34 2 10" xfId="20836"/>
    <cellStyle name="Normal 34 2 2" xfId="9678"/>
    <cellStyle name="Normal 34 2 2 2" xfId="20837"/>
    <cellStyle name="Normal 34 2 2 2 2" xfId="20842"/>
    <cellStyle name="Normal 34 2 2 3" xfId="20843"/>
    <cellStyle name="Normal 34 2 3" xfId="9685"/>
    <cellStyle name="Normal 34 2 3 2" xfId="20844"/>
    <cellStyle name="Normal 34 2 3 2 2" xfId="3166"/>
    <cellStyle name="Normal 34 2 3 3" xfId="20845"/>
    <cellStyle name="Normal 34 2 4" xfId="25456"/>
    <cellStyle name="Normal 34 2 4 2" xfId="25458"/>
    <cellStyle name="Normal 34 2 4 2 2" xfId="20468"/>
    <cellStyle name="Normal 34 2 4 3" xfId="20476"/>
    <cellStyle name="Normal 34 2 5" xfId="25460"/>
    <cellStyle name="Normal 34 2 5 2" xfId="20846"/>
    <cellStyle name="Normal 34 2 5 2 2" xfId="20847"/>
    <cellStyle name="Normal 34 2 5 3" xfId="20849"/>
    <cellStyle name="Normal 34 2 6" xfId="20851"/>
    <cellStyle name="Normal 34 2 6 2" xfId="20852"/>
    <cellStyle name="Normal 34 2 6 2 2" xfId="20855"/>
    <cellStyle name="Normal 34 2 6 3" xfId="14900"/>
    <cellStyle name="Normal 34 2 7" xfId="18369"/>
    <cellStyle name="Normal 34 2 7 2" xfId="20858"/>
    <cellStyle name="Normal 34 2 7 2 2" xfId="20863"/>
    <cellStyle name="Normal 34 2 7 3" xfId="20867"/>
    <cellStyle name="Normal 34 2 8" xfId="14982"/>
    <cellStyle name="Normal 34 2 8 2" xfId="7024"/>
    <cellStyle name="Normal 34 2 9" xfId="7803"/>
    <cellStyle name="Normal 34 2 9 2" xfId="13083"/>
    <cellStyle name="Normal 34 3" xfId="980"/>
    <cellStyle name="Normal 34 3 2" xfId="3621"/>
    <cellStyle name="Normal 34 3 2 2" xfId="35968"/>
    <cellStyle name="Normal 34 3 3" xfId="11460"/>
    <cellStyle name="Normal 34 4" xfId="1559"/>
    <cellStyle name="Normal 34 4 2" xfId="9688"/>
    <cellStyle name="Normal 34 4 2 2" xfId="20869"/>
    <cellStyle name="Normal 34 4 3" xfId="9702"/>
    <cellStyle name="Normal 34 5" xfId="2875"/>
    <cellStyle name="Normal 34 5 2" xfId="2983"/>
    <cellStyle name="Normal 34 5 2 2" xfId="20870"/>
    <cellStyle name="Normal 34 5 3" xfId="16948"/>
    <cellStyle name="Normal 34 6" xfId="12442"/>
    <cellStyle name="Normal 34 6 2" xfId="7980"/>
    <cellStyle name="Normal 34 6 2 2" xfId="20871"/>
    <cellStyle name="Normal 34 6 3" xfId="9717"/>
    <cellStyle name="Normal 34 7" xfId="9724"/>
    <cellStyle name="Normal 34 7 2" xfId="9726"/>
    <cellStyle name="Normal 34 7 2 2" xfId="20872"/>
    <cellStyle name="Normal 34 7 3" xfId="20873"/>
    <cellStyle name="Normal 34 8" xfId="9515"/>
    <cellStyle name="Normal 34 8 2" xfId="9522"/>
    <cellStyle name="Normal 34 8 2 2" xfId="9404"/>
    <cellStyle name="Normal 34 8 3" xfId="20876"/>
    <cellStyle name="Normal 34 9" xfId="7112"/>
    <cellStyle name="Normal 34 9 2" xfId="7811"/>
    <cellStyle name="Normal 35" xfId="17440"/>
    <cellStyle name="Normal 35 10" xfId="20881"/>
    <cellStyle name="Normal 35 10 2" xfId="20885"/>
    <cellStyle name="Normal 35 11" xfId="23005"/>
    <cellStyle name="Normal 35 11 2" xfId="20887"/>
    <cellStyle name="Normal 35 12" xfId="20140"/>
    <cellStyle name="Normal 35 12 2" xfId="20889"/>
    <cellStyle name="Normal 35 12 2 2" xfId="26640"/>
    <cellStyle name="Normal 35 13" xfId="20891"/>
    <cellStyle name="Normal 35 2" xfId="8810"/>
    <cellStyle name="Normal 35 2 10" xfId="37016"/>
    <cellStyle name="Normal 35 2 2" xfId="8609"/>
    <cellStyle name="Normal 35 2 2 2" xfId="4457"/>
    <cellStyle name="Normal 35 2 2 2 2" xfId="2838"/>
    <cellStyle name="Normal 35 2 2 3" xfId="20894"/>
    <cellStyle name="Normal 35 2 3" xfId="2487"/>
    <cellStyle name="Normal 35 2 3 2" xfId="20896"/>
    <cellStyle name="Normal 35 2 3 2 2" xfId="38643"/>
    <cellStyle name="Normal 35 2 3 3" xfId="20898"/>
    <cellStyle name="Normal 35 2 4" xfId="25498"/>
    <cellStyle name="Normal 35 2 4 2" xfId="25500"/>
    <cellStyle name="Normal 35 2 4 2 2" xfId="34096"/>
    <cellStyle name="Normal 35 2 4 3" xfId="20900"/>
    <cellStyle name="Normal 35 2 5" xfId="25505"/>
    <cellStyle name="Normal 35 2 5 2" xfId="20902"/>
    <cellStyle name="Normal 35 2 5 2 2" xfId="31966"/>
    <cellStyle name="Normal 35 2 5 3" xfId="20904"/>
    <cellStyle name="Normal 35 2 6" xfId="20906"/>
    <cellStyle name="Normal 35 2 6 2" xfId="20911"/>
    <cellStyle name="Normal 35 2 6 2 2" xfId="32185"/>
    <cellStyle name="Normal 35 2 6 3" xfId="14932"/>
    <cellStyle name="Normal 35 2 7" xfId="18374"/>
    <cellStyle name="Normal 35 2 7 2" xfId="20912"/>
    <cellStyle name="Normal 35 2 7 2 2" xfId="32241"/>
    <cellStyle name="Normal 35 2 7 3" xfId="20914"/>
    <cellStyle name="Normal 35 2 8" xfId="13709"/>
    <cellStyle name="Normal 35 2 8 2" xfId="20916"/>
    <cellStyle name="Normal 35 2 9" xfId="20920"/>
    <cellStyle name="Normal 35 2 9 2" xfId="20922"/>
    <cellStyle name="Normal 35 3" xfId="894"/>
    <cellStyle name="Normal 35 3 2" xfId="1299"/>
    <cellStyle name="Normal 35 3 2 2" xfId="2413"/>
    <cellStyle name="Normal 35 3 3" xfId="2687"/>
    <cellStyle name="Normal 35 4" xfId="4690"/>
    <cellStyle name="Normal 35 4 2" xfId="3587"/>
    <cellStyle name="Normal 35 4 2 2" xfId="20924"/>
    <cellStyle name="Normal 35 4 3" xfId="3414"/>
    <cellStyle name="Normal 35 5" xfId="15320"/>
    <cellStyle name="Normal 35 5 2" xfId="4803"/>
    <cellStyle name="Normal 35 5 2 2" xfId="20926"/>
    <cellStyle name="Normal 35 5 3" xfId="20929"/>
    <cellStyle name="Normal 35 6" xfId="20931"/>
    <cellStyle name="Normal 35 6 2" xfId="20933"/>
    <cellStyle name="Normal 35 6 2 2" xfId="20935"/>
    <cellStyle name="Normal 35 6 3" xfId="37983"/>
    <cellStyle name="Normal 35 7" xfId="20937"/>
    <cellStyle name="Normal 35 7 2" xfId="20939"/>
    <cellStyle name="Normal 35 7 2 2" xfId="20941"/>
    <cellStyle name="Normal 35 7 3" xfId="37244"/>
    <cellStyle name="Normal 35 8" xfId="16409"/>
    <cellStyle name="Normal 35 8 2" xfId="5284"/>
    <cellStyle name="Normal 35 8 2 2" xfId="28884"/>
    <cellStyle name="Normal 35 8 3" xfId="33743"/>
    <cellStyle name="Normal 35 9" xfId="7173"/>
    <cellStyle name="Normal 35 9 2" xfId="30798"/>
    <cellStyle name="Normal 35 9 2 2" xfId="1991"/>
    <cellStyle name="Normal 35 9 3" xfId="28888"/>
    <cellStyle name="Normal 36" xfId="20943"/>
    <cellStyle name="Normal 36 10" xfId="20947"/>
    <cellStyle name="Normal 36 10 2" xfId="20949"/>
    <cellStyle name="Normal 36 11" xfId="20953"/>
    <cellStyle name="Normal 36 2" xfId="9736"/>
    <cellStyle name="Normal 36 2 10" xfId="20956"/>
    <cellStyle name="Normal 36 2 2" xfId="20960"/>
    <cellStyle name="Normal 36 2 2 2" xfId="20962"/>
    <cellStyle name="Normal 36 2 2 2 2" xfId="20964"/>
    <cellStyle name="Normal 36 2 2 3" xfId="20967"/>
    <cellStyle name="Normal 36 2 3" xfId="20969"/>
    <cellStyle name="Normal 36 2 3 2" xfId="20971"/>
    <cellStyle name="Normal 36 2 3 2 2" xfId="24028"/>
    <cellStyle name="Normal 36 2 3 3" xfId="20973"/>
    <cellStyle name="Normal 36 2 4" xfId="27660"/>
    <cellStyle name="Normal 36 2 4 2" xfId="25522"/>
    <cellStyle name="Normal 36 2 4 2 2" xfId="31749"/>
    <cellStyle name="Normal 36 2 4 3" xfId="20975"/>
    <cellStyle name="Normal 36 2 5" xfId="24985"/>
    <cellStyle name="Normal 36 2 5 2" xfId="20977"/>
    <cellStyle name="Normal 36 2 5 2 2" xfId="36462"/>
    <cellStyle name="Normal 36 2 5 3" xfId="20979"/>
    <cellStyle name="Normal 36 2 6" xfId="20981"/>
    <cellStyle name="Normal 36 2 6 2" xfId="20983"/>
    <cellStyle name="Normal 36 2 6 2 2" xfId="3411"/>
    <cellStyle name="Normal 36 2 6 3" xfId="987"/>
    <cellStyle name="Normal 36 2 7" xfId="20985"/>
    <cellStyle name="Normal 36 2 7 2" xfId="20988"/>
    <cellStyle name="Normal 36 2 7 2 2" xfId="29506"/>
    <cellStyle name="Normal 36 2 7 3" xfId="20990"/>
    <cellStyle name="Normal 36 2 8" xfId="13726"/>
    <cellStyle name="Normal 36 2 8 2" xfId="20993"/>
    <cellStyle name="Normal 36 2 9" xfId="20996"/>
    <cellStyle name="Normal 36 2 9 2" xfId="20998"/>
    <cellStyle name="Normal 36 3" xfId="21000"/>
    <cellStyle name="Normal 36 3 2" xfId="21002"/>
    <cellStyle name="Normal 36 3 2 2" xfId="21004"/>
    <cellStyle name="Normal 36 3 3" xfId="21006"/>
    <cellStyle name="Normal 36 4" xfId="21008"/>
    <cellStyle name="Normal 36 4 2" xfId="21010"/>
    <cellStyle name="Normal 36 4 2 2" xfId="21012"/>
    <cellStyle name="Normal 36 4 3" xfId="4625"/>
    <cellStyle name="Normal 36 5" xfId="627"/>
    <cellStyle name="Normal 36 5 2" xfId="21015"/>
    <cellStyle name="Normal 36 5 2 2" xfId="21017"/>
    <cellStyle name="Normal 36 5 3" xfId="21019"/>
    <cellStyle name="Normal 36 6" xfId="21023"/>
    <cellStyle name="Normal 36 6 2" xfId="27768"/>
    <cellStyle name="Normal 36 6 2 2" xfId="5125"/>
    <cellStyle name="Normal 36 6 3" xfId="27785"/>
    <cellStyle name="Normal 36 7" xfId="21026"/>
    <cellStyle name="Normal 36 7 2" xfId="3284"/>
    <cellStyle name="Normal 36 7 2 2" xfId="27830"/>
    <cellStyle name="Normal 36 7 3" xfId="27836"/>
    <cellStyle name="Normal 36 8" xfId="2358"/>
    <cellStyle name="Normal 36 8 2" xfId="31574"/>
    <cellStyle name="Normal 36 8 2 2" xfId="35087"/>
    <cellStyle name="Normal 36 8 3" xfId="27852"/>
    <cellStyle name="Normal 36 9" xfId="17684"/>
    <cellStyle name="Normal 36 9 2" xfId="30822"/>
    <cellStyle name="Normal 37" xfId="21028"/>
    <cellStyle name="Normal 37 10" xfId="21031"/>
    <cellStyle name="Normal 37 10 2" xfId="21035"/>
    <cellStyle name="Normal 37 11" xfId="15165"/>
    <cellStyle name="Normal 37 11 2" xfId="15171"/>
    <cellStyle name="Normal 37 12" xfId="15177"/>
    <cellStyle name="Normal 37 2" xfId="4021"/>
    <cellStyle name="Normal 37 3" xfId="18565"/>
    <cellStyle name="Normal 37 3 10" xfId="21040"/>
    <cellStyle name="Normal 37 3 2" xfId="18448"/>
    <cellStyle name="Normal 37 3 2 2" xfId="36063"/>
    <cellStyle name="Normal 37 3 2 2 2" xfId="10793"/>
    <cellStyle name="Normal 37 3 2 3" xfId="18453"/>
    <cellStyle name="Normal 37 3 3" xfId="15102"/>
    <cellStyle name="Normal 37 3 3 2" xfId="20763"/>
    <cellStyle name="Normal 37 3 3 2 2" xfId="10968"/>
    <cellStyle name="Normal 37 3 3 3" xfId="18468"/>
    <cellStyle name="Normal 37 3 4" xfId="25548"/>
    <cellStyle name="Normal 37 3 4 2" xfId="25550"/>
    <cellStyle name="Normal 37 3 4 2 2" xfId="12908"/>
    <cellStyle name="Normal 37 3 4 3" xfId="18485"/>
    <cellStyle name="Normal 37 3 5" xfId="25556"/>
    <cellStyle name="Normal 37 3 5 2" xfId="19622"/>
    <cellStyle name="Normal 37 3 5 2 2" xfId="14517"/>
    <cellStyle name="Normal 37 3 5 3" xfId="18500"/>
    <cellStyle name="Normal 37 3 6" xfId="18502"/>
    <cellStyle name="Normal 37 3 6 2" xfId="18505"/>
    <cellStyle name="Normal 37 3 6 2 2" xfId="15152"/>
    <cellStyle name="Normal 37 3 6 3" xfId="14995"/>
    <cellStyle name="Normal 37 3 7" xfId="18509"/>
    <cellStyle name="Normal 37 3 7 2" xfId="18515"/>
    <cellStyle name="Normal 37 3 7 2 2" xfId="17100"/>
    <cellStyle name="Normal 37 3 7 3" xfId="18520"/>
    <cellStyle name="Normal 37 3 8" xfId="21043"/>
    <cellStyle name="Normal 37 3 8 2" xfId="21049"/>
    <cellStyle name="Normal 37 3 9" xfId="21052"/>
    <cellStyle name="Normal 37 3 9 2" xfId="21054"/>
    <cellStyle name="Normal 37 4" xfId="18570"/>
    <cellStyle name="Normal 37 4 2" xfId="18575"/>
    <cellStyle name="Normal 37 4 2 2" xfId="20374"/>
    <cellStyle name="Normal 37 4 3" xfId="15122"/>
    <cellStyle name="Normal 37 5" xfId="21056"/>
    <cellStyle name="Normal 37 5 2" xfId="18821"/>
    <cellStyle name="Normal 37 5 2 2" xfId="18823"/>
    <cellStyle name="Normal 37 5 3" xfId="15125"/>
    <cellStyle name="Normal 37 6" xfId="21059"/>
    <cellStyle name="Normal 37 6 2" xfId="18905"/>
    <cellStyle name="Normal 37 6 2 2" xfId="18911"/>
    <cellStyle name="Normal 37 6 3" xfId="27926"/>
    <cellStyle name="Normal 37 7" xfId="21062"/>
    <cellStyle name="Normal 37 7 2" xfId="18962"/>
    <cellStyle name="Normal 37 7 2 2" xfId="17930"/>
    <cellStyle name="Normal 37 7 3" xfId="35336"/>
    <cellStyle name="Normal 37 8" xfId="23066"/>
    <cellStyle name="Normal 37 8 2" xfId="18987"/>
    <cellStyle name="Normal 37 8 2 2" xfId="17463"/>
    <cellStyle name="Normal 37 8 3" xfId="18993"/>
    <cellStyle name="Normal 37 9" xfId="17814"/>
    <cellStyle name="Normal 37 9 2" xfId="17817"/>
    <cellStyle name="Normal 37 9 2 2" xfId="10492"/>
    <cellStyle name="Normal 37 9 3" xfId="35894"/>
    <cellStyle name="Normal 38" xfId="34055"/>
    <cellStyle name="Normal 38 10" xfId="21069"/>
    <cellStyle name="Normal 38 10 2" xfId="20250"/>
    <cellStyle name="Normal 38 11" xfId="12974"/>
    <cellStyle name="Normal 38 11 2" xfId="21071"/>
    <cellStyle name="Normal 38 12" xfId="21073"/>
    <cellStyle name="Normal 38 2" xfId="4179"/>
    <cellStyle name="Normal 38 3" xfId="21075"/>
    <cellStyle name="Normal 38 3 10" xfId="6612"/>
    <cellStyle name="Normal 38 3 2" xfId="19059"/>
    <cellStyle name="Normal 38 3 2 2" xfId="29217"/>
    <cellStyle name="Normal 38 3 2 2 2" xfId="19061"/>
    <cellStyle name="Normal 38 3 2 3" xfId="19063"/>
    <cellStyle name="Normal 38 3 3" xfId="19068"/>
    <cellStyle name="Normal 38 3 3 2" xfId="24900"/>
    <cellStyle name="Normal 38 3 3 2 2" xfId="19072"/>
    <cellStyle name="Normal 38 3 3 3" xfId="23993"/>
    <cellStyle name="Normal 38 3 4" xfId="25579"/>
    <cellStyle name="Normal 38 3 4 2" xfId="16835"/>
    <cellStyle name="Normal 38 3 4 2 2" xfId="19075"/>
    <cellStyle name="Normal 38 3 4 3" xfId="12840"/>
    <cellStyle name="Normal 38 3 5" xfId="16839"/>
    <cellStyle name="Normal 38 3 5 2" xfId="19078"/>
    <cellStyle name="Normal 38 3 5 2 2" xfId="29523"/>
    <cellStyle name="Normal 38 3 5 3" xfId="19082"/>
    <cellStyle name="Normal 38 3 6" xfId="31777"/>
    <cellStyle name="Normal 38 3 6 2" xfId="19086"/>
    <cellStyle name="Normal 38 3 6 2 2" xfId="19089"/>
    <cellStyle name="Normal 38 3 6 3" xfId="19092"/>
    <cellStyle name="Normal 38 3 7" xfId="3405"/>
    <cellStyle name="Normal 38 3 7 2" xfId="16178"/>
    <cellStyle name="Normal 38 3 7 2 2" xfId="12918"/>
    <cellStyle name="Normal 38 3 7 3" xfId="21078"/>
    <cellStyle name="Normal 38 3 8" xfId="21082"/>
    <cellStyle name="Normal 38 3 8 2" xfId="21089"/>
    <cellStyle name="Normal 38 3 9" xfId="21090"/>
    <cellStyle name="Normal 38 3 9 2" xfId="19921"/>
    <cellStyle name="Normal 38 4" xfId="21092"/>
    <cellStyle name="Normal 38 4 2" xfId="19137"/>
    <cellStyle name="Normal 38 4 2 2" xfId="29243"/>
    <cellStyle name="Normal 38 4 3" xfId="19141"/>
    <cellStyle name="Normal 38 5" xfId="11706"/>
    <cellStyle name="Normal 38 5 2" xfId="19168"/>
    <cellStyle name="Normal 38 5 2 2" xfId="29257"/>
    <cellStyle name="Normal 38 5 3" xfId="19176"/>
    <cellStyle name="Normal 38 6" xfId="21095"/>
    <cellStyle name="Normal 38 6 2" xfId="28012"/>
    <cellStyle name="Normal 38 6 2 2" xfId="33136"/>
    <cellStyle name="Normal 38 6 3" xfId="19218"/>
    <cellStyle name="Normal 38 7" xfId="21098"/>
    <cellStyle name="Normal 38 7 2" xfId="19257"/>
    <cellStyle name="Normal 38 7 2 2" xfId="17974"/>
    <cellStyle name="Normal 38 7 3" xfId="19261"/>
    <cellStyle name="Normal 38 8" xfId="21101"/>
    <cellStyle name="Normal 38 8 2" xfId="33642"/>
    <cellStyle name="Normal 38 8 2 2" xfId="22522"/>
    <cellStyle name="Normal 38 8 3" xfId="21104"/>
    <cellStyle name="Normal 38 9" xfId="17821"/>
    <cellStyle name="Normal 38 9 2" xfId="17825"/>
    <cellStyle name="Normal 38 9 2 2" xfId="8964"/>
    <cellStyle name="Normal 38 9 3" xfId="17609"/>
    <cellStyle name="Normal 39" xfId="3960"/>
    <cellStyle name="Normal 39 2" xfId="25542"/>
    <cellStyle name="Normal 4" xfId="1056"/>
    <cellStyle name="Normal 4 10" xfId="14233"/>
    <cellStyle name="Normal 4 10 10" xfId="11296"/>
    <cellStyle name="Normal 4 10 2" xfId="14239"/>
    <cellStyle name="Normal 4 10 2 2" xfId="21106"/>
    <cellStyle name="Normal 4 10 2 2 2" xfId="33062"/>
    <cellStyle name="Normal 4 10 2 3" xfId="21108"/>
    <cellStyle name="Normal 4 10 3" xfId="28411"/>
    <cellStyle name="Normal 4 10 3 2" xfId="30159"/>
    <cellStyle name="Normal 4 10 3 2 2" xfId="37937"/>
    <cellStyle name="Normal 4 10 3 3" xfId="21110"/>
    <cellStyle name="Normal 4 10 4" xfId="21112"/>
    <cellStyle name="Normal 4 10 4 2" xfId="21115"/>
    <cellStyle name="Normal 4 10 4 2 2" xfId="27682"/>
    <cellStyle name="Normal 4 10 4 3" xfId="21117"/>
    <cellStyle name="Normal 4 10 5" xfId="21119"/>
    <cellStyle name="Normal 4 10 5 2" xfId="21121"/>
    <cellStyle name="Normal 4 10 5 2 2" xfId="17996"/>
    <cellStyle name="Normal 4 10 5 3" xfId="21122"/>
    <cellStyle name="Normal 4 10 6" xfId="21124"/>
    <cellStyle name="Normal 4 10 6 2" xfId="21125"/>
    <cellStyle name="Normal 4 10 6 2 2" xfId="21126"/>
    <cellStyle name="Normal 4 10 6 3" xfId="19839"/>
    <cellStyle name="Normal 4 10 7" xfId="21127"/>
    <cellStyle name="Normal 4 10 7 2" xfId="21132"/>
    <cellStyle name="Normal 4 10 7 2 2" xfId="21137"/>
    <cellStyle name="Normal 4 10 7 3" xfId="21139"/>
    <cellStyle name="Normal 4 10 8" xfId="3100"/>
    <cellStyle name="Normal 4 10 8 2" xfId="16021"/>
    <cellStyle name="Normal 4 10 9" xfId="17143"/>
    <cellStyle name="Normal 4 10 9 2" xfId="17151"/>
    <cellStyle name="Normal 4 11" xfId="17409"/>
    <cellStyle name="Normal 4 11 10" xfId="17030"/>
    <cellStyle name="Normal 4 11 2" xfId="10535"/>
    <cellStyle name="Normal 4 11 2 2" xfId="21140"/>
    <cellStyle name="Normal 4 11 2 2 2" xfId="26939"/>
    <cellStyle name="Normal 4 11 2 3" xfId="21142"/>
    <cellStyle name="Normal 4 11 3" xfId="21143"/>
    <cellStyle name="Normal 4 11 3 2" xfId="21144"/>
    <cellStyle name="Normal 4 11 3 2 2" xfId="30050"/>
    <cellStyle name="Normal 4 11 3 3" xfId="21147"/>
    <cellStyle name="Normal 4 11 4" xfId="21148"/>
    <cellStyle name="Normal 4 11 4 2" xfId="21150"/>
    <cellStyle name="Normal 4 11 4 2 2" xfId="30955"/>
    <cellStyle name="Normal 4 11 4 3" xfId="21152"/>
    <cellStyle name="Normal 4 11 5" xfId="21154"/>
    <cellStyle name="Normal 4 11 5 2" xfId="21156"/>
    <cellStyle name="Normal 4 11 5 2 2" xfId="21157"/>
    <cellStyle name="Normal 4 11 5 3" xfId="21159"/>
    <cellStyle name="Normal 4 11 6" xfId="21160"/>
    <cellStyle name="Normal 4 11 6 2" xfId="2287"/>
    <cellStyle name="Normal 4 11 6 2 2" xfId="2938"/>
    <cellStyle name="Normal 4 11 6 3" xfId="2091"/>
    <cellStyle name="Normal 4 11 7" xfId="21165"/>
    <cellStyle name="Normal 4 11 7 2" xfId="21168"/>
    <cellStyle name="Normal 4 11 7 2 2" xfId="21169"/>
    <cellStyle name="Normal 4 11 7 3" xfId="21170"/>
    <cellStyle name="Normal 4 11 8" xfId="642"/>
    <cellStyle name="Normal 4 11 8 2" xfId="21173"/>
    <cellStyle name="Normal 4 11 9" xfId="17191"/>
    <cellStyle name="Normal 4 11 9 2" xfId="17202"/>
    <cellStyle name="Normal 4 12" xfId="11956"/>
    <cellStyle name="Normal 4 12 2" xfId="9857"/>
    <cellStyle name="Normal 4 12 2 2" xfId="21175"/>
    <cellStyle name="Normal 4 12 2 2 2" xfId="21176"/>
    <cellStyle name="Normal 4 12 2 3" xfId="21179"/>
    <cellStyle name="Normal 4 12 3" xfId="21180"/>
    <cellStyle name="Normal 4 12 3 2" xfId="21183"/>
    <cellStyle name="Normal 4 12 3 2 2" xfId="21185"/>
    <cellStyle name="Normal 4 12 3 3" xfId="21188"/>
    <cellStyle name="Normal 4 12 4" xfId="6081"/>
    <cellStyle name="Normal 4 12 4 2" xfId="21191"/>
    <cellStyle name="Normal 4 12 4 2 2" xfId="21195"/>
    <cellStyle name="Normal 4 12 4 3" xfId="10197"/>
    <cellStyle name="Normal 4 12 5" xfId="21197"/>
    <cellStyle name="Normal 4 12 5 2" xfId="21199"/>
    <cellStyle name="Normal 4 12 5 2 2" xfId="21200"/>
    <cellStyle name="Normal 4 12 5 3" xfId="21202"/>
    <cellStyle name="Normal 4 12 6" xfId="21204"/>
    <cellStyle name="Normal 4 12 6 2" xfId="986"/>
    <cellStyle name="Normal 4 12 6 2 2" xfId="4238"/>
    <cellStyle name="Normal 4 12 6 3" xfId="9169"/>
    <cellStyle name="Normal 4 12 7" xfId="21206"/>
    <cellStyle name="Normal 4 12 7 2" xfId="21208"/>
    <cellStyle name="Normal 4 12 8" xfId="9372"/>
    <cellStyle name="Normal 4 12 8 2" xfId="16024"/>
    <cellStyle name="Normal 4 12 9" xfId="11866"/>
    <cellStyle name="Normal 4 13" xfId="11959"/>
    <cellStyle name="Normal 4 13 2" xfId="6670"/>
    <cellStyle name="Normal 4 13 2 2" xfId="21209"/>
    <cellStyle name="Normal 4 13 3" xfId="32989"/>
    <cellStyle name="Normal 4 14" xfId="33181"/>
    <cellStyle name="Normal 4 14 2" xfId="2523"/>
    <cellStyle name="Normal 4 14 2 2" xfId="2339"/>
    <cellStyle name="Normal 4 14 3" xfId="6536"/>
    <cellStyle name="Normal 4 15" xfId="22384"/>
    <cellStyle name="Normal 4 15 2" xfId="22386"/>
    <cellStyle name="Normal 4 15 2 2" xfId="3469"/>
    <cellStyle name="Normal 4 15 3" xfId="10353"/>
    <cellStyle name="Normal 4 16" xfId="22389"/>
    <cellStyle name="Normal 4 16 2" xfId="10398"/>
    <cellStyle name="Normal 4 16 2 2" xfId="10408"/>
    <cellStyle name="Normal 4 16 3" xfId="10414"/>
    <cellStyle name="Normal 4 17" xfId="4794"/>
    <cellStyle name="Normal 4 17 2" xfId="3819"/>
    <cellStyle name="Normal 4 17 2 2" xfId="3844"/>
    <cellStyle name="Normal 4 17 3" xfId="3859"/>
    <cellStyle name="Normal 4 18" xfId="21210"/>
    <cellStyle name="Normal 4 18 2" xfId="10466"/>
    <cellStyle name="Normal 4 18 2 2" xfId="10468"/>
    <cellStyle name="Normal 4 18 3" xfId="10470"/>
    <cellStyle name="Normal 4 19" xfId="24630"/>
    <cellStyle name="Normal 4 19 2" xfId="21215"/>
    <cellStyle name="Normal 4 2" xfId="13784"/>
    <cellStyle name="Normal 4 2 10" xfId="4546"/>
    <cellStyle name="Normal 4 2 10 10" xfId="27866"/>
    <cellStyle name="Normal 4 2 10 2" xfId="5180"/>
    <cellStyle name="Normal 4 2 10 2 2" xfId="842"/>
    <cellStyle name="Normal 4 2 10 2 2 2" xfId="36527"/>
    <cellStyle name="Normal 4 2 10 2 3" xfId="2905"/>
    <cellStyle name="Normal 4 2 10 3" xfId="1789"/>
    <cellStyle name="Normal 4 2 10 3 2" xfId="19107"/>
    <cellStyle name="Normal 4 2 10 3 2 2" xfId="21224"/>
    <cellStyle name="Normal 4 2 10 3 3" xfId="5659"/>
    <cellStyle name="Normal 4 2 10 4" xfId="19110"/>
    <cellStyle name="Normal 4 2 10 4 2" xfId="21226"/>
    <cellStyle name="Normal 4 2 10 4 2 2" xfId="21227"/>
    <cellStyle name="Normal 4 2 10 4 3" xfId="12138"/>
    <cellStyle name="Normal 4 2 10 5" xfId="4250"/>
    <cellStyle name="Normal 4 2 10 5 2" xfId="21232"/>
    <cellStyle name="Normal 4 2 10 5 2 2" xfId="24499"/>
    <cellStyle name="Normal 4 2 10 5 3" xfId="24503"/>
    <cellStyle name="Normal 4 2 10 6" xfId="21235"/>
    <cellStyle name="Normal 4 2 10 6 2" xfId="21236"/>
    <cellStyle name="Normal 4 2 10 6 2 2" xfId="20168"/>
    <cellStyle name="Normal 4 2 10 6 3" xfId="6051"/>
    <cellStyle name="Normal 4 2 10 7" xfId="6220"/>
    <cellStyle name="Normal 4 2 10 7 2" xfId="8411"/>
    <cellStyle name="Normal 4 2 10 7 2 2" xfId="11975"/>
    <cellStyle name="Normal 4 2 10 7 3" xfId="10596"/>
    <cellStyle name="Normal 4 2 10 8" xfId="6431"/>
    <cellStyle name="Normal 4 2 10 8 2" xfId="24603"/>
    <cellStyle name="Normal 4 2 10 9" xfId="21238"/>
    <cellStyle name="Normal 4 2 10 9 2" xfId="24614"/>
    <cellStyle name="Normal 4 2 11" xfId="9015"/>
    <cellStyle name="Normal 4 2 11 2" xfId="6055"/>
    <cellStyle name="Normal 4 2 11 2 2" xfId="25829"/>
    <cellStyle name="Normal 4 2 11 2 2 2" xfId="14353"/>
    <cellStyle name="Normal 4 2 11 2 3" xfId="4901"/>
    <cellStyle name="Normal 4 2 11 3" xfId="18096"/>
    <cellStyle name="Normal 4 2 11 3 2" xfId="25835"/>
    <cellStyle name="Normal 4 2 11 3 2 2" xfId="25122"/>
    <cellStyle name="Normal 4 2 11 3 3" xfId="109"/>
    <cellStyle name="Normal 4 2 11 4" xfId="19115"/>
    <cellStyle name="Normal 4 2 11 4 2" xfId="25837"/>
    <cellStyle name="Normal 4 2 11 4 2 2" xfId="25157"/>
    <cellStyle name="Normal 4 2 11 4 3" xfId="14794"/>
    <cellStyle name="Normal 4 2 11 5" xfId="21244"/>
    <cellStyle name="Normal 4 2 11 5 2" xfId="21247"/>
    <cellStyle name="Normal 4 2 11 5 2 2" xfId="21249"/>
    <cellStyle name="Normal 4 2 11 5 3" xfId="21252"/>
    <cellStyle name="Normal 4 2 11 6" xfId="35952"/>
    <cellStyle name="Normal 4 2 11 6 2" xfId="21255"/>
    <cellStyle name="Normal 4 2 11 6 2 2" xfId="21259"/>
    <cellStyle name="Normal 4 2 11 6 3" xfId="18805"/>
    <cellStyle name="Normal 4 2 11 7" xfId="2739"/>
    <cellStyle name="Normal 4 2 11 7 2" xfId="15115"/>
    <cellStyle name="Normal 4 2 11 8" xfId="6738"/>
    <cellStyle name="Normal 4 2 11 8 2" xfId="6176"/>
    <cellStyle name="Normal 4 2 11 9" xfId="4868"/>
    <cellStyle name="Normal 4 2 12" xfId="9435"/>
    <cellStyle name="Normal 4 2 12 2" xfId="10595"/>
    <cellStyle name="Normal 4 2 12 2 2" xfId="2145"/>
    <cellStyle name="Normal 4 2 12 3" xfId="19117"/>
    <cellStyle name="Normal 4 2 13" xfId="9114"/>
    <cellStyle name="Normal 4 2 13 2" xfId="21260"/>
    <cellStyle name="Normal 4 2 13 2 2" xfId="27968"/>
    <cellStyle name="Normal 4 2 13 3" xfId="19123"/>
    <cellStyle name="Normal 4 2 14" xfId="9927"/>
    <cellStyle name="Normal 4 2 14 2" xfId="21265"/>
    <cellStyle name="Normal 4 2 14 2 2" xfId="34820"/>
    <cellStyle name="Normal 4 2 14 3" xfId="20958"/>
    <cellStyle name="Normal 4 2 15" xfId="11377"/>
    <cellStyle name="Normal 4 2 15 2" xfId="21272"/>
    <cellStyle name="Normal 4 2 15 2 2" xfId="28107"/>
    <cellStyle name="Normal 4 2 15 3" xfId="19129"/>
    <cellStyle name="Normal 4 2 16" xfId="3069"/>
    <cellStyle name="Normal 4 2 16 2" xfId="21274"/>
    <cellStyle name="Normal 4 2 16 2 2" xfId="28147"/>
    <cellStyle name="Normal 4 2 16 3" xfId="19133"/>
    <cellStyle name="Normal 4 2 17" xfId="7525"/>
    <cellStyle name="Normal 4 2 17 2" xfId="26396"/>
    <cellStyle name="Normal 4 2 17 2 2" xfId="25950"/>
    <cellStyle name="Normal 4 2 17 3" xfId="21277"/>
    <cellStyle name="Normal 4 2 18" xfId="20484"/>
    <cellStyle name="Normal 4 2 18 2" xfId="21279"/>
    <cellStyle name="Normal 4 2 19" xfId="21281"/>
    <cellStyle name="Normal 4 2 19 2" xfId="21283"/>
    <cellStyle name="Normal 4 2 2" xfId="16564"/>
    <cellStyle name="Normal 4 2 2 10" xfId="21285"/>
    <cellStyle name="Normal 4 2 2 10 2" xfId="21813"/>
    <cellStyle name="Normal 4 2 2 10 2 2" xfId="21291"/>
    <cellStyle name="Normal 4 2 2 10 3" xfId="21295"/>
    <cellStyle name="Normal 4 2 2 11" xfId="35298"/>
    <cellStyle name="Normal 4 2 2 11 2" xfId="31879"/>
    <cellStyle name="Normal 4 2 2 11 2 2" xfId="9051"/>
    <cellStyle name="Normal 4 2 2 11 3" xfId="21301"/>
    <cellStyle name="Normal 4 2 2 12" xfId="31884"/>
    <cellStyle name="Normal 4 2 2 12 2" xfId="33983"/>
    <cellStyle name="Normal 4 2 2 12 2 2" xfId="21303"/>
    <cellStyle name="Normal 4 2 2 12 3" xfId="21305"/>
    <cellStyle name="Normal 4 2 2 13" xfId="34907"/>
    <cellStyle name="Normal 4 2 2 13 2" xfId="34911"/>
    <cellStyle name="Normal 4 2 2 13 2 2" xfId="21309"/>
    <cellStyle name="Normal 4 2 2 13 3" xfId="28912"/>
    <cellStyle name="Normal 4 2 2 14" xfId="7164"/>
    <cellStyle name="Normal 4 2 2 14 2" xfId="2020"/>
    <cellStyle name="Normal 4 2 2 15" xfId="6467"/>
    <cellStyle name="Normal 4 2 2 15 2" xfId="36899"/>
    <cellStyle name="Normal 4 2 2 16" xfId="21311"/>
    <cellStyle name="Normal 4 2 2 17" xfId="431"/>
    <cellStyle name="Normal 4 2 2 2" xfId="15238"/>
    <cellStyle name="Normal 4 2 2 2 10" xfId="21313"/>
    <cellStyle name="Normal 4 2 2 2 10 2" xfId="21315"/>
    <cellStyle name="Normal 4 2 2 2 10 2 2" xfId="22519"/>
    <cellStyle name="Normal 4 2 2 2 10 3" xfId="4929"/>
    <cellStyle name="Normal 4 2 2 2 11" xfId="7061"/>
    <cellStyle name="Normal 4 2 2 2 11 2" xfId="8744"/>
    <cellStyle name="Normal 4 2 2 2 11 2 2" xfId="27555"/>
    <cellStyle name="Normal 4 2 2 2 11 3" xfId="34258"/>
    <cellStyle name="Normal 4 2 2 2 12" xfId="6840"/>
    <cellStyle name="Normal 4 2 2 2 12 2" xfId="8476"/>
    <cellStyle name="Normal 4 2 2 2 12 2 2" xfId="25758"/>
    <cellStyle name="Normal 4 2 2 2 12 3" xfId="21323"/>
    <cellStyle name="Normal 4 2 2 2 13" xfId="9772"/>
    <cellStyle name="Normal 4 2 2 2 13 2" xfId="13942"/>
    <cellStyle name="Normal 4 2 2 2 14" xfId="16805"/>
    <cellStyle name="Normal 4 2 2 2 14 2" xfId="9354"/>
    <cellStyle name="Normal 4 2 2 2 15" xfId="7153"/>
    <cellStyle name="Normal 4 2 2 2 16" xfId="19228"/>
    <cellStyle name="Normal 4 2 2 2 2" xfId="10315"/>
    <cellStyle name="Normal 4 2 2 2 2 10" xfId="14119"/>
    <cellStyle name="Normal 4 2 2 2 2 10 2" xfId="32851"/>
    <cellStyle name="Normal 4 2 2 2 2 11" xfId="23668"/>
    <cellStyle name="Normal 4 2 2 2 2 2" xfId="3314"/>
    <cellStyle name="Normal 4 2 2 2 2 2 10" xfId="26067"/>
    <cellStyle name="Normal 4 2 2 2 2 2 2" xfId="21325"/>
    <cellStyle name="Normal 4 2 2 2 2 2 2 2" xfId="21328"/>
    <cellStyle name="Normal 4 2 2 2 2 2 2 2 2" xfId="12493"/>
    <cellStyle name="Normal 4 2 2 2 2 2 2 3" xfId="21330"/>
    <cellStyle name="Normal 4 2 2 2 2 2 3" xfId="21333"/>
    <cellStyle name="Normal 4 2 2 2 2 2 3 2" xfId="21336"/>
    <cellStyle name="Normal 4 2 2 2 2 2 3 2 2" xfId="21341"/>
    <cellStyle name="Normal 4 2 2 2 2 2 3 3" xfId="1651"/>
    <cellStyle name="Normal 4 2 2 2 2 2 4" xfId="30048"/>
    <cellStyle name="Normal 4 2 2 2 2 2 4 2" xfId="21344"/>
    <cellStyle name="Normal 4 2 2 2 2 2 4 2 2" xfId="36416"/>
    <cellStyle name="Normal 4 2 2 2 2 2 4 3" xfId="21346"/>
    <cellStyle name="Normal 4 2 2 2 2 2 5" xfId="23514"/>
    <cellStyle name="Normal 4 2 2 2 2 2 5 2" xfId="25318"/>
    <cellStyle name="Normal 4 2 2 2 2 2 5 2 2" xfId="16853"/>
    <cellStyle name="Normal 4 2 2 2 2 2 5 3" xfId="21347"/>
    <cellStyle name="Normal 4 2 2 2 2 2 6" xfId="25323"/>
    <cellStyle name="Normal 4 2 2 2 2 2 6 2" xfId="21348"/>
    <cellStyle name="Normal 4 2 2 2 2 2 6 2 2" xfId="2926"/>
    <cellStyle name="Normal 4 2 2 2 2 2 6 3" xfId="21351"/>
    <cellStyle name="Normal 4 2 2 2 2 2 7" xfId="22573"/>
    <cellStyle name="Normal 4 2 2 2 2 2 7 2" xfId="21352"/>
    <cellStyle name="Normal 4 2 2 2 2 2 7 2 2" xfId="498"/>
    <cellStyle name="Normal 4 2 2 2 2 2 7 3" xfId="13837"/>
    <cellStyle name="Normal 4 2 2 2 2 2 8" xfId="21355"/>
    <cellStyle name="Normal 4 2 2 2 2 2 8 2" xfId="21358"/>
    <cellStyle name="Normal 4 2 2 2 2 2 9" xfId="13015"/>
    <cellStyle name="Normal 4 2 2 2 2 2 9 2" xfId="6828"/>
    <cellStyle name="Normal 4 2 2 2 2 3" xfId="35848"/>
    <cellStyle name="Normal 4 2 2 2 2 3 2" xfId="21361"/>
    <cellStyle name="Normal 4 2 2 2 2 3 2 2" xfId="21364"/>
    <cellStyle name="Normal 4 2 2 2 2 3 3" xfId="8872"/>
    <cellStyle name="Normal 4 2 2 2 2 4" xfId="21365"/>
    <cellStyle name="Normal 4 2 2 2 2 4 2" xfId="21368"/>
    <cellStyle name="Normal 4 2 2 2 2 4 2 2" xfId="21370"/>
    <cellStyle name="Normal 4 2 2 2 2 4 3" xfId="21373"/>
    <cellStyle name="Normal 4 2 2 2 2 5" xfId="21375"/>
    <cellStyle name="Normal 4 2 2 2 2 5 2" xfId="21377"/>
    <cellStyle name="Normal 4 2 2 2 2 5 2 2" xfId="21380"/>
    <cellStyle name="Normal 4 2 2 2 2 5 3" xfId="21382"/>
    <cellStyle name="Normal 4 2 2 2 2 6" xfId="17486"/>
    <cellStyle name="Normal 4 2 2 2 2 6 2" xfId="20790"/>
    <cellStyle name="Normal 4 2 2 2 2 6 2 2" xfId="21384"/>
    <cellStyle name="Normal 4 2 2 2 2 6 3" xfId="21385"/>
    <cellStyle name="Normal 4 2 2 2 2 7" xfId="14836"/>
    <cellStyle name="Normal 4 2 2 2 2 7 2" xfId="24546"/>
    <cellStyle name="Normal 4 2 2 2 2 7 2 2" xfId="21387"/>
    <cellStyle name="Normal 4 2 2 2 2 7 3" xfId="21388"/>
    <cellStyle name="Normal 4 2 2 2 2 8" xfId="6159"/>
    <cellStyle name="Normal 4 2 2 2 2 8 2" xfId="6595"/>
    <cellStyle name="Normal 4 2 2 2 2 8 2 2" xfId="21389"/>
    <cellStyle name="Normal 4 2 2 2 2 8 3" xfId="21390"/>
    <cellStyle name="Normal 4 2 2 2 2 9" xfId="27436"/>
    <cellStyle name="Normal 4 2 2 2 2 9 2" xfId="8540"/>
    <cellStyle name="Normal 4 2 2 2 3" xfId="3318"/>
    <cellStyle name="Normal 4 2 2 2 3 10" xfId="9112"/>
    <cellStyle name="Normal 4 2 2 2 3 10 2" xfId="9784"/>
    <cellStyle name="Normal 4 2 2 2 3 11" xfId="8221"/>
    <cellStyle name="Normal 4 2 2 2 3 2" xfId="37236"/>
    <cellStyle name="Normal 4 2 2 2 3 2 10" xfId="14551"/>
    <cellStyle name="Normal 4 2 2 2 3 2 2" xfId="21391"/>
    <cellStyle name="Normal 4 2 2 2 3 2 2 2" xfId="21394"/>
    <cellStyle name="Normal 4 2 2 2 3 2 2 2 2" xfId="21397"/>
    <cellStyle name="Normal 4 2 2 2 3 2 2 3" xfId="32068"/>
    <cellStyle name="Normal 4 2 2 2 3 2 3" xfId="21398"/>
    <cellStyle name="Normal 4 2 2 2 3 2 3 2" xfId="21401"/>
    <cellStyle name="Normal 4 2 2 2 3 2 3 2 2" xfId="21404"/>
    <cellStyle name="Normal 4 2 2 2 3 2 3 3" xfId="37251"/>
    <cellStyle name="Normal 4 2 2 2 3 2 4" xfId="15173"/>
    <cellStyle name="Normal 4 2 2 2 3 2 4 2" xfId="26307"/>
    <cellStyle name="Normal 4 2 2 2 3 2 4 2 2" xfId="4687"/>
    <cellStyle name="Normal 4 2 2 2 3 2 4 3" xfId="21405"/>
    <cellStyle name="Normal 4 2 2 2 3 2 5" xfId="23559"/>
    <cellStyle name="Normal 4 2 2 2 3 2 5 2" xfId="25364"/>
    <cellStyle name="Normal 4 2 2 2 3 2 5 2 2" xfId="4757"/>
    <cellStyle name="Normal 4 2 2 2 3 2 5 3" xfId="21411"/>
    <cellStyle name="Normal 4 2 2 2 3 2 6" xfId="25366"/>
    <cellStyle name="Normal 4 2 2 2 3 2 6 2" xfId="21413"/>
    <cellStyle name="Normal 4 2 2 2 3 2 6 2 2" xfId="35432"/>
    <cellStyle name="Normal 4 2 2 2 3 2 6 3" xfId="21415"/>
    <cellStyle name="Normal 4 2 2 2 3 2 7" xfId="1193"/>
    <cellStyle name="Normal 4 2 2 2 3 2 7 2" xfId="11895"/>
    <cellStyle name="Normal 4 2 2 2 3 2 7 2 2" xfId="9598"/>
    <cellStyle name="Normal 4 2 2 2 3 2 7 3" xfId="3678"/>
    <cellStyle name="Normal 4 2 2 2 3 2 8" xfId="3008"/>
    <cellStyle name="Normal 4 2 2 2 3 2 8 2" xfId="21416"/>
    <cellStyle name="Normal 4 2 2 2 3 2 9" xfId="6203"/>
    <cellStyle name="Normal 4 2 2 2 3 2 9 2" xfId="6207"/>
    <cellStyle name="Normal 4 2 2 2 3 3" xfId="36891"/>
    <cellStyle name="Normal 4 2 2 2 3 3 2" xfId="21417"/>
    <cellStyle name="Normal 4 2 2 2 3 3 2 2" xfId="21420"/>
    <cellStyle name="Normal 4 2 2 2 3 3 3" xfId="11179"/>
    <cellStyle name="Normal 4 2 2 2 3 4" xfId="21422"/>
    <cellStyle name="Normal 4 2 2 2 3 4 2" xfId="21426"/>
    <cellStyle name="Normal 4 2 2 2 3 4 2 2" xfId="18343"/>
    <cellStyle name="Normal 4 2 2 2 3 4 3" xfId="21428"/>
    <cellStyle name="Normal 4 2 2 2 3 5" xfId="21431"/>
    <cellStyle name="Normal 4 2 2 2 3 5 2" xfId="21434"/>
    <cellStyle name="Normal 4 2 2 2 3 5 2 2" xfId="18587"/>
    <cellStyle name="Normal 4 2 2 2 3 5 3" xfId="21436"/>
    <cellStyle name="Normal 4 2 2 2 3 6" xfId="37081"/>
    <cellStyle name="Normal 4 2 2 2 3 6 2" xfId="20793"/>
    <cellStyle name="Normal 4 2 2 2 3 6 2 2" xfId="18770"/>
    <cellStyle name="Normal 4 2 2 2 3 6 3" xfId="37099"/>
    <cellStyle name="Normal 4 2 2 2 3 7" xfId="20795"/>
    <cellStyle name="Normal 4 2 2 2 3 7 2" xfId="21437"/>
    <cellStyle name="Normal 4 2 2 2 3 7 2 2" xfId="18884"/>
    <cellStyle name="Normal 4 2 2 2 3 7 3" xfId="21438"/>
    <cellStyle name="Normal 4 2 2 2 3 8" xfId="29840"/>
    <cellStyle name="Normal 4 2 2 2 3 8 2" xfId="21439"/>
    <cellStyle name="Normal 4 2 2 2 3 8 2 2" xfId="4388"/>
    <cellStyle name="Normal 4 2 2 2 3 8 3" xfId="36080"/>
    <cellStyle name="Normal 4 2 2 2 3 9" xfId="21441"/>
    <cellStyle name="Normal 4 2 2 2 3 9 2" xfId="21444"/>
    <cellStyle name="Normal 4 2 2 2 4" xfId="2080"/>
    <cellStyle name="Normal 4 2 2 2 4 10" xfId="21445"/>
    <cellStyle name="Normal 4 2 2 2 4 2" xfId="21446"/>
    <cellStyle name="Normal 4 2 2 2 4 2 2" xfId="17241"/>
    <cellStyle name="Normal 4 2 2 2 4 2 2 2" xfId="17272"/>
    <cellStyle name="Normal 4 2 2 2 4 2 3" xfId="17470"/>
    <cellStyle name="Normal 4 2 2 2 4 3" xfId="30789"/>
    <cellStyle name="Normal 4 2 2 2 4 3 2" xfId="32174"/>
    <cellStyle name="Normal 4 2 2 2 4 3 2 2" xfId="17759"/>
    <cellStyle name="Normal 4 2 2 2 4 3 3" xfId="4231"/>
    <cellStyle name="Normal 4 2 2 2 4 4" xfId="23428"/>
    <cellStyle name="Normal 4 2 2 2 4 4 2" xfId="17962"/>
    <cellStyle name="Normal 4 2 2 2 4 4 2 2" xfId="17965"/>
    <cellStyle name="Normal 4 2 2 2 4 4 3" xfId="17998"/>
    <cellStyle name="Normal 4 2 2 2 4 5" xfId="21451"/>
    <cellStyle name="Normal 4 2 2 2 4 5 2" xfId="18089"/>
    <cellStyle name="Normal 4 2 2 2 4 5 2 2" xfId="18094"/>
    <cellStyle name="Normal 4 2 2 2 4 5 3" xfId="18101"/>
    <cellStyle name="Normal 4 2 2 2 4 6" xfId="20800"/>
    <cellStyle name="Normal 4 2 2 2 4 6 2" xfId="4682"/>
    <cellStyle name="Normal 4 2 2 2 4 6 2 2" xfId="4787"/>
    <cellStyle name="Normal 4 2 2 2 4 6 3" xfId="10426"/>
    <cellStyle name="Normal 4 2 2 2 4 7" xfId="21453"/>
    <cellStyle name="Normal 4 2 2 2 4 7 2" xfId="2329"/>
    <cellStyle name="Normal 4 2 2 2 4 7 2 2" xfId="1859"/>
    <cellStyle name="Normal 4 2 2 2 4 7 3" xfId="3424"/>
    <cellStyle name="Normal 4 2 2 2 4 8" xfId="24715"/>
    <cellStyle name="Normal 4 2 2 2 4 8 2" xfId="2991"/>
    <cellStyle name="Normal 4 2 2 2 4 9" xfId="9646"/>
    <cellStyle name="Normal 4 2 2 2 4 9 2" xfId="10587"/>
    <cellStyle name="Normal 4 2 2 2 5" xfId="21455"/>
    <cellStyle name="Normal 4 2 2 2 5 10" xfId="16498"/>
    <cellStyle name="Normal 4 2 2 2 5 2" xfId="21456"/>
    <cellStyle name="Normal 4 2 2 2 5 2 2" xfId="16121"/>
    <cellStyle name="Normal 4 2 2 2 5 2 2 2" xfId="19300"/>
    <cellStyle name="Normal 4 2 2 2 5 2 3" xfId="19305"/>
    <cellStyle name="Normal 4 2 2 2 5 3" xfId="2749"/>
    <cellStyle name="Normal 4 2 2 2 5 3 2" xfId="8124"/>
    <cellStyle name="Normal 4 2 2 2 5 3 2 2" xfId="19373"/>
    <cellStyle name="Normal 4 2 2 2 5 3 3" xfId="5608"/>
    <cellStyle name="Normal 4 2 2 2 5 4" xfId="23733"/>
    <cellStyle name="Normal 4 2 2 2 5 4 2" xfId="16143"/>
    <cellStyle name="Normal 4 2 2 2 5 4 2 2" xfId="19422"/>
    <cellStyle name="Normal 4 2 2 2 5 4 3" xfId="19429"/>
    <cellStyle name="Normal 4 2 2 2 5 5" xfId="21464"/>
    <cellStyle name="Normal 4 2 2 2 5 5 2" xfId="19465"/>
    <cellStyle name="Normal 4 2 2 2 5 5 2 2" xfId="19467"/>
    <cellStyle name="Normal 4 2 2 2 5 5 3" xfId="19477"/>
    <cellStyle name="Normal 4 2 2 2 5 6" xfId="20803"/>
    <cellStyle name="Normal 4 2 2 2 5 6 2" xfId="5260"/>
    <cellStyle name="Normal 4 2 2 2 5 6 2 2" xfId="4422"/>
    <cellStyle name="Normal 4 2 2 2 5 6 3" xfId="5399"/>
    <cellStyle name="Normal 4 2 2 2 5 7" xfId="21468"/>
    <cellStyle name="Normal 4 2 2 2 5 7 2" xfId="3943"/>
    <cellStyle name="Normal 4 2 2 2 5 7 2 2" xfId="21470"/>
    <cellStyle name="Normal 4 2 2 2 5 7 3" xfId="21471"/>
    <cellStyle name="Normal 4 2 2 2 5 8" xfId="21473"/>
    <cellStyle name="Normal 4 2 2 2 5 8 2" xfId="3978"/>
    <cellStyle name="Normal 4 2 2 2 5 9" xfId="21474"/>
    <cellStyle name="Normal 4 2 2 2 5 9 2" xfId="4832"/>
    <cellStyle name="Normal 4 2 2 2 6" xfId="21475"/>
    <cellStyle name="Normal 4 2 2 2 6 2" xfId="21478"/>
    <cellStyle name="Normal 4 2 2 2 6 2 2" xfId="16173"/>
    <cellStyle name="Normal 4 2 2 2 6 2 2 2" xfId="21480"/>
    <cellStyle name="Normal 4 2 2 2 6 2 3" xfId="21481"/>
    <cellStyle name="Normal 4 2 2 2 6 3" xfId="31796"/>
    <cellStyle name="Normal 4 2 2 2 6 3 2" xfId="6302"/>
    <cellStyle name="Normal 4 2 2 2 6 3 2 2" xfId="10830"/>
    <cellStyle name="Normal 4 2 2 2 6 3 3" xfId="20756"/>
    <cellStyle name="Normal 4 2 2 2 6 4" xfId="21482"/>
    <cellStyle name="Normal 4 2 2 2 6 4 2" xfId="21487"/>
    <cellStyle name="Normal 4 2 2 2 6 4 2 2" xfId="21488"/>
    <cellStyle name="Normal 4 2 2 2 6 4 3" xfId="21489"/>
    <cellStyle name="Normal 4 2 2 2 6 5" xfId="21491"/>
    <cellStyle name="Normal 4 2 2 2 6 5 2" xfId="21495"/>
    <cellStyle name="Normal 4 2 2 2 6 5 2 2" xfId="12538"/>
    <cellStyle name="Normal 4 2 2 2 6 5 3" xfId="21496"/>
    <cellStyle name="Normal 4 2 2 2 6 6" xfId="21497"/>
    <cellStyle name="Normal 4 2 2 2 6 6 2" xfId="8575"/>
    <cellStyle name="Normal 4 2 2 2 6 6 2 2" xfId="9032"/>
    <cellStyle name="Normal 4 2 2 2 6 6 3" xfId="9035"/>
    <cellStyle name="Normal 4 2 2 2 6 7" xfId="21499"/>
    <cellStyle name="Normal 4 2 2 2 6 7 2" xfId="16234"/>
    <cellStyle name="Normal 4 2 2 2 6 8" xfId="21501"/>
    <cellStyle name="Normal 4 2 2 2 6 8 2" xfId="2961"/>
    <cellStyle name="Normal 4 2 2 2 6 9" xfId="21504"/>
    <cellStyle name="Normal 4 2 2 2 7" xfId="36882"/>
    <cellStyle name="Normal 4 2 2 2 7 2" xfId="36626"/>
    <cellStyle name="Normal 4 2 2 2 7 2 2" xfId="28687"/>
    <cellStyle name="Normal 4 2 2 2 7 3" xfId="35775"/>
    <cellStyle name="Normal 4 2 2 2 8" xfId="37932"/>
    <cellStyle name="Normal 4 2 2 2 8 2" xfId="21505"/>
    <cellStyle name="Normal 4 2 2 2 8 2 2" xfId="34404"/>
    <cellStyle name="Normal 4 2 2 2 8 3" xfId="32194"/>
    <cellStyle name="Normal 4 2 2 2 9" xfId="32588"/>
    <cellStyle name="Normal 4 2 2 2 9 2" xfId="3338"/>
    <cellStyle name="Normal 4 2 2 2 9 2 2" xfId="21298"/>
    <cellStyle name="Normal 4 2 2 2 9 3" xfId="21506"/>
    <cellStyle name="Normal 4 2 2 3" xfId="3051"/>
    <cellStyle name="Normal 4 2 2 3 10" xfId="11057"/>
    <cellStyle name="Normal 4 2 2 3 10 2" xfId="5461"/>
    <cellStyle name="Normal 4 2 2 3 11" xfId="7126"/>
    <cellStyle name="Normal 4 2 2 3 2" xfId="9022"/>
    <cellStyle name="Normal 4 2 2 3 2 10" xfId="32699"/>
    <cellStyle name="Normal 4 2 2 3 2 2" xfId="1182"/>
    <cellStyle name="Normal 4 2 2 3 2 2 2" xfId="21508"/>
    <cellStyle name="Normal 4 2 2 3 2 2 2 2" xfId="5256"/>
    <cellStyle name="Normal 4 2 2 3 2 2 3" xfId="21510"/>
    <cellStyle name="Normal 4 2 2 3 2 3" xfId="4299"/>
    <cellStyle name="Normal 4 2 2 3 2 3 2" xfId="21511"/>
    <cellStyle name="Normal 4 2 2 3 2 3 2 2" xfId="21514"/>
    <cellStyle name="Normal 4 2 2 3 2 3 3" xfId="3126"/>
    <cellStyle name="Normal 4 2 2 3 2 4" xfId="21515"/>
    <cellStyle name="Normal 4 2 2 3 2 4 2" xfId="21518"/>
    <cellStyle name="Normal 4 2 2 3 2 4 2 2" xfId="21520"/>
    <cellStyle name="Normal 4 2 2 3 2 4 3" xfId="21522"/>
    <cellStyle name="Normal 4 2 2 3 2 5" xfId="21523"/>
    <cellStyle name="Normal 4 2 2 3 2 5 2" xfId="21524"/>
    <cellStyle name="Normal 4 2 2 3 2 5 2 2" xfId="21526"/>
    <cellStyle name="Normal 4 2 2 3 2 5 3" xfId="21530"/>
    <cellStyle name="Normal 4 2 2 3 2 6" xfId="21531"/>
    <cellStyle name="Normal 4 2 2 3 2 6 2" xfId="30444"/>
    <cellStyle name="Normal 4 2 2 3 2 6 2 2" xfId="8181"/>
    <cellStyle name="Normal 4 2 2 3 2 6 3" xfId="21535"/>
    <cellStyle name="Normal 4 2 2 3 2 7" xfId="26240"/>
    <cellStyle name="Normal 4 2 2 3 2 7 2" xfId="30448"/>
    <cellStyle name="Normal 4 2 2 3 2 7 2 2" xfId="25684"/>
    <cellStyle name="Normal 4 2 2 3 2 7 3" xfId="31108"/>
    <cellStyle name="Normal 4 2 2 3 2 8" xfId="37633"/>
    <cellStyle name="Normal 4 2 2 3 2 8 2" xfId="30459"/>
    <cellStyle name="Normal 4 2 2 3 2 9" xfId="5470"/>
    <cellStyle name="Normal 4 2 2 3 2 9 2" xfId="38025"/>
    <cellStyle name="Normal 4 2 2 3 3" xfId="350"/>
    <cellStyle name="Normal 4 2 2 3 3 2" xfId="21537"/>
    <cellStyle name="Normal 4 2 2 3 3 2 2" xfId="21539"/>
    <cellStyle name="Normal 4 2 2 3 3 3" xfId="7683"/>
    <cellStyle name="Normal 4 2 2 3 4" xfId="38637"/>
    <cellStyle name="Normal 4 2 2 3 4 2" xfId="21542"/>
    <cellStyle name="Normal 4 2 2 3 4 2 2" xfId="21546"/>
    <cellStyle name="Normal 4 2 2 3 4 3" xfId="4292"/>
    <cellStyle name="Normal 4 2 2 3 5" xfId="26410"/>
    <cellStyle name="Normal 4 2 2 3 5 2" xfId="21549"/>
    <cellStyle name="Normal 4 2 2 3 5 2 2" xfId="21552"/>
    <cellStyle name="Normal 4 2 2 3 5 3" xfId="6369"/>
    <cellStyle name="Normal 4 2 2 3 6" xfId="3000"/>
    <cellStyle name="Normal 4 2 2 3 6 2" xfId="21554"/>
    <cellStyle name="Normal 4 2 2 3 6 2 2" xfId="7665"/>
    <cellStyle name="Normal 4 2 2 3 6 3" xfId="21557"/>
    <cellStyle name="Normal 4 2 2 3 7" xfId="30513"/>
    <cellStyle name="Normal 4 2 2 3 7 2" xfId="21562"/>
    <cellStyle name="Normal 4 2 2 3 7 2 2" xfId="21563"/>
    <cellStyle name="Normal 4 2 2 3 7 3" xfId="21566"/>
    <cellStyle name="Normal 4 2 2 3 8" xfId="30515"/>
    <cellStyle name="Normal 4 2 2 3 8 2" xfId="21569"/>
    <cellStyle name="Normal 4 2 2 3 8 2 2" xfId="21575"/>
    <cellStyle name="Normal 4 2 2 3 8 3" xfId="32256"/>
    <cellStyle name="Normal 4 2 2 3 9" xfId="28393"/>
    <cellStyle name="Normal 4 2 2 3 9 2" xfId="21576"/>
    <cellStyle name="Normal 4 2 2 4" xfId="2055"/>
    <cellStyle name="Normal 4 2 2 4 10" xfId="10017"/>
    <cellStyle name="Normal 4 2 2 4 10 2" xfId="9039"/>
    <cellStyle name="Normal 4 2 2 4 11" xfId="6057"/>
    <cellStyle name="Normal 4 2 2 4 2" xfId="3084"/>
    <cellStyle name="Normal 4 2 2 4 2 10" xfId="21578"/>
    <cellStyle name="Normal 4 2 2 4 2 2" xfId="3330"/>
    <cellStyle name="Normal 4 2 2 4 2 2 2" xfId="21579"/>
    <cellStyle name="Normal 4 2 2 4 2 2 2 2" xfId="21581"/>
    <cellStyle name="Normal 4 2 2 4 2 2 3" xfId="21583"/>
    <cellStyle name="Normal 4 2 2 4 2 3" xfId="31641"/>
    <cellStyle name="Normal 4 2 2 4 2 3 2" xfId="31646"/>
    <cellStyle name="Normal 4 2 2 4 2 3 2 2" xfId="21585"/>
    <cellStyle name="Normal 4 2 2 4 2 3 3" xfId="29407"/>
    <cellStyle name="Normal 4 2 2 4 2 4" xfId="21586"/>
    <cellStyle name="Normal 4 2 2 4 2 4 2" xfId="5602"/>
    <cellStyle name="Normal 4 2 2 4 2 4 2 2" xfId="21588"/>
    <cellStyle name="Normal 4 2 2 4 2 4 3" xfId="21589"/>
    <cellStyle name="Normal 4 2 2 4 2 5" xfId="21590"/>
    <cellStyle name="Normal 4 2 2 4 2 5 2" xfId="21591"/>
    <cellStyle name="Normal 4 2 2 4 2 5 2 2" xfId="21592"/>
    <cellStyle name="Normal 4 2 2 4 2 5 3" xfId="21594"/>
    <cellStyle name="Normal 4 2 2 4 2 6" xfId="34926"/>
    <cellStyle name="Normal 4 2 2 4 2 6 2" xfId="30490"/>
    <cellStyle name="Normal 4 2 2 4 2 6 2 2" xfId="21838"/>
    <cellStyle name="Normal 4 2 2 4 2 6 3" xfId="35127"/>
    <cellStyle name="Normal 4 2 2 4 2 7" xfId="1097"/>
    <cellStyle name="Normal 4 2 2 4 2 7 2" xfId="21595"/>
    <cellStyle name="Normal 4 2 2 4 2 7 2 2" xfId="21598"/>
    <cellStyle name="Normal 4 2 2 4 2 7 3" xfId="21600"/>
    <cellStyle name="Normal 4 2 2 4 2 8" xfId="21602"/>
    <cellStyle name="Normal 4 2 2 4 2 8 2" xfId="21603"/>
    <cellStyle name="Normal 4 2 2 4 2 9" xfId="21534"/>
    <cellStyle name="Normal 4 2 2 4 2 9 2" xfId="37674"/>
    <cellStyle name="Normal 4 2 2 4 3" xfId="731"/>
    <cellStyle name="Normal 4 2 2 4 3 2" xfId="21606"/>
    <cellStyle name="Normal 4 2 2 4 3 2 2" xfId="21610"/>
    <cellStyle name="Normal 4 2 2 4 3 3" xfId="12098"/>
    <cellStyle name="Normal 4 2 2 4 4" xfId="21613"/>
    <cellStyle name="Normal 4 2 2 4 4 2" xfId="5551"/>
    <cellStyle name="Normal 4 2 2 4 4 2 2" xfId="8841"/>
    <cellStyle name="Normal 4 2 2 4 4 3" xfId="31453"/>
    <cellStyle name="Normal 4 2 2 4 5" xfId="37647"/>
    <cellStyle name="Normal 4 2 2 4 5 2" xfId="21615"/>
    <cellStyle name="Normal 4 2 2 4 5 2 2" xfId="21617"/>
    <cellStyle name="Normal 4 2 2 4 5 3" xfId="3975"/>
    <cellStyle name="Normal 4 2 2 4 6" xfId="1609"/>
    <cellStyle name="Normal 4 2 2 4 6 2" xfId="21619"/>
    <cellStyle name="Normal 4 2 2 4 6 2 2" xfId="21622"/>
    <cellStyle name="Normal 4 2 2 4 6 3" xfId="21626"/>
    <cellStyle name="Normal 4 2 2 4 7" xfId="30517"/>
    <cellStyle name="Normal 4 2 2 4 7 2" xfId="21629"/>
    <cellStyle name="Normal 4 2 2 4 7 2 2" xfId="21630"/>
    <cellStyle name="Normal 4 2 2 4 7 3" xfId="21634"/>
    <cellStyle name="Normal 4 2 2 4 8" xfId="19282"/>
    <cellStyle name="Normal 4 2 2 4 8 2" xfId="21636"/>
    <cellStyle name="Normal 4 2 2 4 8 2 2" xfId="21637"/>
    <cellStyle name="Normal 4 2 2 4 8 3" xfId="31655"/>
    <cellStyle name="Normal 4 2 2 4 9" xfId="32714"/>
    <cellStyle name="Normal 4 2 2 4 9 2" xfId="21638"/>
    <cellStyle name="Normal 4 2 2 5" xfId="14431"/>
    <cellStyle name="Normal 4 2 2 5 10" xfId="21639"/>
    <cellStyle name="Normal 4 2 2 5 2" xfId="14434"/>
    <cellStyle name="Normal 4 2 2 5 2 2" xfId="9131"/>
    <cellStyle name="Normal 4 2 2 5 2 2 2" xfId="37077"/>
    <cellStyle name="Normal 4 2 2 5 2 3" xfId="31676"/>
    <cellStyle name="Normal 4 2 2 5 3" xfId="3332"/>
    <cellStyle name="Normal 4 2 2 5 3 2" xfId="5528"/>
    <cellStyle name="Normal 4 2 2 5 3 2 2" xfId="5313"/>
    <cellStyle name="Normal 4 2 2 5 3 3" xfId="17883"/>
    <cellStyle name="Normal 4 2 2 5 4" xfId="32283"/>
    <cellStyle name="Normal 4 2 2 5 4 2" xfId="36086"/>
    <cellStyle name="Normal 4 2 2 5 4 2 2" xfId="3144"/>
    <cellStyle name="Normal 4 2 2 5 4 3" xfId="31682"/>
    <cellStyle name="Normal 4 2 2 5 5" xfId="34530"/>
    <cellStyle name="Normal 4 2 2 5 5 2" xfId="21641"/>
    <cellStyle name="Normal 4 2 2 5 5 2 2" xfId="21643"/>
    <cellStyle name="Normal 4 2 2 5 5 3" xfId="3786"/>
    <cellStyle name="Normal 4 2 2 5 6" xfId="21645"/>
    <cellStyle name="Normal 4 2 2 5 6 2" xfId="32740"/>
    <cellStyle name="Normal 4 2 2 5 6 2 2" xfId="16544"/>
    <cellStyle name="Normal 4 2 2 5 6 3" xfId="31687"/>
    <cellStyle name="Normal 4 2 2 5 7" xfId="27874"/>
    <cellStyle name="Normal 4 2 2 5 7 2" xfId="26817"/>
    <cellStyle name="Normal 4 2 2 5 7 2 2" xfId="16944"/>
    <cellStyle name="Normal 4 2 2 5 7 3" xfId="32773"/>
    <cellStyle name="Normal 4 2 2 5 8" xfId="21646"/>
    <cellStyle name="Normal 4 2 2 5 8 2" xfId="36696"/>
    <cellStyle name="Normal 4 2 2 5 9" xfId="34770"/>
    <cellStyle name="Normal 4 2 2 5 9 2" xfId="21648"/>
    <cellStyle name="Normal 4 2 2 6" xfId="4961"/>
    <cellStyle name="Normal 4 2 2 6 10" xfId="8848"/>
    <cellStyle name="Normal 4 2 2 6 2" xfId="4967"/>
    <cellStyle name="Normal 4 2 2 6 2 2" xfId="3554"/>
    <cellStyle name="Normal 4 2 2 6 2 2 2" xfId="27901"/>
    <cellStyle name="Normal 4 2 2 6 2 3" xfId="34506"/>
    <cellStyle name="Normal 4 2 2 6 3" xfId="21649"/>
    <cellStyle name="Normal 4 2 2 6 3 2" xfId="20024"/>
    <cellStyle name="Normal 4 2 2 6 3 2 2" xfId="6407"/>
    <cellStyle name="Normal 4 2 2 6 3 3" xfId="17889"/>
    <cellStyle name="Normal 4 2 2 6 4" xfId="32295"/>
    <cellStyle name="Normal 4 2 2 6 4 2" xfId="30192"/>
    <cellStyle name="Normal 4 2 2 6 4 2 2" xfId="21697"/>
    <cellStyle name="Normal 4 2 2 6 4 3" xfId="21701"/>
    <cellStyle name="Normal 4 2 2 6 5" xfId="21650"/>
    <cellStyle name="Normal 4 2 2 6 5 2" xfId="32453"/>
    <cellStyle name="Normal 4 2 2 6 5 2 2" xfId="35097"/>
    <cellStyle name="Normal 4 2 2 6 5 3" xfId="1745"/>
    <cellStyle name="Normal 4 2 2 6 6" xfId="21651"/>
    <cellStyle name="Normal 4 2 2 6 6 2" xfId="35189"/>
    <cellStyle name="Normal 4 2 2 6 6 2 2" xfId="27942"/>
    <cellStyle name="Normal 4 2 2 6 6 3" xfId="21652"/>
    <cellStyle name="Normal 4 2 2 6 7" xfId="34587"/>
    <cellStyle name="Normal 4 2 2 6 7 2" xfId="21654"/>
    <cellStyle name="Normal 4 2 2 6 7 2 2" xfId="28035"/>
    <cellStyle name="Normal 4 2 2 6 7 3" xfId="38282"/>
    <cellStyle name="Normal 4 2 2 6 8" xfId="19436"/>
    <cellStyle name="Normal 4 2 2 6 8 2" xfId="36779"/>
    <cellStyle name="Normal 4 2 2 6 9" xfId="36157"/>
    <cellStyle name="Normal 4 2 2 6 9 2" xfId="22117"/>
    <cellStyle name="Normal 4 2 2 7" xfId="5450"/>
    <cellStyle name="Normal 4 2 2 7 2" xfId="4399"/>
    <cellStyle name="Normal 4 2 2 7 2 2" xfId="21656"/>
    <cellStyle name="Normal 4 2 2 7 2 2 2" xfId="32156"/>
    <cellStyle name="Normal 4 2 2 7 2 3" xfId="21657"/>
    <cellStyle name="Normal 4 2 2 7 3" xfId="21658"/>
    <cellStyle name="Normal 4 2 2 7 3 2" xfId="20029"/>
    <cellStyle name="Normal 4 2 2 7 3 2 2" xfId="2332"/>
    <cellStyle name="Normal 4 2 2 7 3 3" xfId="38087"/>
    <cellStyle name="Normal 4 2 2 7 4" xfId="32311"/>
    <cellStyle name="Normal 4 2 2 7 4 2" xfId="698"/>
    <cellStyle name="Normal 4 2 2 7 4 2 2" xfId="238"/>
    <cellStyle name="Normal 4 2 2 7 4 3" xfId="1617"/>
    <cellStyle name="Normal 4 2 2 7 5" xfId="21660"/>
    <cellStyle name="Normal 4 2 2 7 5 2" xfId="2338"/>
    <cellStyle name="Normal 4 2 2 7 5 2 2" xfId="1403"/>
    <cellStyle name="Normal 4 2 2 7 5 3" xfId="9199"/>
    <cellStyle name="Normal 4 2 2 7 6" xfId="21661"/>
    <cellStyle name="Normal 4 2 2 7 6 2" xfId="1309"/>
    <cellStyle name="Normal 4 2 2 7 6 2 2" xfId="11099"/>
    <cellStyle name="Normal 4 2 2 7 6 3" xfId="1232"/>
    <cellStyle name="Normal 4 2 2 7 7" xfId="21662"/>
    <cellStyle name="Normal 4 2 2 7 7 2" xfId="17551"/>
    <cellStyle name="Normal 4 2 2 7 8" xfId="21665"/>
    <cellStyle name="Normal 4 2 2 7 8 2" xfId="1386"/>
    <cellStyle name="Normal 4 2 2 7 9" xfId="35938"/>
    <cellStyle name="Normal 4 2 2 8" xfId="21666"/>
    <cellStyle name="Normal 4 2 2 8 2" xfId="21670"/>
    <cellStyle name="Normal 4 2 2 8 2 2" xfId="25571"/>
    <cellStyle name="Normal 4 2 2 8 3" xfId="21675"/>
    <cellStyle name="Normal 4 2 2 9" xfId="13551"/>
    <cellStyle name="Normal 4 2 2 9 2" xfId="5010"/>
    <cellStyle name="Normal 4 2 2 9 2 2" xfId="27074"/>
    <cellStyle name="Normal 4 2 2 9 3" xfId="21678"/>
    <cellStyle name="Normal 4 2 20" xfId="11376"/>
    <cellStyle name="Normal 4 2 21" xfId="3070"/>
    <cellStyle name="Normal 4 2 3" xfId="16571"/>
    <cellStyle name="Normal 4 2 3 10" xfId="21680"/>
    <cellStyle name="Normal 4 2 3 10 2" xfId="21681"/>
    <cellStyle name="Normal 4 2 3 10 2 2" xfId="32811"/>
    <cellStyle name="Normal 4 2 3 10 3" xfId="21682"/>
    <cellStyle name="Normal 4 2 3 11" xfId="21683"/>
    <cellStyle name="Normal 4 2 3 11 2" xfId="4505"/>
    <cellStyle name="Normal 4 2 3 11 2 2" xfId="19379"/>
    <cellStyle name="Normal 4 2 3 11 3" xfId="35239"/>
    <cellStyle name="Normal 4 2 3 12" xfId="23696"/>
    <cellStyle name="Normal 4 2 3 12 2" xfId="21685"/>
    <cellStyle name="Normal 4 2 3 12 2 2" xfId="19427"/>
    <cellStyle name="Normal 4 2 3 12 3" xfId="7175"/>
    <cellStyle name="Normal 4 2 3 13" xfId="21687"/>
    <cellStyle name="Normal 4 2 3 13 2" xfId="21693"/>
    <cellStyle name="Normal 4 2 3 13 2 2" xfId="19471"/>
    <cellStyle name="Normal 4 2 3 13 3" xfId="21695"/>
    <cellStyle name="Normal 4 2 3 14" xfId="30189"/>
    <cellStyle name="Normal 4 2 3 14 2" xfId="35369"/>
    <cellStyle name="Normal 4 2 3 15" xfId="30193"/>
    <cellStyle name="Normal 4 2 3 15 2" xfId="21698"/>
    <cellStyle name="Normal 4 2 3 16" xfId="21702"/>
    <cellStyle name="Normal 4 2 3 17" xfId="21703"/>
    <cellStyle name="Normal 4 2 3 2" xfId="16574"/>
    <cellStyle name="Normal 4 2 3 2 10" xfId="7523"/>
    <cellStyle name="Normal 4 2 3 2 10 2" xfId="11041"/>
    <cellStyle name="Normal 4 2 3 2 10 2 2" xfId="5007"/>
    <cellStyle name="Normal 4 2 3 2 10 3" xfId="30940"/>
    <cellStyle name="Normal 4 2 3 2 11" xfId="7532"/>
    <cellStyle name="Normal 4 2 3 2 11 2" xfId="15692"/>
    <cellStyle name="Normal 4 2 3 2 11 2 2" xfId="6352"/>
    <cellStyle name="Normal 4 2 3 2 11 3" xfId="17028"/>
    <cellStyle name="Normal 4 2 3 2 12" xfId="9423"/>
    <cellStyle name="Normal 4 2 3 2 12 2" xfId="15926"/>
    <cellStyle name="Normal 4 2 3 2 12 2 2" xfId="21705"/>
    <cellStyle name="Normal 4 2 3 2 12 3" xfId="5096"/>
    <cellStyle name="Normal 4 2 3 2 13" xfId="18140"/>
    <cellStyle name="Normal 4 2 3 2 13 2" xfId="18149"/>
    <cellStyle name="Normal 4 2 3 2 14" xfId="15371"/>
    <cellStyle name="Normal 4 2 3 2 14 2" xfId="16016"/>
    <cellStyle name="Normal 4 2 3 2 15" xfId="21706"/>
    <cellStyle name="Normal 4 2 3 2 16" xfId="21708"/>
    <cellStyle name="Normal 4 2 3 2 2" xfId="21711"/>
    <cellStyle name="Normal 4 2 3 2 2 10" xfId="14363"/>
    <cellStyle name="Normal 4 2 3 2 2 10 2" xfId="19704"/>
    <cellStyle name="Normal 4 2 3 2 2 11" xfId="18513"/>
    <cellStyle name="Normal 4 2 3 2 2 2" xfId="21712"/>
    <cellStyle name="Normal 4 2 3 2 2 2 10" xfId="21713"/>
    <cellStyle name="Normal 4 2 3 2 2 2 2" xfId="31472"/>
    <cellStyle name="Normal 4 2 3 2 2 2 2 2" xfId="21715"/>
    <cellStyle name="Normal 4 2 3 2 2 2 2 2 2" xfId="17136"/>
    <cellStyle name="Normal 4 2 3 2 2 2 2 3" xfId="12617"/>
    <cellStyle name="Normal 4 2 3 2 2 2 3" xfId="12978"/>
    <cellStyle name="Normal 4 2 3 2 2 2 3 2" xfId="31486"/>
    <cellStyle name="Normal 4 2 3 2 2 2 3 2 2" xfId="31489"/>
    <cellStyle name="Normal 4 2 3 2 2 2 3 3" xfId="30930"/>
    <cellStyle name="Normal 4 2 3 2 2 2 4" xfId="19979"/>
    <cellStyle name="Normal 4 2 3 2 2 2 4 2" xfId="19986"/>
    <cellStyle name="Normal 4 2 3 2 2 2 4 2 2" xfId="5695"/>
    <cellStyle name="Normal 4 2 3 2 2 2 4 3" xfId="37838"/>
    <cellStyle name="Normal 4 2 3 2 2 2 5" xfId="21721"/>
    <cellStyle name="Normal 4 2 3 2 2 2 5 2" xfId="33415"/>
    <cellStyle name="Normal 4 2 3 2 2 2 5 2 2" xfId="21724"/>
    <cellStyle name="Normal 4 2 3 2 2 2 5 3" xfId="21728"/>
    <cellStyle name="Normal 4 2 3 2 2 2 6" xfId="21731"/>
    <cellStyle name="Normal 4 2 3 2 2 2 6 2" xfId="21732"/>
    <cellStyle name="Normal 4 2 3 2 2 2 6 2 2" xfId="19024"/>
    <cellStyle name="Normal 4 2 3 2 2 2 6 3" xfId="21735"/>
    <cellStyle name="Normal 4 2 3 2 2 2 7" xfId="22182"/>
    <cellStyle name="Normal 4 2 3 2 2 2 7 2" xfId="21741"/>
    <cellStyle name="Normal 4 2 3 2 2 2 7 2 2" xfId="21746"/>
    <cellStyle name="Normal 4 2 3 2 2 2 7 3" xfId="21749"/>
    <cellStyle name="Normal 4 2 3 2 2 2 8" xfId="21757"/>
    <cellStyle name="Normal 4 2 3 2 2 2 8 2" xfId="21758"/>
    <cellStyle name="Normal 4 2 3 2 2 2 9" xfId="21761"/>
    <cellStyle name="Normal 4 2 3 2 2 2 9 2" xfId="21764"/>
    <cellStyle name="Normal 4 2 3 2 2 3" xfId="20491"/>
    <cellStyle name="Normal 4 2 3 2 2 3 2" xfId="20493"/>
    <cellStyle name="Normal 4 2 3 2 2 3 2 2" xfId="21766"/>
    <cellStyle name="Normal 4 2 3 2 2 3 3" xfId="13797"/>
    <cellStyle name="Normal 4 2 3 2 2 4" xfId="20495"/>
    <cellStyle name="Normal 4 2 3 2 2 4 2" xfId="21768"/>
    <cellStyle name="Normal 4 2 3 2 2 4 2 2" xfId="21769"/>
    <cellStyle name="Normal 4 2 3 2 2 4 3" xfId="21770"/>
    <cellStyle name="Normal 4 2 3 2 2 5" xfId="21771"/>
    <cellStyle name="Normal 4 2 3 2 2 5 2" xfId="21772"/>
    <cellStyle name="Normal 4 2 3 2 2 5 2 2" xfId="21773"/>
    <cellStyle name="Normal 4 2 3 2 2 5 3" xfId="21774"/>
    <cellStyle name="Normal 4 2 3 2 2 6" xfId="20853"/>
    <cellStyle name="Normal 4 2 3 2 2 6 2" xfId="20856"/>
    <cellStyle name="Normal 4 2 3 2 2 6 2 2" xfId="21776"/>
    <cellStyle name="Normal 4 2 3 2 2 6 3" xfId="20322"/>
    <cellStyle name="Normal 4 2 3 2 2 7" xfId="14901"/>
    <cellStyle name="Normal 4 2 3 2 2 7 2" xfId="21778"/>
    <cellStyle name="Normal 4 2 3 2 2 7 2 2" xfId="21780"/>
    <cellStyle name="Normal 4 2 3 2 2 7 3" xfId="21781"/>
    <cellStyle name="Normal 4 2 3 2 2 8" xfId="16576"/>
    <cellStyle name="Normal 4 2 3 2 2 8 2" xfId="21782"/>
    <cellStyle name="Normal 4 2 3 2 2 8 2 2" xfId="21783"/>
    <cellStyle name="Normal 4 2 3 2 2 8 3" xfId="9392"/>
    <cellStyle name="Normal 4 2 3 2 2 9" xfId="19226"/>
    <cellStyle name="Normal 4 2 3 2 2 9 2" xfId="21784"/>
    <cellStyle name="Normal 4 2 3 2 3" xfId="21785"/>
    <cellStyle name="Normal 4 2 3 2 3 10" xfId="10589"/>
    <cellStyle name="Normal 4 2 3 2 3 10 2" xfId="15124"/>
    <cellStyle name="Normal 4 2 3 2 3 11" xfId="10664"/>
    <cellStyle name="Normal 4 2 3 2 3 2" xfId="21786"/>
    <cellStyle name="Normal 4 2 3 2 3 2 10" xfId="1076"/>
    <cellStyle name="Normal 4 2 3 2 3 2 2" xfId="21787"/>
    <cellStyle name="Normal 4 2 3 2 3 2 2 2" xfId="21789"/>
    <cellStyle name="Normal 4 2 3 2 3 2 2 2 2" xfId="21792"/>
    <cellStyle name="Normal 4 2 3 2 3 2 2 3" xfId="27993"/>
    <cellStyle name="Normal 4 2 3 2 3 2 3" xfId="21794"/>
    <cellStyle name="Normal 4 2 3 2 3 2 3 2" xfId="21795"/>
    <cellStyle name="Normal 4 2 3 2 3 2 3 2 2" xfId="21796"/>
    <cellStyle name="Normal 4 2 3 2 3 2 3 3" xfId="31054"/>
    <cellStyle name="Normal 4 2 3 2 3 2 4" xfId="21798"/>
    <cellStyle name="Normal 4 2 3 2 3 2 4 2" xfId="11745"/>
    <cellStyle name="Normal 4 2 3 2 3 2 4 2 2" xfId="21799"/>
    <cellStyle name="Normal 4 2 3 2 3 2 4 3" xfId="34179"/>
    <cellStyle name="Normal 4 2 3 2 3 2 5" xfId="21802"/>
    <cellStyle name="Normal 4 2 3 2 3 2 5 2" xfId="21806"/>
    <cellStyle name="Normal 4 2 3 2 3 2 5 2 2" xfId="21808"/>
    <cellStyle name="Normal 4 2 3 2 3 2 5 3" xfId="31869"/>
    <cellStyle name="Normal 4 2 3 2 3 2 6" xfId="5078"/>
    <cellStyle name="Normal 4 2 3 2 3 2 6 2" xfId="5636"/>
    <cellStyle name="Normal 4 2 3 2 3 2 6 2 2" xfId="21809"/>
    <cellStyle name="Normal 4 2 3 2 3 2 6 3" xfId="31072"/>
    <cellStyle name="Normal 4 2 3 2 3 2 7" xfId="8144"/>
    <cellStyle name="Normal 4 2 3 2 3 2 7 2" xfId="21812"/>
    <cellStyle name="Normal 4 2 3 2 3 2 7 2 2" xfId="21816"/>
    <cellStyle name="Normal 4 2 3 2 3 2 7 3" xfId="29009"/>
    <cellStyle name="Normal 4 2 3 2 3 2 8" xfId="21819"/>
    <cellStyle name="Normal 4 2 3 2 3 2 8 2" xfId="21821"/>
    <cellStyle name="Normal 4 2 3 2 3 2 9" xfId="21823"/>
    <cellStyle name="Normal 4 2 3 2 3 2 9 2" xfId="21825"/>
    <cellStyle name="Normal 4 2 3 2 3 3" xfId="20500"/>
    <cellStyle name="Normal 4 2 3 2 3 3 2" xfId="20502"/>
    <cellStyle name="Normal 4 2 3 2 3 3 2 2" xfId="6268"/>
    <cellStyle name="Normal 4 2 3 2 3 3 3" xfId="1349"/>
    <cellStyle name="Normal 4 2 3 2 3 4" xfId="20506"/>
    <cellStyle name="Normal 4 2 3 2 3 4 2" xfId="21827"/>
    <cellStyle name="Normal 4 2 3 2 3 4 2 2" xfId="2437"/>
    <cellStyle name="Normal 4 2 3 2 3 4 3" xfId="21829"/>
    <cellStyle name="Normal 4 2 3 2 3 5" xfId="21833"/>
    <cellStyle name="Normal 4 2 3 2 3 5 2" xfId="21835"/>
    <cellStyle name="Normal 4 2 3 2 3 5 2 2" xfId="4312"/>
    <cellStyle name="Normal 4 2 3 2 3 5 3" xfId="21841"/>
    <cellStyle name="Normal 4 2 3 2 3 6" xfId="20859"/>
    <cellStyle name="Normal 4 2 3 2 3 6 2" xfId="20864"/>
    <cellStyle name="Normal 4 2 3 2 3 6 2 2" xfId="21845"/>
    <cellStyle name="Normal 4 2 3 2 3 6 3" xfId="31367"/>
    <cellStyle name="Normal 4 2 3 2 3 7" xfId="20868"/>
    <cellStyle name="Normal 4 2 3 2 3 7 2" xfId="21849"/>
    <cellStyle name="Normal 4 2 3 2 3 7 2 2" xfId="22737"/>
    <cellStyle name="Normal 4 2 3 2 3 7 3" xfId="26609"/>
    <cellStyle name="Normal 4 2 3 2 3 8" xfId="23666"/>
    <cellStyle name="Normal 4 2 3 2 3 8 2" xfId="21852"/>
    <cellStyle name="Normal 4 2 3 2 3 8 2 2" xfId="11029"/>
    <cellStyle name="Normal 4 2 3 2 3 8 3" xfId="19194"/>
    <cellStyle name="Normal 4 2 3 2 3 9" xfId="18594"/>
    <cellStyle name="Normal 4 2 3 2 3 9 2" xfId="21856"/>
    <cellStyle name="Normal 4 2 3 2 4" xfId="37000"/>
    <cellStyle name="Normal 4 2 3 2 4 10" xfId="17775"/>
    <cellStyle name="Normal 4 2 3 2 4 2" xfId="21859"/>
    <cellStyle name="Normal 4 2 3 2 4 2 2" xfId="21860"/>
    <cellStyle name="Normal 4 2 3 2 4 2 2 2" xfId="21861"/>
    <cellStyle name="Normal 4 2 3 2 4 2 3" xfId="21862"/>
    <cellStyle name="Normal 4 2 3 2 4 3" xfId="25771"/>
    <cellStyle name="Normal 4 2 3 2 4 3 2" xfId="6830"/>
    <cellStyle name="Normal 4 2 3 2 4 3 2 2" xfId="9276"/>
    <cellStyle name="Normal 4 2 3 2 4 3 3" xfId="21863"/>
    <cellStyle name="Normal 4 2 3 2 4 4" xfId="20510"/>
    <cellStyle name="Normal 4 2 3 2 4 4 2" xfId="21864"/>
    <cellStyle name="Normal 4 2 3 2 4 4 2 2" xfId="21866"/>
    <cellStyle name="Normal 4 2 3 2 4 4 3" xfId="19653"/>
    <cellStyle name="Normal 4 2 3 2 4 5" xfId="21867"/>
    <cellStyle name="Normal 4 2 3 2 4 5 2" xfId="21869"/>
    <cellStyle name="Normal 4 2 3 2 4 5 2 2" xfId="21871"/>
    <cellStyle name="Normal 4 2 3 2 4 5 3" xfId="21873"/>
    <cellStyle name="Normal 4 2 3 2 4 6" xfId="7023"/>
    <cellStyle name="Normal 4 2 3 2 4 6 2" xfId="21876"/>
    <cellStyle name="Normal 4 2 3 2 4 6 2 2" xfId="21877"/>
    <cellStyle name="Normal 4 2 3 2 4 6 3" xfId="31374"/>
    <cellStyle name="Normal 4 2 3 2 4 7" xfId="21878"/>
    <cellStyle name="Normal 4 2 3 2 4 7 2" xfId="21880"/>
    <cellStyle name="Normal 4 2 3 2 4 7 2 2" xfId="21881"/>
    <cellStyle name="Normal 4 2 3 2 4 7 3" xfId="21883"/>
    <cellStyle name="Normal 4 2 3 2 4 8" xfId="21885"/>
    <cellStyle name="Normal 4 2 3 2 4 8 2" xfId="36204"/>
    <cellStyle name="Normal 4 2 3 2 4 9" xfId="5930"/>
    <cellStyle name="Normal 4 2 3 2 4 9 2" xfId="9558"/>
    <cellStyle name="Normal 4 2 3 2 5" xfId="21887"/>
    <cellStyle name="Normal 4 2 3 2 5 10" xfId="21888"/>
    <cellStyle name="Normal 4 2 3 2 5 2" xfId="4473"/>
    <cellStyle name="Normal 4 2 3 2 5 2 2" xfId="10126"/>
    <cellStyle name="Normal 4 2 3 2 5 2 2 2" xfId="21893"/>
    <cellStyle name="Normal 4 2 3 2 5 2 3" xfId="21894"/>
    <cellStyle name="Normal 4 2 3 2 5 3" xfId="4068"/>
    <cellStyle name="Normal 4 2 3 2 5 3 2" xfId="11758"/>
    <cellStyle name="Normal 4 2 3 2 5 3 2 2" xfId="21895"/>
    <cellStyle name="Normal 4 2 3 2 5 3 3" xfId="21897"/>
    <cellStyle name="Normal 4 2 3 2 5 4" xfId="20514"/>
    <cellStyle name="Normal 4 2 3 2 5 4 2" xfId="21899"/>
    <cellStyle name="Normal 4 2 3 2 5 4 2 2" xfId="21903"/>
    <cellStyle name="Normal 4 2 3 2 5 4 3" xfId="21908"/>
    <cellStyle name="Normal 4 2 3 2 5 5" xfId="21910"/>
    <cellStyle name="Normal 4 2 3 2 5 5 2" xfId="21912"/>
    <cellStyle name="Normal 4 2 3 2 5 5 2 2" xfId="21915"/>
    <cellStyle name="Normal 4 2 3 2 5 5 3" xfId="22670"/>
    <cellStyle name="Normal 4 2 3 2 5 6" xfId="13084"/>
    <cellStyle name="Normal 4 2 3 2 5 6 2" xfId="21917"/>
    <cellStyle name="Normal 4 2 3 2 5 6 2 2" xfId="21918"/>
    <cellStyle name="Normal 4 2 3 2 5 6 3" xfId="31497"/>
    <cellStyle name="Normal 4 2 3 2 5 7" xfId="21919"/>
    <cellStyle name="Normal 4 2 3 2 5 7 2" xfId="21920"/>
    <cellStyle name="Normal 4 2 3 2 5 7 2 2" xfId="21921"/>
    <cellStyle name="Normal 4 2 3 2 5 7 3" xfId="21922"/>
    <cellStyle name="Normal 4 2 3 2 5 8" xfId="21924"/>
    <cellStyle name="Normal 4 2 3 2 5 8 2" xfId="21925"/>
    <cellStyle name="Normal 4 2 3 2 5 9" xfId="21927"/>
    <cellStyle name="Normal 4 2 3 2 5 9 2" xfId="9820"/>
    <cellStyle name="Normal 4 2 3 2 6" xfId="21928"/>
    <cellStyle name="Normal 4 2 3 2 6 2" xfId="21931"/>
    <cellStyle name="Normal 4 2 3 2 6 2 2" xfId="35279"/>
    <cellStyle name="Normal 4 2 3 2 6 2 2 2" xfId="34453"/>
    <cellStyle name="Normal 4 2 3 2 6 2 3" xfId="37495"/>
    <cellStyle name="Normal 4 2 3 2 6 3" xfId="20516"/>
    <cellStyle name="Normal 4 2 3 2 6 3 2" xfId="20518"/>
    <cellStyle name="Normal 4 2 3 2 6 3 2 2" xfId="21934"/>
    <cellStyle name="Normal 4 2 3 2 6 3 3" xfId="21935"/>
    <cellStyle name="Normal 4 2 3 2 6 4" xfId="20521"/>
    <cellStyle name="Normal 4 2 3 2 6 4 2" xfId="21938"/>
    <cellStyle name="Normal 4 2 3 2 6 4 2 2" xfId="21939"/>
    <cellStyle name="Normal 4 2 3 2 6 4 3" xfId="21940"/>
    <cellStyle name="Normal 4 2 3 2 6 5" xfId="21941"/>
    <cellStyle name="Normal 4 2 3 2 6 5 2" xfId="21943"/>
    <cellStyle name="Normal 4 2 3 2 6 5 2 2" xfId="21944"/>
    <cellStyle name="Normal 4 2 3 2 6 5 3" xfId="21945"/>
    <cellStyle name="Normal 4 2 3 2 6 6" xfId="21946"/>
    <cellStyle name="Normal 4 2 3 2 6 6 2" xfId="21947"/>
    <cellStyle name="Normal 4 2 3 2 6 6 2 2" xfId="21948"/>
    <cellStyle name="Normal 4 2 3 2 6 6 3" xfId="37859"/>
    <cellStyle name="Normal 4 2 3 2 6 7" xfId="21949"/>
    <cellStyle name="Normal 4 2 3 2 6 7 2" xfId="32142"/>
    <cellStyle name="Normal 4 2 3 2 6 8" xfId="21950"/>
    <cellStyle name="Normal 4 2 3 2 6 8 2" xfId="21953"/>
    <cellStyle name="Normal 4 2 3 2 6 9" xfId="21954"/>
    <cellStyle name="Normal 4 2 3 2 7" xfId="30529"/>
    <cellStyle name="Normal 4 2 3 2 7 2" xfId="30531"/>
    <cellStyle name="Normal 4 2 3 2 7 2 2" xfId="21911"/>
    <cellStyle name="Normal 4 2 3 2 7 3" xfId="32045"/>
    <cellStyle name="Normal 4 2 3 2 8" xfId="1734"/>
    <cellStyle name="Normal 4 2 3 2 8 2" xfId="21955"/>
    <cellStyle name="Normal 4 2 3 2 8 2 2" xfId="21956"/>
    <cellStyle name="Normal 4 2 3 2 8 3" xfId="21958"/>
    <cellStyle name="Normal 4 2 3 2 9" xfId="21959"/>
    <cellStyle name="Normal 4 2 3 2 9 2" xfId="21960"/>
    <cellStyle name="Normal 4 2 3 2 9 2 2" xfId="21961"/>
    <cellStyle name="Normal 4 2 3 2 9 3" xfId="21962"/>
    <cellStyle name="Normal 4 2 3 3" xfId="21963"/>
    <cellStyle name="Normal 4 2 3 3 10" xfId="1915"/>
    <cellStyle name="Normal 4 2 3 3 10 2" xfId="9694"/>
    <cellStyle name="Normal 4 2 3 3 11" xfId="21966"/>
    <cellStyle name="Normal 4 2 3 3 2" xfId="33844"/>
    <cellStyle name="Normal 4 2 3 3 2 10" xfId="21967"/>
    <cellStyle name="Normal 4 2 3 3 2 2" xfId="21969"/>
    <cellStyle name="Normal 4 2 3 3 2 2 2" xfId="21970"/>
    <cellStyle name="Normal 4 2 3 3 2 2 2 2" xfId="21971"/>
    <cellStyle name="Normal 4 2 3 3 2 2 3" xfId="21972"/>
    <cellStyle name="Normal 4 2 3 3 2 3" xfId="20542"/>
    <cellStyle name="Normal 4 2 3 3 2 3 2" xfId="20544"/>
    <cellStyle name="Normal 4 2 3 3 2 3 2 2" xfId="21973"/>
    <cellStyle name="Normal 4 2 3 3 2 3 3" xfId="21974"/>
    <cellStyle name="Normal 4 2 3 3 2 4" xfId="20546"/>
    <cellStyle name="Normal 4 2 3 3 2 4 2" xfId="21975"/>
    <cellStyle name="Normal 4 2 3 3 2 4 2 2" xfId="21976"/>
    <cellStyle name="Normal 4 2 3 3 2 4 3" xfId="21978"/>
    <cellStyle name="Normal 4 2 3 3 2 5" xfId="21979"/>
    <cellStyle name="Normal 4 2 3 3 2 5 2" xfId="21980"/>
    <cellStyle name="Normal 4 2 3 3 2 5 2 2" xfId="21982"/>
    <cellStyle name="Normal 4 2 3 3 2 5 3" xfId="21984"/>
    <cellStyle name="Normal 4 2 3 3 2 6" xfId="20044"/>
    <cellStyle name="Normal 4 2 3 3 2 6 2" xfId="20046"/>
    <cellStyle name="Normal 4 2 3 3 2 6 2 2" xfId="21986"/>
    <cellStyle name="Normal 4 2 3 3 2 6 3" xfId="6374"/>
    <cellStyle name="Normal 4 2 3 3 2 7" xfId="3874"/>
    <cellStyle name="Normal 4 2 3 3 2 7 2" xfId="21988"/>
    <cellStyle name="Normal 4 2 3 3 2 7 2 2" xfId="25334"/>
    <cellStyle name="Normal 4 2 3 3 2 7 3" xfId="21990"/>
    <cellStyle name="Normal 4 2 3 3 2 8" xfId="4467"/>
    <cellStyle name="Normal 4 2 3 3 2 8 2" xfId="21991"/>
    <cellStyle name="Normal 4 2 3 3 2 9" xfId="743"/>
    <cellStyle name="Normal 4 2 3 3 2 9 2" xfId="21993"/>
    <cellStyle name="Normal 4 2 3 3 3" xfId="2780"/>
    <cellStyle name="Normal 4 2 3 3 3 2" xfId="21996"/>
    <cellStyle name="Normal 4 2 3 3 3 2 2" xfId="21998"/>
    <cellStyle name="Normal 4 2 3 3 3 3" xfId="20551"/>
    <cellStyle name="Normal 4 2 3 3 4" xfId="19424"/>
    <cellStyle name="Normal 4 2 3 3 4 2" xfId="22000"/>
    <cellStyle name="Normal 4 2 3 3 4 2 2" xfId="22005"/>
    <cellStyle name="Normal 4 2 3 3 4 3" xfId="24372"/>
    <cellStyle name="Normal 4 2 3 3 5" xfId="20883"/>
    <cellStyle name="Normal 4 2 3 3 5 2" xfId="22008"/>
    <cellStyle name="Normal 4 2 3 3 5 2 2" xfId="2292"/>
    <cellStyle name="Normal 4 2 3 3 5 3" xfId="7460"/>
    <cellStyle name="Normal 4 2 3 3 6" xfId="4219"/>
    <cellStyle name="Normal 4 2 3 3 6 2" xfId="22010"/>
    <cellStyle name="Normal 4 2 3 3 6 2 2" xfId="5488"/>
    <cellStyle name="Normal 4 2 3 3 6 3" xfId="20559"/>
    <cellStyle name="Normal 4 2 3 3 7" xfId="30534"/>
    <cellStyle name="Normal 4 2 3 3 7 2" xfId="27665"/>
    <cellStyle name="Normal 4 2 3 3 7 2 2" xfId="22012"/>
    <cellStyle name="Normal 4 2 3 3 7 3" xfId="20562"/>
    <cellStyle name="Normal 4 2 3 3 8" xfId="28157"/>
    <cellStyle name="Normal 4 2 3 3 8 2" xfId="22013"/>
    <cellStyle name="Normal 4 2 3 3 8 2 2" xfId="8075"/>
    <cellStyle name="Normal 4 2 3 3 8 3" xfId="22014"/>
    <cellStyle name="Normal 4 2 3 3 9" xfId="28431"/>
    <cellStyle name="Normal 4 2 3 3 9 2" xfId="22015"/>
    <cellStyle name="Normal 4 2 3 4" xfId="32280"/>
    <cellStyle name="Normal 4 2 3 4 10" xfId="35073"/>
    <cellStyle name="Normal 4 2 3 4 10 2" xfId="15924"/>
    <cellStyle name="Normal 4 2 3 4 11" xfId="17362"/>
    <cellStyle name="Normal 4 2 3 4 2" xfId="1720"/>
    <cellStyle name="Normal 4 2 3 4 2 10" xfId="22017"/>
    <cellStyle name="Normal 4 2 3 4 2 2" xfId="22021"/>
    <cellStyle name="Normal 4 2 3 4 2 2 2" xfId="22836"/>
    <cellStyle name="Normal 4 2 3 4 2 2 2 2" xfId="22023"/>
    <cellStyle name="Normal 4 2 3 4 2 2 3" xfId="22024"/>
    <cellStyle name="Normal 4 2 3 4 2 3" xfId="22842"/>
    <cellStyle name="Normal 4 2 3 4 2 3 2" xfId="28587"/>
    <cellStyle name="Normal 4 2 3 4 2 3 2 2" xfId="22025"/>
    <cellStyle name="Normal 4 2 3 4 2 3 3" xfId="22026"/>
    <cellStyle name="Normal 4 2 3 4 2 4" xfId="26474"/>
    <cellStyle name="Normal 4 2 3 4 2 4 2" xfId="22027"/>
    <cellStyle name="Normal 4 2 3 4 2 4 2 2" xfId="3935"/>
    <cellStyle name="Normal 4 2 3 4 2 4 3" xfId="22028"/>
    <cellStyle name="Normal 4 2 3 4 2 5" xfId="26475"/>
    <cellStyle name="Normal 4 2 3 4 2 5 2" xfId="22029"/>
    <cellStyle name="Normal 4 2 3 4 2 5 2 2" xfId="4095"/>
    <cellStyle name="Normal 4 2 3 4 2 5 3" xfId="22031"/>
    <cellStyle name="Normal 4 2 3 4 2 6" xfId="22032"/>
    <cellStyle name="Normal 4 2 3 4 2 6 2" xfId="22033"/>
    <cellStyle name="Normal 4 2 3 4 2 6 2 2" xfId="32188"/>
    <cellStyle name="Normal 4 2 3 4 2 6 3" xfId="22034"/>
    <cellStyle name="Normal 4 2 3 4 2 7" xfId="14912"/>
    <cellStyle name="Normal 4 2 3 4 2 7 2" xfId="35969"/>
    <cellStyle name="Normal 4 2 3 4 2 7 2 2" xfId="428"/>
    <cellStyle name="Normal 4 2 3 4 2 7 3" xfId="22035"/>
    <cellStyle name="Normal 4 2 3 4 2 8" xfId="22036"/>
    <cellStyle name="Normal 4 2 3 4 2 8 2" xfId="22037"/>
    <cellStyle name="Normal 4 2 3 4 2 9" xfId="29855"/>
    <cellStyle name="Normal 4 2 3 4 2 9 2" xfId="36818"/>
    <cellStyle name="Normal 4 2 3 4 3" xfId="5036"/>
    <cellStyle name="Normal 4 2 3 4 3 2" xfId="22041"/>
    <cellStyle name="Normal 4 2 3 4 3 2 2" xfId="22043"/>
    <cellStyle name="Normal 4 2 3 4 3 3" xfId="20604"/>
    <cellStyle name="Normal 4 2 3 4 4" xfId="22045"/>
    <cellStyle name="Normal 4 2 3 4 4 2" xfId="22046"/>
    <cellStyle name="Normal 4 2 3 4 4 2 2" xfId="503"/>
    <cellStyle name="Normal 4 2 3 4 4 3" xfId="20615"/>
    <cellStyle name="Normal 4 2 3 4 5" xfId="20888"/>
    <cellStyle name="Normal 4 2 3 4 5 2" xfId="22047"/>
    <cellStyle name="Normal 4 2 3 4 5 2 2" xfId="8375"/>
    <cellStyle name="Normal 4 2 3 4 5 3" xfId="10326"/>
    <cellStyle name="Normal 4 2 3 4 6" xfId="22048"/>
    <cellStyle name="Normal 4 2 3 4 6 2" xfId="37054"/>
    <cellStyle name="Normal 4 2 3 4 6 2 2" xfId="8466"/>
    <cellStyle name="Normal 4 2 3 4 6 3" xfId="37450"/>
    <cellStyle name="Normal 4 2 3 4 7" xfId="30538"/>
    <cellStyle name="Normal 4 2 3 4 7 2" xfId="22866"/>
    <cellStyle name="Normal 4 2 3 4 7 2 2" xfId="27142"/>
    <cellStyle name="Normal 4 2 3 4 7 3" xfId="27146"/>
    <cellStyle name="Normal 4 2 3 4 8" xfId="19286"/>
    <cellStyle name="Normal 4 2 3 4 8 2" xfId="22049"/>
    <cellStyle name="Normal 4 2 3 4 8 2 2" xfId="6811"/>
    <cellStyle name="Normal 4 2 3 4 8 3" xfId="22050"/>
    <cellStyle name="Normal 4 2 3 4 9" xfId="22051"/>
    <cellStyle name="Normal 4 2 3 4 9 2" xfId="22053"/>
    <cellStyle name="Normal 4 2 3 5" xfId="22054"/>
    <cellStyle name="Normal 4 2 3 5 10" xfId="13532"/>
    <cellStyle name="Normal 4 2 3 5 2" xfId="33614"/>
    <cellStyle name="Normal 4 2 3 5 2 2" xfId="22056"/>
    <cellStyle name="Normal 4 2 3 5 2 2 2" xfId="22058"/>
    <cellStyle name="Normal 4 2 3 5 2 3" xfId="20656"/>
    <cellStyle name="Normal 4 2 3 5 3" xfId="22059"/>
    <cellStyle name="Normal 4 2 3 5 3 2" xfId="29719"/>
    <cellStyle name="Normal 4 2 3 5 3 2 2" xfId="31609"/>
    <cellStyle name="Normal 4 2 3 5 3 3" xfId="20659"/>
    <cellStyle name="Normal 4 2 3 5 4" xfId="22060"/>
    <cellStyle name="Normal 4 2 3 5 4 2" xfId="37666"/>
    <cellStyle name="Normal 4 2 3 5 4 2 2" xfId="8167"/>
    <cellStyle name="Normal 4 2 3 5 4 3" xfId="36127"/>
    <cellStyle name="Normal 4 2 3 5 5" xfId="20890"/>
    <cellStyle name="Normal 4 2 3 5 5 2" xfId="32400"/>
    <cellStyle name="Normal 4 2 3 5 5 2 2" xfId="31755"/>
    <cellStyle name="Normal 4 2 3 5 5 3" xfId="4923"/>
    <cellStyle name="Normal 4 2 3 5 6" xfId="22061"/>
    <cellStyle name="Normal 4 2 3 5 6 2" xfId="36604"/>
    <cellStyle name="Normal 4 2 3 5 6 2 2" xfId="31914"/>
    <cellStyle name="Normal 4 2 3 5 6 3" xfId="34688"/>
    <cellStyle name="Normal 4 2 3 5 7" xfId="27888"/>
    <cellStyle name="Normal 4 2 3 5 7 2" xfId="28821"/>
    <cellStyle name="Normal 4 2 3 5 7 2 2" xfId="35687"/>
    <cellStyle name="Normal 4 2 3 5 7 3" xfId="36175"/>
    <cellStyle name="Normal 4 2 3 5 8" xfId="38406"/>
    <cellStyle name="Normal 4 2 3 5 8 2" xfId="33118"/>
    <cellStyle name="Normal 4 2 3 5 9" xfId="22063"/>
    <cellStyle name="Normal 4 2 3 5 9 2" xfId="22064"/>
    <cellStyle name="Normal 4 2 3 6" xfId="31121"/>
    <cellStyle name="Normal 4 2 3 6 10" xfId="6236"/>
    <cellStyle name="Normal 4 2 3 6 2" xfId="22065"/>
    <cellStyle name="Normal 4 2 3 6 2 2" xfId="22068"/>
    <cellStyle name="Normal 4 2 3 6 2 2 2" xfId="35787"/>
    <cellStyle name="Normal 4 2 3 6 2 3" xfId="22070"/>
    <cellStyle name="Normal 4 2 3 6 3" xfId="22071"/>
    <cellStyle name="Normal 4 2 3 6 3 2" xfId="30962"/>
    <cellStyle name="Normal 4 2 3 6 3 2 2" xfId="30313"/>
    <cellStyle name="Normal 4 2 3 6 3 3" xfId="30969"/>
    <cellStyle name="Normal 4 2 3 6 4" xfId="22072"/>
    <cellStyle name="Normal 4 2 3 6 4 2" xfId="38177"/>
    <cellStyle name="Normal 4 2 3 6 4 2 2" xfId="24567"/>
    <cellStyle name="Normal 4 2 3 6 4 3" xfId="37444"/>
    <cellStyle name="Normal 4 2 3 6 5" xfId="22073"/>
    <cellStyle name="Normal 4 2 3 6 5 2" xfId="31979"/>
    <cellStyle name="Normal 4 2 3 6 5 2 2" xfId="24577"/>
    <cellStyle name="Normal 4 2 3 6 5 3" xfId="7299"/>
    <cellStyle name="Normal 4 2 3 6 6" xfId="22074"/>
    <cellStyle name="Normal 4 2 3 6 6 2" xfId="34877"/>
    <cellStyle name="Normal 4 2 3 6 6 2 2" xfId="24588"/>
    <cellStyle name="Normal 4 2 3 6 6 3" xfId="37778"/>
    <cellStyle name="Normal 4 2 3 6 7" xfId="37240"/>
    <cellStyle name="Normal 4 2 3 6 7 2" xfId="28826"/>
    <cellStyle name="Normal 4 2 3 6 7 2 2" xfId="22075"/>
    <cellStyle name="Normal 4 2 3 6 7 3" xfId="906"/>
    <cellStyle name="Normal 4 2 3 6 8" xfId="19444"/>
    <cellStyle name="Normal 4 2 3 6 8 2" xfId="31142"/>
    <cellStyle name="Normal 4 2 3 6 9" xfId="17918"/>
    <cellStyle name="Normal 4 2 3 6 9 2" xfId="22077"/>
    <cellStyle name="Normal 4 2 3 7" xfId="2086"/>
    <cellStyle name="Normal 4 2 3 7 2" xfId="14745"/>
    <cellStyle name="Normal 4 2 3 7 2 2" xfId="22078"/>
    <cellStyle name="Normal 4 2 3 7 2 2 2" xfId="26504"/>
    <cellStyle name="Normal 4 2 3 7 2 3" xfId="22080"/>
    <cellStyle name="Normal 4 2 3 7 3" xfId="22081"/>
    <cellStyle name="Normal 4 2 3 7 3 2" xfId="32733"/>
    <cellStyle name="Normal 4 2 3 7 3 2 2" xfId="30131"/>
    <cellStyle name="Normal 4 2 3 7 3 3" xfId="37004"/>
    <cellStyle name="Normal 4 2 3 7 4" xfId="22083"/>
    <cellStyle name="Normal 4 2 3 7 4 2" xfId="4110"/>
    <cellStyle name="Normal 4 2 3 7 4 2 2" xfId="27978"/>
    <cellStyle name="Normal 4 2 3 7 4 3" xfId="2202"/>
    <cellStyle name="Normal 4 2 3 7 5" xfId="22084"/>
    <cellStyle name="Normal 4 2 3 7 5 2" xfId="5318"/>
    <cellStyle name="Normal 4 2 3 7 5 2 2" xfId="10030"/>
    <cellStyle name="Normal 4 2 3 7 5 3" xfId="2218"/>
    <cellStyle name="Normal 4 2 3 7 6" xfId="22085"/>
    <cellStyle name="Normal 4 2 3 7 6 2" xfId="2250"/>
    <cellStyle name="Normal 4 2 3 7 6 2 2" xfId="26911"/>
    <cellStyle name="Normal 4 2 3 7 6 3" xfId="2210"/>
    <cellStyle name="Normal 4 2 3 7 7" xfId="36721"/>
    <cellStyle name="Normal 4 2 3 7 7 2" xfId="2238"/>
    <cellStyle name="Normal 4 2 3 7 8" xfId="22086"/>
    <cellStyle name="Normal 4 2 3 7 8 2" xfId="2536"/>
    <cellStyle name="Normal 4 2 3 7 9" xfId="18960"/>
    <cellStyle name="Normal 4 2 3 8" xfId="13557"/>
    <cellStyle name="Normal 4 2 3 8 2" xfId="16641"/>
    <cellStyle name="Normal 4 2 3 8 2 2" xfId="12114"/>
    <cellStyle name="Normal 4 2 3 8 3" xfId="16646"/>
    <cellStyle name="Normal 4 2 3 9" xfId="26870"/>
    <cellStyle name="Normal 4 2 3 9 2" xfId="1896"/>
    <cellStyle name="Normal 4 2 3 9 2 2" xfId="22087"/>
    <cellStyle name="Normal 4 2 3 9 3" xfId="22091"/>
    <cellStyle name="Normal 4 2 4" xfId="16577"/>
    <cellStyle name="Normal 4 2 4 10" xfId="3942"/>
    <cellStyle name="Normal 4 2 4 10 2" xfId="22092"/>
    <cellStyle name="Normal 4 2 4 10 2 2" xfId="22094"/>
    <cellStyle name="Normal 4 2 4 10 3" xfId="22640"/>
    <cellStyle name="Normal 4 2 4 11" xfId="3282"/>
    <cellStyle name="Normal 4 2 4 11 2" xfId="22095"/>
    <cellStyle name="Normal 4 2 4 11 2 2" xfId="22097"/>
    <cellStyle name="Normal 4 2 4 11 3" xfId="22098"/>
    <cellStyle name="Normal 4 2 4 12" xfId="22102"/>
    <cellStyle name="Normal 4 2 4 12 2" xfId="22104"/>
    <cellStyle name="Normal 4 2 4 12 2 2" xfId="22106"/>
    <cellStyle name="Normal 4 2 4 12 3" xfId="22107"/>
    <cellStyle name="Normal 4 2 4 13" xfId="22110"/>
    <cellStyle name="Normal 4 2 4 13 2" xfId="22112"/>
    <cellStyle name="Normal 4 2 4 14" xfId="21037"/>
    <cellStyle name="Normal 4 2 4 14 2" xfId="22114"/>
    <cellStyle name="Normal 4 2 4 15" xfId="22116"/>
    <cellStyle name="Normal 4 2 4 16" xfId="22118"/>
    <cellStyle name="Normal 4 2 4 2" xfId="22119"/>
    <cellStyle name="Normal 4 2 4 2 10" xfId="9231"/>
    <cellStyle name="Normal 4 2 4 2 10 2" xfId="21914"/>
    <cellStyle name="Normal 4 2 4 2 11" xfId="2206"/>
    <cellStyle name="Normal 4 2 4 2 2" xfId="22121"/>
    <cellStyle name="Normal 4 2 4 2 2 10" xfId="22123"/>
    <cellStyle name="Normal 4 2 4 2 2 2" xfId="15673"/>
    <cellStyle name="Normal 4 2 4 2 2 2 2" xfId="11239"/>
    <cellStyle name="Normal 4 2 4 2 2 2 2 2" xfId="26393"/>
    <cellStyle name="Normal 4 2 4 2 2 2 3" xfId="11244"/>
    <cellStyle name="Normal 4 2 4 2 2 3" xfId="11249"/>
    <cellStyle name="Normal 4 2 4 2 2 3 2" xfId="11256"/>
    <cellStyle name="Normal 4 2 4 2 2 3 2 2" xfId="17327"/>
    <cellStyle name="Normal 4 2 4 2 2 3 3" xfId="17109"/>
    <cellStyle name="Normal 4 2 4 2 2 4" xfId="11262"/>
    <cellStyle name="Normal 4 2 4 2 2 4 2" xfId="11270"/>
    <cellStyle name="Normal 4 2 4 2 2 4 2 2" xfId="26431"/>
    <cellStyle name="Normal 4 2 4 2 2 4 3" xfId="22126"/>
    <cellStyle name="Normal 4 2 4 2 2 5" xfId="22127"/>
    <cellStyle name="Normal 4 2 4 2 2 5 2" xfId="16273"/>
    <cellStyle name="Normal 4 2 4 2 2 5 2 2" xfId="20717"/>
    <cellStyle name="Normal 4 2 4 2 2 5 3" xfId="6816"/>
    <cellStyle name="Normal 4 2 4 2 2 6" xfId="20909"/>
    <cellStyle name="Normal 4 2 4 2 2 6 2" xfId="32184"/>
    <cellStyle name="Normal 4 2 4 2 2 6 2 2" xfId="532"/>
    <cellStyle name="Normal 4 2 4 2 2 6 3" xfId="22128"/>
    <cellStyle name="Normal 4 2 4 2 2 7" xfId="14928"/>
    <cellStyle name="Normal 4 2 4 2 2 7 2" xfId="36808"/>
    <cellStyle name="Normal 4 2 4 2 2 7 2 2" xfId="32503"/>
    <cellStyle name="Normal 4 2 4 2 2 7 3" xfId="32510"/>
    <cellStyle name="Normal 4 2 4 2 2 8" xfId="7018"/>
    <cellStyle name="Normal 4 2 4 2 2 8 2" xfId="38606"/>
    <cellStyle name="Normal 4 2 4 2 2 9" xfId="38708"/>
    <cellStyle name="Normal 4 2 4 2 2 9 2" xfId="36661"/>
    <cellStyle name="Normal 4 2 4 2 3" xfId="22130"/>
    <cellStyle name="Normal 4 2 4 2 3 2" xfId="10473"/>
    <cellStyle name="Normal 4 2 4 2 3 2 2" xfId="10478"/>
    <cellStyle name="Normal 4 2 4 2 3 3" xfId="10481"/>
    <cellStyle name="Normal 4 2 4 2 4" xfId="19677"/>
    <cellStyle name="Normal 4 2 4 2 4 2" xfId="22132"/>
    <cellStyle name="Normal 4 2 4 2 4 2 2" xfId="22134"/>
    <cellStyle name="Normal 4 2 4 2 4 3" xfId="22137"/>
    <cellStyle name="Normal 4 2 4 2 5" xfId="22138"/>
    <cellStyle name="Normal 4 2 4 2 5 2" xfId="22141"/>
    <cellStyle name="Normal 4 2 4 2 5 2 2" xfId="22143"/>
    <cellStyle name="Normal 4 2 4 2 5 3" xfId="22146"/>
    <cellStyle name="Normal 4 2 4 2 6" xfId="22149"/>
    <cellStyle name="Normal 4 2 4 2 6 2" xfId="22150"/>
    <cellStyle name="Normal 4 2 4 2 6 2 2" xfId="22151"/>
    <cellStyle name="Normal 4 2 4 2 6 3" xfId="22152"/>
    <cellStyle name="Normal 4 2 4 2 7" xfId="1151"/>
    <cellStyle name="Normal 4 2 4 2 7 2" xfId="14055"/>
    <cellStyle name="Normal 4 2 4 2 7 2 2" xfId="15763"/>
    <cellStyle name="Normal 4 2 4 2 7 3" xfId="22153"/>
    <cellStyle name="Normal 4 2 4 2 8" xfId="16471"/>
    <cellStyle name="Normal 4 2 4 2 8 2" xfId="22154"/>
    <cellStyle name="Normal 4 2 4 2 8 2 2" xfId="22155"/>
    <cellStyle name="Normal 4 2 4 2 8 3" xfId="22156"/>
    <cellStyle name="Normal 4 2 4 2 9" xfId="17560"/>
    <cellStyle name="Normal 4 2 4 2 9 2" xfId="22157"/>
    <cellStyle name="Normal 4 2 4 3" xfId="22158"/>
    <cellStyle name="Normal 4 2 4 3 10" xfId="4395"/>
    <cellStyle name="Normal 4 2 4 3 10 2" xfId="3660"/>
    <cellStyle name="Normal 4 2 4 3 11" xfId="2951"/>
    <cellStyle name="Normal 4 2 4 3 2" xfId="3548"/>
    <cellStyle name="Normal 4 2 4 3 2 10" xfId="22163"/>
    <cellStyle name="Normal 4 2 4 3 2 2" xfId="22165"/>
    <cellStyle name="Normal 4 2 4 3 2 2 2" xfId="22166"/>
    <cellStyle name="Normal 4 2 4 3 2 2 2 2" xfId="22167"/>
    <cellStyle name="Normal 4 2 4 3 2 2 3" xfId="22169"/>
    <cellStyle name="Normal 4 2 4 3 2 3" xfId="22171"/>
    <cellStyle name="Normal 4 2 4 3 2 3 2" xfId="22172"/>
    <cellStyle name="Normal 4 2 4 3 2 3 2 2" xfId="17080"/>
    <cellStyle name="Normal 4 2 4 3 2 3 3" xfId="22175"/>
    <cellStyle name="Normal 4 2 4 3 2 4" xfId="22249"/>
    <cellStyle name="Normal 4 2 4 3 2 4 2" xfId="22176"/>
    <cellStyle name="Normal 4 2 4 3 2 4 2 2" xfId="17302"/>
    <cellStyle name="Normal 4 2 4 3 2 4 3" xfId="9709"/>
    <cellStyle name="Normal 4 2 4 3 2 5" xfId="22179"/>
    <cellStyle name="Normal 4 2 4 3 2 5 2" xfId="22184"/>
    <cellStyle name="Normal 4 2 4 3 2 5 2 2" xfId="21739"/>
    <cellStyle name="Normal 4 2 4 3 2 5 3" xfId="21754"/>
    <cellStyle name="Normal 4 2 4 3 2 6" xfId="22186"/>
    <cellStyle name="Normal 4 2 4 3 2 6 2" xfId="35214"/>
    <cellStyle name="Normal 4 2 4 3 2 6 2 2" xfId="9322"/>
    <cellStyle name="Normal 4 2 4 3 2 6 3" xfId="23626"/>
    <cellStyle name="Normal 4 2 4 3 2 7" xfId="14943"/>
    <cellStyle name="Normal 4 2 4 3 2 7 2" xfId="34214"/>
    <cellStyle name="Normal 4 2 4 3 2 7 2 2" xfId="32864"/>
    <cellStyle name="Normal 4 2 4 3 2 7 3" xfId="22187"/>
    <cellStyle name="Normal 4 2 4 3 2 8" xfId="7258"/>
    <cellStyle name="Normal 4 2 4 3 2 8 2" xfId="30708"/>
    <cellStyle name="Normal 4 2 4 3 2 9" xfId="19265"/>
    <cellStyle name="Normal 4 2 4 3 2 9 2" xfId="36470"/>
    <cellStyle name="Normal 4 2 4 3 3" xfId="12543"/>
    <cellStyle name="Normal 4 2 4 3 3 2" xfId="22190"/>
    <cellStyle name="Normal 4 2 4 3 3 2 2" xfId="22192"/>
    <cellStyle name="Normal 4 2 4 3 3 3" xfId="15344"/>
    <cellStyle name="Normal 4 2 4 3 4" xfId="1520"/>
    <cellStyle name="Normal 4 2 4 3 4 2" xfId="22193"/>
    <cellStyle name="Normal 4 2 4 3 4 2 2" xfId="22194"/>
    <cellStyle name="Normal 4 2 4 3 4 3" xfId="22196"/>
    <cellStyle name="Normal 4 2 4 3 5" xfId="22199"/>
    <cellStyle name="Normal 4 2 4 3 5 2" xfId="6776"/>
    <cellStyle name="Normal 4 2 4 3 5 2 2" xfId="6788"/>
    <cellStyle name="Normal 4 2 4 3 5 3" xfId="6793"/>
    <cellStyle name="Normal 4 2 4 3 6" xfId="1822"/>
    <cellStyle name="Normal 4 2 4 3 6 2" xfId="1877"/>
    <cellStyle name="Normal 4 2 4 3 6 2 2" xfId="22200"/>
    <cellStyle name="Normal 4 2 4 3 6 3" xfId="22201"/>
    <cellStyle name="Normal 4 2 4 3 7" xfId="18132"/>
    <cellStyle name="Normal 4 2 4 3 7 2" xfId="23012"/>
    <cellStyle name="Normal 4 2 4 3 7 2 2" xfId="18135"/>
    <cellStyle name="Normal 4 2 4 3 7 3" xfId="18138"/>
    <cellStyle name="Normal 4 2 4 3 8" xfId="34573"/>
    <cellStyle name="Normal 4 2 4 3 8 2" xfId="23120"/>
    <cellStyle name="Normal 4 2 4 3 8 2 2" xfId="18147"/>
    <cellStyle name="Normal 4 2 4 3 8 3" xfId="15367"/>
    <cellStyle name="Normal 4 2 4 3 9" xfId="23122"/>
    <cellStyle name="Normal 4 2 4 3 9 2" xfId="18156"/>
    <cellStyle name="Normal 4 2 4 4" xfId="22203"/>
    <cellStyle name="Normal 4 2 4 4 10" xfId="2995"/>
    <cellStyle name="Normal 4 2 4 4 2" xfId="27239"/>
    <cellStyle name="Normal 4 2 4 4 2 2" xfId="22205"/>
    <cellStyle name="Normal 4 2 4 4 2 2 2" xfId="22206"/>
    <cellStyle name="Normal 4 2 4 4 2 3" xfId="22207"/>
    <cellStyle name="Normal 4 2 4 4 3" xfId="22208"/>
    <cellStyle name="Normal 4 2 4 4 3 2" xfId="22211"/>
    <cellStyle name="Normal 4 2 4 4 3 2 2" xfId="22214"/>
    <cellStyle name="Normal 4 2 4 4 3 3" xfId="22215"/>
    <cellStyle name="Normal 4 2 4 4 4" xfId="22219"/>
    <cellStyle name="Normal 4 2 4 4 4 2" xfId="22220"/>
    <cellStyle name="Normal 4 2 4 4 4 2 2" xfId="8965"/>
    <cellStyle name="Normal 4 2 4 4 4 3" xfId="17279"/>
    <cellStyle name="Normal 4 2 4 4 5" xfId="22221"/>
    <cellStyle name="Normal 4 2 4 4 5 2" xfId="1778"/>
    <cellStyle name="Normal 4 2 4 4 5 2 2" xfId="5108"/>
    <cellStyle name="Normal 4 2 4 4 5 3" xfId="3036"/>
    <cellStyle name="Normal 4 2 4 4 6" xfId="22223"/>
    <cellStyle name="Normal 4 2 4 4 6 2" xfId="22225"/>
    <cellStyle name="Normal 4 2 4 4 6 2 2" xfId="9119"/>
    <cellStyle name="Normal 4 2 4 4 6 3" xfId="7830"/>
    <cellStyle name="Normal 4 2 4 4 7" xfId="22227"/>
    <cellStyle name="Normal 4 2 4 4 7 2" xfId="6321"/>
    <cellStyle name="Normal 4 2 4 4 7 2 2" xfId="9195"/>
    <cellStyle name="Normal 4 2 4 4 7 3" xfId="5035"/>
    <cellStyle name="Normal 4 2 4 4 8" xfId="28566"/>
    <cellStyle name="Normal 4 2 4 4 8 2" xfId="22229"/>
    <cellStyle name="Normal 4 2 4 4 9" xfId="22232"/>
    <cellStyle name="Normal 4 2 4 4 9 2" xfId="22235"/>
    <cellStyle name="Normal 4 2 4 5" xfId="24349"/>
    <cellStyle name="Normal 4 2 4 5 10" xfId="10962"/>
    <cellStyle name="Normal 4 2 4 5 2" xfId="24351"/>
    <cellStyle name="Normal 4 2 4 5 2 2" xfId="22236"/>
    <cellStyle name="Normal 4 2 4 5 2 2 2" xfId="19441"/>
    <cellStyle name="Normal 4 2 4 5 2 3" xfId="22237"/>
    <cellStyle name="Normal 4 2 4 5 3" xfId="22238"/>
    <cellStyle name="Normal 4 2 4 5 3 2" xfId="21762"/>
    <cellStyle name="Normal 4 2 4 5 3 2 2" xfId="21765"/>
    <cellStyle name="Normal 4 2 4 5 3 3" xfId="22239"/>
    <cellStyle name="Normal 4 2 4 5 4" xfId="22241"/>
    <cellStyle name="Normal 4 2 4 5 4 2" xfId="37935"/>
    <cellStyle name="Normal 4 2 4 5 4 2 2" xfId="19737"/>
    <cellStyle name="Normal 4 2 4 5 4 3" xfId="25434"/>
    <cellStyle name="Normal 4 2 4 5 5" xfId="22243"/>
    <cellStyle name="Normal 4 2 4 5 5 2" xfId="32970"/>
    <cellStyle name="Normal 4 2 4 5 5 2 2" xfId="22246"/>
    <cellStyle name="Normal 4 2 4 5 5 3" xfId="25436"/>
    <cellStyle name="Normal 4 2 4 5 6" xfId="22248"/>
    <cellStyle name="Normal 4 2 4 5 6 2" xfId="33359"/>
    <cellStyle name="Normal 4 2 4 5 6 2 2" xfId="29581"/>
    <cellStyle name="Normal 4 2 4 5 6 3" xfId="22250"/>
    <cellStyle name="Normal 4 2 4 5 7" xfId="22255"/>
    <cellStyle name="Normal 4 2 4 5 7 2" xfId="28854"/>
    <cellStyle name="Normal 4 2 4 5 7 2 2" xfId="35725"/>
    <cellStyle name="Normal 4 2 4 5 7 3" xfId="25440"/>
    <cellStyle name="Normal 4 2 4 5 8" xfId="22256"/>
    <cellStyle name="Normal 4 2 4 5 8 2" xfId="22259"/>
    <cellStyle name="Normal 4 2 4 5 9" xfId="22261"/>
    <cellStyle name="Normal 4 2 4 5 9 2" xfId="22264"/>
    <cellStyle name="Normal 4 2 4 6" xfId="24354"/>
    <cellStyle name="Normal 4 2 4 6 2" xfId="36786"/>
    <cellStyle name="Normal 4 2 4 6 2 2" xfId="22265"/>
    <cellStyle name="Normal 4 2 4 6 2 2 2" xfId="22266"/>
    <cellStyle name="Normal 4 2 4 6 2 3" xfId="22267"/>
    <cellStyle name="Normal 4 2 4 6 3" xfId="22268"/>
    <cellStyle name="Normal 4 2 4 6 3 2" xfId="31881"/>
    <cellStyle name="Normal 4 2 4 6 3 2 2" xfId="37014"/>
    <cellStyle name="Normal 4 2 4 6 3 3" xfId="10610"/>
    <cellStyle name="Normal 4 2 4 6 4" xfId="22269"/>
    <cellStyle name="Normal 4 2 4 6 4 2" xfId="31946"/>
    <cellStyle name="Normal 4 2 4 6 4 2 2" xfId="27416"/>
    <cellStyle name="Normal 4 2 4 6 4 3" xfId="22271"/>
    <cellStyle name="Normal 4 2 4 6 5" xfId="22272"/>
    <cellStyle name="Normal 4 2 4 6 5 2" xfId="32014"/>
    <cellStyle name="Normal 4 2 4 6 5 2 2" xfId="19557"/>
    <cellStyle name="Normal 4 2 4 6 5 3" xfId="22274"/>
    <cellStyle name="Normal 4 2 4 6 6" xfId="22277"/>
    <cellStyle name="Normal 4 2 4 6 6 2" xfId="22280"/>
    <cellStyle name="Normal 4 2 4 6 6 2 2" xfId="33288"/>
    <cellStyle name="Normal 4 2 4 6 6 3" xfId="22287"/>
    <cellStyle name="Normal 4 2 4 6 7" xfId="22289"/>
    <cellStyle name="Normal 4 2 4 6 7 2" xfId="32121"/>
    <cellStyle name="Normal 4 2 4 6 8" xfId="19447"/>
    <cellStyle name="Normal 4 2 4 6 8 2" xfId="23694"/>
    <cellStyle name="Normal 4 2 4 6 9" xfId="17926"/>
    <cellStyle name="Normal 4 2 4 7" xfId="9785"/>
    <cellStyle name="Normal 4 2 4 7 2" xfId="1931"/>
    <cellStyle name="Normal 4 2 4 7 2 2" xfId="22296"/>
    <cellStyle name="Normal 4 2 4 7 3" xfId="22298"/>
    <cellStyle name="Normal 4 2 4 8" xfId="4705"/>
    <cellStyle name="Normal 4 2 4 8 2" xfId="16691"/>
    <cellStyle name="Normal 4 2 4 8 2 2" xfId="32533"/>
    <cellStyle name="Normal 4 2 4 8 3" xfId="16698"/>
    <cellStyle name="Normal 4 2 4 9" xfId="1366"/>
    <cellStyle name="Normal 4 2 4 9 2" xfId="3188"/>
    <cellStyle name="Normal 4 2 4 9 2 2" xfId="9917"/>
    <cellStyle name="Normal 4 2 4 9 3" xfId="20015"/>
    <cellStyle name="Normal 4 2 5" xfId="19822"/>
    <cellStyle name="Normal 4 2 5 10" xfId="22300"/>
    <cellStyle name="Normal 4 2 5 10 2" xfId="22301"/>
    <cellStyle name="Normal 4 2 5 11" xfId="22303"/>
    <cellStyle name="Normal 4 2 5 2" xfId="5684"/>
    <cellStyle name="Normal 4 2 5 2 10" xfId="22877"/>
    <cellStyle name="Normal 4 2 5 2 2" xfId="33618"/>
    <cellStyle name="Normal 4 2 5 2 2 2" xfId="19759"/>
    <cellStyle name="Normal 4 2 5 2 2 2 2" xfId="32528"/>
    <cellStyle name="Normal 4 2 5 2 2 3" xfId="22305"/>
    <cellStyle name="Normal 4 2 5 2 3" xfId="19763"/>
    <cellStyle name="Normal 4 2 5 2 3 2" xfId="17372"/>
    <cellStyle name="Normal 4 2 5 2 3 2 2" xfId="28683"/>
    <cellStyle name="Normal 4 2 5 2 3 3" xfId="17378"/>
    <cellStyle name="Normal 4 2 5 2 4" xfId="22306"/>
    <cellStyle name="Normal 4 2 5 2 4 2" xfId="22309"/>
    <cellStyle name="Normal 4 2 5 2 4 2 2" xfId="22315"/>
    <cellStyle name="Normal 4 2 5 2 4 3" xfId="22317"/>
    <cellStyle name="Normal 4 2 5 2 5" xfId="22320"/>
    <cellStyle name="Normal 4 2 5 2 5 2" xfId="22322"/>
    <cellStyle name="Normal 4 2 5 2 5 2 2" xfId="22324"/>
    <cellStyle name="Normal 4 2 5 2 5 3" xfId="22325"/>
    <cellStyle name="Normal 4 2 5 2 6" xfId="22327"/>
    <cellStyle name="Normal 4 2 5 2 6 2" xfId="8656"/>
    <cellStyle name="Normal 4 2 5 2 6 2 2" xfId="14960"/>
    <cellStyle name="Normal 4 2 5 2 6 3" xfId="947"/>
    <cellStyle name="Normal 4 2 5 2 7" xfId="16298"/>
    <cellStyle name="Normal 4 2 5 2 7 2" xfId="8738"/>
    <cellStyle name="Normal 4 2 5 2 7 2 2" xfId="22328"/>
    <cellStyle name="Normal 4 2 5 2 7 3" xfId="22332"/>
    <cellStyle name="Normal 4 2 5 2 8" xfId="22333"/>
    <cellStyle name="Normal 4 2 5 2 8 2" xfId="8742"/>
    <cellStyle name="Normal 4 2 5 2 9" xfId="22334"/>
    <cellStyle name="Normal 4 2 5 2 9 2" xfId="8765"/>
    <cellStyle name="Normal 4 2 5 3" xfId="36922"/>
    <cellStyle name="Normal 4 2 5 3 2" xfId="2405"/>
    <cellStyle name="Normal 4 2 5 3 2 2" xfId="19766"/>
    <cellStyle name="Normal 4 2 5 3 3" xfId="4797"/>
    <cellStyle name="Normal 4 2 5 4" xfId="32316"/>
    <cellStyle name="Normal 4 2 5 4 2" xfId="19768"/>
    <cellStyle name="Normal 4 2 5 4 2 2" xfId="37570"/>
    <cellStyle name="Normal 4 2 5 4 3" xfId="22335"/>
    <cellStyle name="Normal 4 2 5 5" xfId="24357"/>
    <cellStyle name="Normal 4 2 5 5 2" xfId="33126"/>
    <cellStyle name="Normal 4 2 5 5 2 2" xfId="37867"/>
    <cellStyle name="Normal 4 2 5 5 3" xfId="22336"/>
    <cellStyle name="Normal 4 2 5 6" xfId="30689"/>
    <cellStyle name="Normal 4 2 5 6 2" xfId="37829"/>
    <cellStyle name="Normal 4 2 5 6 2 2" xfId="38787"/>
    <cellStyle name="Normal 4 2 5 6 3" xfId="22338"/>
    <cellStyle name="Normal 4 2 5 7" xfId="553"/>
    <cellStyle name="Normal 4 2 5 7 2" xfId="684"/>
    <cellStyle name="Normal 4 2 5 7 2 2" xfId="35937"/>
    <cellStyle name="Normal 4 2 5 7 3" xfId="22340"/>
    <cellStyle name="Normal 4 2 5 8" xfId="21977"/>
    <cellStyle name="Normal 4 2 5 8 2" xfId="22341"/>
    <cellStyle name="Normal 4 2 5 8 2 2" xfId="11254"/>
    <cellStyle name="Normal 4 2 5 8 3" xfId="22342"/>
    <cellStyle name="Normal 4 2 5 9" xfId="2572"/>
    <cellStyle name="Normal 4 2 5 9 2" xfId="912"/>
    <cellStyle name="Normal 4 2 6" xfId="19827"/>
    <cellStyle name="Normal 4 2 6 10" xfId="19596"/>
    <cellStyle name="Normal 4 2 6 10 2" xfId="22344"/>
    <cellStyle name="Normal 4 2 6 11" xfId="22345"/>
    <cellStyle name="Normal 4 2 6 12" xfId="22347"/>
    <cellStyle name="Normal 4 2 6 12 2" xfId="12504"/>
    <cellStyle name="Normal 4 2 6 12 2 2" xfId="4698"/>
    <cellStyle name="Normal 4 2 6 12 2 3" xfId="38887"/>
    <cellStyle name="Normal 4 2 6 2" xfId="22351"/>
    <cellStyle name="Normal 4 2 6 2 10" xfId="21879"/>
    <cellStyle name="Normal 4 2 6 2 2" xfId="22354"/>
    <cellStyle name="Normal 4 2 6 2 2 2" xfId="22355"/>
    <cellStyle name="Normal 4 2 6 2 2 2 2" xfId="22359"/>
    <cellStyle name="Normal 4 2 6 2 2 3" xfId="22360"/>
    <cellStyle name="Normal 4 2 6 2 3" xfId="22361"/>
    <cellStyle name="Normal 4 2 6 2 3 2" xfId="23583"/>
    <cellStyle name="Normal 4 2 6 2 3 2 2" xfId="13804"/>
    <cellStyle name="Normal 4 2 6 2 3 3" xfId="5936"/>
    <cellStyle name="Normal 4 2 6 2 4" xfId="22362"/>
    <cellStyle name="Normal 4 2 6 2 4 2" xfId="22364"/>
    <cellStyle name="Normal 4 2 6 2 4 2 2" xfId="38309"/>
    <cellStyle name="Normal 4 2 6 2 4 3" xfId="22368"/>
    <cellStyle name="Normal 4 2 6 2 5" xfId="22370"/>
    <cellStyle name="Normal 4 2 6 2 5 2" xfId="24012"/>
    <cellStyle name="Normal 4 2 6 2 5 2 2" xfId="17694"/>
    <cellStyle name="Normal 4 2 6 2 5 3" xfId="22371"/>
    <cellStyle name="Normal 4 2 6 2 6" xfId="22372"/>
    <cellStyle name="Normal 4 2 6 2 6 2" xfId="4782"/>
    <cellStyle name="Normal 4 2 6 2 6 2 2" xfId="3056"/>
    <cellStyle name="Normal 4 2 6 2 6 3" xfId="634"/>
    <cellStyle name="Normal 4 2 6 2 7" xfId="22373"/>
    <cellStyle name="Normal 4 2 6 2 7 2" xfId="9441"/>
    <cellStyle name="Normal 4 2 6 2 7 2 2" xfId="22375"/>
    <cellStyle name="Normal 4 2 6 2 7 3" xfId="22376"/>
    <cellStyle name="Normal 4 2 6 2 8" xfId="22377"/>
    <cellStyle name="Normal 4 2 6 2 8 2" xfId="9445"/>
    <cellStyle name="Normal 4 2 6 2 9" xfId="22379"/>
    <cellStyle name="Normal 4 2 6 2 9 2" xfId="9454"/>
    <cellStyle name="Normal 4 2 6 3" xfId="10845"/>
    <cellStyle name="Normal 4 2 6 3 2" xfId="22380"/>
    <cellStyle name="Normal 4 2 6 3 2 2" xfId="25883"/>
    <cellStyle name="Normal 4 2 6 3 3" xfId="2514"/>
    <cellStyle name="Normal 4 2 6 4" xfId="24474"/>
    <cellStyle name="Normal 4 2 6 4 2" xfId="22382"/>
    <cellStyle name="Normal 4 2 6 4 2 2" xfId="22385"/>
    <cellStyle name="Normal 4 2 6 4 3" xfId="22388"/>
    <cellStyle name="Normal 4 2 6 5" xfId="9312"/>
    <cellStyle name="Normal 4 2 6 5 2" xfId="22391"/>
    <cellStyle name="Normal 4 2 6 5 2 2" xfId="22392"/>
    <cellStyle name="Normal 4 2 6 5 3" xfId="22395"/>
    <cellStyle name="Normal 4 2 6 6" xfId="38112"/>
    <cellStyle name="Normal 4 2 6 6 2" xfId="37469"/>
    <cellStyle name="Normal 4 2 6 6 2 2" xfId="22396"/>
    <cellStyle name="Normal 4 2 6 6 3" xfId="22397"/>
    <cellStyle name="Normal 4 2 6 7" xfId="2188"/>
    <cellStyle name="Normal 4 2 6 7 2" xfId="2444"/>
    <cellStyle name="Normal 4 2 6 7 2 2" xfId="22398"/>
    <cellStyle name="Normal 4 2 6 7 3" xfId="22399"/>
    <cellStyle name="Normal 4 2 6 8" xfId="9551"/>
    <cellStyle name="Normal 4 2 6 8 2" xfId="22400"/>
    <cellStyle name="Normal 4 2 6 8 2 2" xfId="667"/>
    <cellStyle name="Normal 4 2 6 8 3" xfId="22401"/>
    <cellStyle name="Normal 4 2 6 9" xfId="1113"/>
    <cellStyle name="Normal 4 2 6 9 2" xfId="22403"/>
    <cellStyle name="Normal 4 2 7" xfId="13190"/>
    <cellStyle name="Normal 4 2 7 10" xfId="29803"/>
    <cellStyle name="Normal 4 2 7 10 2" xfId="30367"/>
    <cellStyle name="Normal 4 2 7 11" xfId="32157"/>
    <cellStyle name="Normal 4 2 7 2" xfId="12622"/>
    <cellStyle name="Normal 4 2 7 2 10" xfId="22404"/>
    <cellStyle name="Normal 4 2 7 2 2" xfId="20166"/>
    <cellStyle name="Normal 4 2 7 2 2 2" xfId="22411"/>
    <cellStyle name="Normal 4 2 7 2 2 2 2" xfId="10723"/>
    <cellStyle name="Normal 4 2 7 2 2 3" xfId="22414"/>
    <cellStyle name="Normal 4 2 7 2 3" xfId="22415"/>
    <cellStyle name="Normal 4 2 7 2 3 2" xfId="22419"/>
    <cellStyle name="Normal 4 2 7 2 3 2 2" xfId="2552"/>
    <cellStyle name="Normal 4 2 7 2 3 3" xfId="6703"/>
    <cellStyle name="Normal 4 2 7 2 4" xfId="4476"/>
    <cellStyle name="Normal 4 2 7 2 4 2" xfId="5075"/>
    <cellStyle name="Normal 4 2 7 2 4 2 2" xfId="7088"/>
    <cellStyle name="Normal 4 2 7 2 4 3" xfId="22423"/>
    <cellStyle name="Normal 4 2 7 2 5" xfId="7730"/>
    <cellStyle name="Normal 4 2 7 2 5 2" xfId="22424"/>
    <cellStyle name="Normal 4 2 7 2 5 2 2" xfId="22428"/>
    <cellStyle name="Normal 4 2 7 2 5 3" xfId="22429"/>
    <cellStyle name="Normal 4 2 7 2 6" xfId="22430"/>
    <cellStyle name="Normal 4 2 7 2 6 2" xfId="10027"/>
    <cellStyle name="Normal 4 2 7 2 6 2 2" xfId="10032"/>
    <cellStyle name="Normal 4 2 7 2 6 3" xfId="10043"/>
    <cellStyle name="Normal 4 2 7 2 7" xfId="22431"/>
    <cellStyle name="Normal 4 2 7 2 7 2" xfId="10085"/>
    <cellStyle name="Normal 4 2 7 2 7 2 2" xfId="22433"/>
    <cellStyle name="Normal 4 2 7 2 7 3" xfId="22434"/>
    <cellStyle name="Normal 4 2 7 2 8" xfId="22436"/>
    <cellStyle name="Normal 4 2 7 2 8 2" xfId="4435"/>
    <cellStyle name="Normal 4 2 7 2 9" xfId="6987"/>
    <cellStyle name="Normal 4 2 7 2 9 2" xfId="5966"/>
    <cellStyle name="Normal 4 2 7 3" xfId="23390"/>
    <cellStyle name="Normal 4 2 7 3 2" xfId="3358"/>
    <cellStyle name="Normal 4 2 7 3 2 2" xfId="11478"/>
    <cellStyle name="Normal 4 2 7 3 3" xfId="2540"/>
    <cellStyle name="Normal 4 2 7 4" xfId="32324"/>
    <cellStyle name="Normal 4 2 7 4 2" xfId="22437"/>
    <cellStyle name="Normal 4 2 7 4 2 2" xfId="22439"/>
    <cellStyle name="Normal 4 2 7 4 3" xfId="22443"/>
    <cellStyle name="Normal 4 2 7 5" xfId="22445"/>
    <cellStyle name="Normal 4 2 7 5 2" xfId="22446"/>
    <cellStyle name="Normal 4 2 7 5 2 2" xfId="27801"/>
    <cellStyle name="Normal 4 2 7 5 3" xfId="22450"/>
    <cellStyle name="Normal 4 2 7 6" xfId="35486"/>
    <cellStyle name="Normal 4 2 7 6 2" xfId="36561"/>
    <cellStyle name="Normal 4 2 7 6 2 2" xfId="22451"/>
    <cellStyle name="Normal 4 2 7 6 3" xfId="22454"/>
    <cellStyle name="Normal 4 2 7 7" xfId="3114"/>
    <cellStyle name="Normal 4 2 7 7 2" xfId="1517"/>
    <cellStyle name="Normal 4 2 7 7 2 2" xfId="22455"/>
    <cellStyle name="Normal 4 2 7 7 3" xfId="22456"/>
    <cellStyle name="Normal 4 2 7 8" xfId="1946"/>
    <cellStyle name="Normal 4 2 7 8 2" xfId="22457"/>
    <cellStyle name="Normal 4 2 7 8 2 2" xfId="7210"/>
    <cellStyle name="Normal 4 2 7 8 3" xfId="22458"/>
    <cellStyle name="Normal 4 2 7 9" xfId="21318"/>
    <cellStyle name="Normal 4 2 7 9 2" xfId="21319"/>
    <cellStyle name="Normal 4 2 8" xfId="9968"/>
    <cellStyle name="Normal 4 2 8 10" xfId="9465"/>
    <cellStyle name="Normal 4 2 8 10 2" xfId="35549"/>
    <cellStyle name="Normal 4 2 8 11" xfId="4302"/>
    <cellStyle name="Normal 4 2 8 2" xfId="33774"/>
    <cellStyle name="Normal 4 2 8 2 10" xfId="17431"/>
    <cellStyle name="Normal 4 2 8 2 2" xfId="9155"/>
    <cellStyle name="Normal 4 2 8 2 2 2" xfId="29858"/>
    <cellStyle name="Normal 4 2 8 2 2 2 2" xfId="31488"/>
    <cellStyle name="Normal 4 2 8 2 2 3" xfId="22462"/>
    <cellStyle name="Normal 4 2 8 2 3" xfId="22463"/>
    <cellStyle name="Normal 4 2 8 2 3 2" xfId="22464"/>
    <cellStyle name="Normal 4 2 8 2 3 2 2" xfId="5696"/>
    <cellStyle name="Normal 4 2 8 2 3 3" xfId="4658"/>
    <cellStyle name="Normal 4 2 8 2 4" xfId="26969"/>
    <cellStyle name="Normal 4 2 8 2 4 2" xfId="20381"/>
    <cellStyle name="Normal 4 2 8 2 4 2 2" xfId="12756"/>
    <cellStyle name="Normal 4 2 8 2 4 3" xfId="20386"/>
    <cellStyle name="Normal 4 2 8 2 5" xfId="20389"/>
    <cellStyle name="Normal 4 2 8 2 5 2" xfId="20393"/>
    <cellStyle name="Normal 4 2 8 2 5 2 2" xfId="35417"/>
    <cellStyle name="Normal 4 2 8 2 5 3" xfId="27229"/>
    <cellStyle name="Normal 4 2 8 2 6" xfId="35692"/>
    <cellStyle name="Normal 4 2 8 2 6 2" xfId="10360"/>
    <cellStyle name="Normal 4 2 8 2 6 2 2" xfId="8400"/>
    <cellStyle name="Normal 4 2 8 2 6 3" xfId="27265"/>
    <cellStyle name="Normal 4 2 8 2 7" xfId="20402"/>
    <cellStyle name="Normal 4 2 8 2 7 2" xfId="10374"/>
    <cellStyle name="Normal 4 2 8 2 7 2 2" xfId="34358"/>
    <cellStyle name="Normal 4 2 8 2 7 3" xfId="27276"/>
    <cellStyle name="Normal 4 2 8 2 8" xfId="20406"/>
    <cellStyle name="Normal 4 2 8 2 8 2" xfId="5414"/>
    <cellStyle name="Normal 4 2 8 2 9" xfId="381"/>
    <cellStyle name="Normal 4 2 8 2 9 2" xfId="10395"/>
    <cellStyle name="Normal 4 2 8 3" xfId="23400"/>
    <cellStyle name="Normal 4 2 8 3 2" xfId="22468"/>
    <cellStyle name="Normal 4 2 8 3 2 2" xfId="8513"/>
    <cellStyle name="Normal 4 2 8 3 3" xfId="1534"/>
    <cellStyle name="Normal 4 2 8 4" xfId="22469"/>
    <cellStyle name="Normal 4 2 8 4 2" xfId="22470"/>
    <cellStyle name="Normal 4 2 8 4 2 2" xfId="22471"/>
    <cellStyle name="Normal 4 2 8 4 3" xfId="22473"/>
    <cellStyle name="Normal 4 2 8 5" xfId="22474"/>
    <cellStyle name="Normal 4 2 8 5 2" xfId="22475"/>
    <cellStyle name="Normal 4 2 8 5 2 2" xfId="22476"/>
    <cellStyle name="Normal 4 2 8 5 3" xfId="22477"/>
    <cellStyle name="Normal 4 2 8 6" xfId="38462"/>
    <cellStyle name="Normal 4 2 8 6 2" xfId="22478"/>
    <cellStyle name="Normal 4 2 8 6 2 2" xfId="22479"/>
    <cellStyle name="Normal 4 2 8 6 3" xfId="22480"/>
    <cellStyle name="Normal 4 2 8 7" xfId="10271"/>
    <cellStyle name="Normal 4 2 8 7 2" xfId="8846"/>
    <cellStyle name="Normal 4 2 8 7 2 2" xfId="22482"/>
    <cellStyle name="Normal 4 2 8 7 3" xfId="22483"/>
    <cellStyle name="Normal 4 2 8 8" xfId="919"/>
    <cellStyle name="Normal 4 2 8 8 2" xfId="22485"/>
    <cellStyle name="Normal 4 2 8 8 2 2" xfId="22486"/>
    <cellStyle name="Normal 4 2 8 8 3" xfId="22488"/>
    <cellStyle name="Normal 4 2 8 9" xfId="8746"/>
    <cellStyle name="Normal 4 2 8 9 2" xfId="34042"/>
    <cellStyle name="Normal 4 2 9" xfId="22490"/>
    <cellStyle name="Normal 4 2 9 10" xfId="1131"/>
    <cellStyle name="Normal 4 2 9 2" xfId="3545"/>
    <cellStyle name="Normal 4 2 9 2 2" xfId="4889"/>
    <cellStyle name="Normal 4 2 9 2 2 2" xfId="22491"/>
    <cellStyle name="Normal 4 2 9 2 3" xfId="22493"/>
    <cellStyle name="Normal 4 2 9 3" xfId="928"/>
    <cellStyle name="Normal 4 2 9 3 2" xfId="3722"/>
    <cellStyle name="Normal 4 2 9 3 2 2" xfId="6290"/>
    <cellStyle name="Normal 4 2 9 3 3" xfId="3743"/>
    <cellStyle name="Normal 4 2 9 4" xfId="22494"/>
    <cellStyle name="Normal 4 2 9 4 2" xfId="22495"/>
    <cellStyle name="Normal 4 2 9 4 2 2" xfId="22496"/>
    <cellStyle name="Normal 4 2 9 4 3" xfId="22497"/>
    <cellStyle name="Normal 4 2 9 5" xfId="22498"/>
    <cellStyle name="Normal 4 2 9 5 2" xfId="22499"/>
    <cellStyle name="Normal 4 2 9 5 2 2" xfId="22502"/>
    <cellStyle name="Normal 4 2 9 5 3" xfId="22506"/>
    <cellStyle name="Normal 4 2 9 6" xfId="17046"/>
    <cellStyle name="Normal 4 2 9 6 2" xfId="8949"/>
    <cellStyle name="Normal 4 2 9 6 2 2" xfId="24132"/>
    <cellStyle name="Normal 4 2 9 6 3" xfId="18066"/>
    <cellStyle name="Normal 4 2 9 7" xfId="7544"/>
    <cellStyle name="Normal 4 2 9 7 2" xfId="16128"/>
    <cellStyle name="Normal 4 2 9 7 2 2" xfId="25060"/>
    <cellStyle name="Normal 4 2 9 7 3" xfId="8394"/>
    <cellStyle name="Normal 4 2 9 8" xfId="22507"/>
    <cellStyle name="Normal 4 2 9 8 2" xfId="7161"/>
    <cellStyle name="Normal 4 2 9 9" xfId="22504"/>
    <cellStyle name="Normal 4 2 9 9 2" xfId="25756"/>
    <cellStyle name="Normal 4 20" xfId="22383"/>
    <cellStyle name="Normal 4 20 2" xfId="22387"/>
    <cellStyle name="Normal 4 21" xfId="22390"/>
    <cellStyle name="Normal 4 22" xfId="4793"/>
    <cellStyle name="Normal 4 23" xfId="21211"/>
    <cellStyle name="Normal 4 24" xfId="24631"/>
    <cellStyle name="Normal 4 3" xfId="24935"/>
    <cellStyle name="Normal 4 3 10" xfId="22509"/>
    <cellStyle name="Normal 4 3 10 2" xfId="22510"/>
    <cellStyle name="Normal 4 3 10 2 2" xfId="22512"/>
    <cellStyle name="Normal 4 3 10 3" xfId="22514"/>
    <cellStyle name="Normal 4 3 11" xfId="22518"/>
    <cellStyle name="Normal 4 3 11 2" xfId="22521"/>
    <cellStyle name="Normal 4 3 11 2 2" xfId="22525"/>
    <cellStyle name="Normal 4 3 11 3" xfId="18128"/>
    <cellStyle name="Normal 4 3 12" xfId="22529"/>
    <cellStyle name="Normal 4 3 12 2" xfId="22532"/>
    <cellStyle name="Normal 4 3 12 2 2" xfId="22537"/>
    <cellStyle name="Normal 4 3 12 3" xfId="22538"/>
    <cellStyle name="Normal 4 3 13" xfId="22541"/>
    <cellStyle name="Normal 4 3 13 2" xfId="22543"/>
    <cellStyle name="Normal 4 3 13 2 2" xfId="22547"/>
    <cellStyle name="Normal 4 3 13 3" xfId="22550"/>
    <cellStyle name="Normal 4 3 14" xfId="22552"/>
    <cellStyle name="Normal 4 3 14 2" xfId="26671"/>
    <cellStyle name="Normal 4 3 14 2 2" xfId="18477"/>
    <cellStyle name="Normal 4 3 14 3" xfId="26250"/>
    <cellStyle name="Normal 4 3 15" xfId="22557"/>
    <cellStyle name="Normal 4 3 15 2" xfId="22566"/>
    <cellStyle name="Normal 4 3 15 2 2" xfId="18710"/>
    <cellStyle name="Normal 4 3 15 3" xfId="22575"/>
    <cellStyle name="Normal 4 3 16" xfId="14530"/>
    <cellStyle name="Normal 4 3 16 2" xfId="22578"/>
    <cellStyle name="Normal 4 3 17" xfId="22284"/>
    <cellStyle name="Normal 4 3 17 2" xfId="24785"/>
    <cellStyle name="Normal 4 3 18" xfId="14543"/>
    <cellStyle name="Normal 4 3 19" xfId="22581"/>
    <cellStyle name="Normal 4 3 2" xfId="13794"/>
    <cellStyle name="Normal 4 3 2 10" xfId="22584"/>
    <cellStyle name="Normal 4 3 2 10 2" xfId="22587"/>
    <cellStyle name="Normal 4 3 2 10 2 2" xfId="30417"/>
    <cellStyle name="Normal 4 3 2 10 3" xfId="23059"/>
    <cellStyle name="Normal 4 3 2 11" xfId="11100"/>
    <cellStyle name="Normal 4 3 2 11 2" xfId="3122"/>
    <cellStyle name="Normal 4 3 2 11 2 2" xfId="35530"/>
    <cellStyle name="Normal 4 3 2 11 3" xfId="22594"/>
    <cellStyle name="Normal 4 3 2 12" xfId="1216"/>
    <cellStyle name="Normal 4 3 2 12 2" xfId="6294"/>
    <cellStyle name="Normal 4 3 2 12 2 2" xfId="7754"/>
    <cellStyle name="Normal 4 3 2 12 3" xfId="9384"/>
    <cellStyle name="Normal 4 3 2 13" xfId="4493"/>
    <cellStyle name="Normal 4 3 2 13 2" xfId="4337"/>
    <cellStyle name="Normal 4 3 2 13 2 2" xfId="5248"/>
    <cellStyle name="Normal 4 3 2 13 3" xfId="15787"/>
    <cellStyle name="Normal 4 3 2 14" xfId="13816"/>
    <cellStyle name="Normal 4 3 2 14 2" xfId="34104"/>
    <cellStyle name="Normal 4 3 2 15" xfId="29180"/>
    <cellStyle name="Normal 4 3 2 15 2" xfId="9918"/>
    <cellStyle name="Normal 4 3 2 16" xfId="11710"/>
    <cellStyle name="Normal 4 3 2 17" xfId="35819"/>
    <cellStyle name="Normal 4 3 2 2" xfId="8903"/>
    <cellStyle name="Normal 4 3 2 2 10" xfId="29884"/>
    <cellStyle name="Normal 4 3 2 2 10 2" xfId="22598"/>
    <cellStyle name="Normal 4 3 2 2 10 2 2" xfId="22601"/>
    <cellStyle name="Normal 4 3 2 2 10 3" xfId="20248"/>
    <cellStyle name="Normal 4 3 2 2 11" xfId="2573"/>
    <cellStyle name="Normal 4 3 2 2 11 2" xfId="832"/>
    <cellStyle name="Normal 4 3 2 2 11 2 2" xfId="22602"/>
    <cellStyle name="Normal 4 3 2 2 11 3" xfId="28180"/>
    <cellStyle name="Normal 4 3 2 2 12" xfId="28187"/>
    <cellStyle name="Normal 4 3 2 2 12 2" xfId="19095"/>
    <cellStyle name="Normal 4 3 2 2 12 2 2" xfId="22610"/>
    <cellStyle name="Normal 4 3 2 2 12 3" xfId="22615"/>
    <cellStyle name="Normal 4 3 2 2 13" xfId="22617"/>
    <cellStyle name="Normal 4 3 2 2 13 2" xfId="22619"/>
    <cellStyle name="Normal 4 3 2 2 14" xfId="34742"/>
    <cellStyle name="Normal 4 3 2 2 14 2" xfId="12094"/>
    <cellStyle name="Normal 4 3 2 2 15" xfId="12164"/>
    <cellStyle name="Normal 4 3 2 2 16" xfId="5131"/>
    <cellStyle name="Normal 4 3 2 2 2" xfId="11918"/>
    <cellStyle name="Normal 4 3 2 2 2 10" xfId="22623"/>
    <cellStyle name="Normal 4 3 2 2 2 10 2" xfId="22626"/>
    <cellStyle name="Normal 4 3 2 2 2 11" xfId="22627"/>
    <cellStyle name="Normal 4 3 2 2 2 2" xfId="8592"/>
    <cellStyle name="Normal 4 3 2 2 2 2 10" xfId="21205"/>
    <cellStyle name="Normal 4 3 2 2 2 2 2" xfId="10741"/>
    <cellStyle name="Normal 4 3 2 2 2 2 2 2" xfId="805"/>
    <cellStyle name="Normal 4 3 2 2 2 2 2 2 2" xfId="3276"/>
    <cellStyle name="Normal 4 3 2 2 2 2 2 3" xfId="1932"/>
    <cellStyle name="Normal 4 3 2 2 2 2 3" xfId="22631"/>
    <cellStyle name="Normal 4 3 2 2 2 2 3 2" xfId="7041"/>
    <cellStyle name="Normal 4 3 2 2 2 2 3 2 2" xfId="9457"/>
    <cellStyle name="Normal 4 3 2 2 2 2 3 3" xfId="7049"/>
    <cellStyle name="Normal 4 3 2 2 2 2 4" xfId="22633"/>
    <cellStyle name="Normal 4 3 2 2 2 2 4 2" xfId="878"/>
    <cellStyle name="Normal 4 3 2 2 2 2 4 2 2" xfId="22330"/>
    <cellStyle name="Normal 4 3 2 2 2 2 4 3" xfId="3197"/>
    <cellStyle name="Normal 4 3 2 2 2 2 5" xfId="17396"/>
    <cellStyle name="Normal 4 3 2 2 2 2 5 2" xfId="4874"/>
    <cellStyle name="Normal 4 3 2 2 2 2 5 2 2" xfId="22635"/>
    <cellStyle name="Normal 4 3 2 2 2 2 5 3" xfId="22637"/>
    <cellStyle name="Normal 4 3 2 2 2 2 6" xfId="22006"/>
    <cellStyle name="Normal 4 3 2 2 2 2 6 2" xfId="5641"/>
    <cellStyle name="Normal 4 3 2 2 2 2 6 2 2" xfId="22639"/>
    <cellStyle name="Normal 4 3 2 2 2 2 6 3" xfId="22642"/>
    <cellStyle name="Normal 4 3 2 2 2 2 7" xfId="22644"/>
    <cellStyle name="Normal 4 3 2 2 2 2 7 2" xfId="15148"/>
    <cellStyle name="Normal 4 3 2 2 2 2 7 2 2" xfId="21067"/>
    <cellStyle name="Normal 4 3 2 2 2 2 7 3" xfId="22647"/>
    <cellStyle name="Normal 4 3 2 2 2 2 8" xfId="22649"/>
    <cellStyle name="Normal 4 3 2 2 2 2 8 2" xfId="28237"/>
    <cellStyle name="Normal 4 3 2 2 2 2 9" xfId="2699"/>
    <cellStyle name="Normal 4 3 2 2 2 2 9 2" xfId="15232"/>
    <cellStyle name="Normal 4 3 2 2 2 3" xfId="28080"/>
    <cellStyle name="Normal 4 3 2 2 2 3 2" xfId="9634"/>
    <cellStyle name="Normal 4 3 2 2 2 3 2 2" xfId="1589"/>
    <cellStyle name="Normal 4 3 2 2 2 3 3" xfId="11788"/>
    <cellStyle name="Normal 4 3 2 2 2 4" xfId="22651"/>
    <cellStyle name="Normal 4 3 2 2 2 4 2" xfId="12089"/>
    <cellStyle name="Normal 4 3 2 2 2 4 2 2" xfId="332"/>
    <cellStyle name="Normal 4 3 2 2 2 4 3" xfId="22653"/>
    <cellStyle name="Normal 4 3 2 2 2 5" xfId="22658"/>
    <cellStyle name="Normal 4 3 2 2 2 5 2" xfId="22662"/>
    <cellStyle name="Normal 4 3 2 2 2 5 2 2" xfId="5384"/>
    <cellStyle name="Normal 4 3 2 2 2 5 3" xfId="35309"/>
    <cellStyle name="Normal 4 3 2 2 2 6" xfId="22668"/>
    <cellStyle name="Normal 4 3 2 2 2 6 2" xfId="22673"/>
    <cellStyle name="Normal 4 3 2 2 2 6 2 2" xfId="17268"/>
    <cellStyle name="Normal 4 3 2 2 2 6 3" xfId="22410"/>
    <cellStyle name="Normal 4 3 2 2 2 7" xfId="10459"/>
    <cellStyle name="Normal 4 3 2 2 2 7 2" xfId="22676"/>
    <cellStyle name="Normal 4 3 2 2 2 7 2 2" xfId="3015"/>
    <cellStyle name="Normal 4 3 2 2 2 7 3" xfId="22421"/>
    <cellStyle name="Normal 4 3 2 2 2 8" xfId="26623"/>
    <cellStyle name="Normal 4 3 2 2 2 8 2" xfId="26628"/>
    <cellStyle name="Normal 4 3 2 2 2 8 2 2" xfId="13380"/>
    <cellStyle name="Normal 4 3 2 2 2 8 3" xfId="5073"/>
    <cellStyle name="Normal 4 3 2 2 2 9" xfId="26633"/>
    <cellStyle name="Normal 4 3 2 2 2 9 2" xfId="22680"/>
    <cellStyle name="Normal 4 3 2 2 3" xfId="11920"/>
    <cellStyle name="Normal 4 3 2 2 3 10" xfId="15199"/>
    <cellStyle name="Normal 4 3 2 2 3 10 2" xfId="32424"/>
    <cellStyle name="Normal 4 3 2 2 3 11" xfId="6611"/>
    <cellStyle name="Normal 4 3 2 2 3 2" xfId="22858"/>
    <cellStyle name="Normal 4 3 2 2 3 2 10" xfId="22683"/>
    <cellStyle name="Normal 4 3 2 2 3 2 2" xfId="22685"/>
    <cellStyle name="Normal 4 3 2 2 3 2 2 2" xfId="22687"/>
    <cellStyle name="Normal 4 3 2 2 3 2 2 2 2" xfId="22688"/>
    <cellStyle name="Normal 4 3 2 2 3 2 2 3" xfId="36790"/>
    <cellStyle name="Normal 4 3 2 2 3 2 3" xfId="22689"/>
    <cellStyle name="Normal 4 3 2 2 3 2 3 2" xfId="29362"/>
    <cellStyle name="Normal 4 3 2 2 3 2 3 2 2" xfId="33229"/>
    <cellStyle name="Normal 4 3 2 2 3 2 3 3" xfId="12746"/>
    <cellStyle name="Normal 4 3 2 2 3 2 4" xfId="22690"/>
    <cellStyle name="Normal 4 3 2 2 3 2 4 2" xfId="31551"/>
    <cellStyle name="Normal 4 3 2 2 3 2 4 2 2" xfId="13358"/>
    <cellStyle name="Normal 4 3 2 2 3 2 4 3" xfId="24223"/>
    <cellStyle name="Normal 4 3 2 2 3 2 5" xfId="22691"/>
    <cellStyle name="Normal 4 3 2 2 3 2 5 2" xfId="29386"/>
    <cellStyle name="Normal 4 3 2 2 3 2 5 2 2" xfId="22692"/>
    <cellStyle name="Normal 4 3 2 2 3 2 5 3" xfId="6734"/>
    <cellStyle name="Normal 4 3 2 2 3 2 6" xfId="1329"/>
    <cellStyle name="Normal 4 3 2 2 3 2 6 2" xfId="27672"/>
    <cellStyle name="Normal 4 3 2 2 3 2 6 2 2" xfId="35966"/>
    <cellStyle name="Normal 4 3 2 2 3 2 6 3" xfId="24239"/>
    <cellStyle name="Normal 4 3 2 2 3 2 7" xfId="29215"/>
    <cellStyle name="Normal 4 3 2 2 3 2 7 2" xfId="27677"/>
    <cellStyle name="Normal 4 3 2 2 3 2 7 2 2" xfId="30196"/>
    <cellStyle name="Normal 4 3 2 2 3 2 7 3" xfId="24187"/>
    <cellStyle name="Normal 4 3 2 2 3 2 8" xfId="19065"/>
    <cellStyle name="Normal 4 3 2 2 3 2 8 2" xfId="4550"/>
    <cellStyle name="Normal 4 3 2 2 3 2 9" xfId="18022"/>
    <cellStyle name="Normal 4 3 2 2 3 2 9 2" xfId="33762"/>
    <cellStyle name="Normal 4 3 2 2 3 3" xfId="22703"/>
    <cellStyle name="Normal 4 3 2 2 3 3 2" xfId="22705"/>
    <cellStyle name="Normal 4 3 2 2 3 3 2 2" xfId="18680"/>
    <cellStyle name="Normal 4 3 2 2 3 3 3" xfId="502"/>
    <cellStyle name="Normal 4 3 2 2 3 4" xfId="22707"/>
    <cellStyle name="Normal 4 3 2 2 3 4 2" xfId="22709"/>
    <cellStyle name="Normal 4 3 2 2 3 4 2 2" xfId="22711"/>
    <cellStyle name="Normal 4 3 2 2 3 4 3" xfId="22713"/>
    <cellStyle name="Normal 4 3 2 2 3 5" xfId="22718"/>
    <cellStyle name="Normal 4 3 2 2 3 5 2" xfId="22720"/>
    <cellStyle name="Normal 4 3 2 2 3 5 2 2" xfId="4997"/>
    <cellStyle name="Normal 4 3 2 2 3 5 3" xfId="22723"/>
    <cellStyle name="Normal 4 3 2 2 3 6" xfId="16088"/>
    <cellStyle name="Normal 4 3 2 2 3 6 2" xfId="1407"/>
    <cellStyle name="Normal 4 3 2 2 3 6 2 2" xfId="22728"/>
    <cellStyle name="Normal 4 3 2 2 3 6 3" xfId="11479"/>
    <cellStyle name="Normal 4 3 2 2 3 7" xfId="22731"/>
    <cellStyle name="Normal 4 3 2 2 3 7 2" xfId="26536"/>
    <cellStyle name="Normal 4 3 2 2 3 7 2 2" xfId="1459"/>
    <cellStyle name="Normal 4 3 2 2 3 7 3" xfId="22733"/>
    <cellStyle name="Normal 4 3 2 2 3 8" xfId="22740"/>
    <cellStyle name="Normal 4 3 2 2 3 8 2" xfId="26635"/>
    <cellStyle name="Normal 4 3 2 2 3 8 2 2" xfId="15525"/>
    <cellStyle name="Normal 4 3 2 2 3 8 3" xfId="788"/>
    <cellStyle name="Normal 4 3 2 2 3 9" xfId="26644"/>
    <cellStyle name="Normal 4 3 2 2 3 9 2" xfId="22745"/>
    <cellStyle name="Normal 4 3 2 2 4" xfId="10666"/>
    <cellStyle name="Normal 4 3 2 2 4 10" xfId="3599"/>
    <cellStyle name="Normal 4 3 2 2 4 2" xfId="22748"/>
    <cellStyle name="Normal 4 3 2 2 4 2 2" xfId="17727"/>
    <cellStyle name="Normal 4 3 2 2 4 2 2 2" xfId="3072"/>
    <cellStyle name="Normal 4 3 2 2 4 2 3" xfId="22750"/>
    <cellStyle name="Normal 4 3 2 2 4 3" xfId="23096"/>
    <cellStyle name="Normal 4 3 2 2 4 3 2" xfId="8479"/>
    <cellStyle name="Normal 4 3 2 2 4 3 2 2" xfId="3386"/>
    <cellStyle name="Normal 4 3 2 2 4 3 3" xfId="6241"/>
    <cellStyle name="Normal 4 3 2 2 4 4" xfId="10776"/>
    <cellStyle name="Normal 4 3 2 2 4 4 2" xfId="20078"/>
    <cellStyle name="Normal 4 3 2 2 4 4 2 2" xfId="4067"/>
    <cellStyle name="Normal 4 3 2 2 4 4 3" xfId="22751"/>
    <cellStyle name="Normal 4 3 2 2 4 5" xfId="22754"/>
    <cellStyle name="Normal 4 3 2 2 4 5 2" xfId="22757"/>
    <cellStyle name="Normal 4 3 2 2 4 5 2 2" xfId="5417"/>
    <cellStyle name="Normal 4 3 2 2 4 5 3" xfId="22763"/>
    <cellStyle name="Normal 4 3 2 2 4 6" xfId="22769"/>
    <cellStyle name="Normal 4 3 2 2 4 6 2" xfId="35523"/>
    <cellStyle name="Normal 4 3 2 2 4 6 2 2" xfId="3755"/>
    <cellStyle name="Normal 4 3 2 2 4 6 3" xfId="36023"/>
    <cellStyle name="Normal 4 3 2 2 4 7" xfId="34133"/>
    <cellStyle name="Normal 4 3 2 2 4 7 2" xfId="16685"/>
    <cellStyle name="Normal 4 3 2 2 4 7 2 2" xfId="6149"/>
    <cellStyle name="Normal 4 3 2 2 4 7 3" xfId="10657"/>
    <cellStyle name="Normal 4 3 2 2 4 8" xfId="22773"/>
    <cellStyle name="Normal 4 3 2 2 4 8 2" xfId="34430"/>
    <cellStyle name="Normal 4 3 2 2 4 9" xfId="8979"/>
    <cellStyle name="Normal 4 3 2 2 4 9 2" xfId="33941"/>
    <cellStyle name="Normal 4 3 2 2 5" xfId="22777"/>
    <cellStyle name="Normal 4 3 2 2 5 10" xfId="32727"/>
    <cellStyle name="Normal 4 3 2 2 5 2" xfId="22779"/>
    <cellStyle name="Normal 4 3 2 2 5 2 2" xfId="17771"/>
    <cellStyle name="Normal 4 3 2 2 5 2 2 2" xfId="18407"/>
    <cellStyle name="Normal 4 3 2 2 5 2 3" xfId="22781"/>
    <cellStyle name="Normal 4 3 2 2 5 3" xfId="3154"/>
    <cellStyle name="Normal 4 3 2 2 5 3 2" xfId="22783"/>
    <cellStyle name="Normal 4 3 2 2 5 3 2 2" xfId="22785"/>
    <cellStyle name="Normal 4 3 2 2 5 3 3" xfId="12125"/>
    <cellStyle name="Normal 4 3 2 2 5 4" xfId="22788"/>
    <cellStyle name="Normal 4 3 2 2 5 4 2" xfId="22790"/>
    <cellStyle name="Normal 4 3 2 2 5 4 2 2" xfId="22792"/>
    <cellStyle name="Normal 4 3 2 2 5 4 3" xfId="31282"/>
    <cellStyle name="Normal 4 3 2 2 5 5" xfId="22794"/>
    <cellStyle name="Normal 4 3 2 2 5 5 2" xfId="22800"/>
    <cellStyle name="Normal 4 3 2 2 5 5 2 2" xfId="22804"/>
    <cellStyle name="Normal 4 3 2 2 5 5 3" xfId="24437"/>
    <cellStyle name="Normal 4 3 2 2 5 6" xfId="22806"/>
    <cellStyle name="Normal 4 3 2 2 5 6 2" xfId="15373"/>
    <cellStyle name="Normal 4 3 2 2 5 6 2 2" xfId="22813"/>
    <cellStyle name="Normal 4 3 2 2 5 6 3" xfId="22447"/>
    <cellStyle name="Normal 4 3 2 2 5 7" xfId="23361"/>
    <cellStyle name="Normal 4 3 2 2 5 7 2" xfId="21461"/>
    <cellStyle name="Normal 4 3 2 2 5 7 2 2" xfId="37279"/>
    <cellStyle name="Normal 4 3 2 2 5 7 3" xfId="26750"/>
    <cellStyle name="Normal 4 3 2 2 5 8" xfId="22818"/>
    <cellStyle name="Normal 4 3 2 2 5 8 2" xfId="36552"/>
    <cellStyle name="Normal 4 3 2 2 5 9" xfId="22820"/>
    <cellStyle name="Normal 4 3 2 2 5 9 2" xfId="35468"/>
    <cellStyle name="Normal 4 3 2 2 6" xfId="22828"/>
    <cellStyle name="Normal 4 3 2 2 6 2" xfId="22831"/>
    <cellStyle name="Normal 4 3 2 2 6 2 2" xfId="21299"/>
    <cellStyle name="Normal 4 3 2 2 6 2 2 2" xfId="22834"/>
    <cellStyle name="Normal 4 3 2 2 6 2 3" xfId="22840"/>
    <cellStyle name="Normal 4 3 2 2 6 3" xfId="22843"/>
    <cellStyle name="Normal 4 3 2 2 6 3 2" xfId="37134"/>
    <cellStyle name="Normal 4 3 2 2 6 3 2 2" xfId="13345"/>
    <cellStyle name="Normal 4 3 2 2 6 3 3" xfId="22846"/>
    <cellStyle name="Normal 4 3 2 2 6 4" xfId="22848"/>
    <cellStyle name="Normal 4 3 2 2 6 4 2" xfId="21307"/>
    <cellStyle name="Normal 4 3 2 2 6 4 2 2" xfId="22853"/>
    <cellStyle name="Normal 4 3 2 2 6 4 3" xfId="34065"/>
    <cellStyle name="Normal 4 3 2 2 6 5" xfId="26884"/>
    <cellStyle name="Normal 4 3 2 2 6 5 2" xfId="28909"/>
    <cellStyle name="Normal 4 3 2 2 6 5 2 2" xfId="22857"/>
    <cellStyle name="Normal 4 3 2 2 6 5 3" xfId="26043"/>
    <cellStyle name="Normal 4 3 2 2 6 6" xfId="35541"/>
    <cellStyle name="Normal 4 3 2 2 6 6 2" xfId="37659"/>
    <cellStyle name="Normal 4 3 2 2 6 6 2 2" xfId="22861"/>
    <cellStyle name="Normal 4 3 2 2 6 6 3" xfId="22452"/>
    <cellStyle name="Normal 4 3 2 2 6 7" xfId="15258"/>
    <cellStyle name="Normal 4 3 2 2 6 7 2" xfId="22865"/>
    <cellStyle name="Normal 4 3 2 2 6 8" xfId="22869"/>
    <cellStyle name="Normal 4 3 2 2 6 8 2" xfId="22871"/>
    <cellStyle name="Normal 4 3 2 2 6 9" xfId="422"/>
    <cellStyle name="Normal 4 3 2 2 7" xfId="22873"/>
    <cellStyle name="Normal 4 3 2 2 7 2" xfId="22875"/>
    <cellStyle name="Normal 4 3 2 2 7 2 2" xfId="38321"/>
    <cellStyle name="Normal 4 3 2 2 7 3" xfId="7398"/>
    <cellStyle name="Normal 4 3 2 2 8" xfId="22878"/>
    <cellStyle name="Normal 4 3 2 2 8 2" xfId="3301"/>
    <cellStyle name="Normal 4 3 2 2 8 2 2" xfId="21065"/>
    <cellStyle name="Normal 4 3 2 2 8 3" xfId="3320"/>
    <cellStyle name="Normal 4 3 2 2 9" xfId="9713"/>
    <cellStyle name="Normal 4 3 2 2 9 2" xfId="23469"/>
    <cellStyle name="Normal 4 3 2 2 9 2 2" xfId="32074"/>
    <cellStyle name="Normal 4 3 2 2 9 3" xfId="3409"/>
    <cellStyle name="Normal 4 3 2 3" xfId="7339"/>
    <cellStyle name="Normal 4 3 2 3 10" xfId="5438"/>
    <cellStyle name="Normal 4 3 2 3 10 2" xfId="9493"/>
    <cellStyle name="Normal 4 3 2 3 11" xfId="9501"/>
    <cellStyle name="Normal 4 3 2 3 2" xfId="7181"/>
    <cellStyle name="Normal 4 3 2 3 2 10" xfId="18476"/>
    <cellStyle name="Normal 4 3 2 3 2 2" xfId="2654"/>
    <cellStyle name="Normal 4 3 2 3 2 2 2" xfId="22881"/>
    <cellStyle name="Normal 4 3 2 3 2 2 2 2" xfId="28779"/>
    <cellStyle name="Normal 4 3 2 3 2 2 3" xfId="22882"/>
    <cellStyle name="Normal 4 3 2 3 2 3" xfId="22884"/>
    <cellStyle name="Normal 4 3 2 3 2 3 2" xfId="22886"/>
    <cellStyle name="Normal 4 3 2 3 2 3 2 2" xfId="22889"/>
    <cellStyle name="Normal 4 3 2 3 2 3 3" xfId="24281"/>
    <cellStyle name="Normal 4 3 2 3 2 4" xfId="22892"/>
    <cellStyle name="Normal 4 3 2 3 2 4 2" xfId="22895"/>
    <cellStyle name="Normal 4 3 2 3 2 4 2 2" xfId="7247"/>
    <cellStyle name="Normal 4 3 2 3 2 4 3" xfId="22898"/>
    <cellStyle name="Normal 4 3 2 3 2 5" xfId="22902"/>
    <cellStyle name="Normal 4 3 2 3 2 5 2" xfId="22906"/>
    <cellStyle name="Normal 4 3 2 3 2 5 2 2" xfId="13738"/>
    <cellStyle name="Normal 4 3 2 3 2 5 3" xfId="22908"/>
    <cellStyle name="Normal 4 3 2 3 2 6" xfId="21038"/>
    <cellStyle name="Normal 4 3 2 3 2 6 2" xfId="26927"/>
    <cellStyle name="Normal 4 3 2 3 2 6 2 2" xfId="26931"/>
    <cellStyle name="Normal 4 3 2 3 2 6 3" xfId="26933"/>
    <cellStyle name="Normal 4 3 2 3 2 7" xfId="15002"/>
    <cellStyle name="Normal 4 3 2 3 2 7 2" xfId="22912"/>
    <cellStyle name="Normal 4 3 2 3 2 7 2 2" xfId="4886"/>
    <cellStyle name="Normal 4 3 2 3 2 7 3" xfId="22465"/>
    <cellStyle name="Normal 4 3 2 3 2 8" xfId="22916"/>
    <cellStyle name="Normal 4 3 2 3 2 8 2" xfId="22920"/>
    <cellStyle name="Normal 4 3 2 3 2 9" xfId="22924"/>
    <cellStyle name="Normal 4 3 2 3 2 9 2" xfId="34559"/>
    <cellStyle name="Normal 4 3 2 3 3" xfId="13571"/>
    <cellStyle name="Normal 4 3 2 3 3 2" xfId="32694"/>
    <cellStyle name="Normal 4 3 2 3 3 2 2" xfId="22927"/>
    <cellStyle name="Normal 4 3 2 3 3 3" xfId="30506"/>
    <cellStyle name="Normal 4 3 2 3 4" xfId="4410"/>
    <cellStyle name="Normal 4 3 2 3 4 2" xfId="35914"/>
    <cellStyle name="Normal 4 3 2 3 4 2 2" xfId="17948"/>
    <cellStyle name="Normal 4 3 2 3 4 3" xfId="23104"/>
    <cellStyle name="Normal 4 3 2 3 5" xfId="22928"/>
    <cellStyle name="Normal 4 3 2 3 5 2" xfId="22929"/>
    <cellStyle name="Normal 4 3 2 3 5 2 2" xfId="19055"/>
    <cellStyle name="Normal 4 3 2 3 5 3" xfId="2190"/>
    <cellStyle name="Normal 4 3 2 3 6" xfId="22930"/>
    <cellStyle name="Normal 4 3 2 3 6 2" xfId="1421"/>
    <cellStyle name="Normal 4 3 2 3 6 2 2" xfId="4809"/>
    <cellStyle name="Normal 4 3 2 3 6 3" xfId="5652"/>
    <cellStyle name="Normal 4 3 2 3 7" xfId="19644"/>
    <cellStyle name="Normal 4 3 2 3 7 2" xfId="18528"/>
    <cellStyle name="Normal 4 3 2 3 7 2 2" xfId="1307"/>
    <cellStyle name="Normal 4 3 2 3 7 3" xfId="3748"/>
    <cellStyle name="Normal 4 3 2 3 8" xfId="22931"/>
    <cellStyle name="Normal 4 3 2 3 8 2" xfId="4637"/>
    <cellStyle name="Normal 4 3 2 3 8 2 2" xfId="17026"/>
    <cellStyle name="Normal 4 3 2 3 8 3" xfId="11762"/>
    <cellStyle name="Normal 4 3 2 3 9" xfId="28429"/>
    <cellStyle name="Normal 4 3 2 3 9 2" xfId="23547"/>
    <cellStyle name="Normal 4 3 2 4" xfId="1853"/>
    <cellStyle name="Normal 4 3 2 4 10" xfId="15081"/>
    <cellStyle name="Normal 4 3 2 4 10 2" xfId="17711"/>
    <cellStyle name="Normal 4 3 2 4 11" xfId="13368"/>
    <cellStyle name="Normal 4 3 2 4 2" xfId="12567"/>
    <cellStyle name="Normal 4 3 2 4 2 10" xfId="18738"/>
    <cellStyle name="Normal 4 3 2 4 2 2" xfId="1429"/>
    <cellStyle name="Normal 4 3 2 4 2 2 2" xfId="22935"/>
    <cellStyle name="Normal 4 3 2 4 2 2 2 2" xfId="22939"/>
    <cellStyle name="Normal 4 3 2 4 2 2 3" xfId="22942"/>
    <cellStyle name="Normal 4 3 2 4 2 3" xfId="22947"/>
    <cellStyle name="Normal 4 3 2 4 2 3 2" xfId="1852"/>
    <cellStyle name="Normal 4 3 2 4 2 3 2 2" xfId="22950"/>
    <cellStyle name="Normal 4 3 2 4 2 3 3" xfId="22952"/>
    <cellStyle name="Normal 4 3 2 4 2 4" xfId="22953"/>
    <cellStyle name="Normal 4 3 2 4 2 4 2" xfId="2679"/>
    <cellStyle name="Normal 4 3 2 4 2 4 2 2" xfId="22958"/>
    <cellStyle name="Normal 4 3 2 4 2 4 3" xfId="22960"/>
    <cellStyle name="Normal 4 3 2 4 2 5" xfId="22961"/>
    <cellStyle name="Normal 4 3 2 4 2 5 2" xfId="7098"/>
    <cellStyle name="Normal 4 3 2 4 2 5 2 2" xfId="14196"/>
    <cellStyle name="Normal 4 3 2 4 2 5 3" xfId="22963"/>
    <cellStyle name="Normal 4 3 2 4 2 6" xfId="22968"/>
    <cellStyle name="Normal 4 3 2 4 2 6 2" xfId="22969"/>
    <cellStyle name="Normal 4 3 2 4 2 6 2 2" xfId="17071"/>
    <cellStyle name="Normal 4 3 2 4 2 6 3" xfId="22492"/>
    <cellStyle name="Normal 4 3 2 4 2 7" xfId="15033"/>
    <cellStyle name="Normal 4 3 2 4 2 7 2" xfId="5141"/>
    <cellStyle name="Normal 4 3 2 4 2 7 2 2" xfId="22971"/>
    <cellStyle name="Normal 4 3 2 4 2 7 3" xfId="22973"/>
    <cellStyle name="Normal 4 3 2 4 2 8" xfId="35027"/>
    <cellStyle name="Normal 4 3 2 4 2 8 2" xfId="26661"/>
    <cellStyle name="Normal 4 3 2 4 2 9" xfId="26664"/>
    <cellStyle name="Normal 4 3 2 4 2 9 2" xfId="7274"/>
    <cellStyle name="Normal 4 3 2 4 3" xfId="3485"/>
    <cellStyle name="Normal 4 3 2 4 3 2" xfId="22974"/>
    <cellStyle name="Normal 4 3 2 4 3 2 2" xfId="4364"/>
    <cellStyle name="Normal 4 3 2 4 3 3" xfId="22977"/>
    <cellStyle name="Normal 4 3 2 4 4" xfId="22980"/>
    <cellStyle name="Normal 4 3 2 4 4 2" xfId="22981"/>
    <cellStyle name="Normal 4 3 2 4 4 2 2" xfId="8042"/>
    <cellStyle name="Normal 4 3 2 4 4 3" xfId="22983"/>
    <cellStyle name="Normal 4 3 2 4 5" xfId="22985"/>
    <cellStyle name="Normal 4 3 2 4 5 2" xfId="22986"/>
    <cellStyle name="Normal 4 3 2 4 5 2 2" xfId="3931"/>
    <cellStyle name="Normal 4 3 2 4 5 3" xfId="5782"/>
    <cellStyle name="Normal 4 3 2 4 6" xfId="22987"/>
    <cellStyle name="Normal 4 3 2 4 6 2" xfId="855"/>
    <cellStyle name="Normal 4 3 2 4 6 2 2" xfId="34724"/>
    <cellStyle name="Normal 4 3 2 4 6 3" xfId="5820"/>
    <cellStyle name="Normal 4 3 2 4 7" xfId="22988"/>
    <cellStyle name="Normal 4 3 2 4 7 2" xfId="22989"/>
    <cellStyle name="Normal 4 3 2 4 7 2 2" xfId="14872"/>
    <cellStyle name="Normal 4 3 2 4 7 3" xfId="14171"/>
    <cellStyle name="Normal 4 3 2 4 8" xfId="22990"/>
    <cellStyle name="Normal 4 3 2 4 8 2" xfId="22991"/>
    <cellStyle name="Normal 4 3 2 4 8 2 2" xfId="22992"/>
    <cellStyle name="Normal 4 3 2 4 8 3" xfId="33655"/>
    <cellStyle name="Normal 4 3 2 4 9" xfId="22993"/>
    <cellStyle name="Normal 4 3 2 4 9 2" xfId="38307"/>
    <cellStyle name="Normal 4 3 2 5" xfId="24418"/>
    <cellStyle name="Normal 4 3 2 5 10" xfId="22995"/>
    <cellStyle name="Normal 4 3 2 5 2" xfId="24419"/>
    <cellStyle name="Normal 4 3 2 5 2 2" xfId="4525"/>
    <cellStyle name="Normal 4 3 2 5 2 2 2" xfId="23252"/>
    <cellStyle name="Normal 4 3 2 5 2 3" xfId="22997"/>
    <cellStyle name="Normal 4 3 2 5 3" xfId="17845"/>
    <cellStyle name="Normal 4 3 2 5 3 2" xfId="23001"/>
    <cellStyle name="Normal 4 3 2 5 3 2 2" xfId="23004"/>
    <cellStyle name="Normal 4 3 2 5 3 3" xfId="23008"/>
    <cellStyle name="Normal 4 3 2 5 4" xfId="23014"/>
    <cellStyle name="Normal 4 3 2 5 4 2" xfId="23016"/>
    <cellStyle name="Normal 4 3 2 5 4 2 2" xfId="23018"/>
    <cellStyle name="Normal 4 3 2 5 4 3" xfId="23116"/>
    <cellStyle name="Normal 4 3 2 5 5" xfId="23020"/>
    <cellStyle name="Normal 4 3 2 5 5 2" xfId="23022"/>
    <cellStyle name="Normal 4 3 2 5 5 2 2" xfId="23024"/>
    <cellStyle name="Normal 4 3 2 5 5 3" xfId="18153"/>
    <cellStyle name="Normal 4 3 2 5 6" xfId="23025"/>
    <cellStyle name="Normal 4 3 2 5 6 2" xfId="23027"/>
    <cellStyle name="Normal 4 3 2 5 6 2 2" xfId="21676"/>
    <cellStyle name="Normal 4 3 2 5 6 3" xfId="23031"/>
    <cellStyle name="Normal 4 3 2 5 7" xfId="23034"/>
    <cellStyle name="Normal 4 3 2 5 7 2" xfId="23036"/>
    <cellStyle name="Normal 4 3 2 5 7 2 2" xfId="16650"/>
    <cellStyle name="Normal 4 3 2 5 7 3" xfId="23038"/>
    <cellStyle name="Normal 4 3 2 5 8" xfId="23042"/>
    <cellStyle name="Normal 4 3 2 5 8 2" xfId="23044"/>
    <cellStyle name="Normal 4 3 2 5 9" xfId="23045"/>
    <cellStyle name="Normal 4 3 2 5 9 2" xfId="23618"/>
    <cellStyle name="Normal 4 3 2 6" xfId="22356"/>
    <cellStyle name="Normal 4 3 2 6 10" xfId="518"/>
    <cellStyle name="Normal 4 3 2 6 2" xfId="5092"/>
    <cellStyle name="Normal 4 3 2 6 2 2" xfId="23047"/>
    <cellStyle name="Normal 4 3 2 6 2 2 2" xfId="23048"/>
    <cellStyle name="Normal 4 3 2 6 2 3" xfId="23049"/>
    <cellStyle name="Normal 4 3 2 6 3" xfId="9881"/>
    <cellStyle name="Normal 4 3 2 6 3 2" xfId="23052"/>
    <cellStyle name="Normal 4 3 2 6 3 2 2" xfId="23053"/>
    <cellStyle name="Normal 4 3 2 6 3 3" xfId="23054"/>
    <cellStyle name="Normal 4 3 2 6 4" xfId="23056"/>
    <cellStyle name="Normal 4 3 2 6 4 2" xfId="23057"/>
    <cellStyle name="Normal 4 3 2 6 4 2 2" xfId="23058"/>
    <cellStyle name="Normal 4 3 2 6 4 3" xfId="23061"/>
    <cellStyle name="Normal 4 3 2 6 5" xfId="23063"/>
    <cellStyle name="Normal 4 3 2 6 5 2" xfId="23064"/>
    <cellStyle name="Normal 4 3 2 6 5 2 2" xfId="23068"/>
    <cellStyle name="Normal 4 3 2 6 5 3" xfId="3245"/>
    <cellStyle name="Normal 4 3 2 6 6" xfId="23069"/>
    <cellStyle name="Normal 4 3 2 6 6 2" xfId="23071"/>
    <cellStyle name="Normal 4 3 2 6 6 2 2" xfId="23072"/>
    <cellStyle name="Normal 4 3 2 6 6 3" xfId="23079"/>
    <cellStyle name="Normal 4 3 2 6 7" xfId="23082"/>
    <cellStyle name="Normal 4 3 2 6 7 2" xfId="23083"/>
    <cellStyle name="Normal 4 3 2 6 7 2 2" xfId="23084"/>
    <cellStyle name="Normal 4 3 2 6 7 3" xfId="23087"/>
    <cellStyle name="Normal 4 3 2 6 8" xfId="19495"/>
    <cellStyle name="Normal 4 3 2 6 8 2" xfId="23091"/>
    <cellStyle name="Normal 4 3 2 6 9" xfId="2682"/>
    <cellStyle name="Normal 4 3 2 6 9 2" xfId="9530"/>
    <cellStyle name="Normal 4 3 2 7" xfId="5116"/>
    <cellStyle name="Normal 4 3 2 7 2" xfId="4932"/>
    <cellStyle name="Normal 4 3 2 7 2 2" xfId="23092"/>
    <cellStyle name="Normal 4 3 2 7 2 2 2" xfId="23094"/>
    <cellStyle name="Normal 4 3 2 7 2 3" xfId="23097"/>
    <cellStyle name="Normal 4 3 2 7 3" xfId="23101"/>
    <cellStyle name="Normal 4 3 2 7 3 2" xfId="23103"/>
    <cellStyle name="Normal 4 3 2 7 3 2 2" xfId="23105"/>
    <cellStyle name="Normal 4 3 2 7 3 3" xfId="25099"/>
    <cellStyle name="Normal 4 3 2 7 4" xfId="23109"/>
    <cellStyle name="Normal 4 3 2 7 4 2" xfId="23110"/>
    <cellStyle name="Normal 4 3 2 7 4 2 2" xfId="22982"/>
    <cellStyle name="Normal 4 3 2 7 4 3" xfId="3705"/>
    <cellStyle name="Normal 4 3 2 7 5" xfId="23111"/>
    <cellStyle name="Normal 4 3 2 7 5 2" xfId="23113"/>
    <cellStyle name="Normal 4 3 2 7 5 2 2" xfId="23117"/>
    <cellStyle name="Normal 4 3 2 7 5 3" xfId="23123"/>
    <cellStyle name="Normal 4 3 2 7 6" xfId="23125"/>
    <cellStyle name="Normal 4 3 2 7 6 2" xfId="23126"/>
    <cellStyle name="Normal 4 3 2 7 6 2 2" xfId="23060"/>
    <cellStyle name="Normal 4 3 2 7 6 3" xfId="23267"/>
    <cellStyle name="Normal 4 3 2 7 7" xfId="23127"/>
    <cellStyle name="Normal 4 3 2 7 7 2" xfId="37516"/>
    <cellStyle name="Normal 4 3 2 7 8" xfId="23128"/>
    <cellStyle name="Normal 4 3 2 7 8 2" xfId="23129"/>
    <cellStyle name="Normal 4 3 2 7 9" xfId="4663"/>
    <cellStyle name="Normal 4 3 2 8" xfId="23130"/>
    <cellStyle name="Normal 4 3 2 8 2" xfId="23134"/>
    <cellStyle name="Normal 4 3 2 8 2 2" xfId="23136"/>
    <cellStyle name="Normal 4 3 2 8 3" xfId="23073"/>
    <cellStyle name="Normal 4 3 2 9" xfId="14129"/>
    <cellStyle name="Normal 4 3 2 9 2" xfId="4343"/>
    <cellStyle name="Normal 4 3 2 9 2 2" xfId="23139"/>
    <cellStyle name="Normal 4 3 2 9 3" xfId="23143"/>
    <cellStyle name="Normal 4 3 3" xfId="20670"/>
    <cellStyle name="Normal 4 3 3 10" xfId="6108"/>
    <cellStyle name="Normal 4 3 3 10 2" xfId="23080"/>
    <cellStyle name="Normal 4 3 3 10 2 2" xfId="23144"/>
    <cellStyle name="Normal 4 3 3 10 3" xfId="23145"/>
    <cellStyle name="Normal 4 3 3 11" xfId="16453"/>
    <cellStyle name="Normal 4 3 3 11 2" xfId="23088"/>
    <cellStyle name="Normal 4 3 3 11 2 2" xfId="23146"/>
    <cellStyle name="Normal 4 3 3 11 3" xfId="23153"/>
    <cellStyle name="Normal 4 3 3 12" xfId="23738"/>
    <cellStyle name="Normal 4 3 3 12 2" xfId="23154"/>
    <cellStyle name="Normal 4 3 3 12 2 2" xfId="23156"/>
    <cellStyle name="Normal 4 3 3 12 3" xfId="21228"/>
    <cellStyle name="Normal 4 3 3 13" xfId="23159"/>
    <cellStyle name="Normal 4 3 3 13 2" xfId="1636"/>
    <cellStyle name="Normal 4 3 3 13 2 2" xfId="23162"/>
    <cellStyle name="Normal 4 3 3 13 3" xfId="865"/>
    <cellStyle name="Normal 4 3 3 14" xfId="23163"/>
    <cellStyle name="Normal 4 3 3 14 2" xfId="876"/>
    <cellStyle name="Normal 4 3 3 15" xfId="23164"/>
    <cellStyle name="Normal 4 3 3 15 2" xfId="5978"/>
    <cellStyle name="Normal 4 3 3 16" xfId="23165"/>
    <cellStyle name="Normal 4 3 3 17" xfId="23166"/>
    <cellStyle name="Normal 4 3 3 2" xfId="23167"/>
    <cellStyle name="Normal 4 3 3 2 10" xfId="9326"/>
    <cellStyle name="Normal 4 3 3 2 10 2" xfId="22735"/>
    <cellStyle name="Normal 4 3 3 2 10 2 2" xfId="10537"/>
    <cellStyle name="Normal 4 3 3 2 10 3" xfId="598"/>
    <cellStyle name="Normal 4 3 3 2 11" xfId="2165"/>
    <cellStyle name="Normal 4 3 3 2 11 2" xfId="14263"/>
    <cellStyle name="Normal 4 3 3 2 11 2 2" xfId="5013"/>
    <cellStyle name="Normal 4 3 3 2 11 3" xfId="6392"/>
    <cellStyle name="Normal 4 3 3 2 12" xfId="23169"/>
    <cellStyle name="Normal 4 3 3 2 12 2" xfId="14283"/>
    <cellStyle name="Normal 4 3 3 2 12 2 2" xfId="18801"/>
    <cellStyle name="Normal 4 3 3 2 12 3" xfId="6411"/>
    <cellStyle name="Normal 4 3 3 2 13" xfId="12472"/>
    <cellStyle name="Normal 4 3 3 2 13 2" xfId="34135"/>
    <cellStyle name="Normal 4 3 3 2 14" xfId="15850"/>
    <cellStyle name="Normal 4 3 3 2 14 2" xfId="13943"/>
    <cellStyle name="Normal 4 3 3 2 15" xfId="23173"/>
    <cellStyle name="Normal 4 3 3 2 16" xfId="23175"/>
    <cellStyle name="Normal 4 3 3 2 2" xfId="25879"/>
    <cellStyle name="Normal 4 3 3 2 2 10" xfId="23179"/>
    <cellStyle name="Normal 4 3 3 2 2 10 2" xfId="11176"/>
    <cellStyle name="Normal 4 3 3 2 2 11" xfId="3266"/>
    <cellStyle name="Normal 4 3 3 2 2 2" xfId="23181"/>
    <cellStyle name="Normal 4 3 3 2 2 2 10" xfId="23140"/>
    <cellStyle name="Normal 4 3 3 2 2 2 2" xfId="23183"/>
    <cellStyle name="Normal 4 3 3 2 2 2 2 2" xfId="23185"/>
    <cellStyle name="Normal 4 3 3 2 2 2 2 2 2" xfId="23187"/>
    <cellStyle name="Normal 4 3 3 2 2 2 2 3" xfId="23188"/>
    <cellStyle name="Normal 4 3 3 2 2 2 3" xfId="22299"/>
    <cellStyle name="Normal 4 3 3 2 2 2 3 2" xfId="5765"/>
    <cellStyle name="Normal 4 3 3 2 2 2 3 2 2" xfId="14936"/>
    <cellStyle name="Normal 4 3 3 2 2 2 3 3" xfId="5777"/>
    <cellStyle name="Normal 4 3 3 2 2 2 4" xfId="21186"/>
    <cellStyle name="Normal 4 3 3 2 2 2 4 2" xfId="23189"/>
    <cellStyle name="Normal 4 3 3 2 2 2 4 2 2" xfId="23191"/>
    <cellStyle name="Normal 4 3 3 2 2 2 4 3" xfId="23193"/>
    <cellStyle name="Normal 4 3 3 2 2 2 5" xfId="23195"/>
    <cellStyle name="Normal 4 3 3 2 2 2 5 2" xfId="34232"/>
    <cellStyle name="Normal 4 3 3 2 2 2 5 2 2" xfId="25360"/>
    <cellStyle name="Normal 4 3 3 2 2 2 5 3" xfId="23197"/>
    <cellStyle name="Normal 4 3 3 2 2 2 6" xfId="2448"/>
    <cellStyle name="Normal 4 3 3 2 2 2 6 2" xfId="6706"/>
    <cellStyle name="Normal 4 3 3 2 2 2 6 2 2" xfId="23198"/>
    <cellStyle name="Normal 4 3 3 2 2 2 6 3" xfId="23201"/>
    <cellStyle name="Normal 4 3 3 2 2 2 7" xfId="2546"/>
    <cellStyle name="Normal 4 3 3 2 2 2 7 2" xfId="23202"/>
    <cellStyle name="Normal 4 3 3 2 2 2 7 2 2" xfId="23203"/>
    <cellStyle name="Normal 4 3 3 2 2 2 7 3" xfId="23205"/>
    <cellStyle name="Normal 4 3 3 2 2 2 8" xfId="23207"/>
    <cellStyle name="Normal 4 3 3 2 2 2 8 2" xfId="5916"/>
    <cellStyle name="Normal 4 3 3 2 2 2 9" xfId="23208"/>
    <cellStyle name="Normal 4 3 3 2 2 2 9 2" xfId="33131"/>
    <cellStyle name="Normal 4 3 3 2 2 3" xfId="23209"/>
    <cellStyle name="Normal 4 3 3 2 2 3 2" xfId="23211"/>
    <cellStyle name="Normal 4 3 3 2 2 3 2 2" xfId="23213"/>
    <cellStyle name="Normal 4 3 3 2 2 3 3" xfId="5568"/>
    <cellStyle name="Normal 4 3 3 2 2 4" xfId="23214"/>
    <cellStyle name="Normal 4 3 3 2 2 4 2" xfId="23216"/>
    <cellStyle name="Normal 4 3 3 2 2 4 2 2" xfId="23219"/>
    <cellStyle name="Normal 4 3 3 2 2 4 3" xfId="23221"/>
    <cellStyle name="Normal 4 3 3 2 2 5" xfId="23223"/>
    <cellStyle name="Normal 4 3 3 2 2 5 2" xfId="23224"/>
    <cellStyle name="Normal 4 3 3 2 2 5 2 2" xfId="32838"/>
    <cellStyle name="Normal 4 3 3 2 2 5 3" xfId="35032"/>
    <cellStyle name="Normal 4 3 3 2 2 6" xfId="2796"/>
    <cellStyle name="Normal 4 3 3 2 2 6 2" xfId="6401"/>
    <cellStyle name="Normal 4 3 3 2 2 6 2 2" xfId="23226"/>
    <cellStyle name="Normal 4 3 3 2 2 6 3" xfId="23233"/>
    <cellStyle name="Normal 4 3 3 2 2 7" xfId="2972"/>
    <cellStyle name="Normal 4 3 3 2 2 7 2" xfId="23235"/>
    <cellStyle name="Normal 4 3 3 2 2 7 2 2" xfId="21503"/>
    <cellStyle name="Normal 4 3 3 2 2 7 3" xfId="23237"/>
    <cellStyle name="Normal 4 3 3 2 2 8" xfId="23238"/>
    <cellStyle name="Normal 4 3 3 2 2 8 2" xfId="23240"/>
    <cellStyle name="Normal 4 3 3 2 2 8 2 2" xfId="23242"/>
    <cellStyle name="Normal 4 3 3 2 2 8 3" xfId="23243"/>
    <cellStyle name="Normal 4 3 3 2 2 9" xfId="23245"/>
    <cellStyle name="Normal 4 3 3 2 2 9 2" xfId="23247"/>
    <cellStyle name="Normal 4 3 3 2 3" xfId="2012"/>
    <cellStyle name="Normal 4 3 3 2 3 10" xfId="16064"/>
    <cellStyle name="Normal 4 3 3 2 3 10 2" xfId="20022"/>
    <cellStyle name="Normal 4 3 3 2 3 11" xfId="23249"/>
    <cellStyle name="Normal 4 3 3 2 3 2" xfId="35706"/>
    <cellStyle name="Normal 4 3 3 2 3 2 10" xfId="23253"/>
    <cellStyle name="Normal 4 3 3 2 3 2 2" xfId="23255"/>
    <cellStyle name="Normal 4 3 3 2 3 2 2 2" xfId="23256"/>
    <cellStyle name="Normal 4 3 3 2 3 2 2 2 2" xfId="23258"/>
    <cellStyle name="Normal 4 3 3 2 3 2 2 3" xfId="23260"/>
    <cellStyle name="Normal 4 3 3 2 3 2 3" xfId="23263"/>
    <cellStyle name="Normal 4 3 3 2 3 2 3 2" xfId="23268"/>
    <cellStyle name="Normal 4 3 3 2 3 2 3 2 2" xfId="23269"/>
    <cellStyle name="Normal 4 3 3 2 3 2 3 3" xfId="16213"/>
    <cellStyle name="Normal 4 3 3 2 3 2 4" xfId="21196"/>
    <cellStyle name="Normal 4 3 3 2 3 2 4 2" xfId="23271"/>
    <cellStyle name="Normal 4 3 3 2 3 2 4 2 2" xfId="23272"/>
    <cellStyle name="Normal 4 3 3 2 3 2 4 3" xfId="9674"/>
    <cellStyle name="Normal 4 3 3 2 3 2 5" xfId="33443"/>
    <cellStyle name="Normal 4 3 3 2 3 2 5 2" xfId="34462"/>
    <cellStyle name="Normal 4 3 3 2 3 2 5 2 2" xfId="23274"/>
    <cellStyle name="Normal 4 3 3 2 3 2 5 3" xfId="3620"/>
    <cellStyle name="Normal 4 3 3 2 3 2 6" xfId="1136"/>
    <cellStyle name="Normal 4 3 3 2 3 2 6 2" xfId="13033"/>
    <cellStyle name="Normal 4 3 3 2 3 2 6 2 2" xfId="23278"/>
    <cellStyle name="Normal 4 3 3 2 3 2 6 3" xfId="9689"/>
    <cellStyle name="Normal 4 3 3 2 3 2 7" xfId="2870"/>
    <cellStyle name="Normal 4 3 3 2 3 2 7 2" xfId="23280"/>
    <cellStyle name="Normal 4 3 3 2 3 2 7 2 2" xfId="23281"/>
    <cellStyle name="Normal 4 3 3 2 3 2 7 3" xfId="2984"/>
    <cellStyle name="Normal 4 3 3 2 3 2 8" xfId="23283"/>
    <cellStyle name="Normal 4 3 3 2 3 2 8 2" xfId="23284"/>
    <cellStyle name="Normal 4 3 3 2 3 2 9" xfId="7762"/>
    <cellStyle name="Normal 4 3 3 2 3 2 9 2" xfId="5947"/>
    <cellStyle name="Normal 4 3 3 2 3 3" xfId="32165"/>
    <cellStyle name="Normal 4 3 3 2 3 3 2" xfId="23285"/>
    <cellStyle name="Normal 4 3 3 2 3 3 2 2" xfId="23287"/>
    <cellStyle name="Normal 4 3 3 2 3 3 3" xfId="32090"/>
    <cellStyle name="Normal 4 3 3 2 3 4" xfId="31324"/>
    <cellStyle name="Normal 4 3 3 2 3 4 2" xfId="5042"/>
    <cellStyle name="Normal 4 3 3 2 3 4 2 2" xfId="9146"/>
    <cellStyle name="Normal 4 3 3 2 3 4 3" xfId="23289"/>
    <cellStyle name="Normal 4 3 3 2 3 5" xfId="23292"/>
    <cellStyle name="Normal 4 3 3 2 3 5 2" xfId="23294"/>
    <cellStyle name="Normal 4 3 3 2 3 5 2 2" xfId="14864"/>
    <cellStyle name="Normal 4 3 3 2 3 5 3" xfId="33305"/>
    <cellStyle name="Normal 4 3 3 2 3 6" xfId="904"/>
    <cellStyle name="Normal 4 3 3 2 3 6 2" xfId="393"/>
    <cellStyle name="Normal 4 3 3 2 3 6 2 2" xfId="23296"/>
    <cellStyle name="Normal 4 3 3 2 3 6 3" xfId="23298"/>
    <cellStyle name="Normal 4 3 3 2 3 7" xfId="16660"/>
    <cellStyle name="Normal 4 3 3 2 3 7 2" xfId="23301"/>
    <cellStyle name="Normal 4 3 3 2 3 7 2 2" xfId="21952"/>
    <cellStyle name="Normal 4 3 3 2 3 7 3" xfId="23303"/>
    <cellStyle name="Normal 4 3 3 2 3 8" xfId="23304"/>
    <cellStyle name="Normal 4 3 3 2 3 8 2" xfId="23306"/>
    <cellStyle name="Normal 4 3 3 2 3 8 2 2" xfId="23308"/>
    <cellStyle name="Normal 4 3 3 2 3 8 3" xfId="23309"/>
    <cellStyle name="Normal 4 3 3 2 3 9" xfId="18773"/>
    <cellStyle name="Normal 4 3 3 2 3 9 2" xfId="23312"/>
    <cellStyle name="Normal 4 3 3 2 4" xfId="37941"/>
    <cellStyle name="Normal 4 3 3 2 4 10" xfId="27955"/>
    <cellStyle name="Normal 4 3 3 2 4 2" xfId="32585"/>
    <cellStyle name="Normal 4 3 3 2 4 2 2" xfId="23318"/>
    <cellStyle name="Normal 4 3 3 2 4 2 2 2" xfId="22481"/>
    <cellStyle name="Normal 4 3 3 2 4 2 3" xfId="23319"/>
    <cellStyle name="Normal 4 3 3 2 4 3" xfId="23321"/>
    <cellStyle name="Normal 4 3 3 2 4 3 2" xfId="23324"/>
    <cellStyle name="Normal 4 3 3 2 4 3 2 2" xfId="18067"/>
    <cellStyle name="Normal 4 3 3 2 4 3 3" xfId="23326"/>
    <cellStyle name="Normal 4 3 3 2 4 4" xfId="23328"/>
    <cellStyle name="Normal 4 3 3 2 4 4 2" xfId="23331"/>
    <cellStyle name="Normal 4 3 3 2 4 4 2 2" xfId="23333"/>
    <cellStyle name="Normal 4 3 3 2 4 4 3" xfId="23334"/>
    <cellStyle name="Normal 4 3 3 2 4 5" xfId="15756"/>
    <cellStyle name="Normal 4 3 3 2 4 5 2" xfId="23335"/>
    <cellStyle name="Normal 4 3 3 2 4 5 2 2" xfId="23336"/>
    <cellStyle name="Normal 4 3 3 2 4 5 3" xfId="23340"/>
    <cellStyle name="Normal 4 3 3 2 4 6" xfId="1812"/>
    <cellStyle name="Normal 4 3 3 2 4 6 2" xfId="1239"/>
    <cellStyle name="Normal 4 3 3 2 4 6 2 2" xfId="23342"/>
    <cellStyle name="Normal 4 3 3 2 4 6 3" xfId="23343"/>
    <cellStyle name="Normal 4 3 3 2 4 7" xfId="3004"/>
    <cellStyle name="Normal 4 3 3 2 4 7 2" xfId="23350"/>
    <cellStyle name="Normal 4 3 3 2 4 7 2 2" xfId="23352"/>
    <cellStyle name="Normal 4 3 3 2 4 7 3" xfId="23356"/>
    <cellStyle name="Normal 4 3 3 2 4 8" xfId="23357"/>
    <cellStyle name="Normal 4 3 3 2 4 8 2" xfId="23359"/>
    <cellStyle name="Normal 4 3 3 2 4 9" xfId="36609"/>
    <cellStyle name="Normal 4 3 3 2 4 9 2" xfId="21338"/>
    <cellStyle name="Normal 4 3 3 2 5" xfId="23364"/>
    <cellStyle name="Normal 4 3 3 2 5 10" xfId="20529"/>
    <cellStyle name="Normal 4 3 3 2 5 2" xfId="4554"/>
    <cellStyle name="Normal 4 3 3 2 5 2 2" xfId="143"/>
    <cellStyle name="Normal 4 3 3 2 5 2 2 2" xfId="23367"/>
    <cellStyle name="Normal 4 3 3 2 5 2 3" xfId="23369"/>
    <cellStyle name="Normal 4 3 3 2 5 3" xfId="5049"/>
    <cellStyle name="Normal 4 3 3 2 5 3 2" xfId="24672"/>
    <cellStyle name="Normal 4 3 3 2 5 3 2 2" xfId="15999"/>
    <cellStyle name="Normal 4 3 3 2 5 3 3" xfId="16624"/>
    <cellStyle name="Normal 4 3 3 2 5 4" xfId="23372"/>
    <cellStyle name="Normal 4 3 3 2 5 4 2" xfId="23374"/>
    <cellStyle name="Normal 4 3 3 2 5 4 2 2" xfId="23376"/>
    <cellStyle name="Normal 4 3 3 2 5 4 3" xfId="23377"/>
    <cellStyle name="Normal 4 3 3 2 5 5" xfId="15764"/>
    <cellStyle name="Normal 4 3 3 2 5 5 2" xfId="5701"/>
    <cellStyle name="Normal 4 3 3 2 5 5 2 2" xfId="8215"/>
    <cellStyle name="Normal 4 3 3 2 5 5 3" xfId="2065"/>
    <cellStyle name="Normal 4 3 3 2 5 6" xfId="545"/>
    <cellStyle name="Normal 4 3 3 2 5 6 2" xfId="7747"/>
    <cellStyle name="Normal 4 3 3 2 5 6 2 2" xfId="8598"/>
    <cellStyle name="Normal 4 3 3 2 5 6 3" xfId="3231"/>
    <cellStyle name="Normal 4 3 3 2 5 7" xfId="33897"/>
    <cellStyle name="Normal 4 3 3 2 5 7 2" xfId="5932"/>
    <cellStyle name="Normal 4 3 3 2 5 7 2 2" xfId="8733"/>
    <cellStyle name="Normal 4 3 3 2 5 7 3" xfId="5972"/>
    <cellStyle name="Normal 4 3 3 2 5 8" xfId="23378"/>
    <cellStyle name="Normal 4 3 3 2 5 8 2" xfId="839"/>
    <cellStyle name="Normal 4 3 3 2 5 9" xfId="23379"/>
    <cellStyle name="Normal 4 3 3 2 5 9 2" xfId="20413"/>
    <cellStyle name="Normal 4 3 3 2 6" xfId="23382"/>
    <cellStyle name="Normal 4 3 3 2 6 2" xfId="23384"/>
    <cellStyle name="Normal 4 3 3 2 6 2 2" xfId="23385"/>
    <cellStyle name="Normal 4 3 3 2 6 2 2 2" xfId="23393"/>
    <cellStyle name="Normal 4 3 3 2 6 2 3" xfId="23399"/>
    <cellStyle name="Normal 4 3 3 2 6 3" xfId="37436"/>
    <cellStyle name="Normal 4 3 3 2 6 3 2" xfId="30735"/>
    <cellStyle name="Normal 4 3 3 2 6 3 2 2" xfId="23405"/>
    <cellStyle name="Normal 4 3 3 2 6 3 3" xfId="23407"/>
    <cellStyle name="Normal 4 3 3 2 6 4" xfId="23409"/>
    <cellStyle name="Normal 4 3 3 2 6 4 2" xfId="6506"/>
    <cellStyle name="Normal 4 3 3 2 6 4 2 2" xfId="23414"/>
    <cellStyle name="Normal 4 3 3 2 6 4 3" xfId="6604"/>
    <cellStyle name="Normal 4 3 3 2 6 5" xfId="15777"/>
    <cellStyle name="Normal 4 3 3 2 6 5 2" xfId="88"/>
    <cellStyle name="Normal 4 3 3 2 6 5 2 2" xfId="21164"/>
    <cellStyle name="Normal 4 3 3 2 6 5 3" xfId="39"/>
    <cellStyle name="Normal 4 3 3 2 6 6" xfId="36671"/>
    <cellStyle name="Normal 4 3 3 2 6 6 2" xfId="28033"/>
    <cellStyle name="Normal 4 3 3 2 6 6 2 2" xfId="9331"/>
    <cellStyle name="Normal 4 3 3 2 6 6 3" xfId="23419"/>
    <cellStyle name="Normal 4 3 3 2 6 7" xfId="3502"/>
    <cellStyle name="Normal 4 3 3 2 6 7 2" xfId="23421"/>
    <cellStyle name="Normal 4 3 3 2 6 8" xfId="23422"/>
    <cellStyle name="Normal 4 3 3 2 6 8 2" xfId="23423"/>
    <cellStyle name="Normal 4 3 3 2 6 9" xfId="8047"/>
    <cellStyle name="Normal 4 3 3 2 7" xfId="23424"/>
    <cellStyle name="Normal 4 3 3 2 7 2" xfId="23426"/>
    <cellStyle name="Normal 4 3 3 2 7 2 2" xfId="22039"/>
    <cellStyle name="Normal 4 3 3 2 7 3" xfId="10779"/>
    <cellStyle name="Normal 4 3 3 2 8" xfId="23427"/>
    <cellStyle name="Normal 4 3 3 2 8 2" xfId="33870"/>
    <cellStyle name="Normal 4 3 3 2 8 2 2" xfId="16334"/>
    <cellStyle name="Normal 4 3 3 2 8 3" xfId="34662"/>
    <cellStyle name="Normal 4 3 3 2 9" xfId="4330"/>
    <cellStyle name="Normal 4 3 3 2 9 2" xfId="18847"/>
    <cellStyle name="Normal 4 3 3 2 9 2 2" xfId="31049"/>
    <cellStyle name="Normal 4 3 3 2 9 3" xfId="31096"/>
    <cellStyle name="Normal 4 3 3 3" xfId="23430"/>
    <cellStyle name="Normal 4 3 3 3 10" xfId="10679"/>
    <cellStyle name="Normal 4 3 3 3 10 2" xfId="20099"/>
    <cellStyle name="Normal 4 3 3 3 11" xfId="19314"/>
    <cellStyle name="Normal 4 3 3 3 2" xfId="27540"/>
    <cellStyle name="Normal 4 3 3 3 2 10" xfId="19990"/>
    <cellStyle name="Normal 4 3 3 3 2 2" xfId="23432"/>
    <cellStyle name="Normal 4 3 3 3 2 2 2" xfId="23434"/>
    <cellStyle name="Normal 4 3 3 3 2 2 2 2" xfId="23436"/>
    <cellStyle name="Normal 4 3 3 3 2 2 3" xfId="25419"/>
    <cellStyle name="Normal 4 3 3 3 2 3" xfId="8406"/>
    <cellStyle name="Normal 4 3 3 3 2 3 2" xfId="1742"/>
    <cellStyle name="Normal 4 3 3 3 2 3 2 2" xfId="23441"/>
    <cellStyle name="Normal 4 3 3 3 2 3 3" xfId="36773"/>
    <cellStyle name="Normal 4 3 3 3 2 4" xfId="9467"/>
    <cellStyle name="Normal 4 3 3 3 2 4 2" xfId="38811"/>
    <cellStyle name="Normal 4 3 3 3 2 4 2 2" xfId="23442"/>
    <cellStyle name="Normal 4 3 3 3 2 4 3" xfId="33631"/>
    <cellStyle name="Normal 4 3 3 3 2 5" xfId="14604"/>
    <cellStyle name="Normal 4 3 3 3 2 5 2" xfId="36749"/>
    <cellStyle name="Normal 4 3 3 3 2 5 2 2" xfId="26231"/>
    <cellStyle name="Normal 4 3 3 3 2 5 3" xfId="31692"/>
    <cellStyle name="Normal 4 3 3 3 2 6" xfId="11979"/>
    <cellStyle name="Normal 4 3 3 3 2 6 2" xfId="2346"/>
    <cellStyle name="Normal 4 3 3 3 2 6 2 2" xfId="23447"/>
    <cellStyle name="Normal 4 3 3 3 2 6 3" xfId="31294"/>
    <cellStyle name="Normal 4 3 3 3 2 7" xfId="2706"/>
    <cellStyle name="Normal 4 3 3 3 2 7 2" xfId="28457"/>
    <cellStyle name="Normal 4 3 3 3 2 7 2 2" xfId="22870"/>
    <cellStyle name="Normal 4 3 3 3 2 7 3" xfId="31318"/>
    <cellStyle name="Normal 4 3 3 3 2 8" xfId="28458"/>
    <cellStyle name="Normal 4 3 3 3 2 8 2" xfId="28460"/>
    <cellStyle name="Normal 4 3 3 3 2 9" xfId="29829"/>
    <cellStyle name="Normal 4 3 3 3 2 9 2" xfId="30081"/>
    <cellStyle name="Normal 4 3 3 3 3" xfId="14383"/>
    <cellStyle name="Normal 4 3 3 3 3 2" xfId="33969"/>
    <cellStyle name="Normal 4 3 3 3 3 2 2" xfId="33972"/>
    <cellStyle name="Normal 4 3 3 3 3 3" xfId="23449"/>
    <cellStyle name="Normal 4 3 3 3 4" xfId="25768"/>
    <cellStyle name="Normal 4 3 3 3 4 2" xfId="31851"/>
    <cellStyle name="Normal 4 3 3 3 4 2 2" xfId="31766"/>
    <cellStyle name="Normal 4 3 3 3 4 3" xfId="23454"/>
    <cellStyle name="Normal 4 3 3 3 5" xfId="23455"/>
    <cellStyle name="Normal 4 3 3 3 5 2" xfId="23456"/>
    <cellStyle name="Normal 4 3 3 3 5 2 2" xfId="23457"/>
    <cellStyle name="Normal 4 3 3 3 5 3" xfId="23458"/>
    <cellStyle name="Normal 4 3 3 3 6" xfId="23460"/>
    <cellStyle name="Normal 4 3 3 3 6 2" xfId="23461"/>
    <cellStyle name="Normal 4 3 3 3 6 2 2" xfId="32879"/>
    <cellStyle name="Normal 4 3 3 3 6 3" xfId="23462"/>
    <cellStyle name="Normal 4 3 3 3 7" xfId="19991"/>
    <cellStyle name="Normal 4 3 3 3 7 2" xfId="23464"/>
    <cellStyle name="Normal 4 3 3 3 7 2 2" xfId="23465"/>
    <cellStyle name="Normal 4 3 3 3 7 3" xfId="6152"/>
    <cellStyle name="Normal 4 3 3 3 8" xfId="23466"/>
    <cellStyle name="Normal 4 3 3 3 8 2" xfId="36578"/>
    <cellStyle name="Normal 4 3 3 3 8 2 2" xfId="34757"/>
    <cellStyle name="Normal 4 3 3 3 8 3" xfId="34764"/>
    <cellStyle name="Normal 4 3 3 3 9" xfId="28436"/>
    <cellStyle name="Normal 4 3 3 3 9 2" xfId="18853"/>
    <cellStyle name="Normal 4 3 3 4" xfId="21448"/>
    <cellStyle name="Normal 4 3 3 4 10" xfId="7386"/>
    <cellStyle name="Normal 4 3 3 4 10 2" xfId="23077"/>
    <cellStyle name="Normal 4 3 3 4 11" xfId="23467"/>
    <cellStyle name="Normal 4 3 3 4 2" xfId="24681"/>
    <cellStyle name="Normal 4 3 3 4 2 10" xfId="11756"/>
    <cellStyle name="Normal 4 3 3 4 2 2" xfId="36788"/>
    <cellStyle name="Normal 4 3 3 4 2 2 2" xfId="10540"/>
    <cellStyle name="Normal 4 3 3 4 2 2 2 2" xfId="7986"/>
    <cellStyle name="Normal 4 3 3 4 2 2 3" xfId="11904"/>
    <cellStyle name="Normal 4 3 3 4 2 3" xfId="23470"/>
    <cellStyle name="Normal 4 3 3 4 2 3 2" xfId="36406"/>
    <cellStyle name="Normal 4 3 3 4 2 3 2 2" xfId="23476"/>
    <cellStyle name="Normal 4 3 3 4 2 3 3" xfId="23478"/>
    <cellStyle name="Normal 4 3 3 4 2 4" xfId="27324"/>
    <cellStyle name="Normal 4 3 3 4 2 4 2" xfId="25901"/>
    <cellStyle name="Normal 4 3 3 4 2 4 2 2" xfId="23484"/>
    <cellStyle name="Normal 4 3 3 4 2 4 3" xfId="23486"/>
    <cellStyle name="Normal 4 3 3 4 2 5" xfId="32357"/>
    <cellStyle name="Normal 4 3 3 4 2 5 2" xfId="23488"/>
    <cellStyle name="Normal 4 3 3 4 2 5 2 2" xfId="36382"/>
    <cellStyle name="Normal 4 3 3 4 2 5 3" xfId="23491"/>
    <cellStyle name="Normal 4 3 3 4 2 6" xfId="4390"/>
    <cellStyle name="Normal 4 3 3 4 2 6 2" xfId="6721"/>
    <cellStyle name="Normal 4 3 3 4 2 6 2 2" xfId="23495"/>
    <cellStyle name="Normal 4 3 3 4 2 6 3" xfId="23497"/>
    <cellStyle name="Normal 4 3 3 4 2 7" xfId="4140"/>
    <cellStyle name="Normal 4 3 3 4 2 7 2" xfId="3019"/>
    <cellStyle name="Normal 4 3 3 4 2 7 2 2" xfId="23499"/>
    <cellStyle name="Normal 4 3 3 4 2 7 3" xfId="15065"/>
    <cellStyle name="Normal 4 3 3 4 2 8" xfId="23501"/>
    <cellStyle name="Normal 4 3 3 4 2 8 2" xfId="4657"/>
    <cellStyle name="Normal 4 3 3 4 2 9" xfId="23503"/>
    <cellStyle name="Normal 4 3 3 4 2 9 2" xfId="4739"/>
    <cellStyle name="Normal 4 3 3 4 3" xfId="23504"/>
    <cellStyle name="Normal 4 3 3 4 3 2" xfId="23506"/>
    <cellStyle name="Normal 4 3 3 4 3 2 2" xfId="23508"/>
    <cellStyle name="Normal 4 3 3 4 3 3" xfId="23512"/>
    <cellStyle name="Normal 4 3 3 4 4" xfId="23516"/>
    <cellStyle name="Normal 4 3 3 4 4 2" xfId="23518"/>
    <cellStyle name="Normal 4 3 3 4 4 2 2" xfId="11086"/>
    <cellStyle name="Normal 4 3 3 4 4 3" xfId="23520"/>
    <cellStyle name="Normal 4 3 3 4 5" xfId="23523"/>
    <cellStyle name="Normal 4 3 3 4 5 2" xfId="23524"/>
    <cellStyle name="Normal 4 3 3 4 5 2 2" xfId="11236"/>
    <cellStyle name="Normal 4 3 3 4 5 3" xfId="23525"/>
    <cellStyle name="Normal 4 3 3 4 6" xfId="23528"/>
    <cellStyle name="Normal 4 3 3 4 6 2" xfId="23529"/>
    <cellStyle name="Normal 4 3 3 4 6 2 2" xfId="11343"/>
    <cellStyle name="Normal 4 3 3 4 6 3" xfId="23530"/>
    <cellStyle name="Normal 4 3 3 4 7" xfId="23533"/>
    <cellStyle name="Normal 4 3 3 4 7 2" xfId="23534"/>
    <cellStyle name="Normal 4 3 3 4 7 2 2" xfId="11431"/>
    <cellStyle name="Normal 4 3 3 4 7 3" xfId="23535"/>
    <cellStyle name="Normal 4 3 3 4 8" xfId="23539"/>
    <cellStyle name="Normal 4 3 3 4 8 2" xfId="38069"/>
    <cellStyle name="Normal 4 3 3 4 8 2 2" xfId="11480"/>
    <cellStyle name="Normal 4 3 3 4 8 3" xfId="28795"/>
    <cellStyle name="Normal 4 3 3 4 9" xfId="23540"/>
    <cellStyle name="Normal 4 3 3 4 9 2" xfId="20498"/>
    <cellStyle name="Normal 4 3 3 5" xfId="23542"/>
    <cellStyle name="Normal 4 3 3 5 10" xfId="12104"/>
    <cellStyle name="Normal 4 3 3 5 2" xfId="27552"/>
    <cellStyle name="Normal 4 3 3 5 2 2" xfId="36215"/>
    <cellStyle name="Normal 4 3 3 5 2 2 2" xfId="29265"/>
    <cellStyle name="Normal 4 3 3 5 2 3" xfId="23549"/>
    <cellStyle name="Normal 4 3 3 5 3" xfId="23551"/>
    <cellStyle name="Normal 4 3 3 5 3 2" xfId="23553"/>
    <cellStyle name="Normal 4 3 3 5 3 2 2" xfId="23555"/>
    <cellStyle name="Normal 4 3 3 5 3 3" xfId="23558"/>
    <cellStyle name="Normal 4 3 3 5 4" xfId="23562"/>
    <cellStyle name="Normal 4 3 3 5 4 2" xfId="23563"/>
    <cellStyle name="Normal 4 3 3 5 4 2 2" xfId="609"/>
    <cellStyle name="Normal 4 3 3 5 4 3" xfId="23564"/>
    <cellStyle name="Normal 4 3 3 5 5" xfId="23568"/>
    <cellStyle name="Normal 4 3 3 5 5 2" xfId="3909"/>
    <cellStyle name="Normal 4 3 3 5 5 2 2" xfId="4108"/>
    <cellStyle name="Normal 4 3 3 5 5 3" xfId="6498"/>
    <cellStyle name="Normal 4 3 3 5 6" xfId="23569"/>
    <cellStyle name="Normal 4 3 3 5 6 2" xfId="36208"/>
    <cellStyle name="Normal 4 3 3 5 6 2 2" xfId="4296"/>
    <cellStyle name="Normal 4 3 3 5 6 3" xfId="28960"/>
    <cellStyle name="Normal 4 3 3 5 7" xfId="23570"/>
    <cellStyle name="Normal 4 3 3 5 7 2" xfId="23576"/>
    <cellStyle name="Normal 4 3 3 5 7 2 2" xfId="13612"/>
    <cellStyle name="Normal 4 3 3 5 7 3" xfId="28967"/>
    <cellStyle name="Normal 4 3 3 5 8" xfId="23577"/>
    <cellStyle name="Normal 4 3 3 5 8 2" xfId="32211"/>
    <cellStyle name="Normal 4 3 3 5 9" xfId="23579"/>
    <cellStyle name="Normal 4 3 3 5 9 2" xfId="23580"/>
    <cellStyle name="Normal 4 3 3 6" xfId="23584"/>
    <cellStyle name="Normal 4 3 3 6 10" xfId="23587"/>
    <cellStyle name="Normal 4 3 3 6 2" xfId="2508"/>
    <cellStyle name="Normal 4 3 3 6 2 2" xfId="23588"/>
    <cellStyle name="Normal 4 3 3 6 2 2 2" xfId="23589"/>
    <cellStyle name="Normal 4 3 3 6 2 3" xfId="23591"/>
    <cellStyle name="Normal 4 3 3 6 3" xfId="5788"/>
    <cellStyle name="Normal 4 3 3 6 3 2" xfId="33912"/>
    <cellStyle name="Normal 4 3 3 6 3 2 2" xfId="32558"/>
    <cellStyle name="Normal 4 3 3 6 3 3" xfId="23593"/>
    <cellStyle name="Normal 4 3 3 6 4" xfId="23595"/>
    <cellStyle name="Normal 4 3 3 6 4 2" xfId="32624"/>
    <cellStyle name="Normal 4 3 3 6 4 2 2" xfId="2178"/>
    <cellStyle name="Normal 4 3 3 6 4 3" xfId="23597"/>
    <cellStyle name="Normal 4 3 3 6 5" xfId="23599"/>
    <cellStyle name="Normal 4 3 3 6 5 2" xfId="38498"/>
    <cellStyle name="Normal 4 3 3 6 5 2 2" xfId="34575"/>
    <cellStyle name="Normal 4 3 3 6 5 3" xfId="23600"/>
    <cellStyle name="Normal 4 3 3 6 6" xfId="23602"/>
    <cellStyle name="Normal 4 3 3 6 6 2" xfId="32371"/>
    <cellStyle name="Normal 4 3 3 6 6 2 2" xfId="11791"/>
    <cellStyle name="Normal 4 3 3 6 6 3" xfId="23604"/>
    <cellStyle name="Normal 4 3 3 6 7" xfId="23606"/>
    <cellStyle name="Normal 4 3 3 6 7 2" xfId="853"/>
    <cellStyle name="Normal 4 3 3 6 7 2 2" xfId="12430"/>
    <cellStyle name="Normal 4 3 3 6 7 3" xfId="23607"/>
    <cellStyle name="Normal 4 3 3 6 8" xfId="19508"/>
    <cellStyle name="Normal 4 3 3 6 8 2" xfId="23608"/>
    <cellStyle name="Normal 4 3 3 6 9" xfId="1190"/>
    <cellStyle name="Normal 4 3 3 6 9 2" xfId="10156"/>
    <cellStyle name="Normal 4 3 3 7" xfId="3726"/>
    <cellStyle name="Normal 4 3 3 7 2" xfId="2015"/>
    <cellStyle name="Normal 4 3 3 7 2 2" xfId="23610"/>
    <cellStyle name="Normal 4 3 3 7 2 2 2" xfId="23611"/>
    <cellStyle name="Normal 4 3 3 7 2 3" xfId="23621"/>
    <cellStyle name="Normal 4 3 3 7 3" xfId="23624"/>
    <cellStyle name="Normal 4 3 3 7 3 2" xfId="24463"/>
    <cellStyle name="Normal 4 3 3 7 3 2 2" xfId="23628"/>
    <cellStyle name="Normal 4 3 3 7 3 3" xfId="23632"/>
    <cellStyle name="Normal 4 3 3 7 4" xfId="23634"/>
    <cellStyle name="Normal 4 3 3 7 4 2" xfId="27404"/>
    <cellStyle name="Normal 4 3 3 7 4 2 2" xfId="24479"/>
    <cellStyle name="Normal 4 3 3 7 4 3" xfId="23638"/>
    <cellStyle name="Normal 4 3 3 7 5" xfId="34645"/>
    <cellStyle name="Normal 4 3 3 7 5 2" xfId="23640"/>
    <cellStyle name="Normal 4 3 3 7 5 2 2" xfId="24444"/>
    <cellStyle name="Normal 4 3 3 7 5 3" xfId="23644"/>
    <cellStyle name="Normal 4 3 3 7 6" xfId="23647"/>
    <cellStyle name="Normal 4 3 3 7 6 2" xfId="23650"/>
    <cellStyle name="Normal 4 3 3 7 6 2 2" xfId="13521"/>
    <cellStyle name="Normal 4 3 3 7 6 3" xfId="23651"/>
    <cellStyle name="Normal 4 3 3 7 7" xfId="23653"/>
    <cellStyle name="Normal 4 3 3 7 7 2" xfId="23654"/>
    <cellStyle name="Normal 4 3 3 7 8" xfId="23655"/>
    <cellStyle name="Normal 4 3 3 7 8 2" xfId="23656"/>
    <cellStyle name="Normal 4 3 3 7 9" xfId="5146"/>
    <cellStyle name="Normal 4 3 3 8" xfId="14134"/>
    <cellStyle name="Normal 4 3 3 8 2" xfId="23658"/>
    <cellStyle name="Normal 4 3 3 8 2 2" xfId="22294"/>
    <cellStyle name="Normal 4 3 3 8 3" xfId="23086"/>
    <cellStyle name="Normal 4 3 3 9" xfId="26883"/>
    <cellStyle name="Normal 4 3 3 9 2" xfId="13455"/>
    <cellStyle name="Normal 4 3 3 9 2 2" xfId="23660"/>
    <cellStyle name="Normal 4 3 3 9 3" xfId="23147"/>
    <cellStyle name="Normal 4 3 4" xfId="23665"/>
    <cellStyle name="Normal 4 3 4 10" xfId="29593"/>
    <cellStyle name="Normal 4 3 4 10 2" xfId="23669"/>
    <cellStyle name="Normal 4 3 4 10 2 2" xfId="23672"/>
    <cellStyle name="Normal 4 3 4 10 3" xfId="23675"/>
    <cellStyle name="Normal 4 3 4 11" xfId="38380"/>
    <cellStyle name="Normal 4 3 4 11 2" xfId="19813"/>
    <cellStyle name="Normal 4 3 4 11 2 2" xfId="19817"/>
    <cellStyle name="Normal 4 3 4 11 3" xfId="19820"/>
    <cellStyle name="Normal 4 3 4 12" xfId="35455"/>
    <cellStyle name="Normal 4 3 4 12 2" xfId="19881"/>
    <cellStyle name="Normal 4 3 4 12 2 2" xfId="20269"/>
    <cellStyle name="Normal 4 3 4 12 3" xfId="19888"/>
    <cellStyle name="Normal 4 3 4 13" xfId="37218"/>
    <cellStyle name="Normal 4 3 4 13 2" xfId="29188"/>
    <cellStyle name="Normal 4 3 4 14" xfId="19895"/>
    <cellStyle name="Normal 4 3 4 14 2" xfId="28903"/>
    <cellStyle name="Normal 4 3 4 15" xfId="19898"/>
    <cellStyle name="Normal 4 3 4 16" xfId="19905"/>
    <cellStyle name="Normal 4 3 4 2" xfId="23678"/>
    <cellStyle name="Normal 4 3 4 2 10" xfId="23681"/>
    <cellStyle name="Normal 4 3 4 2 10 2" xfId="23695"/>
    <cellStyle name="Normal 4 3 4 2 11" xfId="19407"/>
    <cellStyle name="Normal 4 3 4 2 2" xfId="23701"/>
    <cellStyle name="Normal 4 3 4 2 2 10" xfId="14977"/>
    <cellStyle name="Normal 4 3 4 2 2 2" xfId="23705"/>
    <cellStyle name="Normal 4 3 4 2 2 2 2" xfId="26146"/>
    <cellStyle name="Normal 4 3 4 2 2 2 2 2" xfId="25070"/>
    <cellStyle name="Normal 4 3 4 2 2 2 3" xfId="23708"/>
    <cellStyle name="Normal 4 3 4 2 2 3" xfId="23687"/>
    <cellStyle name="Normal 4 3 4 2 2 3 2" xfId="23698"/>
    <cellStyle name="Normal 4 3 4 2 2 3 2 2" xfId="23711"/>
    <cellStyle name="Normal 4 3 4 2 2 3 3" xfId="17318"/>
    <cellStyle name="Normal 4 3 4 2 2 4" xfId="19414"/>
    <cellStyle name="Normal 4 3 4 2 2 4 2" xfId="23714"/>
    <cellStyle name="Normal 4 3 4 2 2 4 2 2" xfId="34098"/>
    <cellStyle name="Normal 4 3 4 2 2 4 3" xfId="23715"/>
    <cellStyle name="Normal 4 3 4 2 2 5" xfId="23716"/>
    <cellStyle name="Normal 4 3 4 2 2 5 2" xfId="23717"/>
    <cellStyle name="Normal 4 3 4 2 2 5 2 2" xfId="942"/>
    <cellStyle name="Normal 4 3 4 2 2 5 3" xfId="23718"/>
    <cellStyle name="Normal 4 3 4 2 2 6" xfId="8619"/>
    <cellStyle name="Normal 4 3 4 2 2 6 2" xfId="614"/>
    <cellStyle name="Normal 4 3 4 2 2 6 2 2" xfId="23720"/>
    <cellStyle name="Normal 4 3 4 2 2 6 3" xfId="27468"/>
    <cellStyle name="Normal 4 3 4 2 2 7" xfId="5604"/>
    <cellStyle name="Normal 4 3 4 2 2 7 2" xfId="12709"/>
    <cellStyle name="Normal 4 3 4 2 2 7 2 2" xfId="33632"/>
    <cellStyle name="Normal 4 3 4 2 2 7 3" xfId="36931"/>
    <cellStyle name="Normal 4 3 4 2 2 8" xfId="23728"/>
    <cellStyle name="Normal 4 3 4 2 2 8 2" xfId="8869"/>
    <cellStyle name="Normal 4 3 4 2 2 9" xfId="23729"/>
    <cellStyle name="Normal 4 3 4 2 2 9 2" xfId="31146"/>
    <cellStyle name="Normal 4 3 4 2 3" xfId="18777"/>
    <cellStyle name="Normal 4 3 4 2 3 2" xfId="15905"/>
    <cellStyle name="Normal 4 3 4 2 3 2 2" xfId="8913"/>
    <cellStyle name="Normal 4 3 4 2 3 3" xfId="11993"/>
    <cellStyle name="Normal 4 3 4 2 4" xfId="14141"/>
    <cellStyle name="Normal 4 3 4 2 4 2" xfId="35208"/>
    <cellStyle name="Normal 4 3 4 2 4 2 2" xfId="17742"/>
    <cellStyle name="Normal 4 3 4 2 4 3" xfId="17333"/>
    <cellStyle name="Normal 4 3 4 2 5" xfId="14144"/>
    <cellStyle name="Normal 4 3 4 2 5 2" xfId="34207"/>
    <cellStyle name="Normal 4 3 4 2 5 2 2" xfId="14146"/>
    <cellStyle name="Normal 4 3 4 2 5 3" xfId="31800"/>
    <cellStyle name="Normal 4 3 4 2 6" xfId="12704"/>
    <cellStyle name="Normal 4 3 4 2 6 2" xfId="14149"/>
    <cellStyle name="Normal 4 3 4 2 6 2 2" xfId="27386"/>
    <cellStyle name="Normal 4 3 4 2 6 3" xfId="10823"/>
    <cellStyle name="Normal 4 3 4 2 7" xfId="14151"/>
    <cellStyle name="Normal 4 3 4 2 7 2" xfId="14154"/>
    <cellStyle name="Normal 4 3 4 2 7 2 2" xfId="23731"/>
    <cellStyle name="Normal 4 3 4 2 7 3" xfId="4063"/>
    <cellStyle name="Normal 4 3 4 2 8" xfId="14159"/>
    <cellStyle name="Normal 4 3 4 2 8 2" xfId="2467"/>
    <cellStyle name="Normal 4 3 4 2 8 2 2" xfId="5289"/>
    <cellStyle name="Normal 4 3 4 2 8 3" xfId="3504"/>
    <cellStyle name="Normal 4 3 4 2 9" xfId="14164"/>
    <cellStyle name="Normal 4 3 4 2 9 2" xfId="23544"/>
    <cellStyle name="Normal 4 3 4 3" xfId="23735"/>
    <cellStyle name="Normal 4 3 4 3 10" xfId="4060"/>
    <cellStyle name="Normal 4 3 4 3 10 2" xfId="23737"/>
    <cellStyle name="Normal 4 3 4 3 11" xfId="1941"/>
    <cellStyle name="Normal 4 3 4 3 2" xfId="22001"/>
    <cellStyle name="Normal 4 3 4 3 2 10" xfId="18367"/>
    <cellStyle name="Normal 4 3 4 3 2 2" xfId="23739"/>
    <cellStyle name="Normal 4 3 4 3 2 2 2" xfId="23742"/>
    <cellStyle name="Normal 4 3 4 3 2 2 2 2" xfId="7833"/>
    <cellStyle name="Normal 4 3 4 3 2 2 3" xfId="32523"/>
    <cellStyle name="Normal 4 3 4 3 2 3" xfId="23744"/>
    <cellStyle name="Normal 4 3 4 3 2 3 2" xfId="23747"/>
    <cellStyle name="Normal 4 3 4 3 2 3 2 2" xfId="17758"/>
    <cellStyle name="Normal 4 3 4 3 2 3 3" xfId="23751"/>
    <cellStyle name="Normal 4 3 4 3 2 4" xfId="34237"/>
    <cellStyle name="Normal 4 3 4 3 2 4 2" xfId="23757"/>
    <cellStyle name="Normal 4 3 4 3 2 4 2 2" xfId="8834"/>
    <cellStyle name="Normal 4 3 4 3 2 4 3" xfId="23760"/>
    <cellStyle name="Normal 4 3 4 3 2 5" xfId="11039"/>
    <cellStyle name="Normal 4 3 4 3 2 5 2" xfId="6772"/>
    <cellStyle name="Normal 4 3 4 3 2 5 2 2" xfId="5482"/>
    <cellStyle name="Normal 4 3 4 3 2 5 3" xfId="23762"/>
    <cellStyle name="Normal 4 3 4 3 2 6" xfId="30942"/>
    <cellStyle name="Normal 4 3 4 3 2 6 2" xfId="17015"/>
    <cellStyle name="Normal 4 3 4 3 2 6 2 2" xfId="16147"/>
    <cellStyle name="Normal 4 3 4 3 2 6 3" xfId="23768"/>
    <cellStyle name="Normal 4 3 4 3 2 7" xfId="33162"/>
    <cellStyle name="Normal 4 3 4 3 2 7 2" xfId="23774"/>
    <cellStyle name="Normal 4 3 4 3 2 7 2 2" xfId="23778"/>
    <cellStyle name="Normal 4 3 4 3 2 7 3" xfId="23782"/>
    <cellStyle name="Normal 4 3 4 3 2 8" xfId="23784"/>
    <cellStyle name="Normal 4 3 4 3 2 8 2" xfId="23788"/>
    <cellStyle name="Normal 4 3 4 3 2 9" xfId="23790"/>
    <cellStyle name="Normal 4 3 4 3 2 9 2" xfId="20892"/>
    <cellStyle name="Normal 4 3 4 3 3" xfId="4524"/>
    <cellStyle name="Normal 4 3 4 3 3 2" xfId="32609"/>
    <cellStyle name="Normal 4 3 4 3 3 2 2" xfId="23792"/>
    <cellStyle name="Normal 4 3 4 3 3 3" xfId="23794"/>
    <cellStyle name="Normal 4 3 4 3 4" xfId="27153"/>
    <cellStyle name="Normal 4 3 4 3 4 2" xfId="30541"/>
    <cellStyle name="Normal 4 3 4 3 4 2 2" xfId="23796"/>
    <cellStyle name="Normal 4 3 4 3 4 3" xfId="23803"/>
    <cellStyle name="Normal 4 3 4 3 5" xfId="33382"/>
    <cellStyle name="Normal 4 3 4 3 5 2" xfId="23806"/>
    <cellStyle name="Normal 4 3 4 3 5 2 2" xfId="23811"/>
    <cellStyle name="Normal 4 3 4 3 5 3" xfId="26093"/>
    <cellStyle name="Normal 4 3 4 3 6" xfId="27199"/>
    <cellStyle name="Normal 4 3 4 3 6 2" xfId="25065"/>
    <cellStyle name="Normal 4 3 4 3 6 2 2" xfId="909"/>
    <cellStyle name="Normal 4 3 4 3 6 3" xfId="10849"/>
    <cellStyle name="Normal 4 3 4 3 7" xfId="19650"/>
    <cellStyle name="Normal 4 3 4 3 7 2" xfId="23813"/>
    <cellStyle name="Normal 4 3 4 3 7 2 2" xfId="23817"/>
    <cellStyle name="Normal 4 3 4 3 7 3" xfId="23824"/>
    <cellStyle name="Normal 4 3 4 3 8" xfId="23828"/>
    <cellStyle name="Normal 4 3 4 3 8 2" xfId="24451"/>
    <cellStyle name="Normal 4 3 4 3 8 2 2" xfId="23832"/>
    <cellStyle name="Normal 4 3 4 3 8 3" xfId="23836"/>
    <cellStyle name="Normal 4 3 4 3 9" xfId="23844"/>
    <cellStyle name="Normal 4 3 4 3 9 2" xfId="23851"/>
    <cellStyle name="Normal 4 3 4 4" xfId="21467"/>
    <cellStyle name="Normal 4 3 4 4 10" xfId="27475"/>
    <cellStyle name="Normal 4 3 4 4 2" xfId="23859"/>
    <cellStyle name="Normal 4 3 4 4 2 2" xfId="23861"/>
    <cellStyle name="Normal 4 3 4 4 2 2 2" xfId="23863"/>
    <cellStyle name="Normal 4 3 4 4 2 3" xfId="23868"/>
    <cellStyle name="Normal 4 3 4 4 3" xfId="23869"/>
    <cellStyle name="Normal 4 3 4 4 3 2" xfId="23870"/>
    <cellStyle name="Normal 4 3 4 4 3 2 2" xfId="23871"/>
    <cellStyle name="Normal 4 3 4 4 3 3" xfId="23875"/>
    <cellStyle name="Normal 4 3 4 4 4" xfId="24963"/>
    <cellStyle name="Normal 4 3 4 4 4 2" xfId="23876"/>
    <cellStyle name="Normal 4 3 4 4 4 2 2" xfId="3350"/>
    <cellStyle name="Normal 4 3 4 4 4 3" xfId="23879"/>
    <cellStyle name="Normal 4 3 4 4 5" xfId="19794"/>
    <cellStyle name="Normal 4 3 4 4 5 2" xfId="37411"/>
    <cellStyle name="Normal 4 3 4 4 5 2 2" xfId="9096"/>
    <cellStyle name="Normal 4 3 4 4 5 3" xfId="29388"/>
    <cellStyle name="Normal 4 3 4 4 6" xfId="19797"/>
    <cellStyle name="Normal 4 3 4 4 6 2" xfId="23884"/>
    <cellStyle name="Normal 4 3 4 4 6 2 2" xfId="32927"/>
    <cellStyle name="Normal 4 3 4 4 6 3" xfId="23887"/>
    <cellStyle name="Normal 4 3 4 4 7" xfId="27211"/>
    <cellStyle name="Normal 4 3 4 4 7 2" xfId="23888"/>
    <cellStyle name="Normal 4 3 4 4 7 2 2" xfId="7698"/>
    <cellStyle name="Normal 4 3 4 4 7 3" xfId="23897"/>
    <cellStyle name="Normal 4 3 4 4 8" xfId="36448"/>
    <cellStyle name="Normal 4 3 4 4 8 2" xfId="23901"/>
    <cellStyle name="Normal 4 3 4 4 9" xfId="2472"/>
    <cellStyle name="Normal 4 3 4 4 9 2" xfId="23907"/>
    <cellStyle name="Normal 4 3 4 5" xfId="16148"/>
    <cellStyle name="Normal 4 3 4 5 10" xfId="19537"/>
    <cellStyle name="Normal 4 3 4 5 2" xfId="24427"/>
    <cellStyle name="Normal 4 3 4 5 2 2" xfId="23908"/>
    <cellStyle name="Normal 4 3 4 5 2 2 2" xfId="30738"/>
    <cellStyle name="Normal 4 3 4 5 2 3" xfId="26563"/>
    <cellStyle name="Normal 4 3 4 5 3" xfId="38595"/>
    <cellStyle name="Normal 4 3 4 5 3 2" xfId="23910"/>
    <cellStyle name="Normal 4 3 4 5 3 2 2" xfId="16315"/>
    <cellStyle name="Normal 4 3 4 5 3 3" xfId="28254"/>
    <cellStyle name="Normal 4 3 4 5 4" xfId="24217"/>
    <cellStyle name="Normal 4 3 4 5 4 2" xfId="23914"/>
    <cellStyle name="Normal 4 3 4 5 4 2 2" xfId="33145"/>
    <cellStyle name="Normal 4 3 4 5 4 3" xfId="23918"/>
    <cellStyle name="Normal 4 3 4 5 5" xfId="33390"/>
    <cellStyle name="Normal 4 3 4 5 5 2" xfId="34291"/>
    <cellStyle name="Normal 4 3 4 5 5 2 2" xfId="1474"/>
    <cellStyle name="Normal 4 3 4 5 5 3" xfId="29415"/>
    <cellStyle name="Normal 4 3 4 5 6" xfId="27892"/>
    <cellStyle name="Normal 4 3 4 5 6 2" xfId="23921"/>
    <cellStyle name="Normal 4 3 4 5 6 2 2" xfId="23923"/>
    <cellStyle name="Normal 4 3 4 5 6 3" xfId="23925"/>
    <cellStyle name="Normal 4 3 4 5 7" xfId="24704"/>
    <cellStyle name="Normal 4 3 4 5 7 2" xfId="23926"/>
    <cellStyle name="Normal 4 3 4 5 7 2 2" xfId="23927"/>
    <cellStyle name="Normal 4 3 4 5 7 3" xfId="23931"/>
    <cellStyle name="Normal 4 3 4 5 8" xfId="23932"/>
    <cellStyle name="Normal 4 3 4 5 8 2" xfId="4605"/>
    <cellStyle name="Normal 4 3 4 5 9" xfId="23933"/>
    <cellStyle name="Normal 4 3 4 5 9 2" xfId="23938"/>
    <cellStyle name="Normal 4 3 4 6" xfId="22365"/>
    <cellStyle name="Normal 4 3 4 6 2" xfId="23941"/>
    <cellStyle name="Normal 4 3 4 6 2 2" xfId="23943"/>
    <cellStyle name="Normal 4 3 4 6 2 2 2" xfId="7015"/>
    <cellStyle name="Normal 4 3 4 6 2 3" xfId="23947"/>
    <cellStyle name="Normal 4 3 4 6 3" xfId="5912"/>
    <cellStyle name="Normal 4 3 4 6 3 2" xfId="4634"/>
    <cellStyle name="Normal 4 3 4 6 3 2 2" xfId="30198"/>
    <cellStyle name="Normal 4 3 4 6 3 3" xfId="25588"/>
    <cellStyle name="Normal 4 3 4 6 4" xfId="23951"/>
    <cellStyle name="Normal 4 3 4 6 4 2" xfId="23953"/>
    <cellStyle name="Normal 4 3 4 6 4 2 2" xfId="34443"/>
    <cellStyle name="Normal 4 3 4 6 4 3" xfId="23957"/>
    <cellStyle name="Normal 4 3 4 6 5" xfId="33408"/>
    <cellStyle name="Normal 4 3 4 6 5 2" xfId="35946"/>
    <cellStyle name="Normal 4 3 4 6 5 2 2" xfId="31706"/>
    <cellStyle name="Normal 4 3 4 6 5 3" xfId="23959"/>
    <cellStyle name="Normal 4 3 4 6 6" xfId="23961"/>
    <cellStyle name="Normal 4 3 4 6 6 2" xfId="23965"/>
    <cellStyle name="Normal 4 3 4 6 6 2 2" xfId="34517"/>
    <cellStyle name="Normal 4 3 4 6 6 3" xfId="23968"/>
    <cellStyle name="Normal 4 3 4 6 7" xfId="24396"/>
    <cellStyle name="Normal 4 3 4 6 7 2" xfId="26730"/>
    <cellStyle name="Normal 4 3 4 6 8" xfId="19513"/>
    <cellStyle name="Normal 4 3 4 6 8 2" xfId="11168"/>
    <cellStyle name="Normal 4 3 4 6 9" xfId="1561"/>
    <cellStyle name="Normal 4 3 4 7" xfId="8711"/>
    <cellStyle name="Normal 4 3 4 7 2" xfId="8720"/>
    <cellStyle name="Normal 4 3 4 7 2 2" xfId="23969"/>
    <cellStyle name="Normal 4 3 4 7 3" xfId="25416"/>
    <cellStyle name="Normal 4 3 4 8" xfId="2799"/>
    <cellStyle name="Normal 4 3 4 8 2" xfId="23972"/>
    <cellStyle name="Normal 4 3 4 8 2 2" xfId="23973"/>
    <cellStyle name="Normal 4 3 4 8 3" xfId="26710"/>
    <cellStyle name="Normal 4 3 4 9" xfId="10221"/>
    <cellStyle name="Normal 4 3 4 9 2" xfId="11282"/>
    <cellStyle name="Normal 4 3 4 9 2 2" xfId="2219"/>
    <cellStyle name="Normal 4 3 4 9 3" xfId="23157"/>
    <cellStyle name="Normal 4 3 5" xfId="8132"/>
    <cellStyle name="Normal 4 3 5 10" xfId="4531"/>
    <cellStyle name="Normal 4 3 5 10 2" xfId="3307"/>
    <cellStyle name="Normal 4 3 5 11" xfId="8799"/>
    <cellStyle name="Normal 4 3 5 2" xfId="16567"/>
    <cellStyle name="Normal 4 3 5 2 10" xfId="25975"/>
    <cellStyle name="Normal 4 3 5 2 2" xfId="25567"/>
    <cellStyle name="Normal 4 3 5 2 2 2" xfId="3045"/>
    <cellStyle name="Normal 4 3 5 2 2 2 2" xfId="17630"/>
    <cellStyle name="Normal 4 3 5 2 2 3" xfId="17637"/>
    <cellStyle name="Normal 4 3 5 2 3" xfId="19854"/>
    <cellStyle name="Normal 4 3 5 2 3 2" xfId="5993"/>
    <cellStyle name="Normal 4 3 5 2 3 2 2" xfId="17673"/>
    <cellStyle name="Normal 4 3 5 2 3 3" xfId="17679"/>
    <cellStyle name="Normal 4 3 5 2 4" xfId="23975"/>
    <cellStyle name="Normal 4 3 5 2 4 2" xfId="19359"/>
    <cellStyle name="Normal 4 3 5 2 4 2 2" xfId="23978"/>
    <cellStyle name="Normal 4 3 5 2 4 3" xfId="23984"/>
    <cellStyle name="Normal 4 3 5 2 5" xfId="28741"/>
    <cellStyle name="Normal 4 3 5 2 5 2" xfId="8892"/>
    <cellStyle name="Normal 4 3 5 2 5 2 2" xfId="24741"/>
    <cellStyle name="Normal 4 3 5 2 5 3" xfId="25570"/>
    <cellStyle name="Normal 4 3 5 2 6" xfId="33425"/>
    <cellStyle name="Normal 4 3 5 2 6 2" xfId="11640"/>
    <cellStyle name="Normal 4 3 5 2 6 2 2" xfId="24750"/>
    <cellStyle name="Normal 4 3 5 2 6 3" xfId="6084"/>
    <cellStyle name="Normal 4 3 5 2 7" xfId="13985"/>
    <cellStyle name="Normal 4 3 5 2 7 2" xfId="11671"/>
    <cellStyle name="Normal 4 3 5 2 7 2 2" xfId="23994"/>
    <cellStyle name="Normal 4 3 5 2 7 3" xfId="24000"/>
    <cellStyle name="Normal 4 3 5 2 8" xfId="29781"/>
    <cellStyle name="Normal 4 3 5 2 8 2" xfId="17264"/>
    <cellStyle name="Normal 4 3 5 2 9" xfId="2777"/>
    <cellStyle name="Normal 4 3 5 2 9 2" xfId="13293"/>
    <cellStyle name="Normal 4 3 5 3" xfId="19857"/>
    <cellStyle name="Normal 4 3 5 3 2" xfId="22693"/>
    <cellStyle name="Normal 4 3 5 3 2 2" xfId="19863"/>
    <cellStyle name="Normal 4 3 5 3 3" xfId="5181"/>
    <cellStyle name="Normal 4 3 5 4" xfId="21494"/>
    <cellStyle name="Normal 4 3 5 4 2" xfId="38788"/>
    <cellStyle name="Normal 4 3 5 4 2 2" xfId="24003"/>
    <cellStyle name="Normal 4 3 5 4 3" xfId="24008"/>
    <cellStyle name="Normal 4 3 5 5" xfId="19871"/>
    <cellStyle name="Normal 4 3 5 5 2" xfId="19878"/>
    <cellStyle name="Normal 4 3 5 5 2 2" xfId="24011"/>
    <cellStyle name="Normal 4 3 5 5 3" xfId="32730"/>
    <cellStyle name="Normal 4 3 5 6" xfId="24014"/>
    <cellStyle name="Normal 4 3 5 6 2" xfId="32600"/>
    <cellStyle name="Normal 4 3 5 6 2 2" xfId="28251"/>
    <cellStyle name="Normal 4 3 5 6 3" xfId="6041"/>
    <cellStyle name="Normal 4 3 5 7" xfId="1904"/>
    <cellStyle name="Normal 4 3 5 7 2" xfId="5473"/>
    <cellStyle name="Normal 4 3 5 7 2 2" xfId="24692"/>
    <cellStyle name="Normal 4 3 5 7 3" xfId="33558"/>
    <cellStyle name="Normal 4 3 5 8" xfId="21983"/>
    <cellStyle name="Normal 4 3 5 8 2" xfId="35708"/>
    <cellStyle name="Normal 4 3 5 8 2 2" xfId="29017"/>
    <cellStyle name="Normal 4 3 5 8 3" xfId="458"/>
    <cellStyle name="Normal 4 3 5 9" xfId="13458"/>
    <cellStyle name="Normal 4 3 5 9 2" xfId="13463"/>
    <cellStyle name="Normal 4 3 6" xfId="19829"/>
    <cellStyle name="Normal 4 3 6 10" xfId="7617"/>
    <cellStyle name="Normal 4 3 6 10 2" xfId="25695"/>
    <cellStyle name="Normal 4 3 6 11" xfId="1756"/>
    <cellStyle name="Normal 4 3 6 2" xfId="25872"/>
    <cellStyle name="Normal 4 3 6 2 10" xfId="24016"/>
    <cellStyle name="Normal 4 3 6 2 2" xfId="24022"/>
    <cellStyle name="Normal 4 3 6 2 2 2" xfId="26861"/>
    <cellStyle name="Normal 4 3 6 2 2 2 2" xfId="24024"/>
    <cellStyle name="Normal 4 3 6 2 2 3" xfId="36040"/>
    <cellStyle name="Normal 4 3 6 2 3" xfId="30616"/>
    <cellStyle name="Normal 4 3 6 2 3 2" xfId="26557"/>
    <cellStyle name="Normal 4 3 6 2 3 2 2" xfId="24027"/>
    <cellStyle name="Normal 4 3 6 2 3 3" xfId="25032"/>
    <cellStyle name="Normal 4 3 6 2 4" xfId="24032"/>
    <cellStyle name="Normal 4 3 6 2 4 2" xfId="24034"/>
    <cellStyle name="Normal 4 3 6 2 4 2 2" xfId="24035"/>
    <cellStyle name="Normal 4 3 6 2 4 3" xfId="24037"/>
    <cellStyle name="Normal 4 3 6 2 5" xfId="26059"/>
    <cellStyle name="Normal 4 3 6 2 5 2" xfId="24038"/>
    <cellStyle name="Normal 4 3 6 2 5 2 2" xfId="26810"/>
    <cellStyle name="Normal 4 3 6 2 5 3" xfId="24043"/>
    <cellStyle name="Normal 4 3 6 2 6" xfId="33476"/>
    <cellStyle name="Normal 4 3 6 2 6 2" xfId="4522"/>
    <cellStyle name="Normal 4 3 6 2 6 2 2" xfId="5627"/>
    <cellStyle name="Normal 4 3 6 2 6 3" xfId="4235"/>
    <cellStyle name="Normal 4 3 6 2 7" xfId="24045"/>
    <cellStyle name="Normal 4 3 6 2 7 2" xfId="9932"/>
    <cellStyle name="Normal 4 3 6 2 7 2 2" xfId="24048"/>
    <cellStyle name="Normal 4 3 6 2 7 3" xfId="24050"/>
    <cellStyle name="Normal 4 3 6 2 8" xfId="25081"/>
    <cellStyle name="Normal 4 3 6 2 8 2" xfId="11968"/>
    <cellStyle name="Normal 4 3 6 2 9" xfId="2157"/>
    <cellStyle name="Normal 4 3 6 2 9 2" xfId="3096"/>
    <cellStyle name="Normal 4 3 6 3" xfId="24055"/>
    <cellStyle name="Normal 4 3 6 3 2" xfId="33466"/>
    <cellStyle name="Normal 4 3 6 3 2 2" xfId="35379"/>
    <cellStyle name="Normal 4 3 6 3 3" xfId="13376"/>
    <cellStyle name="Normal 4 3 6 4" xfId="29935"/>
    <cellStyle name="Normal 4 3 6 4 2" xfId="35941"/>
    <cellStyle name="Normal 4 3 6 4 2 2" xfId="24058"/>
    <cellStyle name="Normal 4 3 6 4 3" xfId="24061"/>
    <cellStyle name="Normal 4 3 6 5" xfId="9400"/>
    <cellStyle name="Normal 4 3 6 5 2" xfId="32886"/>
    <cellStyle name="Normal 4 3 6 5 2 2" xfId="4680"/>
    <cellStyle name="Normal 4 3 6 5 3" xfId="24066"/>
    <cellStyle name="Normal 4 3 6 6" xfId="28615"/>
    <cellStyle name="Normal 4 3 6 6 2" xfId="24069"/>
    <cellStyle name="Normal 4 3 6 6 2 2" xfId="24070"/>
    <cellStyle name="Normal 4 3 6 6 3" xfId="6116"/>
    <cellStyle name="Normal 4 3 6 7" xfId="5432"/>
    <cellStyle name="Normal 4 3 6 7 2" xfId="1566"/>
    <cellStyle name="Normal 4 3 6 7 2 2" xfId="24071"/>
    <cellStyle name="Normal 4 3 6 7 3" xfId="36838"/>
    <cellStyle name="Normal 4 3 6 8" xfId="9609"/>
    <cellStyle name="Normal 4 3 6 8 2" xfId="38107"/>
    <cellStyle name="Normal 4 3 6 8 2 2" xfId="14225"/>
    <cellStyle name="Normal 4 3 6 8 3" xfId="1731"/>
    <cellStyle name="Normal 4 3 6 9" xfId="10987"/>
    <cellStyle name="Normal 4 3 6 9 2" xfId="24073"/>
    <cellStyle name="Normal 4 3 7" xfId="9025"/>
    <cellStyle name="Normal 4 3 7 10" xfId="24075"/>
    <cellStyle name="Normal 4 3 7 2" xfId="2977"/>
    <cellStyle name="Normal 4 3 7 2 2" xfId="20238"/>
    <cellStyle name="Normal 4 3 7 2 2 2" xfId="23228"/>
    <cellStyle name="Normal 4 3 7 2 3" xfId="24077"/>
    <cellStyle name="Normal 4 3 7 3" xfId="28541"/>
    <cellStyle name="Normal 4 3 7 3 2" xfId="33150"/>
    <cellStyle name="Normal 4 3 7 3 2 2" xfId="23299"/>
    <cellStyle name="Normal 4 3 7 3 3" xfId="13387"/>
    <cellStyle name="Normal 4 3 7 4" xfId="24170"/>
    <cellStyle name="Normal 4 3 7 4 2" xfId="24084"/>
    <cellStyle name="Normal 4 3 7 4 2 2" xfId="23345"/>
    <cellStyle name="Normal 4 3 7 4 3" xfId="24088"/>
    <cellStyle name="Normal 4 3 7 5" xfId="24089"/>
    <cellStyle name="Normal 4 3 7 5 2" xfId="24090"/>
    <cellStyle name="Normal 4 3 7 5 2 2" xfId="3230"/>
    <cellStyle name="Normal 4 3 7 5 3" xfId="24091"/>
    <cellStyle name="Normal 4 3 7 6" xfId="30201"/>
    <cellStyle name="Normal 4 3 7 6 2" xfId="24094"/>
    <cellStyle name="Normal 4 3 7 6 2 2" xfId="23420"/>
    <cellStyle name="Normal 4 3 7 6 3" xfId="21"/>
    <cellStyle name="Normal 4 3 7 7" xfId="5521"/>
    <cellStyle name="Normal 4 3 7 7 2" xfId="2542"/>
    <cellStyle name="Normal 4 3 7 7 2 2" xfId="28054"/>
    <cellStyle name="Normal 4 3 7 7 3" xfId="24098"/>
    <cellStyle name="Normal 4 3 7 8" xfId="883"/>
    <cellStyle name="Normal 4 3 7 8 2" xfId="37066"/>
    <cellStyle name="Normal 4 3 7 9" xfId="24101"/>
    <cellStyle name="Normal 4 3 7 9 2" xfId="24111"/>
    <cellStyle name="Normal 4 3 8" xfId="27934"/>
    <cellStyle name="Normal 4 3 8 10" xfId="24770"/>
    <cellStyle name="Normal 4 3 8 2" xfId="31182"/>
    <cellStyle name="Normal 4 3 8 2 2" xfId="29811"/>
    <cellStyle name="Normal 4 3 8 2 2 2" xfId="31295"/>
    <cellStyle name="Normal 4 3 8 2 3" xfId="24113"/>
    <cellStyle name="Normal 4 3 8 3" xfId="35443"/>
    <cellStyle name="Normal 4 3 8 3 2" xfId="24175"/>
    <cellStyle name="Normal 4 3 8 3 2 2" xfId="24114"/>
    <cellStyle name="Normal 4 3 8 3 3" xfId="24115"/>
    <cellStyle name="Normal 4 3 8 4" xfId="24179"/>
    <cellStyle name="Normal 4 3 8 4 2" xfId="24117"/>
    <cellStyle name="Normal 4 3 8 4 2 2" xfId="24118"/>
    <cellStyle name="Normal 4 3 8 4 3" xfId="24120"/>
    <cellStyle name="Normal 4 3 8 5" xfId="28956"/>
    <cellStyle name="Normal 4 3 8 5 2" xfId="24121"/>
    <cellStyle name="Normal 4 3 8 5 2 2" xfId="25267"/>
    <cellStyle name="Normal 4 3 8 5 3" xfId="29475"/>
    <cellStyle name="Normal 4 3 8 6" xfId="29090"/>
    <cellStyle name="Normal 4 3 8 6 2" xfId="25268"/>
    <cellStyle name="Normal 4 3 8 6 2 2" xfId="32008"/>
    <cellStyle name="Normal 4 3 8 6 3" xfId="23368"/>
    <cellStyle name="Normal 4 3 8 7" xfId="2827"/>
    <cellStyle name="Normal 4 3 8 7 2" xfId="3493"/>
    <cellStyle name="Normal 4 3 8 7 2 2" xfId="24122"/>
    <cellStyle name="Normal 4 3 8 7 3" xfId="25271"/>
    <cellStyle name="Normal 4 3 8 8" xfId="4764"/>
    <cellStyle name="Normal 4 3 8 8 2" xfId="30293"/>
    <cellStyle name="Normal 4 3 8 9" xfId="8795"/>
    <cellStyle name="Normal 4 3 8 9 2" xfId="24124"/>
    <cellStyle name="Normal 4 3 9" xfId="18825"/>
    <cellStyle name="Normal 4 3 9 2" xfId="6519"/>
    <cellStyle name="Normal 4 3 9 2 2" xfId="37880"/>
    <cellStyle name="Normal 4 3 9 2 2 2" xfId="23498"/>
    <cellStyle name="Normal 4 3 9 2 3" xfId="15062"/>
    <cellStyle name="Normal 4 3 9 3" xfId="34012"/>
    <cellStyle name="Normal 4 3 9 3 2" xfId="32422"/>
    <cellStyle name="Normal 4 3 9 3 2 2" xfId="37257"/>
    <cellStyle name="Normal 4 3 9 3 3" xfId="16602"/>
    <cellStyle name="Normal 4 3 9 4" xfId="38759"/>
    <cellStyle name="Normal 4 3 9 4 2" xfId="37090"/>
    <cellStyle name="Normal 4 3 9 4 2 2" xfId="37232"/>
    <cellStyle name="Normal 4 3 9 4 3" xfId="16618"/>
    <cellStyle name="Normal 4 3 9 5" xfId="25290"/>
    <cellStyle name="Normal 4 3 9 5 2" xfId="37311"/>
    <cellStyle name="Normal 4 3 9 5 2 2" xfId="36153"/>
    <cellStyle name="Normal 4 3 9 5 3" xfId="26972"/>
    <cellStyle name="Normal 4 3 9 6" xfId="17054"/>
    <cellStyle name="Normal 4 3 9 6 2" xfId="36034"/>
    <cellStyle name="Normal 4 3 9 6 2 2" xfId="32656"/>
    <cellStyle name="Normal 4 3 9 6 3" xfId="9375"/>
    <cellStyle name="Normal 4 3 9 7" xfId="3306"/>
    <cellStyle name="Normal 4 3 9 7 2" xfId="37350"/>
    <cellStyle name="Normal 4 3 9 8" xfId="13650"/>
    <cellStyle name="Normal 4 3 9 8 2" xfId="26981"/>
    <cellStyle name="Normal 4 3 9 9" xfId="24127"/>
    <cellStyle name="Normal 4 4" xfId="23581"/>
    <cellStyle name="Normal 4 4 10" xfId="13519"/>
    <cellStyle name="Normal 4 4 10 2" xfId="24136"/>
    <cellStyle name="Normal 4 4 10 2 2" xfId="31059"/>
    <cellStyle name="Normal 4 4 10 3" xfId="24138"/>
    <cellStyle name="Normal 4 4 11" xfId="24141"/>
    <cellStyle name="Normal 4 4 11 2" xfId="29790"/>
    <cellStyle name="Normal 4 4 11 2 2" xfId="33464"/>
    <cellStyle name="Normal 4 4 11 3" xfId="24148"/>
    <cellStyle name="Normal 4 4 12" xfId="24154"/>
    <cellStyle name="Normal 4 4 12 2" xfId="24158"/>
    <cellStyle name="Normal 4 4 12 2 2" xfId="24166"/>
    <cellStyle name="Normal 4 4 12 3" xfId="24173"/>
    <cellStyle name="Normal 4 4 13" xfId="38385"/>
    <cellStyle name="Normal 4 4 13 2" xfId="13937"/>
    <cellStyle name="Normal 4 4 13 2 2" xfId="24177"/>
    <cellStyle name="Normal 4 4 13 3" xfId="24182"/>
    <cellStyle name="Normal 4 4 14" xfId="13947"/>
    <cellStyle name="Normal 4 4 14 2" xfId="24183"/>
    <cellStyle name="Normal 4 4 14 2 2" xfId="32421"/>
    <cellStyle name="Normal 4 4 14 3" xfId="22630"/>
    <cellStyle name="Normal 4 4 15" xfId="24189"/>
    <cellStyle name="Normal 4 4 15 2" xfId="24192"/>
    <cellStyle name="Normal 4 4 15 2 2" xfId="24194"/>
    <cellStyle name="Normal 4 4 15 3" xfId="24199"/>
    <cellStyle name="Normal 4 4 16" xfId="24201"/>
    <cellStyle name="Normal 4 4 16 2" xfId="938"/>
    <cellStyle name="Normal 4 4 17" xfId="24207"/>
    <cellStyle name="Normal 4 4 17 2" xfId="341"/>
    <cellStyle name="Normal 4 4 18" xfId="23909"/>
    <cellStyle name="Normal 4 4 19" xfId="26564"/>
    <cellStyle name="Normal 4 4 2" xfId="13802"/>
    <cellStyle name="Normal 4 4 2 10" xfId="24212"/>
    <cellStyle name="Normal 4 4 2 10 2" xfId="12745"/>
    <cellStyle name="Normal 4 4 2 10 2 2" xfId="12753"/>
    <cellStyle name="Normal 4 4 2 10 3" xfId="12763"/>
    <cellStyle name="Normal 4 4 2 11" xfId="24220"/>
    <cellStyle name="Normal 4 4 2 11 2" xfId="24224"/>
    <cellStyle name="Normal 4 4 2 11 2 2" xfId="31028"/>
    <cellStyle name="Normal 4 4 2 11 3" xfId="24228"/>
    <cellStyle name="Normal 4 4 2 12" xfId="24231"/>
    <cellStyle name="Normal 4 4 2 12 2" xfId="6733"/>
    <cellStyle name="Normal 4 4 2 12 2 2" xfId="6967"/>
    <cellStyle name="Normal 4 4 2 12 3" xfId="4073"/>
    <cellStyle name="Normal 4 4 2 13" xfId="24232"/>
    <cellStyle name="Normal 4 4 2 13 2" xfId="24240"/>
    <cellStyle name="Normal 4 4 2 13 2 2" xfId="2634"/>
    <cellStyle name="Normal 4 4 2 13 3" xfId="4419"/>
    <cellStyle name="Normal 4 4 2 14" xfId="28833"/>
    <cellStyle name="Normal 4 4 2 14 2" xfId="24188"/>
    <cellStyle name="Normal 4 4 2 15" xfId="10372"/>
    <cellStyle name="Normal 4 4 2 15 2" xfId="24247"/>
    <cellStyle name="Normal 4 4 2 16" xfId="12353"/>
    <cellStyle name="Normal 4 4 2 17" xfId="7182"/>
    <cellStyle name="Normal 4 4 2 2" xfId="1672"/>
    <cellStyle name="Normal 4 4 2 2 10" xfId="27981"/>
    <cellStyle name="Normal 4 4 2 2 10 2" xfId="25226"/>
    <cellStyle name="Normal 4 4 2 2 10 2 2" xfId="24252"/>
    <cellStyle name="Normal 4 4 2 2 10 3" xfId="12005"/>
    <cellStyle name="Normal 4 4 2 2 11" xfId="24259"/>
    <cellStyle name="Normal 4 4 2 2 11 2" xfId="33968"/>
    <cellStyle name="Normal 4 4 2 2 11 2 2" xfId="24262"/>
    <cellStyle name="Normal 4 4 2 2 11 3" xfId="24269"/>
    <cellStyle name="Normal 4 4 2 2 12" xfId="24273"/>
    <cellStyle name="Normal 4 4 2 2 12 2" xfId="25795"/>
    <cellStyle name="Normal 4 4 2 2 12 2 2" xfId="24280"/>
    <cellStyle name="Normal 4 4 2 2 12 3" xfId="24285"/>
    <cellStyle name="Normal 4 4 2 2 13" xfId="32024"/>
    <cellStyle name="Normal 4 4 2 2 13 2" xfId="24296"/>
    <cellStyle name="Normal 4 4 2 2 14" xfId="24677"/>
    <cellStyle name="Normal 4 4 2 2 14 2" xfId="13421"/>
    <cellStyle name="Normal 4 4 2 2 15" xfId="24302"/>
    <cellStyle name="Normal 4 4 2 2 16" xfId="24303"/>
    <cellStyle name="Normal 4 4 2 2 2" xfId="2450"/>
    <cellStyle name="Normal 4 4 2 2 2 10" xfId="8038"/>
    <cellStyle name="Normal 4 4 2 2 2 10 2" xfId="25897"/>
    <cellStyle name="Normal 4 4 2 2 2 11" xfId="6289"/>
    <cellStyle name="Normal 4 4 2 2 2 2" xfId="26893"/>
    <cellStyle name="Normal 4 4 2 2 2 2 10" xfId="11546"/>
    <cellStyle name="Normal 4 4 2 2 2 2 2" xfId="28433"/>
    <cellStyle name="Normal 4 4 2 2 2 2 2 2" xfId="35557"/>
    <cellStyle name="Normal 4 4 2 2 2 2 2 2 2" xfId="35352"/>
    <cellStyle name="Normal 4 4 2 2 2 2 2 3" xfId="16825"/>
    <cellStyle name="Normal 4 4 2 2 2 2 3" xfId="1392"/>
    <cellStyle name="Normal 4 4 2 2 2 2 3 2" xfId="2916"/>
    <cellStyle name="Normal 4 4 2 2 2 2 3 2 2" xfId="32646"/>
    <cellStyle name="Normal 4 4 2 2 2 2 3 3" xfId="30237"/>
    <cellStyle name="Normal 4 4 2 2 2 2 4" xfId="5865"/>
    <cellStyle name="Normal 4 4 2 2 2 2 4 2" xfId="37300"/>
    <cellStyle name="Normal 4 4 2 2 2 2 4 2 2" xfId="33577"/>
    <cellStyle name="Normal 4 4 2 2 2 2 4 3" xfId="14730"/>
    <cellStyle name="Normal 4 4 2 2 2 2 5" xfId="13867"/>
    <cellStyle name="Normal 4 4 2 2 2 2 5 2" xfId="13873"/>
    <cellStyle name="Normal 4 4 2 2 2 2 5 2 2" xfId="35264"/>
    <cellStyle name="Normal 4 4 2 2 2 2 5 3" xfId="14734"/>
    <cellStyle name="Normal 4 4 2 2 2 2 6" xfId="13805"/>
    <cellStyle name="Normal 4 4 2 2 2 2 6 2" xfId="13807"/>
    <cellStyle name="Normal 4 4 2 2 2 2 6 2 2" xfId="1949"/>
    <cellStyle name="Normal 4 4 2 2 2 2 6 3" xfId="36748"/>
    <cellStyle name="Normal 4 4 2 2 2 2 7" xfId="8893"/>
    <cellStyle name="Normal 4 4 2 2 2 2 7 2" xfId="27859"/>
    <cellStyle name="Normal 4 4 2 2 2 2 7 2 2" xfId="33450"/>
    <cellStyle name="Normal 4 4 2 2 2 2 7 3" xfId="35416"/>
    <cellStyle name="Normal 4 4 2 2 2 2 8" xfId="27863"/>
    <cellStyle name="Normal 4 4 2 2 2 2 8 2" xfId="13881"/>
    <cellStyle name="Normal 4 4 2 2 2 2 9" xfId="188"/>
    <cellStyle name="Normal 4 4 2 2 2 2 9 2" xfId="24305"/>
    <cellStyle name="Normal 4 4 2 2 2 3" xfId="13882"/>
    <cellStyle name="Normal 4 4 2 2 2 3 2" xfId="13886"/>
    <cellStyle name="Normal 4 4 2 2 2 3 2 2" xfId="30935"/>
    <cellStyle name="Normal 4 4 2 2 2 3 3" xfId="23894"/>
    <cellStyle name="Normal 4 4 2 2 2 4" xfId="7300"/>
    <cellStyle name="Normal 4 4 2 2 2 4 2" xfId="13891"/>
    <cellStyle name="Normal 4 4 2 2 2 4 2 2" xfId="37087"/>
    <cellStyle name="Normal 4 4 2 2 2 4 3" xfId="2735"/>
    <cellStyle name="Normal 4 4 2 2 2 5" xfId="1453"/>
    <cellStyle name="Normal 4 4 2 2 2 5 2" xfId="13893"/>
    <cellStyle name="Normal 4 4 2 2 2 5 2 2" xfId="28183"/>
    <cellStyle name="Normal 4 4 2 2 2 5 3" xfId="9944"/>
    <cellStyle name="Normal 4 4 2 2 2 6" xfId="4627"/>
    <cellStyle name="Normal 4 4 2 2 2 6 2" xfId="11313"/>
    <cellStyle name="Normal 4 4 2 2 2 6 2 2" xfId="11324"/>
    <cellStyle name="Normal 4 4 2 2 2 6 3" xfId="15313"/>
    <cellStyle name="Normal 4 4 2 2 2 7" xfId="31583"/>
    <cellStyle name="Normal 4 4 2 2 2 7 2" xfId="20446"/>
    <cellStyle name="Normal 4 4 2 2 2 7 2 2" xfId="31984"/>
    <cellStyle name="Normal 4 4 2 2 2 7 3" xfId="11338"/>
    <cellStyle name="Normal 4 4 2 2 2 8" xfId="24307"/>
    <cellStyle name="Normal 4 4 2 2 2 8 2" xfId="20524"/>
    <cellStyle name="Normal 4 4 2 2 2 8 2 2" xfId="20526"/>
    <cellStyle name="Normal 4 4 2 2 2 8 3" xfId="12367"/>
    <cellStyle name="Normal 4 4 2 2 2 9" xfId="24310"/>
    <cellStyle name="Normal 4 4 2 2 2 9 2" xfId="21371"/>
    <cellStyle name="Normal 4 4 2 2 3" xfId="26429"/>
    <cellStyle name="Normal 4 4 2 2 3 10" xfId="8358"/>
    <cellStyle name="Normal 4 4 2 2 3 10 2" xfId="8002"/>
    <cellStyle name="Normal 4 4 2 2 3 11" xfId="33265"/>
    <cellStyle name="Normal 4 4 2 2 3 2" xfId="10351"/>
    <cellStyle name="Normal 4 4 2 2 3 2 10" xfId="21257"/>
    <cellStyle name="Normal 4 4 2 2 3 2 2" xfId="13949"/>
    <cellStyle name="Normal 4 4 2 2 3 2 2 2" xfId="11452"/>
    <cellStyle name="Normal 4 4 2 2 3 2 2 2 2" xfId="24314"/>
    <cellStyle name="Normal 4 4 2 2 3 2 2 3" xfId="13664"/>
    <cellStyle name="Normal 4 4 2 2 3 2 3" xfId="1708"/>
    <cellStyle name="Normal 4 4 2 2 3 2 3 2" xfId="37831"/>
    <cellStyle name="Normal 4 4 2 2 3 2 3 2 2" xfId="24315"/>
    <cellStyle name="Normal 4 4 2 2 3 2 3 3" xfId="11940"/>
    <cellStyle name="Normal 4 4 2 2 3 2 4" xfId="2676"/>
    <cellStyle name="Normal 4 4 2 2 3 2 4 2" xfId="2815"/>
    <cellStyle name="Normal 4 4 2 2 3 2 4 2 2" xfId="24316"/>
    <cellStyle name="Normal 4 4 2 2 3 2 4 3" xfId="11946"/>
    <cellStyle name="Normal 4 4 2 2 3 2 5" xfId="5164"/>
    <cellStyle name="Normal 4 4 2 2 3 2 5 2" xfId="24317"/>
    <cellStyle name="Normal 4 4 2 2 3 2 5 2 2" xfId="1767"/>
    <cellStyle name="Normal 4 4 2 2 3 2 5 3" xfId="3857"/>
    <cellStyle name="Normal 4 4 2 2 3 2 6" xfId="24319"/>
    <cellStyle name="Normal 4 4 2 2 3 2 6 2" xfId="1634"/>
    <cellStyle name="Normal 4 4 2 2 3 2 6 2 2" xfId="444"/>
    <cellStyle name="Normal 4 4 2 2 3 2 6 3" xfId="11953"/>
    <cellStyle name="Normal 4 4 2 2 3 2 7" xfId="6769"/>
    <cellStyle name="Normal 4 4 2 2 3 2 7 2" xfId="1463"/>
    <cellStyle name="Normal 4 4 2 2 3 2 7 2 2" xfId="10533"/>
    <cellStyle name="Normal 4 4 2 2 3 2 7 3" xfId="11957"/>
    <cellStyle name="Normal 4 4 2 2 3 2 8" xfId="483"/>
    <cellStyle name="Normal 4 4 2 2 3 2 8 2" xfId="9232"/>
    <cellStyle name="Normal 4 4 2 2 3 2 9" xfId="24321"/>
    <cellStyle name="Normal 4 4 2 2 3 2 9 2" xfId="24322"/>
    <cellStyle name="Normal 4 4 2 2 3 3" xfId="13953"/>
    <cellStyle name="Normal 4 4 2 2 3 3 2" xfId="13954"/>
    <cellStyle name="Normal 4 4 2 2 3 3 2 2" xfId="33559"/>
    <cellStyle name="Normal 4 4 2 2 3 3 3" xfId="27048"/>
    <cellStyle name="Normal 4 4 2 2 3 4" xfId="13960"/>
    <cellStyle name="Normal 4 4 2 2 3 4 2" xfId="13967"/>
    <cellStyle name="Normal 4 4 2 2 3 4 2 2" xfId="14135"/>
    <cellStyle name="Normal 4 4 2 2 3 4 3" xfId="3108"/>
    <cellStyle name="Normal 4 4 2 2 3 5" xfId="14712"/>
    <cellStyle name="Normal 4 4 2 2 3 5 2" xfId="13971"/>
    <cellStyle name="Normal 4 4 2 2 3 5 2 2" xfId="12656"/>
    <cellStyle name="Normal 4 4 2 2 3 5 3" xfId="9604"/>
    <cellStyle name="Normal 4 4 2 2 3 6" xfId="24902"/>
    <cellStyle name="Normal 4 4 2 2 3 6 2" xfId="6916"/>
    <cellStyle name="Normal 4 4 2 2 3 6 2 2" xfId="12805"/>
    <cellStyle name="Normal 4 4 2 2 3 6 3" xfId="12829"/>
    <cellStyle name="Normal 4 4 2 2 3 7" xfId="24323"/>
    <cellStyle name="Normal 4 4 2 2 3 7 2" xfId="13163"/>
    <cellStyle name="Normal 4 4 2 2 3 7 2 2" xfId="7091"/>
    <cellStyle name="Normal 4 4 2 2 3 7 3" xfId="3527"/>
    <cellStyle name="Normal 4 4 2 2 3 8" xfId="22527"/>
    <cellStyle name="Normal 4 4 2 2 3 8 2" xfId="20760"/>
    <cellStyle name="Normal 4 4 2 2 3 8 2 2" xfId="9561"/>
    <cellStyle name="Normal 4 4 2 2 3 8 3" xfId="12869"/>
    <cellStyle name="Normal 4 4 2 2 3 9" xfId="34405"/>
    <cellStyle name="Normal 4 4 2 2 3 9 2" xfId="4265"/>
    <cellStyle name="Normal 4 4 2 2 4" xfId="10272"/>
    <cellStyle name="Normal 4 4 2 2 4 10" xfId="22173"/>
    <cellStyle name="Normal 4 4 2 2 4 2" xfId="27616"/>
    <cellStyle name="Normal 4 4 2 2 4 2 2" xfId="16768"/>
    <cellStyle name="Normal 4 4 2 2 4 2 2 2" xfId="36761"/>
    <cellStyle name="Normal 4 4 2 2 4 2 3" xfId="12047"/>
    <cellStyle name="Normal 4 4 2 2 4 3" xfId="23612"/>
    <cellStyle name="Normal 4 4 2 2 4 3 2" xfId="14002"/>
    <cellStyle name="Normal 4 4 2 2 4 3 2 2" xfId="33660"/>
    <cellStyle name="Normal 4 4 2 2 4 3 3" xfId="27054"/>
    <cellStyle name="Normal 4 4 2 2 4 4" xfId="14007"/>
    <cellStyle name="Normal 4 4 2 2 4 4 2" xfId="26080"/>
    <cellStyle name="Normal 4 4 2 2 4 4 2 2" xfId="34244"/>
    <cellStyle name="Normal 4 4 2 2 4 4 3" xfId="10574"/>
    <cellStyle name="Normal 4 4 2 2 4 5" xfId="14016"/>
    <cellStyle name="Normal 4 4 2 2 4 5 2" xfId="16312"/>
    <cellStyle name="Normal 4 4 2 2 4 5 2 2" xfId="20056"/>
    <cellStyle name="Normal 4 4 2 2 4 5 3" xfId="13529"/>
    <cellStyle name="Normal 4 4 2 2 4 6" xfId="24325"/>
    <cellStyle name="Normal 4 4 2 2 4 6 2" xfId="24327"/>
    <cellStyle name="Normal 4 4 2 2 4 6 2 2" xfId="29471"/>
    <cellStyle name="Normal 4 4 2 2 4 6 3" xfId="28441"/>
    <cellStyle name="Normal 4 4 2 2 4 7" xfId="35625"/>
    <cellStyle name="Normal 4 4 2 2 4 7 2" xfId="28476"/>
    <cellStyle name="Normal 4 4 2 2 4 7 2 2" xfId="24330"/>
    <cellStyle name="Normal 4 4 2 2 4 7 3" xfId="10604"/>
    <cellStyle name="Normal 4 4 2 2 4 8" xfId="24336"/>
    <cellStyle name="Normal 4 4 2 2 4 8 2" xfId="33271"/>
    <cellStyle name="Normal 4 4 2 2 4 9" xfId="15405"/>
    <cellStyle name="Normal 4 4 2 2 4 9 2" xfId="16464"/>
    <cellStyle name="Normal 4 4 2 2 5" xfId="33573"/>
    <cellStyle name="Normal 4 4 2 2 5 10" xfId="30709"/>
    <cellStyle name="Normal 4 4 2 2 5 2" xfId="24408"/>
    <cellStyle name="Normal 4 4 2 2 5 2 2" xfId="17547"/>
    <cellStyle name="Normal 4 4 2 2 5 2 2 2" xfId="36316"/>
    <cellStyle name="Normal 4 4 2 2 5 2 3" xfId="19153"/>
    <cellStyle name="Normal 4 4 2 2 5 3" xfId="5503"/>
    <cellStyle name="Normal 4 4 2 2 5 3 2" xfId="24108"/>
    <cellStyle name="Normal 4 4 2 2 5 3 2 2" xfId="4054"/>
    <cellStyle name="Normal 4 4 2 2 5 3 3" xfId="3201"/>
    <cellStyle name="Normal 4 4 2 2 5 4" xfId="14027"/>
    <cellStyle name="Normal 4 4 2 2 5 4 2" xfId="2785"/>
    <cellStyle name="Normal 4 4 2 2 5 4 2 2" xfId="3826"/>
    <cellStyle name="Normal 4 4 2 2 5 4 3" xfId="11371"/>
    <cellStyle name="Normal 4 4 2 2 5 5" xfId="14039"/>
    <cellStyle name="Normal 4 4 2 2 5 5 2" xfId="17478"/>
    <cellStyle name="Normal 4 4 2 2 5 5 2 2" xfId="13099"/>
    <cellStyle name="Normal 4 4 2 2 5 5 3" xfId="7263"/>
    <cellStyle name="Normal 4 4 2 2 5 6" xfId="32801"/>
    <cellStyle name="Normal 4 4 2 2 5 6 2" xfId="28625"/>
    <cellStyle name="Normal 4 4 2 2 5 6 2 2" xfId="15915"/>
    <cellStyle name="Normal 4 4 2 2 5 6 3" xfId="6158"/>
    <cellStyle name="Normal 4 4 2 2 5 7" xfId="36854"/>
    <cellStyle name="Normal 4 4 2 2 5 7 2" xfId="25016"/>
    <cellStyle name="Normal 4 4 2 2 5 7 2 2" xfId="24338"/>
    <cellStyle name="Normal 4 4 2 2 5 7 3" xfId="17904"/>
    <cellStyle name="Normal 4 4 2 2 5 8" xfId="19956"/>
    <cellStyle name="Normal 4 4 2 2 5 8 2" xfId="33393"/>
    <cellStyle name="Normal 4 4 2 2 5 9" xfId="33398"/>
    <cellStyle name="Normal 4 4 2 2 5 9 2" xfId="17414"/>
    <cellStyle name="Normal 4 4 2 2 6" xfId="31104"/>
    <cellStyle name="Normal 4 4 2 2 6 2" xfId="303"/>
    <cellStyle name="Normal 4 4 2 2 6 2 2" xfId="30721"/>
    <cellStyle name="Normal 4 4 2 2 6 2 2 2" xfId="8148"/>
    <cellStyle name="Normal 4 4 2 2 6 2 3" xfId="8157"/>
    <cellStyle name="Normal 4 4 2 2 6 3" xfId="15894"/>
    <cellStyle name="Normal 4 4 2 2 6 3 2" xfId="14081"/>
    <cellStyle name="Normal 4 4 2 2 6 3 2 2" xfId="16454"/>
    <cellStyle name="Normal 4 4 2 2 6 3 3" xfId="27056"/>
    <cellStyle name="Normal 4 4 2 2 6 4" xfId="14083"/>
    <cellStyle name="Normal 4 4 2 2 6 4 2" xfId="14089"/>
    <cellStyle name="Normal 4 4 2 2 6 4 2 2" xfId="16798"/>
    <cellStyle name="Normal 4 4 2 2 6 4 3" xfId="6704"/>
    <cellStyle name="Normal 4 4 2 2 6 5" xfId="14093"/>
    <cellStyle name="Normal 4 4 2 2 6 5 2" xfId="7203"/>
    <cellStyle name="Normal 4 4 2 2 6 5 2 2" xfId="13434"/>
    <cellStyle name="Normal 4 4 2 2 6 5 3" xfId="10507"/>
    <cellStyle name="Normal 4 4 2 2 6 6" xfId="32505"/>
    <cellStyle name="Normal 4 4 2 2 6 6 2" xfId="3393"/>
    <cellStyle name="Normal 4 4 2 2 6 6 2 2" xfId="6002"/>
    <cellStyle name="Normal 4 4 2 2 6 6 3" xfId="6501"/>
    <cellStyle name="Normal 4 4 2 2 6 7" xfId="6394"/>
    <cellStyle name="Normal 4 4 2 2 6 7 2" xfId="4212"/>
    <cellStyle name="Normal 4 4 2 2 6 8" xfId="23500"/>
    <cellStyle name="Normal 4 4 2 2 6 8 2" xfId="15695"/>
    <cellStyle name="Normal 4 4 2 2 6 9" xfId="6169"/>
    <cellStyle name="Normal 4 4 2 2 7" xfId="24340"/>
    <cellStyle name="Normal 4 4 2 2 7 2" xfId="15417"/>
    <cellStyle name="Normal 4 4 2 2 7 2 2" xfId="32849"/>
    <cellStyle name="Normal 4 4 2 2 7 3" xfId="14126"/>
    <cellStyle name="Normal 4 4 2 2 8" xfId="38397"/>
    <cellStyle name="Normal 4 4 2 2 8 2" xfId="33287"/>
    <cellStyle name="Normal 4 4 2 2 8 2 2" xfId="28492"/>
    <cellStyle name="Normal 4 4 2 2 8 3" xfId="24341"/>
    <cellStyle name="Normal 4 4 2 2 9" xfId="13273"/>
    <cellStyle name="Normal 4 4 2 2 9 2" xfId="13280"/>
    <cellStyle name="Normal 4 4 2 2 9 2 2" xfId="20358"/>
    <cellStyle name="Normal 4 4 2 2 9 3" xfId="2800"/>
    <cellStyle name="Normal 4 4 2 3" xfId="24346"/>
    <cellStyle name="Normal 4 4 2 3 10" xfId="8962"/>
    <cellStyle name="Normal 4 4 2 3 10 2" xfId="24843"/>
    <cellStyle name="Normal 4 4 2 3 11" xfId="18698"/>
    <cellStyle name="Normal 4 4 2 3 2" xfId="37621"/>
    <cellStyle name="Normal 4 4 2 3 2 10" xfId="7792"/>
    <cellStyle name="Normal 4 4 2 3 2 2" xfId="14262"/>
    <cellStyle name="Normal 4 4 2 3 2 2 2" xfId="14230"/>
    <cellStyle name="Normal 4 4 2 3 2 2 2 2" xfId="14238"/>
    <cellStyle name="Normal 4 4 2 3 2 2 3" xfId="33737"/>
    <cellStyle name="Normal 4 4 2 3 2 3" xfId="14245"/>
    <cellStyle name="Normal 4 4 2 3 2 3 2" xfId="14247"/>
    <cellStyle name="Normal 4 4 2 3 2 3 2 2" xfId="14255"/>
    <cellStyle name="Normal 4 4 2 3 2 3 3" xfId="26799"/>
    <cellStyle name="Normal 4 4 2 3 2 4" xfId="14269"/>
    <cellStyle name="Normal 4 4 2 3 2 4 2" xfId="14272"/>
    <cellStyle name="Normal 4 4 2 3 2 4 2 2" xfId="14274"/>
    <cellStyle name="Normal 4 4 2 3 2 4 3" xfId="14280"/>
    <cellStyle name="Normal 4 4 2 3 2 5" xfId="14288"/>
    <cellStyle name="Normal 4 4 2 3 2 5 2" xfId="14293"/>
    <cellStyle name="Normal 4 4 2 3 2 5 2 2" xfId="13826"/>
    <cellStyle name="Normal 4 4 2 3 2 5 3" xfId="13832"/>
    <cellStyle name="Normal 4 4 2 3 2 6" xfId="13489"/>
    <cellStyle name="Normal 4 4 2 3 2 6 2" xfId="38387"/>
    <cellStyle name="Normal 4 4 2 3 2 6 2 2" xfId="13936"/>
    <cellStyle name="Normal 4 4 2 3 2 6 3" xfId="13945"/>
    <cellStyle name="Normal 4 4 2 3 2 7" xfId="15091"/>
    <cellStyle name="Normal 4 4 2 3 2 7 2" xfId="13319"/>
    <cellStyle name="Normal 4 4 2 3 2 7 2 2" xfId="12188"/>
    <cellStyle name="Normal 4 4 2 3 2 7 3" xfId="13998"/>
    <cellStyle name="Normal 4 4 2 3 2 8" xfId="28038"/>
    <cellStyle name="Normal 4 4 2 3 2 8 2" xfId="20806"/>
    <cellStyle name="Normal 4 4 2 3 2 9" xfId="21408"/>
    <cellStyle name="Normal 4 4 2 3 2 9 2" xfId="4755"/>
    <cellStyle name="Normal 4 4 2 3 3" xfId="9913"/>
    <cellStyle name="Normal 4 4 2 3 3 2" xfId="10279"/>
    <cellStyle name="Normal 4 4 2 3 3 2 2" xfId="10958"/>
    <cellStyle name="Normal 4 4 2 3 3 3" xfId="12481"/>
    <cellStyle name="Normal 4 4 2 3 4" xfId="754"/>
    <cellStyle name="Normal 4 4 2 3 4 2" xfId="473"/>
    <cellStyle name="Normal 4 4 2 3 4 2 2" xfId="11366"/>
    <cellStyle name="Normal 4 4 2 3 4 3" xfId="23630"/>
    <cellStyle name="Normal 4 4 2 3 5" xfId="25753"/>
    <cellStyle name="Normal 4 4 2 3 5 2" xfId="14430"/>
    <cellStyle name="Normal 4 4 2 3 5 2 2" xfId="14436"/>
    <cellStyle name="Normal 4 4 2 3 5 3" xfId="4960"/>
    <cellStyle name="Normal 4 4 2 3 6" xfId="24348"/>
    <cellStyle name="Normal 4 4 2 3 6 2" xfId="22055"/>
    <cellStyle name="Normal 4 4 2 3 6 2 2" xfId="33616"/>
    <cellStyle name="Normal 4 4 2 3 6 3" xfId="31123"/>
    <cellStyle name="Normal 4 4 2 3 7" xfId="19698"/>
    <cellStyle name="Normal 4 4 2 3 7 2" xfId="24350"/>
    <cellStyle name="Normal 4 4 2 3 7 2 2" xfId="24352"/>
    <cellStyle name="Normal 4 4 2 3 7 3" xfId="24353"/>
    <cellStyle name="Normal 4 4 2 3 8" xfId="35243"/>
    <cellStyle name="Normal 4 4 2 3 8 2" xfId="24358"/>
    <cellStyle name="Normal 4 4 2 3 8 2 2" xfId="33127"/>
    <cellStyle name="Normal 4 4 2 3 8 3" xfId="30690"/>
    <cellStyle name="Normal 4 4 2 3 9" xfId="28468"/>
    <cellStyle name="Normal 4 4 2 3 9 2" xfId="9311"/>
    <cellStyle name="Normal 4 4 2 4" xfId="24362"/>
    <cellStyle name="Normal 4 4 2 4 10" xfId="24364"/>
    <cellStyle name="Normal 4 4 2 4 10 2" xfId="24366"/>
    <cellStyle name="Normal 4 4 2 4 11" xfId="23371"/>
    <cellStyle name="Normal 4 4 2 4 2" xfId="1808"/>
    <cellStyle name="Normal 4 4 2 4 2 10" xfId="24367"/>
    <cellStyle name="Normal 4 4 2 4 2 2" xfId="14533"/>
    <cellStyle name="Normal 4 4 2 4 2 2 2" xfId="14534"/>
    <cellStyle name="Normal 4 4 2 4 2 2 2 2" xfId="15352"/>
    <cellStyle name="Normal 4 4 2 4 2 2 3" xfId="750"/>
    <cellStyle name="Normal 4 4 2 4 2 3" xfId="14536"/>
    <cellStyle name="Normal 4 4 2 4 2 3 2" xfId="15175"/>
    <cellStyle name="Normal 4 4 2 4 2 3 2 2" xfId="26102"/>
    <cellStyle name="Normal 4 4 2 4 2 3 3" xfId="13122"/>
    <cellStyle name="Normal 4 4 2 4 2 4" xfId="14546"/>
    <cellStyle name="Normal 4 4 2 4 2 4 2" xfId="15181"/>
    <cellStyle name="Normal 4 4 2 4 2 4 2 2" xfId="24368"/>
    <cellStyle name="Normal 4 4 2 4 2 4 3" xfId="24370"/>
    <cellStyle name="Normal 4 4 2 4 2 5" xfId="14549"/>
    <cellStyle name="Normal 4 4 2 4 2 5 2" xfId="15189"/>
    <cellStyle name="Normal 4 4 2 4 2 5 2 2" xfId="14025"/>
    <cellStyle name="Normal 4 4 2 4 2 5 3" xfId="16596"/>
    <cellStyle name="Normal 4 4 2 4 2 6" xfId="8084"/>
    <cellStyle name="Normal 4 4 2 4 2 6 2" xfId="21219"/>
    <cellStyle name="Normal 4 4 2 4 2 6 2 2" xfId="24377"/>
    <cellStyle name="Normal 4 4 2 4 2 6 3" xfId="24381"/>
    <cellStyle name="Normal 4 4 2 4 2 7" xfId="13302"/>
    <cellStyle name="Normal 4 4 2 4 2 7 2" xfId="24385"/>
    <cellStyle name="Normal 4 4 2 4 2 7 2 2" xfId="24391"/>
    <cellStyle name="Normal 4 4 2 4 2 7 3" xfId="24393"/>
    <cellStyle name="Normal 4 4 2 4 2 8" xfId="24400"/>
    <cellStyle name="Normal 4 4 2 4 2 8 2" xfId="24406"/>
    <cellStyle name="Normal 4 4 2 4 2 9" xfId="24410"/>
    <cellStyle name="Normal 4 4 2 4 2 9 2" xfId="17548"/>
    <cellStyle name="Normal 4 4 2 4 3" xfId="5937"/>
    <cellStyle name="Normal 4 4 2 4 3 2" xfId="10671"/>
    <cellStyle name="Normal 4 4 2 4 3 2 2" xfId="17475"/>
    <cellStyle name="Normal 4 4 2 4 3 3" xfId="17484"/>
    <cellStyle name="Normal 4 4 2 4 4" xfId="37950"/>
    <cellStyle name="Normal 4 4 2 4 4 2" xfId="24416"/>
    <cellStyle name="Normal 4 4 2 4 4 2 2" xfId="24129"/>
    <cellStyle name="Normal 4 4 2 4 4 3" xfId="24481"/>
    <cellStyle name="Normal 4 4 2 4 5" xfId="33595"/>
    <cellStyle name="Normal 4 4 2 4 5 2" xfId="24417"/>
    <cellStyle name="Normal 4 4 2 4 5 2 2" xfId="24420"/>
    <cellStyle name="Normal 4 4 2 4 5 3" xfId="22357"/>
    <cellStyle name="Normal 4 4 2 4 6" xfId="10449"/>
    <cellStyle name="Normal 4 4 2 4 6 2" xfId="23541"/>
    <cellStyle name="Normal 4 4 2 4 6 2 2" xfId="27551"/>
    <cellStyle name="Normal 4 4 2 4 6 3" xfId="23586"/>
    <cellStyle name="Normal 4 4 2 4 7" xfId="24424"/>
    <cellStyle name="Normal 4 4 2 4 7 2" xfId="16149"/>
    <cellStyle name="Normal 4 4 2 4 7 2 2" xfId="24428"/>
    <cellStyle name="Normal 4 4 2 4 7 3" xfId="22367"/>
    <cellStyle name="Normal 4 4 2 4 8" xfId="37238"/>
    <cellStyle name="Normal 4 4 2 4 8 2" xfId="19872"/>
    <cellStyle name="Normal 4 4 2 4 8 2 2" xfId="19879"/>
    <cellStyle name="Normal 4 4 2 4 8 3" xfId="24015"/>
    <cellStyle name="Normal 4 4 2 4 9" xfId="13288"/>
    <cellStyle name="Normal 4 4 2 4 9 2" xfId="9401"/>
    <cellStyle name="Normal 4 4 2 5" xfId="24452"/>
    <cellStyle name="Normal 4 4 2 5 10" xfId="1316"/>
    <cellStyle name="Normal 4 4 2 5 2" xfId="24455"/>
    <cellStyle name="Normal 4 4 2 5 2 2" xfId="14157"/>
    <cellStyle name="Normal 4 4 2 5 2 2 2" xfId="14589"/>
    <cellStyle name="Normal 4 4 2 5 2 3" xfId="8580"/>
    <cellStyle name="Normal 4 4 2 5 3" xfId="9129"/>
    <cellStyle name="Normal 4 4 2 5 3 2" xfId="24429"/>
    <cellStyle name="Normal 4 4 2 5 3 2 2" xfId="24431"/>
    <cellStyle name="Normal 4 4 2 5 3 3" xfId="24433"/>
    <cellStyle name="Normal 4 4 2 5 4" xfId="36792"/>
    <cellStyle name="Normal 4 4 2 5 4 2" xfId="24439"/>
    <cellStyle name="Normal 4 4 2 5 4 2 2" xfId="24443"/>
    <cellStyle name="Normal 4 4 2 5 4 3" xfId="24446"/>
    <cellStyle name="Normal 4 4 2 5 5" xfId="31889"/>
    <cellStyle name="Normal 4 4 2 5 5 2" xfId="24453"/>
    <cellStyle name="Normal 4 4 2 5 5 2 2" xfId="24454"/>
    <cellStyle name="Normal 4 4 2 5 5 3" xfId="23840"/>
    <cellStyle name="Normal 4 4 2 5 6" xfId="33597"/>
    <cellStyle name="Normal 4 4 2 5 6 2" xfId="24458"/>
    <cellStyle name="Normal 4 4 2 5 6 2 2" xfId="22701"/>
    <cellStyle name="Normal 4 4 2 5 6 3" xfId="24760"/>
    <cellStyle name="Normal 4 4 2 5 7" xfId="15960"/>
    <cellStyle name="Normal 4 4 2 5 7 2" xfId="24861"/>
    <cellStyle name="Normal 4 4 2 5 7 2 2" xfId="30507"/>
    <cellStyle name="Normal 4 4 2 5 7 3" xfId="24898"/>
    <cellStyle name="Normal 4 4 2 5 8" xfId="24460"/>
    <cellStyle name="Normal 4 4 2 5 8 2" xfId="32012"/>
    <cellStyle name="Normal 4 4 2 5 9" xfId="13300"/>
    <cellStyle name="Normal 4 4 2 5 9 2" xfId="9487"/>
    <cellStyle name="Normal 4 4 2 6" xfId="23841"/>
    <cellStyle name="Normal 4 4 2 6 10" xfId="15427"/>
    <cellStyle name="Normal 4 4 2 6 2" xfId="24461"/>
    <cellStyle name="Normal 4 4 2 6 2 2" xfId="17142"/>
    <cellStyle name="Normal 4 4 2 6 2 2 2" xfId="17149"/>
    <cellStyle name="Normal 4 4 2 6 2 3" xfId="24465"/>
    <cellStyle name="Normal 4 4 2 6 3" xfId="35113"/>
    <cellStyle name="Normal 4 4 2 6 3 2" xfId="17192"/>
    <cellStyle name="Normal 4 4 2 6 3 2 2" xfId="17200"/>
    <cellStyle name="Normal 4 4 2 6 3 3" xfId="24468"/>
    <cellStyle name="Normal 4 4 2 6 4" xfId="2073"/>
    <cellStyle name="Normal 4 4 2 6 4 2" xfId="11867"/>
    <cellStyle name="Normal 4 4 2 6 4 2 2" xfId="11875"/>
    <cellStyle name="Normal 4 4 2 6 4 3" xfId="13520"/>
    <cellStyle name="Normal 4 4 2 6 5" xfId="5718"/>
    <cellStyle name="Normal 4 4 2 6 5 2" xfId="23902"/>
    <cellStyle name="Normal 4 4 2 6 5 2 2" xfId="24469"/>
    <cellStyle name="Normal 4 4 2 6 5 3" xfId="25204"/>
    <cellStyle name="Normal 4 4 2 6 6" xfId="33606"/>
    <cellStyle name="Normal 4 4 2 6 6 2" xfId="23904"/>
    <cellStyle name="Normal 4 4 2 6 6 2 2" xfId="24507"/>
    <cellStyle name="Normal 4 4 2 6 6 3" xfId="25260"/>
    <cellStyle name="Normal 4 4 2 6 7" xfId="33881"/>
    <cellStyle name="Normal 4 4 2 6 7 2" xfId="33497"/>
    <cellStyle name="Normal 4 4 2 6 7 2 2" xfId="7292"/>
    <cellStyle name="Normal 4 4 2 6 7 3" xfId="29114"/>
    <cellStyle name="Normal 4 4 2 6 8" xfId="8464"/>
    <cellStyle name="Normal 4 4 2 6 8 2" xfId="29125"/>
    <cellStyle name="Normal 4 4 2 6 9" xfId="33809"/>
    <cellStyle name="Normal 4 4 2 6 9 2" xfId="12508"/>
    <cellStyle name="Normal 4 4 2 7" xfId="24471"/>
    <cellStyle name="Normal 4 4 2 7 2" xfId="37725"/>
    <cellStyle name="Normal 4 4 2 7 2 2" xfId="17343"/>
    <cellStyle name="Normal 4 4 2 7 2 2 2" xfId="17346"/>
    <cellStyle name="Normal 4 4 2 7 2 3" xfId="24473"/>
    <cellStyle name="Normal 4 4 2 7 3" xfId="24476"/>
    <cellStyle name="Normal 4 4 2 7 3 2" xfId="17399"/>
    <cellStyle name="Normal 4 4 2 7 3 2 2" xfId="17401"/>
    <cellStyle name="Normal 4 4 2 7 3 3" xfId="24482"/>
    <cellStyle name="Normal 4 4 2 7 4" xfId="28996"/>
    <cellStyle name="Normal 4 4 2 7 4 2" xfId="17435"/>
    <cellStyle name="Normal 4 4 2 7 4 2 2" xfId="17437"/>
    <cellStyle name="Normal 4 4 2 7 4 3" xfId="24483"/>
    <cellStyle name="Normal 4 4 2 7 5" xfId="34501"/>
    <cellStyle name="Normal 4 4 2 7 5 2" xfId="17456"/>
    <cellStyle name="Normal 4 4 2 7 5 2 2" xfId="24485"/>
    <cellStyle name="Normal 4 4 2 7 5 3" xfId="22394"/>
    <cellStyle name="Normal 4 4 2 7 6" xfId="35650"/>
    <cellStyle name="Normal 4 4 2 7 6 2" xfId="23935"/>
    <cellStyle name="Normal 4 4 2 7 6 2 2" xfId="8924"/>
    <cellStyle name="Normal 4 4 2 7 6 3" xfId="25609"/>
    <cellStyle name="Normal 4 4 2 7 7" xfId="37289"/>
    <cellStyle name="Normal 4 4 2 7 7 2" xfId="32192"/>
    <cellStyle name="Normal 4 4 2 7 8" xfId="28307"/>
    <cellStyle name="Normal 4 4 2 7 8 2" xfId="28311"/>
    <cellStyle name="Normal 4 4 2 7 9" xfId="9566"/>
    <cellStyle name="Normal 4 4 2 8" xfId="22585"/>
    <cellStyle name="Normal 4 4 2 8 2" xfId="22589"/>
    <cellStyle name="Normal 4 4 2 8 2 2" xfId="28758"/>
    <cellStyle name="Normal 4 4 2 8 3" xfId="22592"/>
    <cellStyle name="Normal 4 4 2 9" xfId="11097"/>
    <cellStyle name="Normal 4 4 2 9 2" xfId="3390"/>
    <cellStyle name="Normal 4 4 2 9 2 2" xfId="35531"/>
    <cellStyle name="Normal 4 4 2 9 3" xfId="22596"/>
    <cellStyle name="Normal 4 4 3" xfId="10567"/>
    <cellStyle name="Normal 4 4 3 10" xfId="5321"/>
    <cellStyle name="Normal 4 4 3 10 2" xfId="37882"/>
    <cellStyle name="Normal 4 4 3 10 2 2" xfId="2718"/>
    <cellStyle name="Normal 4 4 3 10 3" xfId="1968"/>
    <cellStyle name="Normal 4 4 3 11" xfId="5651"/>
    <cellStyle name="Normal 4 4 3 11 2" xfId="18540"/>
    <cellStyle name="Normal 4 4 3 11 2 2" xfId="24487"/>
    <cellStyle name="Normal 4 4 3 11 3" xfId="24489"/>
    <cellStyle name="Normal 4 4 3 12" xfId="5032"/>
    <cellStyle name="Normal 4 4 3 12 2" xfId="3966"/>
    <cellStyle name="Normal 4 4 3 12 2 2" xfId="29079"/>
    <cellStyle name="Normal 4 4 3 12 3" xfId="24490"/>
    <cellStyle name="Normal 4 4 3 13" xfId="4481"/>
    <cellStyle name="Normal 4 4 3 13 2" xfId="33285"/>
    <cellStyle name="Normal 4 4 3 13 2 2" xfId="867"/>
    <cellStyle name="Normal 4 4 3 13 3" xfId="30241"/>
    <cellStyle name="Normal 4 4 3 14" xfId="24493"/>
    <cellStyle name="Normal 4 4 3 14 2" xfId="24495"/>
    <cellStyle name="Normal 4 4 3 15" xfId="24496"/>
    <cellStyle name="Normal 4 4 3 15 2" xfId="24498"/>
    <cellStyle name="Normal 4 4 3 16" xfId="24312"/>
    <cellStyle name="Normal 4 4 3 17" xfId="23135"/>
    <cellStyle name="Normal 4 4 3 2" xfId="19578"/>
    <cellStyle name="Normal 4 4 3 2 10" xfId="6221"/>
    <cellStyle name="Normal 4 4 3 2 10 2" xfId="14404"/>
    <cellStyle name="Normal 4 4 3 2 10 2 2" xfId="11972"/>
    <cellStyle name="Normal 4 4 3 2 10 3" xfId="10591"/>
    <cellStyle name="Normal 4 4 3 2 11" xfId="6181"/>
    <cellStyle name="Normal 4 4 3 2 11 2" xfId="2901"/>
    <cellStyle name="Normal 4 4 3 2 11 2 2" xfId="10655"/>
    <cellStyle name="Normal 4 4 3 2 11 3" xfId="21263"/>
    <cellStyle name="Normal 4 4 3 2 12" xfId="21239"/>
    <cellStyle name="Normal 4 4 3 2 12 2" xfId="21242"/>
    <cellStyle name="Normal 4 4 3 2 12 2 2" xfId="19889"/>
    <cellStyle name="Normal 4 4 3 2 12 3" xfId="21270"/>
    <cellStyle name="Normal 4 4 3 2 13" xfId="21234"/>
    <cellStyle name="Normal 4 4 3 2 13 2" xfId="24501"/>
    <cellStyle name="Normal 4 4 3 2 14" xfId="24504"/>
    <cellStyle name="Normal 4 4 3 2 14 2" xfId="34252"/>
    <cellStyle name="Normal 4 4 3 2 15" xfId="24510"/>
    <cellStyle name="Normal 4 4 3 2 16" xfId="24511"/>
    <cellStyle name="Normal 4 4 3 2 2" xfId="2764"/>
    <cellStyle name="Normal 4 4 3 2 2 10" xfId="112"/>
    <cellStyle name="Normal 4 4 3 2 2 10 2" xfId="3118"/>
    <cellStyle name="Normal 4 4 3 2 2 11" xfId="24514"/>
    <cellStyle name="Normal 4 4 3 2 2 2" xfId="2779"/>
    <cellStyle name="Normal 4 4 3 2 2 2 10" xfId="13370"/>
    <cellStyle name="Normal 4 4 3 2 2 2 2" xfId="15030"/>
    <cellStyle name="Normal 4 4 3 2 2 2 2 2" xfId="15031"/>
    <cellStyle name="Normal 4 4 3 2 2 2 2 2 2" xfId="32001"/>
    <cellStyle name="Normal 4 4 3 2 2 2 2 3" xfId="11198"/>
    <cellStyle name="Normal 4 4 3 2 2 2 3" xfId="33985"/>
    <cellStyle name="Normal 4 4 3 2 2 2 3 2" xfId="24515"/>
    <cellStyle name="Normal 4 4 3 2 2 2 3 2 2" xfId="17731"/>
    <cellStyle name="Normal 4 4 3 2 2 2 3 3" xfId="15260"/>
    <cellStyle name="Normal 4 4 3 2 2 2 4" xfId="24519"/>
    <cellStyle name="Normal 4 4 3 2 2 2 4 2" xfId="24526"/>
    <cellStyle name="Normal 4 4 3 2 2 2 4 2 2" xfId="17951"/>
    <cellStyle name="Normal 4 4 3 2 2 2 4 3" xfId="15266"/>
    <cellStyle name="Normal 4 4 3 2 2 2 5" xfId="24527"/>
    <cellStyle name="Normal 4 4 3 2 2 2 5 2" xfId="24530"/>
    <cellStyle name="Normal 4 4 3 2 2 2 5 2 2" xfId="36369"/>
    <cellStyle name="Normal 4 4 3 2 2 2 5 3" xfId="15272"/>
    <cellStyle name="Normal 4 4 3 2 2 2 6" xfId="24532"/>
    <cellStyle name="Normal 4 4 3 2 2 2 6 2" xfId="16914"/>
    <cellStyle name="Normal 4 4 3 2 2 2 6 2 2" xfId="24533"/>
    <cellStyle name="Normal 4 4 3 2 2 2 6 3" xfId="22634"/>
    <cellStyle name="Normal 4 4 3 2 2 2 7" xfId="1628"/>
    <cellStyle name="Normal 4 4 3 2 2 2 7 2" xfId="6476"/>
    <cellStyle name="Normal 4 4 3 2 2 2 7 2 2" xfId="24537"/>
    <cellStyle name="Normal 4 4 3 2 2 2 7 3" xfId="24541"/>
    <cellStyle name="Normal 4 4 3 2 2 2 8" xfId="1000"/>
    <cellStyle name="Normal 4 4 3 2 2 2 8 2" xfId="3423"/>
    <cellStyle name="Normal 4 4 3 2 2 2 9" xfId="3836"/>
    <cellStyle name="Normal 4 4 3 2 2 2 9 2" xfId="3841"/>
    <cellStyle name="Normal 4 4 3 2 2 3" xfId="13350"/>
    <cellStyle name="Normal 4 4 3 2 2 3 2" xfId="13473"/>
    <cellStyle name="Normal 4 4 3 2 2 3 2 2" xfId="15038"/>
    <cellStyle name="Normal 4 4 3 2 2 3 3" xfId="20077"/>
    <cellStyle name="Normal 4 4 3 2 2 4" xfId="8409"/>
    <cellStyle name="Normal 4 4 3 2 2 4 2" xfId="11976"/>
    <cellStyle name="Normal 4 4 3 2 2 4 2 2" xfId="695"/>
    <cellStyle name="Normal 4 4 3 2 2 4 3" xfId="7448"/>
    <cellStyle name="Normal 4 4 3 2 2 5" xfId="10597"/>
    <cellStyle name="Normal 4 4 3 2 2 5 2" xfId="15044"/>
    <cellStyle name="Normal 4 4 3 2 2 5 2 2" xfId="2453"/>
    <cellStyle name="Normal 4 4 3 2 2 5 3" xfId="16532"/>
    <cellStyle name="Normal 4 4 3 2 2 6" xfId="37427"/>
    <cellStyle name="Normal 4 4 3 2 2 6 2" xfId="9031"/>
    <cellStyle name="Normal 4 4 3 2 2 6 2 2" xfId="4350"/>
    <cellStyle name="Normal 4 4 3 2 2 6 3" xfId="16541"/>
    <cellStyle name="Normal 4 4 3 2 2 7" xfId="24550"/>
    <cellStyle name="Normal 4 4 3 2 2 7 2" xfId="16549"/>
    <cellStyle name="Normal 4 4 3 2 2 7 2 2" xfId="25970"/>
    <cellStyle name="Normal 4 4 3 2 2 7 3" xfId="16551"/>
    <cellStyle name="Normal 4 4 3 2 2 8" xfId="24552"/>
    <cellStyle name="Normal 4 4 3 2 2 8 2" xfId="3639"/>
    <cellStyle name="Normal 4 4 3 2 2 8 2 2" xfId="26005"/>
    <cellStyle name="Normal 4 4 3 2 2 8 3" xfId="16557"/>
    <cellStyle name="Normal 4 4 3 2 2 9" xfId="18032"/>
    <cellStyle name="Normal 4 4 3 2 2 9 2" xfId="35428"/>
    <cellStyle name="Normal 4 4 3 2 3" xfId="31873"/>
    <cellStyle name="Normal 4 4 3 2 3 10" xfId="36079"/>
    <cellStyle name="Normal 4 4 3 2 3 10 2" xfId="9369"/>
    <cellStyle name="Normal 4 4 3 2 3 11" xfId="24553"/>
    <cellStyle name="Normal 4 4 3 2 3 2" xfId="31739"/>
    <cellStyle name="Normal 4 4 3 2 3 2 10" xfId="38126"/>
    <cellStyle name="Normal 4 4 3 2 3 2 2" xfId="35445"/>
    <cellStyle name="Normal 4 4 3 2 3 2 2 2" xfId="4137"/>
    <cellStyle name="Normal 4 4 3 2 3 2 2 2 2" xfId="3322"/>
    <cellStyle name="Normal 4 4 3 2 3 2 2 3" xfId="23502"/>
    <cellStyle name="Normal 4 4 3 2 3 2 3" xfId="11127"/>
    <cellStyle name="Normal 4 4 3 2 3 2 3 2" xfId="17002"/>
    <cellStyle name="Normal 4 4 3 2 3 2 3 2 2" xfId="11765"/>
    <cellStyle name="Normal 4 4 3 2 3 2 3 3" xfId="12557"/>
    <cellStyle name="Normal 4 4 3 2 3 2 4" xfId="16667"/>
    <cellStyle name="Normal 4 4 3 2 3 2 4 2" xfId="24558"/>
    <cellStyle name="Normal 4 4 3 2 3 2 4 2 2" xfId="24560"/>
    <cellStyle name="Normal 4 4 3 2 3 2 4 3" xfId="37634"/>
    <cellStyle name="Normal 4 4 3 2 3 2 5" xfId="33000"/>
    <cellStyle name="Normal 4 4 3 2 3 2 5 2" xfId="24566"/>
    <cellStyle name="Normal 4 4 3 2 3 2 5 2 2" xfId="24569"/>
    <cellStyle name="Normal 4 4 3 2 3 2 5 3" xfId="30783"/>
    <cellStyle name="Normal 4 4 3 2 3 2 6" xfId="24576"/>
    <cellStyle name="Normal 4 4 3 2 3 2 6 2" xfId="17061"/>
    <cellStyle name="Normal 4 4 3 2 3 2 6 2 2" xfId="24581"/>
    <cellStyle name="Normal 4 4 3 2 3 2 6 3" xfId="34153"/>
    <cellStyle name="Normal 4 4 3 2 3 2 7" xfId="13630"/>
    <cellStyle name="Normal 4 4 3 2 3 2 7 2" xfId="24585"/>
    <cellStyle name="Normal 4 4 3 2 3 2 7 2 2" xfId="24586"/>
    <cellStyle name="Normal 4 4 3 2 3 2 7 3" xfId="24591"/>
    <cellStyle name="Normal 4 4 3 2 3 2 8" xfId="24594"/>
    <cellStyle name="Normal 4 4 3 2 3 2 8 2" xfId="23417"/>
    <cellStyle name="Normal 4 4 3 2 3 2 9" xfId="24595"/>
    <cellStyle name="Normal 4 4 3 2 3 2 9 2" xfId="24597"/>
    <cellStyle name="Normal 4 4 3 2 3 3" xfId="24599"/>
    <cellStyle name="Normal 4 4 3 2 3 3 2" xfId="16771"/>
    <cellStyle name="Normal 4 4 3 2 3 3 2 2" xfId="11843"/>
    <cellStyle name="Normal 4 4 3 2 3 3 3" xfId="16796"/>
    <cellStyle name="Normal 4 4 3 2 3 4" xfId="24601"/>
    <cellStyle name="Normal 4 4 3 2 3 4 2" xfId="16844"/>
    <cellStyle name="Normal 4 4 3 2 3 4 2 2" xfId="26015"/>
    <cellStyle name="Normal 4 4 3 2 3 4 3" xfId="14227"/>
    <cellStyle name="Normal 4 4 3 2 3 5" xfId="34932"/>
    <cellStyle name="Normal 4 4 3 2 3 5 2" xfId="16892"/>
    <cellStyle name="Normal 4 4 3 2 3 5 2 2" xfId="3057"/>
    <cellStyle name="Normal 4 4 3 2 3 5 3" xfId="16898"/>
    <cellStyle name="Normal 4 4 3 2 3 6" xfId="37898"/>
    <cellStyle name="Normal 4 4 3 2 3 6 2" xfId="16935"/>
    <cellStyle name="Normal 4 4 3 2 3 6 2 2" xfId="10570"/>
    <cellStyle name="Normal 4 4 3 2 3 6 3" xfId="16946"/>
    <cellStyle name="Normal 4 4 3 2 3 7" xfId="862"/>
    <cellStyle name="Normal 4 4 3 2 3 7 2" xfId="16956"/>
    <cellStyle name="Normal 4 4 3 2 3 7 2 2" xfId="7967"/>
    <cellStyle name="Normal 4 4 3 2 3 7 3" xfId="16958"/>
    <cellStyle name="Normal 4 4 3 2 3 8" xfId="35712"/>
    <cellStyle name="Normal 4 4 3 2 3 8 2" xfId="12204"/>
    <cellStyle name="Normal 4 4 3 2 3 8 2 2" xfId="6761"/>
    <cellStyle name="Normal 4 4 3 2 3 8 3" xfId="16971"/>
    <cellStyle name="Normal 4 4 3 2 3 9" xfId="16961"/>
    <cellStyle name="Normal 4 4 3 2 3 9 2" xfId="33826"/>
    <cellStyle name="Normal 4 4 3 2 4" xfId="37866"/>
    <cellStyle name="Normal 4 4 3 2 4 10" xfId="14793"/>
    <cellStyle name="Normal 4 4 3 2 4 2" xfId="24607"/>
    <cellStyle name="Normal 4 4 3 2 4 2 2" xfId="29045"/>
    <cellStyle name="Normal 4 4 3 2 4 2 2 2" xfId="1843"/>
    <cellStyle name="Normal 4 4 3 2 4 2 3" xfId="10937"/>
    <cellStyle name="Normal 4 4 3 2 4 3" xfId="24611"/>
    <cellStyle name="Normal 4 4 3 2 4 3 2" xfId="17203"/>
    <cellStyle name="Normal 4 4 3 2 4 3 2 2" xfId="582"/>
    <cellStyle name="Normal 4 4 3 2 4 3 3" xfId="3378"/>
    <cellStyle name="Normal 4 4 3 2 4 4" xfId="24612"/>
    <cellStyle name="Normal 4 4 3 2 4 4 2" xfId="17404"/>
    <cellStyle name="Normal 4 4 3 2 4 4 2 2" xfId="34496"/>
    <cellStyle name="Normal 4 4 3 2 4 4 3" xfId="10956"/>
    <cellStyle name="Normal 4 4 3 2 4 5" xfId="8737"/>
    <cellStyle name="Normal 4 4 3 2 4 5 2" xfId="18362"/>
    <cellStyle name="Normal 4 4 3 2 4 5 2 2" xfId="34551"/>
    <cellStyle name="Normal 4 4 3 2 4 5 3" xfId="15009"/>
    <cellStyle name="Normal 4 4 3 2 4 6" xfId="24618"/>
    <cellStyle name="Normal 4 4 3 2 4 6 2" xfId="34692"/>
    <cellStyle name="Normal 4 4 3 2 4 6 2 2" xfId="18425"/>
    <cellStyle name="Normal 4 4 3 2 4 6 3" xfId="34698"/>
    <cellStyle name="Normal 4 4 3 2 4 7" xfId="24620"/>
    <cellStyle name="Normal 4 4 3 2 4 7 2" xfId="34778"/>
    <cellStyle name="Normal 4 4 3 2 4 7 2 2" xfId="18466"/>
    <cellStyle name="Normal 4 4 3 2 4 7 3" xfId="34785"/>
    <cellStyle name="Normal 4 4 3 2 4 8" xfId="24623"/>
    <cellStyle name="Normal 4 4 3 2 4 8 2" xfId="34811"/>
    <cellStyle name="Normal 4 4 3 2 4 9" xfId="34342"/>
    <cellStyle name="Normal 4 4 3 2 4 9 2" xfId="36550"/>
    <cellStyle name="Normal 4 4 3 2 5" xfId="24624"/>
    <cellStyle name="Normal 4 4 3 2 5 10" xfId="15018"/>
    <cellStyle name="Normal 4 4 3 2 5 2" xfId="24669"/>
    <cellStyle name="Normal 4 4 3 2 5 2 2" xfId="27712"/>
    <cellStyle name="Normal 4 4 3 2 5 2 2 2" xfId="954"/>
    <cellStyle name="Normal 4 4 3 2 5 2 3" xfId="14369"/>
    <cellStyle name="Normal 4 4 3 2 5 3" xfId="20153"/>
    <cellStyle name="Normal 4 4 3 2 5 3 2" xfId="17741"/>
    <cellStyle name="Normal 4 4 3 2 5 3 2 2" xfId="29304"/>
    <cellStyle name="Normal 4 4 3 2 5 3 3" xfId="6000"/>
    <cellStyle name="Normal 4 4 3 2 5 4" xfId="24626"/>
    <cellStyle name="Normal 4 4 3 2 5 4 2" xfId="17788"/>
    <cellStyle name="Normal 4 4 3 2 5 4 2 2" xfId="17792"/>
    <cellStyle name="Normal 4 4 3 2 5 4 3" xfId="16568"/>
    <cellStyle name="Normal 4 4 3 2 5 5" xfId="22329"/>
    <cellStyle name="Normal 4 4 3 2 5 5 2" xfId="17838"/>
    <cellStyle name="Normal 4 4 3 2 5 5 2 2" xfId="18598"/>
    <cellStyle name="Normal 4 4 3 2 5 5 3" xfId="18602"/>
    <cellStyle name="Normal 4 4 3 2 5 6" xfId="24633"/>
    <cellStyle name="Normal 4 4 3 2 5 6 2" xfId="21214"/>
    <cellStyle name="Normal 4 4 3 2 5 6 2 2" xfId="29028"/>
    <cellStyle name="Normal 4 4 3 2 5 6 3" xfId="18192"/>
    <cellStyle name="Normal 4 4 3 2 5 7" xfId="24636"/>
    <cellStyle name="Normal 4 4 3 2 5 7 2" xfId="18685"/>
    <cellStyle name="Normal 4 4 3 2 5 7 2 2" xfId="18687"/>
    <cellStyle name="Normal 4 4 3 2 5 7 3" xfId="18689"/>
    <cellStyle name="Normal 4 4 3 2 5 8" xfId="38451"/>
    <cellStyle name="Normal 4 4 3 2 5 8 2" xfId="24644"/>
    <cellStyle name="Normal 4 4 3 2 5 9" xfId="15589"/>
    <cellStyle name="Normal 4 4 3 2 5 9 2" xfId="18722"/>
    <cellStyle name="Normal 4 4 3 2 6" xfId="24652"/>
    <cellStyle name="Normal 4 4 3 2 6 2" xfId="24653"/>
    <cellStyle name="Normal 4 4 3 2 6 2 2" xfId="24655"/>
    <cellStyle name="Normal 4 4 3 2 6 2 2 2" xfId="15134"/>
    <cellStyle name="Normal 4 4 3 2 6 2 3" xfId="37606"/>
    <cellStyle name="Normal 4 4 3 2 6 3" xfId="24656"/>
    <cellStyle name="Normal 4 4 3 2 6 3 2" xfId="9954"/>
    <cellStyle name="Normal 4 4 3 2 6 3 2 2" xfId="23724"/>
    <cellStyle name="Normal 4 4 3 2 6 3 3" xfId="3916"/>
    <cellStyle name="Normal 4 4 3 2 6 4" xfId="24659"/>
    <cellStyle name="Normal 4 4 3 2 6 4 2" xfId="17991"/>
    <cellStyle name="Normal 4 4 3 2 6 4 2 2" xfId="8995"/>
    <cellStyle name="Normal 4 4 3 2 6 4 3" xfId="14428"/>
    <cellStyle name="Normal 4 4 3 2 6 5" xfId="35103"/>
    <cellStyle name="Normal 4 4 3 2 6 5 2" xfId="18787"/>
    <cellStyle name="Normal 4 4 3 2 6 5 2 2" xfId="18791"/>
    <cellStyle name="Normal 4 4 3 2 6 5 3" xfId="18795"/>
    <cellStyle name="Normal 4 4 3 2 6 6" xfId="24662"/>
    <cellStyle name="Normal 4 4 3 2 6 6 2" xfId="37518"/>
    <cellStyle name="Normal 4 4 3 2 6 6 2 2" xfId="27618"/>
    <cellStyle name="Normal 4 4 3 2 6 6 3" xfId="18037"/>
    <cellStyle name="Normal 4 4 3 2 6 7" xfId="1585"/>
    <cellStyle name="Normal 4 4 3 2 6 7 2" xfId="26087"/>
    <cellStyle name="Normal 4 4 3 2 6 8" xfId="25887"/>
    <cellStyle name="Normal 4 4 3 2 6 8 2" xfId="25892"/>
    <cellStyle name="Normal 4 4 3 2 6 9" xfId="6278"/>
    <cellStyle name="Normal 4 4 3 2 7" xfId="24665"/>
    <cellStyle name="Normal 4 4 3 2 7 2" xfId="24666"/>
    <cellStyle name="Normal 4 4 3 2 7 2 2" xfId="24667"/>
    <cellStyle name="Normal 4 4 3 2 7 3" xfId="2036"/>
    <cellStyle name="Normal 4 4 3 2 8" xfId="37113"/>
    <cellStyle name="Normal 4 4 3 2 8 2" xfId="38698"/>
    <cellStyle name="Normal 4 4 3 2 8 2 2" xfId="38555"/>
    <cellStyle name="Normal 4 4 3 2 8 3" xfId="37146"/>
    <cellStyle name="Normal 4 4 3 2 9" xfId="1379"/>
    <cellStyle name="Normal 4 4 3 2 9 2" xfId="16204"/>
    <cellStyle name="Normal 4 4 3 2 9 2 2" xfId="16210"/>
    <cellStyle name="Normal 4 4 3 2 9 3" xfId="17634"/>
    <cellStyle name="Normal 4 4 3 3" xfId="8138"/>
    <cellStyle name="Normal 4 4 3 3 10" xfId="24668"/>
    <cellStyle name="Normal 4 4 3 3 10 2" xfId="29762"/>
    <cellStyle name="Normal 4 4 3 3 11" xfId="24670"/>
    <cellStyle name="Normal 4 4 3 3 2" xfId="7508"/>
    <cellStyle name="Normal 4 4 3 3 2 10" xfId="3182"/>
    <cellStyle name="Normal 4 4 3 3 2 2" xfId="15096"/>
    <cellStyle name="Normal 4 4 3 3 2 2 2" xfId="15476"/>
    <cellStyle name="Normal 4 4 3 3 2 2 2 2" xfId="19684"/>
    <cellStyle name="Normal 4 4 3 3 2 2 3" xfId="8761"/>
    <cellStyle name="Normal 4 4 3 3 2 3" xfId="13352"/>
    <cellStyle name="Normal 4 4 3 3 2 3 2" xfId="15106"/>
    <cellStyle name="Normal 4 4 3 3 2 3 2 2" xfId="15108"/>
    <cellStyle name="Normal 4 4 3 3 2 3 3" xfId="25545"/>
    <cellStyle name="Normal 4 4 3 3 2 4" xfId="15114"/>
    <cellStyle name="Normal 4 4 3 3 2 4 2" xfId="15120"/>
    <cellStyle name="Normal 4 4 3 3 2 4 2 2" xfId="18692"/>
    <cellStyle name="Normal 4 4 3 3 2 4 3" xfId="15186"/>
    <cellStyle name="Normal 4 4 3 3 2 5" xfId="14948"/>
    <cellStyle name="Normal 4 4 3 3 2 5 2" xfId="15128"/>
    <cellStyle name="Normal 4 4 3 3 2 5 2 2" xfId="18830"/>
    <cellStyle name="Normal 4 4 3 3 2 5 3" xfId="18837"/>
    <cellStyle name="Normal 4 4 3 3 2 6" xfId="24675"/>
    <cellStyle name="Normal 4 4 3 3 2 6 2" xfId="27921"/>
    <cellStyle name="Normal 4 4 3 3 2 6 2 2" xfId="18915"/>
    <cellStyle name="Normal 4 4 3 3 2 6 3" xfId="27939"/>
    <cellStyle name="Normal 4 4 3 3 2 7" xfId="24686"/>
    <cellStyle name="Normal 4 4 3 3 2 7 2" xfId="18969"/>
    <cellStyle name="Normal 4 4 3 3 2 7 2 2" xfId="17939"/>
    <cellStyle name="Normal 4 4 3 3 2 7 3" xfId="18974"/>
    <cellStyle name="Normal 4 4 3 3 2 8" xfId="24690"/>
    <cellStyle name="Normal 4 4 3 3 2 8 2" xfId="18989"/>
    <cellStyle name="Normal 4 4 3 3 2 9" xfId="27528"/>
    <cellStyle name="Normal 4 4 3 3 2 9 2" xfId="17583"/>
    <cellStyle name="Normal 4 4 3 3 3" xfId="2900"/>
    <cellStyle name="Normal 4 4 3 3 3 2" xfId="24694"/>
    <cellStyle name="Normal 4 4 3 3 3 2 2" xfId="24697"/>
    <cellStyle name="Normal 4 4 3 3 3 3" xfId="24699"/>
    <cellStyle name="Normal 4 4 3 3 4" xfId="29894"/>
    <cellStyle name="Normal 4 4 3 3 4 2" xfId="24701"/>
    <cellStyle name="Normal 4 4 3 3 4 2 2" xfId="26958"/>
    <cellStyle name="Normal 4 4 3 3 4 3" xfId="24705"/>
    <cellStyle name="Normal 4 4 3 3 5" xfId="28766"/>
    <cellStyle name="Normal 4 4 3 3 5 2" xfId="1489"/>
    <cellStyle name="Normal 4 4 3 3 5 2 2" xfId="25664"/>
    <cellStyle name="Normal 4 4 3 3 5 3" xfId="20160"/>
    <cellStyle name="Normal 4 4 3 3 6" xfId="24708"/>
    <cellStyle name="Normal 4 4 3 3 6 2" xfId="24709"/>
    <cellStyle name="Normal 4 4 3 3 6 2 2" xfId="24712"/>
    <cellStyle name="Normal 4 4 3 3 6 3" xfId="24713"/>
    <cellStyle name="Normal 4 4 3 3 7" xfId="19702"/>
    <cellStyle name="Normal 4 4 3 3 7 2" xfId="24717"/>
    <cellStyle name="Normal 4 4 3 3 7 2 2" xfId="24718"/>
    <cellStyle name="Normal 4 4 3 3 7 3" xfId="25673"/>
    <cellStyle name="Normal 4 4 3 3 8" xfId="38232"/>
    <cellStyle name="Normal 4 4 3 3 8 2" xfId="33567"/>
    <cellStyle name="Normal 4 4 3 3 8 2 2" xfId="30760"/>
    <cellStyle name="Normal 4 4 3 3 8 3" xfId="24719"/>
    <cellStyle name="Normal 4 4 3 3 9" xfId="1129"/>
    <cellStyle name="Normal 4 4 3 3 9 2" xfId="10758"/>
    <cellStyle name="Normal 4 4 3 4" xfId="7518"/>
    <cellStyle name="Normal 4 4 3 4 10" xfId="24724"/>
    <cellStyle name="Normal 4 4 3 4 10 2" xfId="7836"/>
    <cellStyle name="Normal 4 4 3 4 11" xfId="24735"/>
    <cellStyle name="Normal 4 4 3 4 2" xfId="30707"/>
    <cellStyle name="Normal 4 4 3 4 2 10" xfId="15641"/>
    <cellStyle name="Normal 4 4 3 4 2 2" xfId="9633"/>
    <cellStyle name="Normal 4 4 3 4 2 2 2" xfId="1590"/>
    <cellStyle name="Normal 4 4 3 4 2 2 2 2" xfId="20174"/>
    <cellStyle name="Normal 4 4 3 4 2 2 3" xfId="9409"/>
    <cellStyle name="Normal 4 4 3 4 2 3" xfId="11784"/>
    <cellStyle name="Normal 4 4 3 4 2 3 2" xfId="3556"/>
    <cellStyle name="Normal 4 4 3 4 2 3 2 2" xfId="5968"/>
    <cellStyle name="Normal 4 4 3 4 2 3 3" xfId="4001"/>
    <cellStyle name="Normal 4 4 3 4 2 4" xfId="24736"/>
    <cellStyle name="Normal 4 4 3 4 2 4 2" xfId="21691"/>
    <cellStyle name="Normal 4 4 3 4 2 4 2 2" xfId="28817"/>
    <cellStyle name="Normal 4 4 3 4 2 4 3" xfId="12244"/>
    <cellStyle name="Normal 4 4 3 4 2 5" xfId="28361"/>
    <cellStyle name="Normal 4 4 3 4 2 5 2" xfId="16255"/>
    <cellStyle name="Normal 4 4 3 4 2 5 2 2" xfId="37401"/>
    <cellStyle name="Normal 4 4 3 4 2 5 3" xfId="13916"/>
    <cellStyle name="Normal 4 4 3 4 2 6" xfId="23855"/>
    <cellStyle name="Normal 4 4 3 4 2 6 2" xfId="13315"/>
    <cellStyle name="Normal 4 4 3 4 2 6 2 2" xfId="24738"/>
    <cellStyle name="Normal 4 4 3 4 2 6 3" xfId="29278"/>
    <cellStyle name="Normal 4 4 3 4 2 7" xfId="24744"/>
    <cellStyle name="Normal 4 4 3 4 2 7 2" xfId="4333"/>
    <cellStyle name="Normal 4 4 3 4 2 7 2 2" xfId="29348"/>
    <cellStyle name="Normal 4 4 3 4 2 7 3" xfId="29353"/>
    <cellStyle name="Normal 4 4 3 4 2 8" xfId="24749"/>
    <cellStyle name="Normal 4 4 3 4 2 8 2" xfId="24755"/>
    <cellStyle name="Normal 4 4 3 4 2 9" xfId="17869"/>
    <cellStyle name="Normal 4 4 3 4 2 9 2" xfId="29426"/>
    <cellStyle name="Normal 4 4 3 4 3" xfId="22652"/>
    <cellStyle name="Normal 4 4 3 4 3 2" xfId="12086"/>
    <cellStyle name="Normal 4 4 3 4 3 2 2" xfId="333"/>
    <cellStyle name="Normal 4 4 3 4 3 3" xfId="22654"/>
    <cellStyle name="Normal 4 4 3 4 4" xfId="22660"/>
    <cellStyle name="Normal 4 4 3 4 4 2" xfId="22663"/>
    <cellStyle name="Normal 4 4 3 4 4 2 2" xfId="5388"/>
    <cellStyle name="Normal 4 4 3 4 4 3" xfId="22664"/>
    <cellStyle name="Normal 4 4 3 4 5" xfId="22669"/>
    <cellStyle name="Normal 4 4 3 4 5 2" xfId="22674"/>
    <cellStyle name="Normal 4 4 3 4 5 2 2" xfId="9537"/>
    <cellStyle name="Normal 4 4 3 4 5 3" xfId="22412"/>
    <cellStyle name="Normal 4 4 3 4 6" xfId="10458"/>
    <cellStyle name="Normal 4 4 3 4 6 2" xfId="22677"/>
    <cellStyle name="Normal 4 4 3 4 6 2 2" xfId="3013"/>
    <cellStyle name="Normal 4 4 3 4 6 3" xfId="22418"/>
    <cellStyle name="Normal 4 4 3 4 7" xfId="26624"/>
    <cellStyle name="Normal 4 4 3 4 7 2" xfId="26630"/>
    <cellStyle name="Normal 4 4 3 4 7 2 2" xfId="13378"/>
    <cellStyle name="Normal 4 4 3 4 7 3" xfId="13854"/>
    <cellStyle name="Normal 4 4 3 4 8" xfId="30115"/>
    <cellStyle name="Normal 4 4 3 4 8 2" xfId="22682"/>
    <cellStyle name="Normal 4 4 3 4 8 2 2" xfId="13395"/>
    <cellStyle name="Normal 4 4 3 4 8 3" xfId="22426"/>
    <cellStyle name="Normal 4 4 3 4 9" xfId="10005"/>
    <cellStyle name="Normal 4 4 3 4 9 2" xfId="10012"/>
    <cellStyle name="Normal 4 4 3 5" xfId="24459"/>
    <cellStyle name="Normal 4 4 3 5 10" xfId="24758"/>
    <cellStyle name="Normal 4 4 3 5 2" xfId="22702"/>
    <cellStyle name="Normal 4 4 3 5 2 2" xfId="22706"/>
    <cellStyle name="Normal 4 4 3 5 2 2 2" xfId="18681"/>
    <cellStyle name="Normal 4 4 3 5 2 3" xfId="16497"/>
    <cellStyle name="Normal 4 4 3 5 3" xfId="32403"/>
    <cellStyle name="Normal 4 4 3 5 3 2" xfId="32411"/>
    <cellStyle name="Normal 4 4 3 5 3 2 2" xfId="22712"/>
    <cellStyle name="Normal 4 4 3 5 3 3" xfId="22714"/>
    <cellStyle name="Normal 4 4 3 5 4" xfId="28044"/>
    <cellStyle name="Normal 4 4 3 5 4 2" xfId="22721"/>
    <cellStyle name="Normal 4 4 3 5 4 2 2" xfId="4998"/>
    <cellStyle name="Normal 4 4 3 5 4 3" xfId="22724"/>
    <cellStyle name="Normal 4 4 3 5 5" xfId="16089"/>
    <cellStyle name="Normal 4 4 3 5 5 2" xfId="1409"/>
    <cellStyle name="Normal 4 4 3 5 5 2 2" xfId="22729"/>
    <cellStyle name="Normal 4 4 3 5 5 3" xfId="16509"/>
    <cellStyle name="Normal 4 4 3 5 6" xfId="22732"/>
    <cellStyle name="Normal 4 4 3 5 6 2" xfId="26537"/>
    <cellStyle name="Normal 4 4 3 5 6 2 2" xfId="1458"/>
    <cellStyle name="Normal 4 4 3 5 6 3" xfId="22736"/>
    <cellStyle name="Normal 4 4 3 5 7" xfId="22741"/>
    <cellStyle name="Normal 4 4 3 5 7 2" xfId="26637"/>
    <cellStyle name="Normal 4 4 3 5 7 2 2" xfId="15526"/>
    <cellStyle name="Normal 4 4 3 5 7 3" xfId="14264"/>
    <cellStyle name="Normal 4 4 3 5 8" xfId="22743"/>
    <cellStyle name="Normal 4 4 3 5 8 2" xfId="22747"/>
    <cellStyle name="Normal 4 4 3 5 9" xfId="4606"/>
    <cellStyle name="Normal 4 4 3 5 9 2" xfId="5731"/>
    <cellStyle name="Normal 4 4 3 6" xfId="24759"/>
    <cellStyle name="Normal 4 4 3 6 10" xfId="648"/>
    <cellStyle name="Normal 4 4 3 6 2" xfId="2648"/>
    <cellStyle name="Normal 4 4 3 6 2 2" xfId="8478"/>
    <cellStyle name="Normal 4 4 3 6 2 2 2" xfId="3384"/>
    <cellStyle name="Normal 4 4 3 6 2 3" xfId="6243"/>
    <cellStyle name="Normal 4 4 3 6 3" xfId="7769"/>
    <cellStyle name="Normal 4 4 3 6 3 2" xfId="30666"/>
    <cellStyle name="Normal 4 4 3 6 3 2 2" xfId="4065"/>
    <cellStyle name="Normal 4 4 3 6 3 3" xfId="22752"/>
    <cellStyle name="Normal 4 4 3 6 4" xfId="24583"/>
    <cellStyle name="Normal 4 4 3 6 4 2" xfId="22758"/>
    <cellStyle name="Normal 4 4 3 6 4 2 2" xfId="5416"/>
    <cellStyle name="Normal 4 4 3 6 4 3" xfId="22764"/>
    <cellStyle name="Normal 4 4 3 6 5" xfId="22767"/>
    <cellStyle name="Normal 4 4 3 6 5 2" xfId="35525"/>
    <cellStyle name="Normal 4 4 3 6 5 2 2" xfId="3754"/>
    <cellStyle name="Normal 4 4 3 6 5 3" xfId="22441"/>
    <cellStyle name="Normal 4 4 3 6 6" xfId="34130"/>
    <cellStyle name="Normal 4 4 3 6 6 2" xfId="16686"/>
    <cellStyle name="Normal 4 4 3 6 6 2 2" xfId="6150"/>
    <cellStyle name="Normal 4 4 3 6 6 3" xfId="10663"/>
    <cellStyle name="Normal 4 4 3 6 7" xfId="32064"/>
    <cellStyle name="Normal 4 4 3 6 7 2" xfId="34429"/>
    <cellStyle name="Normal 4 4 3 6 7 2 2" xfId="21118"/>
    <cellStyle name="Normal 4 4 3 6 7 3" xfId="33079"/>
    <cellStyle name="Normal 4 4 3 6 8" xfId="8975"/>
    <cellStyle name="Normal 4 4 3 6 8 2" xfId="33939"/>
    <cellStyle name="Normal 4 4 3 6 9" xfId="12338"/>
    <cellStyle name="Normal 4 4 3 6 9 2" xfId="10191"/>
    <cellStyle name="Normal 4 4 3 7" xfId="3152"/>
    <cellStyle name="Normal 4 4 3 7 2" xfId="3155"/>
    <cellStyle name="Normal 4 4 3 7 2 2" xfId="22784"/>
    <cellStyle name="Normal 4 4 3 7 2 2 2" xfId="22786"/>
    <cellStyle name="Normal 4 4 3 7 2 3" xfId="12126"/>
    <cellStyle name="Normal 4 4 3 7 3" xfId="29933"/>
    <cellStyle name="Normal 4 4 3 7 3 2" xfId="32419"/>
    <cellStyle name="Normal 4 4 3 7 3 2 2" xfId="22793"/>
    <cellStyle name="Normal 4 4 3 7 3 3" xfId="35229"/>
    <cellStyle name="Normal 4 4 3 7 4" xfId="22797"/>
    <cellStyle name="Normal 4 4 3 7 4 2" xfId="22802"/>
    <cellStyle name="Normal 4 4 3 7 4 2 2" xfId="22805"/>
    <cellStyle name="Normal 4 4 3 7 4 3" xfId="33403"/>
    <cellStyle name="Normal 4 4 3 7 5" xfId="22811"/>
    <cellStyle name="Normal 4 4 3 7 5 2" xfId="19961"/>
    <cellStyle name="Normal 4 4 3 7 5 2 2" xfId="22814"/>
    <cellStyle name="Normal 4 4 3 7 5 3" xfId="27800"/>
    <cellStyle name="Normal 4 4 3 7 6" xfId="35975"/>
    <cellStyle name="Normal 4 4 3 7 6 2" xfId="21462"/>
    <cellStyle name="Normal 4 4 3 7 6 2 2" xfId="22815"/>
    <cellStyle name="Normal 4 4 3 7 6 3" xfId="37926"/>
    <cellStyle name="Normal 4 4 3 7 7" xfId="22819"/>
    <cellStyle name="Normal 4 4 3 7 7 2" xfId="36551"/>
    <cellStyle name="Normal 4 4 3 7 8" xfId="22822"/>
    <cellStyle name="Normal 4 4 3 7 8 2" xfId="22823"/>
    <cellStyle name="Normal 4 4 3 7 9" xfId="10211"/>
    <cellStyle name="Normal 4 4 3 8" xfId="14520"/>
    <cellStyle name="Normal 4 4 3 8 2" xfId="22844"/>
    <cellStyle name="Normal 4 4 3 8 2 2" xfId="37132"/>
    <cellStyle name="Normal 4 4 3 8 3" xfId="22850"/>
    <cellStyle name="Normal 4 4 3 9" xfId="14739"/>
    <cellStyle name="Normal 4 4 3 9 2" xfId="7399"/>
    <cellStyle name="Normal 4 4 3 9 2 2" xfId="38522"/>
    <cellStyle name="Normal 4 4 3 9 3" xfId="24764"/>
    <cellStyle name="Normal 4 4 4" xfId="24766"/>
    <cellStyle name="Normal 4 4 4 10" xfId="18507"/>
    <cellStyle name="Normal 4 4 4 10 2" xfId="18512"/>
    <cellStyle name="Normal 4 4 4 10 2 2" xfId="18392"/>
    <cellStyle name="Normal 4 4 4 10 3" xfId="18518"/>
    <cellStyle name="Normal 4 4 4 11" xfId="18444"/>
    <cellStyle name="Normal 4 4 4 11 2" xfId="18450"/>
    <cellStyle name="Normal 4 4 4 11 2 2" xfId="27150"/>
    <cellStyle name="Normal 4 4 4 11 3" xfId="18454"/>
    <cellStyle name="Normal 4 4 4 12" xfId="15099"/>
    <cellStyle name="Normal 4 4 4 12 2" xfId="20764"/>
    <cellStyle name="Normal 4 4 4 12 2 2" xfId="10966"/>
    <cellStyle name="Normal 4 4 4 12 3" xfId="18470"/>
    <cellStyle name="Normal 4 4 4 13" xfId="12633"/>
    <cellStyle name="Normal 4 4 4 13 2" xfId="25553"/>
    <cellStyle name="Normal 4 4 4 14" xfId="18494"/>
    <cellStyle name="Normal 4 4 4 14 2" xfId="36250"/>
    <cellStyle name="Normal 4 4 4 15" xfId="18503"/>
    <cellStyle name="Normal 4 4 4 16" xfId="18510"/>
    <cellStyle name="Normal 4 4 4 2" xfId="35507"/>
    <cellStyle name="Normal 4 4 4 2 10" xfId="20452"/>
    <cellStyle name="Normal 4 4 4 2 10 2" xfId="20455"/>
    <cellStyle name="Normal 4 4 4 2 11" xfId="20457"/>
    <cellStyle name="Normal 4 4 4 2 2" xfId="29702"/>
    <cellStyle name="Normal 4 4 4 2 2 10" xfId="24768"/>
    <cellStyle name="Normal 4 4 4 2 2 2" xfId="5327"/>
    <cellStyle name="Normal 4 4 4 2 2 2 2" xfId="35789"/>
    <cellStyle name="Normal 4 4 4 2 2 2 2 2" xfId="15471"/>
    <cellStyle name="Normal 4 4 4 2 2 2 3" xfId="36191"/>
    <cellStyle name="Normal 4 4 4 2 2 3" xfId="24254"/>
    <cellStyle name="Normal 4 4 4 2 2 3 2" xfId="15480"/>
    <cellStyle name="Normal 4 4 4 2 2 3 2 2" xfId="19678"/>
    <cellStyle name="Normal 4 4 4 2 2 3 3" xfId="8127"/>
    <cellStyle name="Normal 4 4 4 2 2 4" xfId="8553"/>
    <cellStyle name="Normal 4 4 4 2 2 4 2" xfId="35497"/>
    <cellStyle name="Normal 4 4 4 2 2 4 2 2" xfId="22307"/>
    <cellStyle name="Normal 4 4 4 2 2 4 3" xfId="37548"/>
    <cellStyle name="Normal 4 4 4 2 2 5" xfId="15483"/>
    <cellStyle name="Normal 4 4 4 2 2 5 2" xfId="15486"/>
    <cellStyle name="Normal 4 4 4 2 2 5 2 2" xfId="22363"/>
    <cellStyle name="Normal 4 4 4 2 2 5 3" xfId="24771"/>
    <cellStyle name="Normal 4 4 4 2 2 6" xfId="19523"/>
    <cellStyle name="Normal 4 4 4 2 2 6 2" xfId="9158"/>
    <cellStyle name="Normal 4 4 4 2 2 6 2 2" xfId="4477"/>
    <cellStyle name="Normal 4 4 4 2 2 6 3" xfId="4724"/>
    <cellStyle name="Normal 4 4 4 2 2 7" xfId="19526"/>
    <cellStyle name="Normal 4 4 4 2 2 7 2" xfId="24773"/>
    <cellStyle name="Normal 4 4 4 2 2 7 2 2" xfId="26967"/>
    <cellStyle name="Normal 4 4 4 2 2 7 3" xfId="28339"/>
    <cellStyle name="Normal 4 4 4 2 2 8" xfId="30729"/>
    <cellStyle name="Normal 4 4 4 2 2 8 2" xfId="34767"/>
    <cellStyle name="Normal 4 4 4 2 2 9" xfId="26432"/>
    <cellStyle name="Normal 4 4 4 2 2 9 2" xfId="34297"/>
    <cellStyle name="Normal 4 4 4 2 3" xfId="24774"/>
    <cellStyle name="Normal 4 4 4 2 3 2" xfId="24779"/>
    <cellStyle name="Normal 4 4 4 2 3 2 2" xfId="37872"/>
    <cellStyle name="Normal 4 4 4 2 3 3" xfId="24781"/>
    <cellStyle name="Normal 4 4 4 2 4" xfId="24783"/>
    <cellStyle name="Normal 4 4 4 2 4 2" xfId="24787"/>
    <cellStyle name="Normal 4 4 4 2 4 2 2" xfId="4409"/>
    <cellStyle name="Normal 4 4 4 2 4 3" xfId="15286"/>
    <cellStyle name="Normal 4 4 4 2 5" xfId="28002"/>
    <cellStyle name="Normal 4 4 4 2 5 2" xfId="36026"/>
    <cellStyle name="Normal 4 4 4 2 5 2 2" xfId="27225"/>
    <cellStyle name="Normal 4 4 4 2 5 3" xfId="24274"/>
    <cellStyle name="Normal 4 4 4 2 6" xfId="35345"/>
    <cellStyle name="Normal 4 4 4 2 6 2" xfId="36268"/>
    <cellStyle name="Normal 4 4 4 2 6 2 2" xfId="28229"/>
    <cellStyle name="Normal 4 4 4 2 6 3" xfId="24792"/>
    <cellStyle name="Normal 4 4 4 2 7" xfId="24793"/>
    <cellStyle name="Normal 4 4 4 2 7 2" xfId="38004"/>
    <cellStyle name="Normal 4 4 4 2 7 2 2" xfId="29923"/>
    <cellStyle name="Normal 4 4 4 2 7 3" xfId="15388"/>
    <cellStyle name="Normal 4 4 4 2 8" xfId="37555"/>
    <cellStyle name="Normal 4 4 4 2 8 2" xfId="33015"/>
    <cellStyle name="Normal 4 4 4 2 8 2 2" xfId="38170"/>
    <cellStyle name="Normal 4 4 4 2 8 3" xfId="34830"/>
    <cellStyle name="Normal 4 4 4 2 9" xfId="1890"/>
    <cellStyle name="Normal 4 4 4 2 9 2" xfId="5763"/>
    <cellStyle name="Normal 4 4 4 3" xfId="31936"/>
    <cellStyle name="Normal 4 4 4 3 10" xfId="20486"/>
    <cellStyle name="Normal 4 4 4 3 10 2" xfId="24794"/>
    <cellStyle name="Normal 4 4 4 3 11" xfId="19960"/>
    <cellStyle name="Normal 4 4 4 3 2" xfId="7591"/>
    <cellStyle name="Normal 4 4 4 3 2 10" xfId="33349"/>
    <cellStyle name="Normal 4 4 4 3 2 2" xfId="5430"/>
    <cellStyle name="Normal 4 4 4 3 2 2 2" xfId="27351"/>
    <cellStyle name="Normal 4 4 4 3 2 2 2 2" xfId="29221"/>
    <cellStyle name="Normal 4 4 4 3 2 2 3" xfId="27362"/>
    <cellStyle name="Normal 4 4 4 3 2 3" xfId="24261"/>
    <cellStyle name="Normal 4 4 4 3 2 3 2" xfId="27400"/>
    <cellStyle name="Normal 4 4 4 3 2 3 2 2" xfId="33822"/>
    <cellStyle name="Normal 4 4 4 3 2 3 3" xfId="18869"/>
    <cellStyle name="Normal 4 4 4 3 2 4" xfId="15534"/>
    <cellStyle name="Normal 4 4 4 3 2 4 2" xfId="27439"/>
    <cellStyle name="Normal 4 4 4 3 2 4 2 2" xfId="27441"/>
    <cellStyle name="Normal 4 4 4 3 2 4 3" xfId="24801"/>
    <cellStyle name="Normal 4 4 4 3 2 5" xfId="15376"/>
    <cellStyle name="Normal 4 4 4 3 2 5 2" xfId="25409"/>
    <cellStyle name="Normal 4 4 4 3 2 5 2 2" xfId="27455"/>
    <cellStyle name="Normal 4 4 4 3 2 5 3" xfId="24807"/>
    <cellStyle name="Normal 4 4 4 3 2 6" xfId="24812"/>
    <cellStyle name="Normal 4 4 4 3 2 6 2" xfId="24817"/>
    <cellStyle name="Normal 4 4 4 3 2 6 2 2" xfId="24819"/>
    <cellStyle name="Normal 4 4 4 3 2 6 3" xfId="24824"/>
    <cellStyle name="Normal 4 4 4 3 2 7" xfId="24826"/>
    <cellStyle name="Normal 4 4 4 3 2 7 2" xfId="24829"/>
    <cellStyle name="Normal 4 4 4 3 2 7 2 2" xfId="23177"/>
    <cellStyle name="Normal 4 4 4 3 2 7 3" xfId="24831"/>
    <cellStyle name="Normal 4 4 4 3 2 8" xfId="24834"/>
    <cellStyle name="Normal 4 4 4 3 2 8 2" xfId="24836"/>
    <cellStyle name="Normal 4 4 4 3 2 9" xfId="19322"/>
    <cellStyle name="Normal 4 4 4 3 2 9 2" xfId="21081"/>
    <cellStyle name="Normal 4 4 4 3 3" xfId="4631"/>
    <cellStyle name="Normal 4 4 4 3 3 2" xfId="24840"/>
    <cellStyle name="Normal 4 4 4 3 3 2 2" xfId="36072"/>
    <cellStyle name="Normal 4 4 4 3 3 3" xfId="24841"/>
    <cellStyle name="Normal 4 4 4 3 4" xfId="18532"/>
    <cellStyle name="Normal 4 4 4 3 4 2" xfId="35859"/>
    <cellStyle name="Normal 4 4 4 3 4 2 2" xfId="2362"/>
    <cellStyle name="Normal 4 4 4 3 4 3" xfId="24844"/>
    <cellStyle name="Normal 4 4 4 3 5" xfId="24846"/>
    <cellStyle name="Normal 4 4 4 3 5 2" xfId="33097"/>
    <cellStyle name="Normal 4 4 4 3 5 2 2" xfId="26890"/>
    <cellStyle name="Normal 4 4 4 3 5 3" xfId="20183"/>
    <cellStyle name="Normal 4 4 4 3 6" xfId="24847"/>
    <cellStyle name="Normal 4 4 4 3 6 2" xfId="27243"/>
    <cellStyle name="Normal 4 4 4 3 6 2 2" xfId="36848"/>
    <cellStyle name="Normal 4 4 4 3 6 3" xfId="24849"/>
    <cellStyle name="Normal 4 4 4 3 7" xfId="24852"/>
    <cellStyle name="Normal 4 4 4 3 7 2" xfId="27274"/>
    <cellStyle name="Normal 4 4 4 3 7 2 2" xfId="24854"/>
    <cellStyle name="Normal 4 4 4 3 7 3" xfId="24855"/>
    <cellStyle name="Normal 4 4 4 3 8" xfId="24857"/>
    <cellStyle name="Normal 4 4 4 3 8 2" xfId="36783"/>
    <cellStyle name="Normal 4 4 4 3 8 2 2" xfId="37749"/>
    <cellStyle name="Normal 4 4 4 3 8 3" xfId="37803"/>
    <cellStyle name="Normal 4 4 4 3 9" xfId="1188"/>
    <cellStyle name="Normal 4 4 4 3 9 2" xfId="1930"/>
    <cellStyle name="Normal 4 4 4 4" xfId="30388"/>
    <cellStyle name="Normal 4 4 4 4 10" xfId="24859"/>
    <cellStyle name="Normal 4 4 4 4 2" xfId="28123"/>
    <cellStyle name="Normal 4 4 4 4 2 2" xfId="22887"/>
    <cellStyle name="Normal 4 4 4 4 2 2 2" xfId="22890"/>
    <cellStyle name="Normal 4 4 4 4 2 3" xfId="24279"/>
    <cellStyle name="Normal 4 4 4 4 3" xfId="22893"/>
    <cellStyle name="Normal 4 4 4 4 3 2" xfId="22896"/>
    <cellStyle name="Normal 4 4 4 4 3 2 2" xfId="7250"/>
    <cellStyle name="Normal 4 4 4 4 3 3" xfId="22900"/>
    <cellStyle name="Normal 4 4 4 4 4" xfId="22903"/>
    <cellStyle name="Normal 4 4 4 4 4 2" xfId="22907"/>
    <cellStyle name="Normal 4 4 4 4 4 2 2" xfId="13739"/>
    <cellStyle name="Normal 4 4 4 4 4 3" xfId="22910"/>
    <cellStyle name="Normal 4 4 4 4 5" xfId="21041"/>
    <cellStyle name="Normal 4 4 4 4 5 2" xfId="26930"/>
    <cellStyle name="Normal 4 4 4 4 5 2 2" xfId="29182"/>
    <cellStyle name="Normal 4 4 4 4 5 3" xfId="22460"/>
    <cellStyle name="Normal 4 4 4 4 6" xfId="15000"/>
    <cellStyle name="Normal 4 4 4 4 6 2" xfId="22914"/>
    <cellStyle name="Normal 4 4 4 4 6 2 2" xfId="4885"/>
    <cellStyle name="Normal 4 4 4 4 6 3" xfId="22466"/>
    <cellStyle name="Normal 4 4 4 4 7" xfId="22918"/>
    <cellStyle name="Normal 4 4 4 4 7 2" xfId="22921"/>
    <cellStyle name="Normal 4 4 4 4 7 2 2" xfId="36544"/>
    <cellStyle name="Normal 4 4 4 4 7 3" xfId="20382"/>
    <cellStyle name="Normal 4 4 4 4 8" xfId="22925"/>
    <cellStyle name="Normal 4 4 4 4 8 2" xfId="27248"/>
    <cellStyle name="Normal 4 4 4 4 9" xfId="1317"/>
    <cellStyle name="Normal 4 4 4 4 9 2" xfId="34590"/>
    <cellStyle name="Normal 4 4 4 5" xfId="24862"/>
    <cellStyle name="Normal 4 4 4 5 10" xfId="23882"/>
    <cellStyle name="Normal 4 4 4 5 2" xfId="30508"/>
    <cellStyle name="Normal 4 4 4 5 2 2" xfId="24865"/>
    <cellStyle name="Normal 4 4 4 5 2 2 2" xfId="24949"/>
    <cellStyle name="Normal 4 4 4 5 2 3" xfId="24868"/>
    <cellStyle name="Normal 4 4 4 5 3" xfId="32460"/>
    <cellStyle name="Normal 4 4 4 5 3 2" xfId="25891"/>
    <cellStyle name="Normal 4 4 4 5 3 2 2" xfId="24871"/>
    <cellStyle name="Normal 4 4 4 5 3 3" xfId="25620"/>
    <cellStyle name="Normal 4 4 4 5 4" xfId="24875"/>
    <cellStyle name="Normal 4 4 4 5 4 2" xfId="25900"/>
    <cellStyle name="Normal 4 4 4 5 4 2 2" xfId="16006"/>
    <cellStyle name="Normal 4 4 4 5 4 3" xfId="24877"/>
    <cellStyle name="Normal 4 4 4 5 5" xfId="24880"/>
    <cellStyle name="Normal 4 4 4 5 5 2" xfId="25906"/>
    <cellStyle name="Normal 4 4 4 5 5 2 2" xfId="24882"/>
    <cellStyle name="Normal 4 4 4 5 5 3" xfId="16525"/>
    <cellStyle name="Normal 4 4 4 5 6" xfId="24885"/>
    <cellStyle name="Normal 4 4 4 5 6 2" xfId="24887"/>
    <cellStyle name="Normal 4 4 4 5 6 2 2" xfId="766"/>
    <cellStyle name="Normal 4 4 4 5 6 3" xfId="24890"/>
    <cellStyle name="Normal 4 4 4 5 7" xfId="24892"/>
    <cellStyle name="Normal 4 4 4 5 7 2" xfId="25913"/>
    <cellStyle name="Normal 4 4 4 5 7 2 2" xfId="32464"/>
    <cellStyle name="Normal 4 4 4 5 7 3" xfId="33236"/>
    <cellStyle name="Normal 4 4 4 5 8" xfId="32470"/>
    <cellStyle name="Normal 4 4 4 5 8 2" xfId="3209"/>
    <cellStyle name="Normal 4 4 4 5 9" xfId="1695"/>
    <cellStyle name="Normal 4 4 4 5 9 2" xfId="178"/>
    <cellStyle name="Normal 4 4 4 6" xfId="24897"/>
    <cellStyle name="Normal 4 4 4 6 2" xfId="23106"/>
    <cellStyle name="Normal 4 4 4 6 2 2" xfId="16422"/>
    <cellStyle name="Normal 4 4 4 6 2 2 2" xfId="24543"/>
    <cellStyle name="Normal 4 4 4 6 2 3" xfId="24908"/>
    <cellStyle name="Normal 4 4 4 6 3" xfId="28700"/>
    <cellStyle name="Normal 4 4 4 6 3 2" xfId="27417"/>
    <cellStyle name="Normal 4 4 4 6 3 2 2" xfId="24911"/>
    <cellStyle name="Normal 4 4 4 6 3 3" xfId="25639"/>
    <cellStyle name="Normal 4 4 4 6 4" xfId="24913"/>
    <cellStyle name="Normal 4 4 4 6 4 2" xfId="25923"/>
    <cellStyle name="Normal 4 4 4 6 4 2 2" xfId="27775"/>
    <cellStyle name="Normal 4 4 4 6 4 3" xfId="24914"/>
    <cellStyle name="Normal 4 4 4 6 5" xfId="24916"/>
    <cellStyle name="Normal 4 4 4 6 5 2" xfId="25932"/>
    <cellStyle name="Normal 4 4 4 6 5 2 2" xfId="24918"/>
    <cellStyle name="Normal 4 4 4 6 5 3" xfId="22472"/>
    <cellStyle name="Normal 4 4 4 6 6" xfId="24924"/>
    <cellStyle name="Normal 4 4 4 6 6 2" xfId="25342"/>
    <cellStyle name="Normal 4 4 4 6 6 2 2" xfId="24926"/>
    <cellStyle name="Normal 4 4 4 6 6 3" xfId="24927"/>
    <cellStyle name="Normal 4 4 4 6 7" xfId="24930"/>
    <cellStyle name="Normal 4 4 4 6 7 2" xfId="1937"/>
    <cellStyle name="Normal 4 4 4 6 8" xfId="8555"/>
    <cellStyle name="Normal 4 4 4 6 8 2" xfId="4353"/>
    <cellStyle name="Normal 4 4 4 6 9" xfId="3225"/>
    <cellStyle name="Normal 4 4 4 7" xfId="3183"/>
    <cellStyle name="Normal 4 4 4 7 2" xfId="2191"/>
    <cellStyle name="Normal 4 4 4 7 2 2" xfId="24934"/>
    <cellStyle name="Normal 4 4 4 7 3" xfId="38270"/>
    <cellStyle name="Normal 4 4 4 8" xfId="3634"/>
    <cellStyle name="Normal 4 4 4 8 2" xfId="5653"/>
    <cellStyle name="Normal 4 4 4 8 2 2" xfId="2704"/>
    <cellStyle name="Normal 4 4 4 8 3" xfId="6140"/>
    <cellStyle name="Normal 4 4 4 9" xfId="6188"/>
    <cellStyle name="Normal 4 4 4 9 2" xfId="3746"/>
    <cellStyle name="Normal 4 4 4 9 2 2" xfId="2184"/>
    <cellStyle name="Normal 4 4 4 9 3" xfId="24936"/>
    <cellStyle name="Normal 4 4 5" xfId="19837"/>
    <cellStyle name="Normal 4 4 5 10" xfId="19002"/>
    <cellStyle name="Normal 4 4 5 10 2" xfId="19006"/>
    <cellStyle name="Normal 4 4 5 11" xfId="18983"/>
    <cellStyle name="Normal 4 4 5 2" xfId="10874"/>
    <cellStyle name="Normal 4 4 5 2 10" xfId="21902"/>
    <cellStyle name="Normal 4 4 5 2 2" xfId="24040"/>
    <cellStyle name="Normal 4 4 5 2 2 2" xfId="14816"/>
    <cellStyle name="Normal 4 4 5 2 2 2 2" xfId="33307"/>
    <cellStyle name="Normal 4 4 5 2 2 3" xfId="15954"/>
    <cellStyle name="Normal 4 4 5 2 3" xfId="24938"/>
    <cellStyle name="Normal 4 4 5 2 3 2" xfId="5447"/>
    <cellStyle name="Normal 4 4 5 2 3 2 2" xfId="37124"/>
    <cellStyle name="Normal 4 4 5 2 3 3" xfId="3880"/>
    <cellStyle name="Normal 4 4 5 2 4" xfId="24940"/>
    <cellStyle name="Normal 4 4 5 2 4 2" xfId="4753"/>
    <cellStyle name="Normal 4 4 5 2 4 2 2" xfId="6806"/>
    <cellStyle name="Normal 4 4 5 2 4 3" xfId="3290"/>
    <cellStyle name="Normal 4 4 5 2 5" xfId="28722"/>
    <cellStyle name="Normal 4 4 5 2 5 2" xfId="6805"/>
    <cellStyle name="Normal 4 4 5 2 5 2 2" xfId="33905"/>
    <cellStyle name="Normal 4 4 5 2 5 3" xfId="4273"/>
    <cellStyle name="Normal 4 4 5 2 6" xfId="29413"/>
    <cellStyle name="Normal 4 4 5 2 6 2" xfId="3294"/>
    <cellStyle name="Normal 4 4 5 2 6 2 2" xfId="44"/>
    <cellStyle name="Normal 4 4 5 2 6 3" xfId="3632"/>
    <cellStyle name="Normal 4 4 5 2 7" xfId="37414"/>
    <cellStyle name="Normal 4 4 5 2 7 2" xfId="2612"/>
    <cellStyle name="Normal 4 4 5 2 7 2 2" xfId="24943"/>
    <cellStyle name="Normal 4 4 5 2 7 3" xfId="4348"/>
    <cellStyle name="Normal 4 4 5 2 8" xfId="38378"/>
    <cellStyle name="Normal 4 4 5 2 8 2" xfId="4120"/>
    <cellStyle name="Normal 4 4 5 2 9" xfId="5324"/>
    <cellStyle name="Normal 4 4 5 2 9 2" xfId="8919"/>
    <cellStyle name="Normal 4 4 5 3" xfId="24946"/>
    <cellStyle name="Normal 4 4 5 3 2" xfId="36286"/>
    <cellStyle name="Normal 4 4 5 3 2 2" xfId="5734"/>
    <cellStyle name="Normal 4 4 5 3 3" xfId="3278"/>
    <cellStyle name="Normal 4 4 5 4" xfId="32009"/>
    <cellStyle name="Normal 4 4 5 4 2" xfId="22948"/>
    <cellStyle name="Normal 4 4 5 4 2 2" xfId="1851"/>
    <cellStyle name="Normal 4 4 5 4 3" xfId="22954"/>
    <cellStyle name="Normal 4 4 5 5" xfId="32013"/>
    <cellStyle name="Normal 4 4 5 5 2" xfId="22978"/>
    <cellStyle name="Normal 4 4 5 5 2 2" xfId="8033"/>
    <cellStyle name="Normal 4 4 5 5 3" xfId="24954"/>
    <cellStyle name="Normal 4 4 5 6" xfId="24955"/>
    <cellStyle name="Normal 4 4 5 6 2" xfId="22984"/>
    <cellStyle name="Normal 4 4 5 6 2 2" xfId="4427"/>
    <cellStyle name="Normal 4 4 5 6 3" xfId="24957"/>
    <cellStyle name="Normal 4 4 5 7" xfId="3758"/>
    <cellStyle name="Normal 4 4 5 7 2" xfId="5783"/>
    <cellStyle name="Normal 4 4 5 7 2 2" xfId="3947"/>
    <cellStyle name="Normal 4 4 5 7 3" xfId="33049"/>
    <cellStyle name="Normal 4 4 5 8" xfId="21987"/>
    <cellStyle name="Normal 4 4 5 8 2" xfId="5822"/>
    <cellStyle name="Normal 4 4 5 8 2 2" xfId="1132"/>
    <cellStyle name="Normal 4 4 5 8 3" xfId="17913"/>
    <cellStyle name="Normal 4 4 5 9" xfId="6214"/>
    <cellStyle name="Normal 4 4 5 9 2" xfId="14172"/>
    <cellStyle name="Normal 4 4 6" xfId="19842"/>
    <cellStyle name="Normal 4 4 6 10" xfId="22959"/>
    <cellStyle name="Normal 4 4 6 10 2" xfId="17171"/>
    <cellStyle name="Normal 4 4 6 11" xfId="24958"/>
    <cellStyle name="Normal 4 4 6 2" xfId="24960"/>
    <cellStyle name="Normal 4 4 6 2 10" xfId="11631"/>
    <cellStyle name="Normal 4 4 6 2 2" xfId="28173"/>
    <cellStyle name="Normal 4 4 6 2 2 2" xfId="24967"/>
    <cellStyle name="Normal 4 4 6 2 2 2 2" xfId="24972"/>
    <cellStyle name="Normal 4 4 6 2 2 3" xfId="3963"/>
    <cellStyle name="Normal 4 4 6 2 3" xfId="24978"/>
    <cellStyle name="Normal 4 4 6 2 3 2" xfId="24983"/>
    <cellStyle name="Normal 4 4 6 2 3 2 2" xfId="24988"/>
    <cellStyle name="Normal 4 4 6 2 3 3" xfId="24990"/>
    <cellStyle name="Normal 4 4 6 2 4" xfId="24994"/>
    <cellStyle name="Normal 4 4 6 2 4 2" xfId="25941"/>
    <cellStyle name="Normal 4 4 6 2 4 2 2" xfId="5962"/>
    <cellStyle name="Normal 4 4 6 2 4 3" xfId="25002"/>
    <cellStyle name="Normal 4 4 6 2 5" xfId="36967"/>
    <cellStyle name="Normal 4 4 6 2 5 2" xfId="25003"/>
    <cellStyle name="Normal 4 4 6 2 5 2 2" xfId="997"/>
    <cellStyle name="Normal 4 4 6 2 5 3" xfId="959"/>
    <cellStyle name="Normal 4 4 6 2 6" xfId="16341"/>
    <cellStyle name="Normal 4 4 6 2 6 2" xfId="16192"/>
    <cellStyle name="Normal 4 4 6 2 6 2 2" xfId="16349"/>
    <cellStyle name="Normal 4 4 6 2 6 3" xfId="29949"/>
    <cellStyle name="Normal 4 4 6 2 7" xfId="12810"/>
    <cellStyle name="Normal 4 4 6 2 7 2" xfId="13993"/>
    <cellStyle name="Normal 4 4 6 2 7 2 2" xfId="16389"/>
    <cellStyle name="Normal 4 4 6 2 7 3" xfId="14068"/>
    <cellStyle name="Normal 4 4 6 2 8" xfId="12817"/>
    <cellStyle name="Normal 4 4 6 2 8 2" xfId="16395"/>
    <cellStyle name="Normal 4 4 6 2 9" xfId="16407"/>
    <cellStyle name="Normal 4 4 6 2 9 2" xfId="12718"/>
    <cellStyle name="Normal 4 4 6 3" xfId="10538"/>
    <cellStyle name="Normal 4 4 6 3 2" xfId="2944"/>
    <cellStyle name="Normal 4 4 6 3 2 2" xfId="32072"/>
    <cellStyle name="Normal 4 4 6 3 3" xfId="13391"/>
    <cellStyle name="Normal 4 4 6 4" xfId="11903"/>
    <cellStyle name="Normal 4 4 6 4 2" xfId="22999"/>
    <cellStyle name="Normal 4 4 6 4 2 2" xfId="27700"/>
    <cellStyle name="Normal 4 4 6 4 3" xfId="25006"/>
    <cellStyle name="Normal 4 4 6 5" xfId="9488"/>
    <cellStyle name="Normal 4 4 6 5 2" xfId="23010"/>
    <cellStyle name="Normal 4 4 6 5 2 2" xfId="1480"/>
    <cellStyle name="Normal 4 4 6 5 3" xfId="27096"/>
    <cellStyle name="Normal 4 4 6 6" xfId="25009"/>
    <cellStyle name="Normal 4 4 6 6 2" xfId="23118"/>
    <cellStyle name="Normal 4 4 6 6 2 2" xfId="25010"/>
    <cellStyle name="Normal 4 4 6 6 3" xfId="25011"/>
    <cellStyle name="Normal 4 4 6 7" xfId="3204"/>
    <cellStyle name="Normal 4 4 6 7 2" xfId="1502"/>
    <cellStyle name="Normal 4 4 6 7 2 2" xfId="31703"/>
    <cellStyle name="Normal 4 4 6 7 3" xfId="34904"/>
    <cellStyle name="Normal 4 4 6 8" xfId="9508"/>
    <cellStyle name="Normal 4 4 6 8 2" xfId="23032"/>
    <cellStyle name="Normal 4 4 6 8 2 2" xfId="21679"/>
    <cellStyle name="Normal 4 4 6 8 3" xfId="25013"/>
    <cellStyle name="Normal 4 4 6 9" xfId="10439"/>
    <cellStyle name="Normal 4 4 6 9 2" xfId="23039"/>
    <cellStyle name="Normal 4 4 7" xfId="19298"/>
    <cellStyle name="Normal 4 4 7 10" xfId="36829"/>
    <cellStyle name="Normal 4 4 7 2" xfId="8933"/>
    <cellStyle name="Normal 4 4 7 2 2" xfId="20294"/>
    <cellStyle name="Normal 4 4 7 2 2 2" xfId="31569"/>
    <cellStyle name="Normal 4 4 7 2 3" xfId="32301"/>
    <cellStyle name="Normal 4 4 7 3" xfId="23474"/>
    <cellStyle name="Normal 4 4 7 3 2" xfId="23477"/>
    <cellStyle name="Normal 4 4 7 3 2 2" xfId="25014"/>
    <cellStyle name="Normal 4 4 7 3 3" xfId="25015"/>
    <cellStyle name="Normal 4 4 7 4" xfId="23479"/>
    <cellStyle name="Normal 4 4 7 4 2" xfId="23050"/>
    <cellStyle name="Normal 4 4 7 4 2 2" xfId="25018"/>
    <cellStyle name="Normal 4 4 7 4 3" xfId="25019"/>
    <cellStyle name="Normal 4 4 7 5" xfId="32122"/>
    <cellStyle name="Normal 4 4 7 5 2" xfId="23055"/>
    <cellStyle name="Normal 4 4 7 5 2 2" xfId="1912"/>
    <cellStyle name="Normal 4 4 7 5 3" xfId="25021"/>
    <cellStyle name="Normal 4 4 7 6" xfId="25026"/>
    <cellStyle name="Normal 4 4 7 6 2" xfId="23062"/>
    <cellStyle name="Normal 4 4 7 6 2 2" xfId="37358"/>
    <cellStyle name="Normal 4 4 7 6 3" xfId="25027"/>
    <cellStyle name="Normal 4 4 7 7" xfId="2974"/>
    <cellStyle name="Normal 4 4 7 7 2" xfId="3246"/>
    <cellStyle name="Normal 4 4 7 7 2 2" xfId="34994"/>
    <cellStyle name="Normal 4 4 7 7 3" xfId="25028"/>
    <cellStyle name="Normal 4 4 7 8" xfId="6109"/>
    <cellStyle name="Normal 4 4 7 8 2" xfId="23081"/>
    <cellStyle name="Normal 4 4 7 9" xfId="16447"/>
    <cellStyle name="Normal 4 4 7 9 2" xfId="23090"/>
    <cellStyle name="Normal 4 4 8" xfId="5370"/>
    <cellStyle name="Normal 4 4 8 10" xfId="19327"/>
    <cellStyle name="Normal 4 4 8 2" xfId="25035"/>
    <cellStyle name="Normal 4 4 8 2 2" xfId="25037"/>
    <cellStyle name="Normal 4 4 8 2 2 2" xfId="30826"/>
    <cellStyle name="Normal 4 4 8 2 3" xfId="25038"/>
    <cellStyle name="Normal 4 4 8 3" xfId="28754"/>
    <cellStyle name="Normal 4 4 8 3 2" xfId="23485"/>
    <cellStyle name="Normal 4 4 8 3 2 2" xfId="37216"/>
    <cellStyle name="Normal 4 4 8 3 3" xfId="25039"/>
    <cellStyle name="Normal 4 4 8 4" xfId="23487"/>
    <cellStyle name="Normal 4 4 8 4 2" xfId="23098"/>
    <cellStyle name="Normal 4 4 8 4 2 2" xfId="25040"/>
    <cellStyle name="Normal 4 4 8 4 3" xfId="25041"/>
    <cellStyle name="Normal 4 4 8 5" xfId="25098"/>
    <cellStyle name="Normal 4 4 8 5 2" xfId="25100"/>
    <cellStyle name="Normal 4 4 8 5 2 2" xfId="25102"/>
    <cellStyle name="Normal 4 4 8 5 3" xfId="25046"/>
    <cellStyle name="Normal 4 4 8 6" xfId="25301"/>
    <cellStyle name="Normal 4 4 8 6 2" xfId="25105"/>
    <cellStyle name="Normal 4 4 8 6 2 2" xfId="33161"/>
    <cellStyle name="Normal 4 4 8 6 3" xfId="23397"/>
    <cellStyle name="Normal 4 4 8 7" xfId="25107"/>
    <cellStyle name="Normal 4 4 8 7 2" xfId="25109"/>
    <cellStyle name="Normal 4 4 8 7 2 2" xfId="25111"/>
    <cellStyle name="Normal 4 4 8 7 3" xfId="25113"/>
    <cellStyle name="Normal 4 4 8 8" xfId="25048"/>
    <cellStyle name="Normal 4 4 8 8 2" xfId="23266"/>
    <cellStyle name="Normal 4 4 8 9" xfId="12435"/>
    <cellStyle name="Normal 4 4 8 9 2" xfId="25053"/>
    <cellStyle name="Normal 4 4 9" xfId="8494"/>
    <cellStyle name="Normal 4 4 9 2" xfId="6523"/>
    <cellStyle name="Normal 4 4 9 2 2" xfId="20860"/>
    <cellStyle name="Normal 4 4 9 2 2 2" xfId="31406"/>
    <cellStyle name="Normal 4 4 9 2 3" xfId="29539"/>
    <cellStyle name="Normal 4 4 9 3" xfId="23489"/>
    <cellStyle name="Normal 4 4 9 3 2" xfId="36384"/>
    <cellStyle name="Normal 4 4 9 3 2 2" xfId="34754"/>
    <cellStyle name="Normal 4 4 9 3 3" xfId="34761"/>
    <cellStyle name="Normal 4 4 9 4" xfId="23492"/>
    <cellStyle name="Normal 4 4 9 4 2" xfId="31461"/>
    <cellStyle name="Normal 4 4 9 4 2 2" xfId="36869"/>
    <cellStyle name="Normal 4 4 9 4 3" xfId="34213"/>
    <cellStyle name="Normal 4 4 9 5" xfId="20448"/>
    <cellStyle name="Normal 4 4 9 5 2" xfId="31265"/>
    <cellStyle name="Normal 4 4 9 5 2 2" xfId="36689"/>
    <cellStyle name="Normal 4 4 9 5 3" xfId="30712"/>
    <cellStyle name="Normal 4 4 9 6" xfId="17065"/>
    <cellStyle name="Normal 4 4 9 6 2" xfId="28189"/>
    <cellStyle name="Normal 4 4 9 6 2 2" xfId="11728"/>
    <cellStyle name="Normal 4 4 9 6 3" xfId="23406"/>
    <cellStyle name="Normal 4 4 9 7" xfId="7581"/>
    <cellStyle name="Normal 4 4 9 7 2" xfId="31389"/>
    <cellStyle name="Normal 4 4 9 8" xfId="25054"/>
    <cellStyle name="Normal 4 4 9 8 2" xfId="25059"/>
    <cellStyle name="Normal 4 4 9 9" xfId="25062"/>
    <cellStyle name="Normal 4 5" xfId="5953"/>
    <cellStyle name="Normal 4 5 10" xfId="25368"/>
    <cellStyle name="Normal 4 5 10 2" xfId="23565"/>
    <cellStyle name="Normal 4 5 10 2 2" xfId="25066"/>
    <cellStyle name="Normal 4 5 10 3" xfId="25370"/>
    <cellStyle name="Normal 4 5 11" xfId="25375"/>
    <cellStyle name="Normal 4 5 11 2" xfId="16328"/>
    <cellStyle name="Normal 4 5 11 2 2" xfId="16336"/>
    <cellStyle name="Normal 4 5 11 3" xfId="15947"/>
    <cellStyle name="Normal 4 5 12" xfId="25072"/>
    <cellStyle name="Normal 4 5 12 2" xfId="25075"/>
    <cellStyle name="Normal 4 5 12 2 2" xfId="25078"/>
    <cellStyle name="Normal 4 5 12 3" xfId="25085"/>
    <cellStyle name="Normal 4 5 13" xfId="25090"/>
    <cellStyle name="Normal 4 5 13 2" xfId="28965"/>
    <cellStyle name="Normal 4 5 13 2 2" xfId="28701"/>
    <cellStyle name="Normal 4 5 13 3" xfId="25093"/>
    <cellStyle name="Normal 4 5 14" xfId="38240"/>
    <cellStyle name="Normal 4 5 14 2" xfId="35660"/>
    <cellStyle name="Normal 4 5 15" xfId="35915"/>
    <cellStyle name="Normal 4 5 15 2" xfId="18439"/>
    <cellStyle name="Normal 4 5 16" xfId="23108"/>
    <cellStyle name="Normal 4 5 17" xfId="28327"/>
    <cellStyle name="Normal 4 5 2" xfId="3800"/>
    <cellStyle name="Normal 4 5 2 10" xfId="25097"/>
    <cellStyle name="Normal 4 5 2 10 2" xfId="25101"/>
    <cellStyle name="Normal 4 5 2 10 2 2" xfId="25103"/>
    <cellStyle name="Normal 4 5 2 10 3" xfId="25045"/>
    <cellStyle name="Normal 4 5 2 11" xfId="25300"/>
    <cellStyle name="Normal 4 5 2 11 2" xfId="25104"/>
    <cellStyle name="Normal 4 5 2 11 2 2" xfId="33160"/>
    <cellStyle name="Normal 4 5 2 11 3" xfId="23398"/>
    <cellStyle name="Normal 4 5 2 12" xfId="25106"/>
    <cellStyle name="Normal 4 5 2 12 2" xfId="25108"/>
    <cellStyle name="Normal 4 5 2 12 2 2" xfId="25110"/>
    <cellStyle name="Normal 4 5 2 12 3" xfId="25112"/>
    <cellStyle name="Normal 4 5 2 13" xfId="25047"/>
    <cellStyle name="Normal 4 5 2 13 2" xfId="23265"/>
    <cellStyle name="Normal 4 5 2 14" xfId="12433"/>
    <cellStyle name="Normal 4 5 2 14 2" xfId="25052"/>
    <cellStyle name="Normal 4 5 2 15" xfId="17288"/>
    <cellStyle name="Normal 4 5 2 16" xfId="34026"/>
    <cellStyle name="Normal 4 5 2 2" xfId="1486"/>
    <cellStyle name="Normal 4 5 2 2 10" xfId="14609"/>
    <cellStyle name="Normal 4 5 2 2 10 2" xfId="17"/>
    <cellStyle name="Normal 4 5 2 2 11" xfId="8202"/>
    <cellStyle name="Normal 4 5 2 2 2" xfId="4038"/>
    <cellStyle name="Normal 4 5 2 2 2 10" xfId="25115"/>
    <cellStyle name="Normal 4 5 2 2 2 2" xfId="18843"/>
    <cellStyle name="Normal 4 5 2 2 2 2 2" xfId="18845"/>
    <cellStyle name="Normal 4 5 2 2 2 2 2 2" xfId="18850"/>
    <cellStyle name="Normal 4 5 2 2 2 2 3" xfId="33268"/>
    <cellStyle name="Normal 4 5 2 2 2 3" xfId="10974"/>
    <cellStyle name="Normal 4 5 2 2 2 3 2" xfId="18852"/>
    <cellStyle name="Normal 4 5 2 2 2 3 2 2" xfId="18856"/>
    <cellStyle name="Normal 4 5 2 2 2 3 3" xfId="34051"/>
    <cellStyle name="Normal 4 5 2 2 2 4" xfId="18860"/>
    <cellStyle name="Normal 4 5 2 2 2 4 2" xfId="18862"/>
    <cellStyle name="Normal 4 5 2 2 2 4 2 2" xfId="33040"/>
    <cellStyle name="Normal 4 5 2 2 2 4 3" xfId="34192"/>
    <cellStyle name="Normal 4 5 2 2 2 5" xfId="35350"/>
    <cellStyle name="Normal 4 5 2 2 2 5 2" xfId="28248"/>
    <cellStyle name="Normal 4 5 2 2 2 5 2 2" xfId="25117"/>
    <cellStyle name="Normal 4 5 2 2 2 5 3" xfId="25120"/>
    <cellStyle name="Normal 4 5 2 2 2 6" xfId="25123"/>
    <cellStyle name="Normal 4 5 2 2 2 6 2" xfId="25126"/>
    <cellStyle name="Normal 4 5 2 2 2 6 2 2" xfId="25127"/>
    <cellStyle name="Normal 4 5 2 2 2 6 3" xfId="34241"/>
    <cellStyle name="Normal 4 5 2 2 2 7" xfId="2789"/>
    <cellStyle name="Normal 4 5 2 2 2 7 2" xfId="1996"/>
    <cellStyle name="Normal 4 5 2 2 2 7 2 2" xfId="25131"/>
    <cellStyle name="Normal 4 5 2 2 2 7 3" xfId="34532"/>
    <cellStyle name="Normal 4 5 2 2 2 8" xfId="1187"/>
    <cellStyle name="Normal 4 5 2 2 2 8 2" xfId="26054"/>
    <cellStyle name="Normal 4 5 2 2 2 9" xfId="27331"/>
    <cellStyle name="Normal 4 5 2 2 2 9 2" xfId="34039"/>
    <cellStyle name="Normal 4 5 2 2 3" xfId="29096"/>
    <cellStyle name="Normal 4 5 2 2 3 2" xfId="18921"/>
    <cellStyle name="Normal 4 5 2 2 3 2 2" xfId="18924"/>
    <cellStyle name="Normal 4 5 2 2 3 3" xfId="18927"/>
    <cellStyle name="Normal 4 5 2 2 4" xfId="10737"/>
    <cellStyle name="Normal 4 5 2 2 4 2" xfId="11889"/>
    <cellStyle name="Normal 4 5 2 2 4 2 2" xfId="18335"/>
    <cellStyle name="Normal 4 5 2 2 4 3" xfId="16364"/>
    <cellStyle name="Normal 4 5 2 2 5" xfId="2201"/>
    <cellStyle name="Normal 4 5 2 2 5 2" xfId="2231"/>
    <cellStyle name="Normal 4 5 2 2 5 2 2" xfId="15447"/>
    <cellStyle name="Normal 4 5 2 2 5 3" xfId="19000"/>
    <cellStyle name="Normal 4 5 2 2 6" xfId="4952"/>
    <cellStyle name="Normal 4 5 2 2 6 2" xfId="19010"/>
    <cellStyle name="Normal 4 5 2 2 6 2 2" xfId="15516"/>
    <cellStyle name="Normal 4 5 2 2 6 3" xfId="19012"/>
    <cellStyle name="Normal 4 5 2 2 7" xfId="33105"/>
    <cellStyle name="Normal 4 5 2 2 7 2" xfId="19021"/>
    <cellStyle name="Normal 4 5 2 2 7 2 2" xfId="19833"/>
    <cellStyle name="Normal 4 5 2 2 7 3" xfId="8442"/>
    <cellStyle name="Normal 4 5 2 2 8" xfId="25133"/>
    <cellStyle name="Normal 4 5 2 2 8 2" xfId="37199"/>
    <cellStyle name="Normal 4 5 2 2 8 2 2" xfId="14465"/>
    <cellStyle name="Normal 4 5 2 2 8 3" xfId="27905"/>
    <cellStyle name="Normal 4 5 2 2 9" xfId="11925"/>
    <cellStyle name="Normal 4 5 2 2 9 2" xfId="11934"/>
    <cellStyle name="Normal 4 5 2 3" xfId="25137"/>
    <cellStyle name="Normal 4 5 2 3 10" xfId="386"/>
    <cellStyle name="Normal 4 5 2 3 10 2" xfId="25140"/>
    <cellStyle name="Normal 4 5 2 3 11" xfId="886"/>
    <cellStyle name="Normal 4 5 2 3 2" xfId="16680"/>
    <cellStyle name="Normal 4 5 2 3 2 10" xfId="18875"/>
    <cellStyle name="Normal 4 5 2 3 2 2" xfId="19183"/>
    <cellStyle name="Normal 4 5 2 3 2 2 2" xfId="19185"/>
    <cellStyle name="Normal 4 5 2 3 2 2 2 2" xfId="21536"/>
    <cellStyle name="Normal 4 5 2 3 2 2 3" xfId="33838"/>
    <cellStyle name="Normal 4 5 2 3 2 3" xfId="14391"/>
    <cellStyle name="Normal 4 5 2 3 2 3 2" xfId="19192"/>
    <cellStyle name="Normal 4 5 2 3 2 3 2 2" xfId="25143"/>
    <cellStyle name="Normal 4 5 2 3 2 3 3" xfId="25147"/>
    <cellStyle name="Normal 4 5 2 3 2 4" xfId="19636"/>
    <cellStyle name="Normal 4 5 2 3 2 4 2" xfId="19639"/>
    <cellStyle name="Normal 4 5 2 3 2 4 2 2" xfId="24563"/>
    <cellStyle name="Normal 4 5 2 3 2 4 3" xfId="25152"/>
    <cellStyle name="Normal 4 5 2 3 2 5" xfId="29632"/>
    <cellStyle name="Normal 4 5 2 3 2 5 2" xfId="29937"/>
    <cellStyle name="Normal 4 5 2 3 2 5 2 2" xfId="9266"/>
    <cellStyle name="Normal 4 5 2 3 2 5 3" xfId="30621"/>
    <cellStyle name="Normal 4 5 2 3 2 6" xfId="25156"/>
    <cellStyle name="Normal 4 5 2 3 2 6 2" xfId="34460"/>
    <cellStyle name="Normal 4 5 2 3 2 6 2 2" xfId="34466"/>
    <cellStyle name="Normal 4 5 2 3 2 6 3" xfId="34476"/>
    <cellStyle name="Normal 4 5 2 3 2 7" xfId="9873"/>
    <cellStyle name="Normal 4 5 2 3 2 7 2" xfId="1900"/>
    <cellStyle name="Normal 4 5 2 3 2 7 2 2" xfId="25159"/>
    <cellStyle name="Normal 4 5 2 3 2 7 3" xfId="25601"/>
    <cellStyle name="Normal 4 5 2 3 2 8" xfId="11113"/>
    <cellStyle name="Normal 4 5 2 3 2 8 2" xfId="28462"/>
    <cellStyle name="Normal 4 5 2 3 2 9" xfId="27498"/>
    <cellStyle name="Normal 4 5 2 3 2 9 2" xfId="27030"/>
    <cellStyle name="Normal 4 5 2 3 3" xfId="22604"/>
    <cellStyle name="Normal 4 5 2 3 3 2" xfId="19235"/>
    <cellStyle name="Normal 4 5 2 3 3 2 2" xfId="19239"/>
    <cellStyle name="Normal 4 5 2 3 3 3" xfId="33110"/>
    <cellStyle name="Normal 4 5 2 3 4" xfId="17168"/>
    <cellStyle name="Normal 4 5 2 3 4 2" xfId="19267"/>
    <cellStyle name="Normal 4 5 2 3 4 2 2" xfId="19044"/>
    <cellStyle name="Normal 4 5 2 3 4 3" xfId="34494"/>
    <cellStyle name="Normal 4 5 2 3 5" xfId="20730"/>
    <cellStyle name="Normal 4 5 2 3 5 2" xfId="1256"/>
    <cellStyle name="Normal 4 5 2 3 5 2 2" xfId="28163"/>
    <cellStyle name="Normal 4 5 2 3 5 3" xfId="25162"/>
    <cellStyle name="Normal 4 5 2 3 6" xfId="1571"/>
    <cellStyle name="Normal 4 5 2 3 6 2" xfId="25163"/>
    <cellStyle name="Normal 4 5 2 3 6 2 2" xfId="8966"/>
    <cellStyle name="Normal 4 5 2 3 6 3" xfId="26556"/>
    <cellStyle name="Normal 4 5 2 3 7" xfId="19724"/>
    <cellStyle name="Normal 4 5 2 3 7 2" xfId="25164"/>
    <cellStyle name="Normal 4 5 2 3 7 2 2" xfId="7455"/>
    <cellStyle name="Normal 4 5 2 3 7 3" xfId="28530"/>
    <cellStyle name="Normal 4 5 2 3 8" xfId="25165"/>
    <cellStyle name="Normal 4 5 2 3 8 2" xfId="36698"/>
    <cellStyle name="Normal 4 5 2 3 8 2 2" xfId="25166"/>
    <cellStyle name="Normal 4 5 2 3 8 3" xfId="25168"/>
    <cellStyle name="Normal 4 5 2 3 9" xfId="12254"/>
    <cellStyle name="Normal 4 5 2 3 9 2" xfId="2000"/>
    <cellStyle name="Normal 4 5 2 4" xfId="25171"/>
    <cellStyle name="Normal 4 5 2 4 10" xfId="7660"/>
    <cellStyle name="Normal 4 5 2 4 2" xfId="12225"/>
    <cellStyle name="Normal 4 5 2 4 2 2" xfId="25173"/>
    <cellStyle name="Normal 4 5 2 4 2 2 2" xfId="27970"/>
    <cellStyle name="Normal 4 5 2 4 2 3" xfId="14441"/>
    <cellStyle name="Normal 4 5 2 4 3" xfId="25175"/>
    <cellStyle name="Normal 4 5 2 4 3 2" xfId="25176"/>
    <cellStyle name="Normal 4 5 2 4 3 2 2" xfId="28007"/>
    <cellStyle name="Normal 4 5 2 4 3 3" xfId="35384"/>
    <cellStyle name="Normal 4 5 2 4 4" xfId="25178"/>
    <cellStyle name="Normal 4 5 2 4 4 2" xfId="26652"/>
    <cellStyle name="Normal 4 5 2 4 4 2 2" xfId="25180"/>
    <cellStyle name="Normal 4 5 2 4 4 3" xfId="26655"/>
    <cellStyle name="Normal 4 5 2 4 5" xfId="8111"/>
    <cellStyle name="Normal 4 5 2 4 5 2" xfId="4921"/>
    <cellStyle name="Normal 4 5 2 4 5 2 2" xfId="25182"/>
    <cellStyle name="Normal 4 5 2 4 5 3" xfId="26862"/>
    <cellStyle name="Normal 4 5 2 4 6" xfId="2599"/>
    <cellStyle name="Normal 4 5 2 4 6 2" xfId="25184"/>
    <cellStyle name="Normal 4 5 2 4 6 2 2" xfId="25944"/>
    <cellStyle name="Normal 4 5 2 4 6 3" xfId="26558"/>
    <cellStyle name="Normal 4 5 2 4 7" xfId="25186"/>
    <cellStyle name="Normal 4 5 2 4 7 2" xfId="25187"/>
    <cellStyle name="Normal 4 5 2 4 7 2 2" xfId="24384"/>
    <cellStyle name="Normal 4 5 2 4 7 3" xfId="24033"/>
    <cellStyle name="Normal 4 5 2 4 8" xfId="25188"/>
    <cellStyle name="Normal 4 5 2 4 8 2" xfId="37371"/>
    <cellStyle name="Normal 4 5 2 4 9" xfId="12323"/>
    <cellStyle name="Normal 4 5 2 4 9 2" xfId="1689"/>
    <cellStyle name="Normal 4 5 2 5" xfId="23903"/>
    <cellStyle name="Normal 4 5 2 5 10" xfId="17706"/>
    <cellStyle name="Normal 4 5 2 5 2" xfId="24470"/>
    <cellStyle name="Normal 4 5 2 5 2 2" xfId="26693"/>
    <cellStyle name="Normal 4 5 2 5 2 2 2" xfId="25192"/>
    <cellStyle name="Normal 4 5 2 5 2 3" xfId="14582"/>
    <cellStyle name="Normal 4 5 2 5 3" xfId="25193"/>
    <cellStyle name="Normal 4 5 2 5 3 2" xfId="26704"/>
    <cellStyle name="Normal 4 5 2 5 3 2 2" xfId="17867"/>
    <cellStyle name="Normal 4 5 2 5 3 3" xfId="38611"/>
    <cellStyle name="Normal 4 5 2 5 4" xfId="25196"/>
    <cellStyle name="Normal 4 5 2 5 4 2" xfId="26707"/>
    <cellStyle name="Normal 4 5 2 5 4 2 2" xfId="19400"/>
    <cellStyle name="Normal 4 5 2 5 4 3" xfId="37250"/>
    <cellStyle name="Normal 4 5 2 5 5" xfId="4275"/>
    <cellStyle name="Normal 4 5 2 5 5 2" xfId="1413"/>
    <cellStyle name="Normal 4 5 2 5 5 2 2" xfId="528"/>
    <cellStyle name="Normal 4 5 2 5 5 3" xfId="35378"/>
    <cellStyle name="Normal 4 5 2 5 6" xfId="16655"/>
    <cellStyle name="Normal 4 5 2 5 6 2" xfId="36274"/>
    <cellStyle name="Normal 4 5 2 5 6 2 2" xfId="19719"/>
    <cellStyle name="Normal 4 5 2 5 6 3" xfId="25200"/>
    <cellStyle name="Normal 4 5 2 5 7" xfId="27530"/>
    <cellStyle name="Normal 4 5 2 5 7 2" xfId="27201"/>
    <cellStyle name="Normal 4 5 2 5 7 2 2" xfId="19936"/>
    <cellStyle name="Normal 4 5 2 5 7 3" xfId="28537"/>
    <cellStyle name="Normal 4 5 2 5 8" xfId="18767"/>
    <cellStyle name="Normal 4 5 2 5 8 2" xfId="27205"/>
    <cellStyle name="Normal 4 5 2 5 9" xfId="5890"/>
    <cellStyle name="Normal 4 5 2 5 9 2" xfId="2149"/>
    <cellStyle name="Normal 4 5 2 6" xfId="25205"/>
    <cellStyle name="Normal 4 5 2 6 2" xfId="25206"/>
    <cellStyle name="Normal 4 5 2 6 2 2" xfId="25207"/>
    <cellStyle name="Normal 4 5 2 6 2 2 2" xfId="25209"/>
    <cellStyle name="Normal 4 5 2 6 2 3" xfId="25210"/>
    <cellStyle name="Normal 4 5 2 6 3" xfId="35598"/>
    <cellStyle name="Normal 4 5 2 6 3 2" xfId="36986"/>
    <cellStyle name="Normal 4 5 2 6 3 2 2" xfId="25211"/>
    <cellStyle name="Normal 4 5 2 6 3 3" xfId="25212"/>
    <cellStyle name="Normal 4 5 2 6 4" xfId="25214"/>
    <cellStyle name="Normal 4 5 2 6 4 2" xfId="35339"/>
    <cellStyle name="Normal 4 5 2 6 4 2 2" xfId="25217"/>
    <cellStyle name="Normal 4 5 2 6 4 3" xfId="25221"/>
    <cellStyle name="Normal 4 5 2 6 5" xfId="2568"/>
    <cellStyle name="Normal 4 5 2 6 5 2" xfId="9938"/>
    <cellStyle name="Normal 4 5 2 6 5 2 2" xfId="37818"/>
    <cellStyle name="Normal 4 5 2 6 5 3" xfId="24059"/>
    <cellStyle name="Normal 4 5 2 6 6" xfId="4783"/>
    <cellStyle name="Normal 4 5 2 6 6 2" xfId="28510"/>
    <cellStyle name="Normal 4 5 2 6 6 2 2" xfId="25222"/>
    <cellStyle name="Normal 4 5 2 6 6 3" xfId="25228"/>
    <cellStyle name="Normal 4 5 2 6 7" xfId="35957"/>
    <cellStyle name="Normal 4 5 2 6 7 2" xfId="36159"/>
    <cellStyle name="Normal 4 5 2 6 8" xfId="37672"/>
    <cellStyle name="Normal 4 5 2 6 8 2" xfId="37626"/>
    <cellStyle name="Normal 4 5 2 6 9" xfId="3174"/>
    <cellStyle name="Normal 4 5 2 7" xfId="38161"/>
    <cellStyle name="Normal 4 5 2 7 2" xfId="3184"/>
    <cellStyle name="Normal 4 5 2 7 2 2" xfId="41"/>
    <cellStyle name="Normal 4 5 2 7 3" xfId="32107"/>
    <cellStyle name="Normal 4 5 2 8" xfId="34486"/>
    <cellStyle name="Normal 4 5 2 8 2" xfId="25230"/>
    <cellStyle name="Normal 4 5 2 8 2 2" xfId="25232"/>
    <cellStyle name="Normal 4 5 2 8 3" xfId="25235"/>
    <cellStyle name="Normal 4 5 2 9" xfId="13318"/>
    <cellStyle name="Normal 4 5 2 9 2" xfId="12187"/>
    <cellStyle name="Normal 4 5 2 9 2 2" xfId="34247"/>
    <cellStyle name="Normal 4 5 2 9 3" xfId="25238"/>
    <cellStyle name="Normal 4 5 3" xfId="3550"/>
    <cellStyle name="Normal 4 5 3 10" xfId="2344"/>
    <cellStyle name="Normal 4 5 3 10 2" xfId="8837"/>
    <cellStyle name="Normal 4 5 3 11" xfId="27368"/>
    <cellStyle name="Normal 4 5 3 2" xfId="25239"/>
    <cellStyle name="Normal 4 5 3 2 10" xfId="27789"/>
    <cellStyle name="Normal 4 5 3 2 2" xfId="25242"/>
    <cellStyle name="Normal 4 5 3 2 2 2" xfId="15464"/>
    <cellStyle name="Normal 4 5 3 2 2 2 2" xfId="13101"/>
    <cellStyle name="Normal 4 5 3 2 2 3" xfId="12411"/>
    <cellStyle name="Normal 4 5 3 2 3" xfId="9866"/>
    <cellStyle name="Normal 4 5 3 2 3 2" xfId="15910"/>
    <cellStyle name="Normal 4 5 3 2 3 2 2" xfId="15920"/>
    <cellStyle name="Normal 4 5 3 2 3 3" xfId="15978"/>
    <cellStyle name="Normal 4 5 3 2 4" xfId="6435"/>
    <cellStyle name="Normal 4 5 3 2 4 2" xfId="16061"/>
    <cellStyle name="Normal 4 5 3 2 4 2 2" xfId="7082"/>
    <cellStyle name="Normal 4 5 3 2 4 3" xfId="17554"/>
    <cellStyle name="Normal 4 5 3 2 5" xfId="6444"/>
    <cellStyle name="Normal 4 5 3 2 5 2" xfId="1303"/>
    <cellStyle name="Normal 4 5 3 2 5 2 2" xfId="25247"/>
    <cellStyle name="Normal 4 5 3 2 5 3" xfId="20230"/>
    <cellStyle name="Normal 4 5 3 2 6" xfId="2577"/>
    <cellStyle name="Normal 4 5 3 2 6 2" xfId="36904"/>
    <cellStyle name="Normal 4 5 3 2 6 2 2" xfId="25250"/>
    <cellStyle name="Normal 4 5 3 2 6 3" xfId="37962"/>
    <cellStyle name="Normal 4 5 3 2 7" xfId="33585"/>
    <cellStyle name="Normal 4 5 3 2 7 2" xfId="25254"/>
    <cellStyle name="Normal 4 5 3 2 7 2 2" xfId="25345"/>
    <cellStyle name="Normal 4 5 3 2 7 3" xfId="25255"/>
    <cellStyle name="Normal 4 5 3 2 8" xfId="37784"/>
    <cellStyle name="Normal 4 5 3 2 8 2" xfId="35799"/>
    <cellStyle name="Normal 4 5 3 2 9" xfId="12552"/>
    <cellStyle name="Normal 4 5 3 2 9 2" xfId="12554"/>
    <cellStyle name="Normal 4 5 3 3" xfId="25257"/>
    <cellStyle name="Normal 4 5 3 3 2" xfId="25845"/>
    <cellStyle name="Normal 4 5 3 3 2 2" xfId="2227"/>
    <cellStyle name="Normal 4 5 3 3 3" xfId="22613"/>
    <cellStyle name="Normal 4 5 3 4" xfId="22966"/>
    <cellStyle name="Normal 4 5 3 4 2" xfId="38134"/>
    <cellStyle name="Normal 4 5 3 4 2 2" xfId="23212"/>
    <cellStyle name="Normal 4 5 3 4 3" xfId="23215"/>
    <cellStyle name="Normal 4 5 3 5" xfId="23906"/>
    <cellStyle name="Normal 4 5 3 5 2" xfId="24506"/>
    <cellStyle name="Normal 4 5 3 5 2 2" xfId="23286"/>
    <cellStyle name="Normal 4 5 3 5 3" xfId="31325"/>
    <cellStyle name="Normal 4 5 3 6" xfId="25261"/>
    <cellStyle name="Normal 4 5 3 6 2" xfId="23322"/>
    <cellStyle name="Normal 4 5 3 6 2 2" xfId="23325"/>
    <cellStyle name="Normal 4 5 3 6 3" xfId="34810"/>
    <cellStyle name="Normal 4 5 3 7" xfId="6698"/>
    <cellStyle name="Normal 4 5 3 7 2" xfId="5050"/>
    <cellStyle name="Normal 4 5 3 7 2 2" xfId="24673"/>
    <cellStyle name="Normal 4 5 3 7 3" xfId="32662"/>
    <cellStyle name="Normal 4 5 3 8" xfId="25265"/>
    <cellStyle name="Normal 4 5 3 8 2" xfId="37434"/>
    <cellStyle name="Normal 4 5 3 8 2 2" xfId="30734"/>
    <cellStyle name="Normal 4 5 3 8 3" xfId="23411"/>
    <cellStyle name="Normal 4 5 3 9" xfId="20805"/>
    <cellStyle name="Normal 4 5 3 9 2" xfId="10780"/>
    <cellStyle name="Normal 4 5 4" xfId="25878"/>
    <cellStyle name="Normal 4 5 4 10" xfId="19461"/>
    <cellStyle name="Normal 4 5 4 10 2" xfId="20327"/>
    <cellStyle name="Normal 4 5 4 11" xfId="38784"/>
    <cellStyle name="Normal 4 5 4 2" xfId="26163"/>
    <cellStyle name="Normal 4 5 4 2 10" xfId="38148"/>
    <cellStyle name="Normal 4 5 4 2 2" xfId="22564"/>
    <cellStyle name="Normal 4 5 4 2 2 2" xfId="8452"/>
    <cellStyle name="Normal 4 5 4 2 2 2 2" xfId="11089"/>
    <cellStyle name="Normal 4 5 4 2 2 3" xfId="12475"/>
    <cellStyle name="Normal 4 5 4 2 3" xfId="29085"/>
    <cellStyle name="Normal 4 5 4 2 3 2" xfId="25270"/>
    <cellStyle name="Normal 4 5 4 2 3 2 2" xfId="32010"/>
    <cellStyle name="Normal 4 5 4 2 3 3" xfId="30840"/>
    <cellStyle name="Normal 4 5 4 2 4" xfId="6690"/>
    <cellStyle name="Normal 4 5 4 2 4 2" xfId="6548"/>
    <cellStyle name="Normal 4 5 4 2 4 2 2" xfId="6553"/>
    <cellStyle name="Normal 4 5 4 2 4 3" xfId="25273"/>
    <cellStyle name="Normal 4 5 4 2 5" xfId="632"/>
    <cellStyle name="Normal 4 5 4 2 5 2" xfId="28375"/>
    <cellStyle name="Normal 4 5 4 2 5 2 2" xfId="1352"/>
    <cellStyle name="Normal 4 5 4 2 5 3" xfId="24727"/>
    <cellStyle name="Normal 4 5 4 2 6" xfId="5008"/>
    <cellStyle name="Normal 4 5 4 2 6 2" xfId="25274"/>
    <cellStyle name="Normal 4 5 4 2 6 2 2" xfId="2693"/>
    <cellStyle name="Normal 4 5 4 2 6 3" xfId="31192"/>
    <cellStyle name="Normal 4 5 4 2 7" xfId="25279"/>
    <cellStyle name="Normal 4 5 4 2 7 2" xfId="31672"/>
    <cellStyle name="Normal 4 5 4 2 7 2 2" xfId="31678"/>
    <cellStyle name="Normal 4 5 4 2 7 3" xfId="25283"/>
    <cellStyle name="Normal 4 5 4 2 8" xfId="25287"/>
    <cellStyle name="Normal 4 5 4 2 8 2" xfId="37304"/>
    <cellStyle name="Normal 4 5 4 2 9" xfId="5272"/>
    <cellStyle name="Normal 4 5 4 2 9 2" xfId="6672"/>
    <cellStyle name="Normal 4 5 4 3" xfId="24210"/>
    <cellStyle name="Normal 4 5 4 3 2" xfId="25243"/>
    <cellStyle name="Normal 4 5 4 3 2 2" xfId="31363"/>
    <cellStyle name="Normal 4 5 4 3 3" xfId="14107"/>
    <cellStyle name="Normal 4 5 4 4" xfId="29093"/>
    <cellStyle name="Normal 4 5 4 4 2" xfId="8402"/>
    <cellStyle name="Normal 4 5 4 4 2 2" xfId="1741"/>
    <cellStyle name="Normal 4 5 4 4 3" xfId="9466"/>
    <cellStyle name="Normal 4 5 4 5" xfId="33498"/>
    <cellStyle name="Normal 4 5 4 5 2" xfId="7291"/>
    <cellStyle name="Normal 4 5 4 5 2 2" xfId="3102"/>
    <cellStyle name="Normal 4 5 4 5 3" xfId="28786"/>
    <cellStyle name="Normal 4 5 4 6" xfId="29115"/>
    <cellStyle name="Normal 4 5 4 6 2" xfId="23452"/>
    <cellStyle name="Normal 4 5 4 6 2 2" xfId="36412"/>
    <cellStyle name="Normal 4 5 4 6 3" xfId="3032"/>
    <cellStyle name="Normal 4 5 4 7" xfId="25291"/>
    <cellStyle name="Normal 4 5 4 7 2" xfId="23459"/>
    <cellStyle name="Normal 4 5 4 7 2 2" xfId="37995"/>
    <cellStyle name="Normal 4 5 4 7 3" xfId="25293"/>
    <cellStyle name="Normal 4 5 4 8" xfId="25296"/>
    <cellStyle name="Normal 4 5 4 8 2" xfId="23463"/>
    <cellStyle name="Normal 4 5 4 8 2 2" xfId="35372"/>
    <cellStyle name="Normal 4 5 4 8 3" xfId="25298"/>
    <cellStyle name="Normal 4 5 4 9" xfId="4756"/>
    <cellStyle name="Normal 4 5 4 9 2" xfId="13494"/>
    <cellStyle name="Normal 4 5 5" xfId="19847"/>
    <cellStyle name="Normal 4 5 5 10" xfId="19516"/>
    <cellStyle name="Normal 4 5 5 2" xfId="9061"/>
    <cellStyle name="Normal 4 5 5 2 2" xfId="1960"/>
    <cellStyle name="Normal 4 5 5 2 2 2" xfId="23391"/>
    <cellStyle name="Normal 4 5 5 2 3" xfId="25305"/>
    <cellStyle name="Normal 4 5 5 3" xfId="25311"/>
    <cellStyle name="Normal 4 5 5 3 2" xfId="25252"/>
    <cellStyle name="Normal 4 5 5 3 2 2" xfId="28542"/>
    <cellStyle name="Normal 4 5 5 3 3" xfId="25314"/>
    <cellStyle name="Normal 4 5 5 4" xfId="25317"/>
    <cellStyle name="Normal 4 5 5 4 2" xfId="23472"/>
    <cellStyle name="Normal 4 5 5 4 2 2" xfId="36407"/>
    <cellStyle name="Normal 4 5 5 4 3" xfId="23480"/>
    <cellStyle name="Normal 4 5 5 5" xfId="29126"/>
    <cellStyle name="Normal 4 5 5 5 2" xfId="23515"/>
    <cellStyle name="Normal 4 5 5 5 2 2" xfId="25319"/>
    <cellStyle name="Normal 4 5 5 5 3" xfId="25324"/>
    <cellStyle name="Normal 4 5 5 6" xfId="25326"/>
    <cellStyle name="Normal 4 5 5 6 2" xfId="23521"/>
    <cellStyle name="Normal 4 5 5 6 2 2" xfId="10695"/>
    <cellStyle name="Normal 4 5 5 6 3" xfId="25329"/>
    <cellStyle name="Normal 4 5 5 7" xfId="38093"/>
    <cellStyle name="Normal 4 5 5 7 2" xfId="23526"/>
    <cellStyle name="Normal 4 5 5 7 2 2" xfId="11241"/>
    <cellStyle name="Normal 4 5 5 7 3" xfId="25330"/>
    <cellStyle name="Normal 4 5 5 8" xfId="25333"/>
    <cellStyle name="Normal 4 5 5 8 2" xfId="23531"/>
    <cellStyle name="Normal 4 5 5 9" xfId="20344"/>
    <cellStyle name="Normal 4 5 5 9 2" xfId="23537"/>
    <cellStyle name="Normal 4 5 6" xfId="19852"/>
    <cellStyle name="Normal 4 5 6 10" xfId="23905"/>
    <cellStyle name="Normal 4 5 6 2" xfId="15639"/>
    <cellStyle name="Normal 4 5 6 2 2" xfId="25336"/>
    <cellStyle name="Normal 4 5 6 2 2 2" xfId="25339"/>
    <cellStyle name="Normal 4 5 6 2 3" xfId="25343"/>
    <cellStyle name="Normal 4 5 6 3" xfId="23509"/>
    <cellStyle name="Normal 4 5 6 3 2" xfId="25348"/>
    <cellStyle name="Normal 4 5 6 3 2 2" xfId="27396"/>
    <cellStyle name="Normal 4 5 6 3 3" xfId="23152"/>
    <cellStyle name="Normal 4 5 6 4" xfId="25355"/>
    <cellStyle name="Normal 4 5 6 4 2" xfId="32808"/>
    <cellStyle name="Normal 4 5 6 4 2 2" xfId="25359"/>
    <cellStyle name="Normal 4 5 6 4 3" xfId="10024"/>
    <cellStyle name="Normal 4 5 6 5" xfId="12509"/>
    <cellStyle name="Normal 4 5 6 5 2" xfId="23560"/>
    <cellStyle name="Normal 4 5 6 5 2 2" xfId="25363"/>
    <cellStyle name="Normal 4 5 6 5 3" xfId="25365"/>
    <cellStyle name="Normal 4 5 6 6" xfId="25369"/>
    <cellStyle name="Normal 4 5 6 6 2" xfId="23567"/>
    <cellStyle name="Normal 4 5 6 6 2 2" xfId="25068"/>
    <cellStyle name="Normal 4 5 6 6 3" xfId="25371"/>
    <cellStyle name="Normal 4 5 6 7" xfId="25376"/>
    <cellStyle name="Normal 4 5 6 7 2" xfId="16329"/>
    <cellStyle name="Normal 4 5 6 7 2 2" xfId="16338"/>
    <cellStyle name="Normal 4 5 6 7 3" xfId="15949"/>
    <cellStyle name="Normal 4 5 6 8" xfId="25073"/>
    <cellStyle name="Normal 4 5 6 8 2" xfId="25074"/>
    <cellStyle name="Normal 4 5 6 9" xfId="25088"/>
    <cellStyle name="Normal 4 5 6 9 2" xfId="28966"/>
    <cellStyle name="Normal 4 5 7" xfId="15642"/>
    <cellStyle name="Normal 4 5 7 2" xfId="25378"/>
    <cellStyle name="Normal 4 5 7 2 2" xfId="25381"/>
    <cellStyle name="Normal 4 5 7 2 2 2" xfId="28222"/>
    <cellStyle name="Normal 4 5 7 2 3" xfId="34675"/>
    <cellStyle name="Normal 4 5 7 3" xfId="25321"/>
    <cellStyle name="Normal 4 5 7 3 2" xfId="17405"/>
    <cellStyle name="Normal 4 5 7 3 2 2" xfId="26649"/>
    <cellStyle name="Normal 4 5 7 3 3" xfId="25383"/>
    <cellStyle name="Normal 4 5 7 4" xfId="25385"/>
    <cellStyle name="Normal 4 5 7 4 2" xfId="23592"/>
    <cellStyle name="Normal 4 5 7 4 2 2" xfId="25390"/>
    <cellStyle name="Normal 4 5 7 4 3" xfId="10042"/>
    <cellStyle name="Normal 4 5 7 5" xfId="25391"/>
    <cellStyle name="Normal 4 5 7 5 2" xfId="23594"/>
    <cellStyle name="Normal 4 5 7 5 2 2" xfId="37957"/>
    <cellStyle name="Normal 4 5 7 5 3" xfId="25394"/>
    <cellStyle name="Normal 4 5 7 6" xfId="25396"/>
    <cellStyle name="Normal 4 5 7 6 2" xfId="23598"/>
    <cellStyle name="Normal 4 5 7 6 2 2" xfId="11659"/>
    <cellStyle name="Normal 4 5 7 6 3" xfId="25397"/>
    <cellStyle name="Normal 4 5 7 7" xfId="26263"/>
    <cellStyle name="Normal 4 5 7 7 2" xfId="23601"/>
    <cellStyle name="Normal 4 5 7 8" xfId="24772"/>
    <cellStyle name="Normal 4 5 7 8 2" xfId="23605"/>
    <cellStyle name="Normal 4 5 7 9" xfId="25398"/>
    <cellStyle name="Normal 4 5 8" xfId="25400"/>
    <cellStyle name="Normal 4 5 8 2" xfId="25404"/>
    <cellStyle name="Normal 4 5 8 2 2" xfId="5648"/>
    <cellStyle name="Normal 4 5 8 3" xfId="25407"/>
    <cellStyle name="Normal 4 5 9" xfId="4132"/>
    <cellStyle name="Normal 4 5 9 2" xfId="4214"/>
    <cellStyle name="Normal 4 5 9 2 2" xfId="28570"/>
    <cellStyle name="Normal 4 5 9 3" xfId="25411"/>
    <cellStyle name="Normal 4 6" xfId="15595"/>
    <cellStyle name="Normal 4 6 10" xfId="7941"/>
    <cellStyle name="Normal 4 6 10 2" xfId="11635"/>
    <cellStyle name="Normal 4 6 10 2 2" xfId="29898"/>
    <cellStyle name="Normal 4 6 10 3" xfId="23171"/>
    <cellStyle name="Normal 4 6 11" xfId="7117"/>
    <cellStyle name="Normal 4 6 11 2" xfId="11647"/>
    <cellStyle name="Normal 4 6 11 2 2" xfId="23099"/>
    <cellStyle name="Normal 4 6 11 3" xfId="20348"/>
    <cellStyle name="Normal 4 6 12" xfId="15473"/>
    <cellStyle name="Normal 4 6 12 2" xfId="5755"/>
    <cellStyle name="Normal 4 6 12 2 2" xfId="23625"/>
    <cellStyle name="Normal 4 6 12 3" xfId="20372"/>
    <cellStyle name="Normal 4 6 13" xfId="17037"/>
    <cellStyle name="Normal 4 6 13 2" xfId="25414"/>
    <cellStyle name="Normal 4 6 13 2 2" xfId="25417"/>
    <cellStyle name="Normal 4 6 13 3" xfId="25421"/>
    <cellStyle name="Normal 4 6 14" xfId="32622"/>
    <cellStyle name="Normal 4 6 14 2" xfId="36188"/>
    <cellStyle name="Normal 4 6 15" xfId="23548"/>
    <cellStyle name="Normal 4 6 15 2" xfId="25423"/>
    <cellStyle name="Normal 4 6 16" xfId="25428"/>
    <cellStyle name="Normal 4 6 17" xfId="28487"/>
    <cellStyle name="Normal 4 6 2" xfId="13685"/>
    <cellStyle name="Normal 4 6 2 10" xfId="12885"/>
    <cellStyle name="Normal 4 6 2 10 2" xfId="12888"/>
    <cellStyle name="Normal 4 6 2 10 2 2" xfId="1528"/>
    <cellStyle name="Normal 4 6 2 10 3" xfId="12898"/>
    <cellStyle name="Normal 4 6 2 11" xfId="12910"/>
    <cellStyle name="Normal 4 6 2 11 2" xfId="12916"/>
    <cellStyle name="Normal 4 6 2 11 2 2" xfId="6205"/>
    <cellStyle name="Normal 4 6 2 11 3" xfId="12931"/>
    <cellStyle name="Normal 4 6 2 12" xfId="12940"/>
    <cellStyle name="Normal 4 6 2 12 2" xfId="12947"/>
    <cellStyle name="Normal 4 6 2 12 2 2" xfId="17319"/>
    <cellStyle name="Normal 4 6 2 12 3" xfId="17323"/>
    <cellStyle name="Normal 4 6 2 13" xfId="15955"/>
    <cellStyle name="Normal 4 6 2 13 2" xfId="15962"/>
    <cellStyle name="Normal 4 6 2 14" xfId="12964"/>
    <cellStyle name="Normal 4 6 2 14 2" xfId="8422"/>
    <cellStyle name="Normal 4 6 2 15" xfId="8428"/>
    <cellStyle name="Normal 4 6 2 16" xfId="4845"/>
    <cellStyle name="Normal 4 6 2 2" xfId="10923"/>
    <cellStyle name="Normal 4 6 2 2 10" xfId="25429"/>
    <cellStyle name="Normal 4 6 2 2 10 2" xfId="20157"/>
    <cellStyle name="Normal 4 6 2 2 11" xfId="7278"/>
    <cellStyle name="Normal 4 6 2 2 2" xfId="10925"/>
    <cellStyle name="Normal 4 6 2 2 2 10" xfId="9383"/>
    <cellStyle name="Normal 4 6 2 2 2 2" xfId="25430"/>
    <cellStyle name="Normal 4 6 2 2 2 2 2" xfId="22240"/>
    <cellStyle name="Normal 4 6 2 2 2 2 2 2" xfId="13028"/>
    <cellStyle name="Normal 4 6 2 2 2 2 3" xfId="11638"/>
    <cellStyle name="Normal 4 6 2 2 2 3" xfId="17147"/>
    <cellStyle name="Normal 4 6 2 2 2 3 2" xfId="25433"/>
    <cellStyle name="Normal 4 6 2 2 2 3 2 2" xfId="32266"/>
    <cellStyle name="Normal 4 6 2 2 2 3 3" xfId="35584"/>
    <cellStyle name="Normal 4 6 2 2 2 4" xfId="2026"/>
    <cellStyle name="Normal 4 6 2 2 2 4 2" xfId="25437"/>
    <cellStyle name="Normal 4 6 2 2 2 4 2 2" xfId="19806"/>
    <cellStyle name="Normal 4 6 2 2 2 4 3" xfId="38234"/>
    <cellStyle name="Normal 4 6 2 2 2 5" xfId="13005"/>
    <cellStyle name="Normal 4 6 2 2 2 5 2" xfId="22252"/>
    <cellStyle name="Normal 4 6 2 2 2 5 2 2" xfId="22177"/>
    <cellStyle name="Normal 4 6 2 2 2 5 3" xfId="22180"/>
    <cellStyle name="Normal 4 6 2 2 2 6" xfId="25438"/>
    <cellStyle name="Normal 4 6 2 2 2 6 2" xfId="25441"/>
    <cellStyle name="Normal 4 6 2 2 2 6 2 2" xfId="25445"/>
    <cellStyle name="Normal 4 6 2 2 2 6 3" xfId="18251"/>
    <cellStyle name="Normal 4 6 2 2 2 7" xfId="25446"/>
    <cellStyle name="Normal 4 6 2 2 2 7 2" xfId="30963"/>
    <cellStyle name="Normal 4 6 2 2 2 7 2 2" xfId="31877"/>
    <cellStyle name="Normal 4 6 2 2 2 7 3" xfId="37827"/>
    <cellStyle name="Normal 4 6 2 2 2 8" xfId="25447"/>
    <cellStyle name="Normal 4 6 2 2 2 8 2" xfId="8044"/>
    <cellStyle name="Normal 4 6 2 2 2 9" xfId="28219"/>
    <cellStyle name="Normal 4 6 2 2 2 9 2" xfId="25450"/>
    <cellStyle name="Normal 4 6 2 2 3" xfId="10935"/>
    <cellStyle name="Normal 4 6 2 2 3 2" xfId="25452"/>
    <cellStyle name="Normal 4 6 2 2 3 2 2" xfId="10609"/>
    <cellStyle name="Normal 4 6 2 2 3 3" xfId="36304"/>
    <cellStyle name="Normal 4 6 2 2 4" xfId="36033"/>
    <cellStyle name="Normal 4 6 2 2 4 2" xfId="25453"/>
    <cellStyle name="Normal 4 6 2 2 4 2 2" xfId="10675"/>
    <cellStyle name="Normal 4 6 2 2 4 3" xfId="18659"/>
    <cellStyle name="Normal 4 6 2 2 5" xfId="7768"/>
    <cellStyle name="Normal 4 6 2 2 5 2" xfId="8522"/>
    <cellStyle name="Normal 4 6 2 2 5 2 2" xfId="10760"/>
    <cellStyle name="Normal 4 6 2 2 5 3" xfId="25455"/>
    <cellStyle name="Normal 4 6 2 2 6" xfId="3984"/>
    <cellStyle name="Normal 4 6 2 2 6 2" xfId="25457"/>
    <cellStyle name="Normal 4 6 2 2 6 2 2" xfId="25459"/>
    <cellStyle name="Normal 4 6 2 2 6 3" xfId="25461"/>
    <cellStyle name="Normal 4 6 2 2 7" xfId="27631"/>
    <cellStyle name="Normal 4 6 2 2 7 2" xfId="27634"/>
    <cellStyle name="Normal 4 6 2 2 7 2 2" xfId="31205"/>
    <cellStyle name="Normal 4 6 2 2 7 3" xfId="25464"/>
    <cellStyle name="Normal 4 6 2 2 8" xfId="25467"/>
    <cellStyle name="Normal 4 6 2 2 8 2" xfId="25468"/>
    <cellStyle name="Normal 4 6 2 2 8 2 2" xfId="25471"/>
    <cellStyle name="Normal 4 6 2 2 8 3" xfId="26657"/>
    <cellStyle name="Normal 4 6 2 2 9" xfId="36975"/>
    <cellStyle name="Normal 4 6 2 2 9 2" xfId="13647"/>
    <cellStyle name="Normal 4 6 2 3" xfId="10942"/>
    <cellStyle name="Normal 4 6 2 3 10" xfId="25472"/>
    <cellStyle name="Normal 4 6 2 3 10 2" xfId="21356"/>
    <cellStyle name="Normal 4 6 2 3 11" xfId="9201"/>
    <cellStyle name="Normal 4 6 2 3 2" xfId="10946"/>
    <cellStyle name="Normal 4 6 2 3 2 10" xfId="21230"/>
    <cellStyle name="Normal 4 6 2 3 2 2" xfId="25474"/>
    <cellStyle name="Normal 4 6 2 3 2 2 2" xfId="13146"/>
    <cellStyle name="Normal 4 6 2 3 2 2 2 2" xfId="19103"/>
    <cellStyle name="Normal 4 6 2 3 2 2 3" xfId="11427"/>
    <cellStyle name="Normal 4 6 2 3 2 3" xfId="17197"/>
    <cellStyle name="Normal 4 6 2 3 2 3 2" xfId="25476"/>
    <cellStyle name="Normal 4 6 2 3 2 3 2 2" xfId="34313"/>
    <cellStyle name="Normal 4 6 2 3 2 3 3" xfId="25478"/>
    <cellStyle name="Normal 4 6 2 3 2 4" xfId="15768"/>
    <cellStyle name="Normal 4 6 2 3 2 4 2" xfId="12685"/>
    <cellStyle name="Normal 4 6 2 3 2 4 2 2" xfId="4286"/>
    <cellStyle name="Normal 4 6 2 3 2 4 3" xfId="8511"/>
    <cellStyle name="Normal 4 6 2 3 2 5" xfId="9691"/>
    <cellStyle name="Normal 4 6 2 3 2 5 2" xfId="8521"/>
    <cellStyle name="Normal 4 6 2 3 2 5 2 2" xfId="3422"/>
    <cellStyle name="Normal 4 6 2 3 2 5 3" xfId="8528"/>
    <cellStyle name="Normal 4 6 2 3 2 6" xfId="9703"/>
    <cellStyle name="Normal 4 6 2 3 2 6 2" xfId="2920"/>
    <cellStyle name="Normal 4 6 2 3 2 6 2 2" xfId="5989"/>
    <cellStyle name="Normal 4 6 2 3 2 6 3" xfId="8532"/>
    <cellStyle name="Normal 4 6 2 3 2 7" xfId="6076"/>
    <cellStyle name="Normal 4 6 2 3 2 7 2" xfId="8535"/>
    <cellStyle name="Normal 4 6 2 3 2 7 2 2" xfId="8539"/>
    <cellStyle name="Normal 4 6 2 3 2 7 3" xfId="8544"/>
    <cellStyle name="Normal 4 6 2 3 2 8" xfId="85"/>
    <cellStyle name="Normal 4 6 2 3 2 8 2" xfId="8546"/>
    <cellStyle name="Normal 4 6 2 3 2 9" xfId="5662"/>
    <cellStyle name="Normal 4 6 2 3 2 9 2" xfId="8547"/>
    <cellStyle name="Normal 4 6 2 3 3" xfId="3368"/>
    <cellStyle name="Normal 4 6 2 3 3 2" xfId="25479"/>
    <cellStyle name="Normal 4 6 2 3 3 2 2" xfId="25481"/>
    <cellStyle name="Normal 4 6 2 3 3 3" xfId="25483"/>
    <cellStyle name="Normal 4 6 2 3 4" xfId="17215"/>
    <cellStyle name="Normal 4 6 2 3 4 2" xfId="26465"/>
    <cellStyle name="Normal 4 6 2 3 4 2 2" xfId="25485"/>
    <cellStyle name="Normal 4 6 2 3 4 3" xfId="25491"/>
    <cellStyle name="Normal 4 6 2 3 5" xfId="7717"/>
    <cellStyle name="Normal 4 6 2 3 5 2" xfId="1285"/>
    <cellStyle name="Normal 4 6 2 3 5 2 2" xfId="25493"/>
    <cellStyle name="Normal 4 6 2 3 5 3" xfId="25495"/>
    <cellStyle name="Normal 4 6 2 3 6" xfId="4831"/>
    <cellStyle name="Normal 4 6 2 3 6 2" xfId="25499"/>
    <cellStyle name="Normal 4 6 2 3 6 2 2" xfId="25502"/>
    <cellStyle name="Normal 4 6 2 3 6 3" xfId="25504"/>
    <cellStyle name="Normal 4 6 2 3 7" xfId="27636"/>
    <cellStyle name="Normal 4 6 2 3 7 2" xfId="27638"/>
    <cellStyle name="Normal 4 6 2 3 7 2 2" xfId="6525"/>
    <cellStyle name="Normal 4 6 2 3 7 3" xfId="25507"/>
    <cellStyle name="Normal 4 6 2 3 8" xfId="25510"/>
    <cellStyle name="Normal 4 6 2 3 8 2" xfId="19100"/>
    <cellStyle name="Normal 4 6 2 3 8 2 2" xfId="25512"/>
    <cellStyle name="Normal 4 6 2 3 8 3" xfId="30903"/>
    <cellStyle name="Normal 4 6 2 3 9" xfId="13901"/>
    <cellStyle name="Normal 4 6 2 3 9 2" xfId="9753"/>
    <cellStyle name="Normal 4 6 2 4" xfId="10951"/>
    <cellStyle name="Normal 4 6 2 4 10" xfId="1837"/>
    <cellStyle name="Normal 4 6 2 4 2" xfId="9378"/>
    <cellStyle name="Normal 4 6 2 4 2 2" xfId="17348"/>
    <cellStyle name="Normal 4 6 2 4 2 2 2" xfId="14600"/>
    <cellStyle name="Normal 4 6 2 4 2 3" xfId="11874"/>
    <cellStyle name="Normal 4 6 2 4 3" xfId="4808"/>
    <cellStyle name="Normal 4 6 2 4 3 2" xfId="25513"/>
    <cellStyle name="Normal 4 6 2 4 3 2 2" xfId="25516"/>
    <cellStyle name="Normal 4 6 2 4 3 3" xfId="27729"/>
    <cellStyle name="Normal 4 6 2 4 4" xfId="25519"/>
    <cellStyle name="Normal 4 6 2 4 4 2" xfId="27587"/>
    <cellStyle name="Normal 4 6 2 4 4 2 2" xfId="25521"/>
    <cellStyle name="Normal 4 6 2 4 4 3" xfId="27593"/>
    <cellStyle name="Normal 4 6 2 4 5" xfId="8559"/>
    <cellStyle name="Normal 4 6 2 4 5 2" xfId="559"/>
    <cellStyle name="Normal 4 6 2 4 5 2 2" xfId="27614"/>
    <cellStyle name="Normal 4 6 2 4 5 3" xfId="24965"/>
    <cellStyle name="Normal 4 6 2 4 6" xfId="6173"/>
    <cellStyle name="Normal 4 6 2 4 6 2" xfId="27661"/>
    <cellStyle name="Normal 4 6 2 4 6 2 2" xfId="25524"/>
    <cellStyle name="Normal 4 6 2 4 6 3" xfId="24984"/>
    <cellStyle name="Normal 4 6 2 4 7" xfId="27640"/>
    <cellStyle name="Normal 4 6 2 4 7 2" xfId="27669"/>
    <cellStyle name="Normal 4 6 2 4 7 2 2" xfId="6602"/>
    <cellStyle name="Normal 4 6 2 4 7 3" xfId="25942"/>
    <cellStyle name="Normal 4 6 2 4 8" xfId="25525"/>
    <cellStyle name="Normal 4 6 2 4 8 2" xfId="25526"/>
    <cellStyle name="Normal 4 6 2 4 9" xfId="14236"/>
    <cellStyle name="Normal 4 6 2 4 9 2" xfId="3215"/>
    <cellStyle name="Normal 4 6 2 5" xfId="17457"/>
    <cellStyle name="Normal 4 6 2 5 10" xfId="1494"/>
    <cellStyle name="Normal 4 6 2 5 2" xfId="24486"/>
    <cellStyle name="Normal 4 6 2 5 2 2" xfId="25527"/>
    <cellStyle name="Normal 4 6 2 5 2 2 2" xfId="31505"/>
    <cellStyle name="Normal 4 6 2 5 2 3" xfId="29653"/>
    <cellStyle name="Normal 4 6 2 5 3" xfId="10972"/>
    <cellStyle name="Normal 4 6 2 5 3 2" xfId="28078"/>
    <cellStyle name="Normal 4 6 2 5 3 2 2" xfId="28364"/>
    <cellStyle name="Normal 4 6 2 5 3 3" xfId="28091"/>
    <cellStyle name="Normal 4 6 2 5 4" xfId="25530"/>
    <cellStyle name="Normal 4 6 2 5 4 2" xfId="28122"/>
    <cellStyle name="Normal 4 6 2 5 4 2 2" xfId="28127"/>
    <cellStyle name="Normal 4 6 2 5 4 3" xfId="25531"/>
    <cellStyle name="Normal 4 6 2 5 5" xfId="8562"/>
    <cellStyle name="Normal 4 6 2 5 5 2" xfId="199"/>
    <cellStyle name="Normal 4 6 2 5 5 2 2" xfId="25534"/>
    <cellStyle name="Normal 4 6 2 5 5 3" xfId="32070"/>
    <cellStyle name="Normal 4 6 2 5 6" xfId="16713"/>
    <cellStyle name="Normal 4 6 2 5 6 2" xfId="25536"/>
    <cellStyle name="Normal 4 6 2 5 6 2 2" xfId="26256"/>
    <cellStyle name="Normal 4 6 2 5 6 3" xfId="26371"/>
    <cellStyle name="Normal 4 6 2 5 7" xfId="27646"/>
    <cellStyle name="Normal 4 6 2 5 7 2" xfId="25547"/>
    <cellStyle name="Normal 4 6 2 5 7 2 2" xfId="25551"/>
    <cellStyle name="Normal 4 6 2 5 7 3" xfId="25557"/>
    <cellStyle name="Normal 4 6 2 5 8" xfId="30749"/>
    <cellStyle name="Normal 4 6 2 5 8 2" xfId="38000"/>
    <cellStyle name="Normal 4 6 2 5 9" xfId="14548"/>
    <cellStyle name="Normal 4 6 2 5 9 2" xfId="15188"/>
    <cellStyle name="Normal 4 6 2 6" xfId="22393"/>
    <cellStyle name="Normal 4 6 2 6 2" xfId="10983"/>
    <cellStyle name="Normal 4 6 2 6 2 2" xfId="25559"/>
    <cellStyle name="Normal 4 6 2 6 2 2 2" xfId="1396"/>
    <cellStyle name="Normal 4 6 2 6 2 3" xfId="25562"/>
    <cellStyle name="Normal 4 6 2 6 3" xfId="30212"/>
    <cellStyle name="Normal 4 6 2 6 3 2" xfId="27184"/>
    <cellStyle name="Normal 4 6 2 6 3 2 2" xfId="9768"/>
    <cellStyle name="Normal 4 6 2 6 3 3" xfId="27907"/>
    <cellStyle name="Normal 4 6 2 6 4" xfId="25564"/>
    <cellStyle name="Normal 4 6 2 6 4 2" xfId="29901"/>
    <cellStyle name="Normal 4 6 2 6 4 2 2" xfId="9775"/>
    <cellStyle name="Normal 4 6 2 6 4 3" xfId="23251"/>
    <cellStyle name="Normal 4 6 2 6 5" xfId="306"/>
    <cellStyle name="Normal 4 6 2 6 5 2" xfId="618"/>
    <cellStyle name="Normal 4 6 2 6 5 2 2" xfId="9778"/>
    <cellStyle name="Normal 4 6 2 6 5 3" xfId="27698"/>
    <cellStyle name="Normal 4 6 2 6 6" xfId="3261"/>
    <cellStyle name="Normal 4 6 2 6 6 2" xfId="25573"/>
    <cellStyle name="Normal 4 6 2 6 6 2 2" xfId="16834"/>
    <cellStyle name="Normal 4 6 2 6 6 3" xfId="25575"/>
    <cellStyle name="Normal 4 6 2 6 7" xfId="35631"/>
    <cellStyle name="Normal 4 6 2 6 7 2" xfId="25578"/>
    <cellStyle name="Normal 4 6 2 6 8" xfId="25469"/>
    <cellStyle name="Normal 4 6 2 6 8 2" xfId="20609"/>
    <cellStyle name="Normal 4 6 2 6 9" xfId="15574"/>
    <cellStyle name="Normal 4 6 2 7" xfId="18397"/>
    <cellStyle name="Normal 4 6 2 7 2" xfId="18399"/>
    <cellStyle name="Normal 4 6 2 7 2 2" xfId="31088"/>
    <cellStyle name="Normal 4 6 2 7 3" xfId="10993"/>
    <cellStyle name="Normal 4 6 2 8" xfId="14639"/>
    <cellStyle name="Normal 4 6 2 8 2" xfId="14642"/>
    <cellStyle name="Normal 4 6 2 8 2 2" xfId="38488"/>
    <cellStyle name="Normal 4 6 2 8 3" xfId="27081"/>
    <cellStyle name="Normal 4 6 2 9" xfId="13504"/>
    <cellStyle name="Normal 4 6 2 9 2" xfId="13508"/>
    <cellStyle name="Normal 4 6 2 9 2 2" xfId="37418"/>
    <cellStyle name="Normal 4 6 2 9 3" xfId="25580"/>
    <cellStyle name="Normal 4 6 3" xfId="11019"/>
    <cellStyle name="Normal 4 6 3 10" xfId="25584"/>
    <cellStyle name="Normal 4 6 3 10 2" xfId="10999"/>
    <cellStyle name="Normal 4 6 3 11" xfId="7809"/>
    <cellStyle name="Normal 4 6 3 2" xfId="10489"/>
    <cellStyle name="Normal 4 6 3 2 10" xfId="12048"/>
    <cellStyle name="Normal 4 6 3 2 2" xfId="11024"/>
    <cellStyle name="Normal 4 6 3 2 2 2" xfId="26353"/>
    <cellStyle name="Normal 4 6 3 2 2 2 2" xfId="28255"/>
    <cellStyle name="Normal 4 6 3 2 2 3" xfId="17344"/>
    <cellStyle name="Normal 4 6 3 2 3" xfId="32056"/>
    <cellStyle name="Normal 4 6 3 2 3 2" xfId="26063"/>
    <cellStyle name="Normal 4 6 3 2 3 2 2" xfId="25587"/>
    <cellStyle name="Normal 4 6 3 2 3 3" xfId="253"/>
    <cellStyle name="Normal 4 6 3 2 4" xfId="25589"/>
    <cellStyle name="Normal 4 6 3 2 4 2" xfId="25591"/>
    <cellStyle name="Normal 4 6 3 2 4 2 2" xfId="25594"/>
    <cellStyle name="Normal 4 6 3 2 4 3" xfId="25595"/>
    <cellStyle name="Normal 4 6 3 2 5" xfId="7838"/>
    <cellStyle name="Normal 4 6 3 2 5 2" xfId="2959"/>
    <cellStyle name="Normal 4 6 3 2 5 2 2" xfId="25597"/>
    <cellStyle name="Normal 4 6 3 2 5 3" xfId="25956"/>
    <cellStyle name="Normal 4 6 3 2 6" xfId="2962"/>
    <cellStyle name="Normal 4 6 3 2 6 2" xfId="38548"/>
    <cellStyle name="Normal 4 6 3 2 6 2 2" xfId="25603"/>
    <cellStyle name="Normal 4 6 3 2 6 3" xfId="26705"/>
    <cellStyle name="Normal 4 6 3 2 7" xfId="25605"/>
    <cellStyle name="Normal 4 6 3 2 7 2" xfId="18899"/>
    <cellStyle name="Normal 4 6 3 2 7 2 2" xfId="23846"/>
    <cellStyle name="Normal 4 6 3 2 7 3" xfId="37006"/>
    <cellStyle name="Normal 4 6 3 2 8" xfId="25606"/>
    <cellStyle name="Normal 4 6 3 2 8 2" xfId="18282"/>
    <cellStyle name="Normal 4 6 3 2 9" xfId="24757"/>
    <cellStyle name="Normal 4 6 3 2 9 2" xfId="15399"/>
    <cellStyle name="Normal 4 6 3 3" xfId="10564"/>
    <cellStyle name="Normal 4 6 3 3 2" xfId="28501"/>
    <cellStyle name="Normal 4 6 3 3 2 2" xfId="34334"/>
    <cellStyle name="Normal 4 6 3 3 3" xfId="34722"/>
    <cellStyle name="Normal 4 6 3 4" xfId="33649"/>
    <cellStyle name="Normal 4 6 3 4 2" xfId="30878"/>
    <cellStyle name="Normal 4 6 3 4 2 2" xfId="35226"/>
    <cellStyle name="Normal 4 6 3 4 3" xfId="19412"/>
    <cellStyle name="Normal 4 6 3 5" xfId="23936"/>
    <cellStyle name="Normal 4 6 3 5 2" xfId="8923"/>
    <cellStyle name="Normal 4 6 3 5 2 2" xfId="30480"/>
    <cellStyle name="Normal 4 6 3 5 3" xfId="29123"/>
    <cellStyle name="Normal 4 6 3 6" xfId="25608"/>
    <cellStyle name="Normal 4 6 3 6 2" xfId="30885"/>
    <cellStyle name="Normal 4 6 3 6 2 2" xfId="30891"/>
    <cellStyle name="Normal 4 6 3 6 3" xfId="26451"/>
    <cellStyle name="Normal 4 6 3 7" xfId="18402"/>
    <cellStyle name="Normal 4 6 3 7 2" xfId="18404"/>
    <cellStyle name="Normal 4 6 3 7 2 2" xfId="32298"/>
    <cellStyle name="Normal 4 6 3 7 3" xfId="37361"/>
    <cellStyle name="Normal 4 6 3 8" xfId="14645"/>
    <cellStyle name="Normal 4 6 3 8 2" xfId="10824"/>
    <cellStyle name="Normal 4 6 3 8 2 2" xfId="27422"/>
    <cellStyle name="Normal 4 6 3 8 3" xfId="27117"/>
    <cellStyle name="Normal 4 6 3 9" xfId="20815"/>
    <cellStyle name="Normal 4 6 3 9 2" xfId="13509"/>
    <cellStyle name="Normal 4 6 4" xfId="11027"/>
    <cellStyle name="Normal 4 6 4 10" xfId="24968"/>
    <cellStyle name="Normal 4 6 4 10 2" xfId="24973"/>
    <cellStyle name="Normal 4 6 4 11" xfId="3962"/>
    <cellStyle name="Normal 4 6 4 2" xfId="6481"/>
    <cellStyle name="Normal 4 6 4 2 10" xfId="25610"/>
    <cellStyle name="Normal 4 6 4 2 2" xfId="11051"/>
    <cellStyle name="Normal 4 6 4 2 2 2" xfId="25614"/>
    <cellStyle name="Normal 4 6 4 2 2 2 2" xfId="25622"/>
    <cellStyle name="Normal 4 6 4 2 2 3" xfId="25625"/>
    <cellStyle name="Normal 4 6 4 2 3" xfId="29155"/>
    <cellStyle name="Normal 4 6 4 2 3 2" xfId="25635"/>
    <cellStyle name="Normal 4 6 4 2 3 2 2" xfId="25638"/>
    <cellStyle name="Normal 4 6 4 2 3 3" xfId="3614"/>
    <cellStyle name="Normal 4 6 4 2 4" xfId="7148"/>
    <cellStyle name="Normal 4 6 4 2 4 2" xfId="479"/>
    <cellStyle name="Normal 4 6 4 2 4 2 2" xfId="25641"/>
    <cellStyle name="Normal 4 6 4 2 4 3" xfId="25642"/>
    <cellStyle name="Normal 4 6 4 2 5" xfId="36581"/>
    <cellStyle name="Normal 4 6 4 2 5 2" xfId="28136"/>
    <cellStyle name="Normal 4 6 4 2 5 2 2" xfId="25643"/>
    <cellStyle name="Normal 4 6 4 2 5 3" xfId="25650"/>
    <cellStyle name="Normal 4 6 4 2 6" xfId="16996"/>
    <cellStyle name="Normal 4 6 4 2 6 2" xfId="25652"/>
    <cellStyle name="Normal 4 6 4 2 6 2 2" xfId="32394"/>
    <cellStyle name="Normal 4 6 4 2 6 3" xfId="32567"/>
    <cellStyle name="Normal 4 6 4 2 7" xfId="25660"/>
    <cellStyle name="Normal 4 6 4 2 7 2" xfId="25665"/>
    <cellStyle name="Normal 4 6 4 2 7 2 2" xfId="25667"/>
    <cellStyle name="Normal 4 6 4 2 7 3" xfId="25668"/>
    <cellStyle name="Normal 4 6 4 2 8" xfId="25669"/>
    <cellStyle name="Normal 4 6 4 2 8 2" xfId="1618"/>
    <cellStyle name="Normal 4 6 4 2 9" xfId="7335"/>
    <cellStyle name="Normal 4 6 4 2 9 2" xfId="22534"/>
    <cellStyle name="Normal 4 6 4 3" xfId="11054"/>
    <cellStyle name="Normal 4 6 4 3 2" xfId="28522"/>
    <cellStyle name="Normal 4 6 4 3 2 2" xfId="25671"/>
    <cellStyle name="Normal 4 6 4 3 3" xfId="28021"/>
    <cellStyle name="Normal 4 6 4 4" xfId="33458"/>
    <cellStyle name="Normal 4 6 4 4 2" xfId="34227"/>
    <cellStyle name="Normal 4 6 4 4 2 2" xfId="32631"/>
    <cellStyle name="Normal 4 6 4 4 3" xfId="34238"/>
    <cellStyle name="Normal 4 6 4 5" xfId="32193"/>
    <cellStyle name="Normal 4 6 4 5 2" xfId="23793"/>
    <cellStyle name="Normal 4 6 4 5 2 2" xfId="32905"/>
    <cellStyle name="Normal 4 6 4 5 3" xfId="25675"/>
    <cellStyle name="Normal 4 6 4 6" xfId="31528"/>
    <cellStyle name="Normal 4 6 4 6 2" xfId="31539"/>
    <cellStyle name="Normal 4 6 4 6 2 2" xfId="13767"/>
    <cellStyle name="Normal 4 6 4 6 3" xfId="25677"/>
    <cellStyle name="Normal 4 6 4 7" xfId="27860"/>
    <cellStyle name="Normal 4 6 4 7 2" xfId="26094"/>
    <cellStyle name="Normal 4 6 4 7 2 2" xfId="20408"/>
    <cellStyle name="Normal 4 6 4 7 3" xfId="25680"/>
    <cellStyle name="Normal 4 6 4 8" xfId="10842"/>
    <cellStyle name="Normal 4 6 4 8 2" xfId="10846"/>
    <cellStyle name="Normal 4 6 4 8 2 2" xfId="25686"/>
    <cellStyle name="Normal 4 6 4 8 3" xfId="25687"/>
    <cellStyle name="Normal 4 6 4 9" xfId="10854"/>
    <cellStyle name="Normal 4 6 4 9 2" xfId="23822"/>
    <cellStyle name="Normal 4 6 5" xfId="22694"/>
    <cellStyle name="Normal 4 6 5 10" xfId="13994"/>
    <cellStyle name="Normal 4 6 5 2" xfId="19860"/>
    <cellStyle name="Normal 4 6 5 2 2" xfId="11074"/>
    <cellStyle name="Normal 4 6 5 2 2 2" xfId="25689"/>
    <cellStyle name="Normal 4 6 5 2 3" xfId="6388"/>
    <cellStyle name="Normal 4 6 5 3" xfId="4780"/>
    <cellStyle name="Normal 4 6 5 3 2" xfId="25691"/>
    <cellStyle name="Normal 4 6 5 3 2 2" xfId="25694"/>
    <cellStyle name="Normal 4 6 5 3 3" xfId="4837"/>
    <cellStyle name="Normal 4 6 5 4" xfId="25696"/>
    <cellStyle name="Normal 4 6 5 4 2" xfId="23864"/>
    <cellStyle name="Normal 4 6 5 4 2 2" xfId="25698"/>
    <cellStyle name="Normal 4 6 5 4 3" xfId="10161"/>
    <cellStyle name="Normal 4 6 5 5" xfId="28310"/>
    <cellStyle name="Normal 4 6 5 5 2" xfId="23874"/>
    <cellStyle name="Normal 4 6 5 5 2 2" xfId="33227"/>
    <cellStyle name="Normal 4 6 5 5 3" xfId="5084"/>
    <cellStyle name="Normal 4 6 5 6" xfId="25699"/>
    <cellStyle name="Normal 4 6 5 6 2" xfId="23878"/>
    <cellStyle name="Normal 4 6 5 6 2 2" xfId="5792"/>
    <cellStyle name="Normal 4 6 5 6 3" xfId="10836"/>
    <cellStyle name="Normal 4 6 5 7" xfId="12623"/>
    <cellStyle name="Normal 4 6 5 7 2" xfId="29390"/>
    <cellStyle name="Normal 4 6 5 7 2 2" xfId="9168"/>
    <cellStyle name="Normal 4 6 5 7 3" xfId="25701"/>
    <cellStyle name="Normal 4 6 5 8" xfId="246"/>
    <cellStyle name="Normal 4 6 5 8 2" xfId="23886"/>
    <cellStyle name="Normal 4 6 5 9" xfId="13512"/>
    <cellStyle name="Normal 4 6 5 9 2" xfId="23891"/>
    <cellStyle name="Normal 4 6 6" xfId="15651"/>
    <cellStyle name="Normal 4 6 6 10" xfId="10572"/>
    <cellStyle name="Normal 4 6 6 2" xfId="15659"/>
    <cellStyle name="Normal 4 6 6 2 2" xfId="11083"/>
    <cellStyle name="Normal 4 6 6 2 2 2" xfId="13073"/>
    <cellStyle name="Normal 4 6 6 2 3" xfId="25704"/>
    <cellStyle name="Normal 4 6 6 3" xfId="13224"/>
    <cellStyle name="Normal 4 6 6 3 2" xfId="25707"/>
    <cellStyle name="Normal 4 6 6 3 2 2" xfId="5563"/>
    <cellStyle name="Normal 4 6 6 3 3" xfId="25710"/>
    <cellStyle name="Normal 4 6 6 4" xfId="25712"/>
    <cellStyle name="Normal 4 6 6 4 2" xfId="25284"/>
    <cellStyle name="Normal 4 6 6 4 2 2" xfId="5349"/>
    <cellStyle name="Normal 4 6 6 4 3" xfId="25714"/>
    <cellStyle name="Normal 4 6 6 5" xfId="25715"/>
    <cellStyle name="Normal 4 6 6 5 2" xfId="29405"/>
    <cellStyle name="Normal 4 6 6 5 2 2" xfId="16415"/>
    <cellStyle name="Normal 4 6 6 5 3" xfId="25718"/>
    <cellStyle name="Normal 4 6 6 6" xfId="31559"/>
    <cellStyle name="Normal 4 6 6 6 2" xfId="23916"/>
    <cellStyle name="Normal 4 6 6 6 2 2" xfId="30079"/>
    <cellStyle name="Normal 4 6 6 6 3" xfId="25723"/>
    <cellStyle name="Normal 4 6 6 7" xfId="31564"/>
    <cellStyle name="Normal 4 6 6 7 2" xfId="29416"/>
    <cellStyle name="Normal 4 6 6 7 2 2" xfId="10733"/>
    <cellStyle name="Normal 4 6 6 7 3" xfId="25727"/>
    <cellStyle name="Normal 4 6 6 8" xfId="37704"/>
    <cellStyle name="Normal 4 6 6 8 2" xfId="23924"/>
    <cellStyle name="Normal 4 6 6 9" xfId="13526"/>
    <cellStyle name="Normal 4 6 6 9 2" xfId="23930"/>
    <cellStyle name="Normal 4 6 7" xfId="15663"/>
    <cellStyle name="Normal 4 6 7 2" xfId="11094"/>
    <cellStyle name="Normal 4 6 7 2 2" xfId="11101"/>
    <cellStyle name="Normal 4 6 7 2 2 2" xfId="17591"/>
    <cellStyle name="Normal 4 6 7 2 3" xfId="25728"/>
    <cellStyle name="Normal 4 6 7 3" xfId="10694"/>
    <cellStyle name="Normal 4 6 7 3 2" xfId="25733"/>
    <cellStyle name="Normal 4 6 7 3 2 2" xfId="17878"/>
    <cellStyle name="Normal 4 6 7 3 3" xfId="25306"/>
    <cellStyle name="Normal 4 6 7 4" xfId="25734"/>
    <cellStyle name="Normal 4 6 7 4 2" xfId="23948"/>
    <cellStyle name="Normal 4 6 7 4 2 2" xfId="12051"/>
    <cellStyle name="Normal 4 6 7 4 3" xfId="25736"/>
    <cellStyle name="Normal 4 6 7 5" xfId="25737"/>
    <cellStyle name="Normal 4 6 7 5 2" xfId="11132"/>
    <cellStyle name="Normal 4 6 7 5 2 2" xfId="16724"/>
    <cellStyle name="Normal 4 6 7 5 3" xfId="25739"/>
    <cellStyle name="Normal 4 6 7 6" xfId="28420"/>
    <cellStyle name="Normal 4 6 7 6 2" xfId="23956"/>
    <cellStyle name="Normal 4 6 7 6 2 2" xfId="13202"/>
    <cellStyle name="Normal 4 6 7 6 3" xfId="30919"/>
    <cellStyle name="Normal 4 6 7 7" xfId="22879"/>
    <cellStyle name="Normal 4 6 7 7 2" xfId="23958"/>
    <cellStyle name="Normal 4 6 7 8" xfId="33709"/>
    <cellStyle name="Normal 4 6 7 8 2" xfId="23967"/>
    <cellStyle name="Normal 4 6 7 9" xfId="25744"/>
    <cellStyle name="Normal 4 6 8" xfId="11106"/>
    <cellStyle name="Normal 4 6 8 2" xfId="11114"/>
    <cellStyle name="Normal 4 6 8 2 2" xfId="11122"/>
    <cellStyle name="Normal 4 6 8 3" xfId="7226"/>
    <cellStyle name="Normal 4 6 9" xfId="11130"/>
    <cellStyle name="Normal 4 6 9 2" xfId="11138"/>
    <cellStyle name="Normal 4 6 9 2 2" xfId="25749"/>
    <cellStyle name="Normal 4 6 9 3" xfId="25761"/>
    <cellStyle name="Normal 4 7" xfId="15598"/>
    <cellStyle name="Normal 4 7 10" xfId="11143"/>
    <cellStyle name="Normal 4 7 10 2" xfId="2562"/>
    <cellStyle name="Normal 4 7 10 2 2" xfId="34989"/>
    <cellStyle name="Normal 4 7 10 3" xfId="25765"/>
    <cellStyle name="Normal 4 7 11" xfId="11148"/>
    <cellStyle name="Normal 4 7 11 2" xfId="25774"/>
    <cellStyle name="Normal 4 7 11 2 2" xfId="26195"/>
    <cellStyle name="Normal 4 7 11 3" xfId="19800"/>
    <cellStyle name="Normal 4 7 12" xfId="25776"/>
    <cellStyle name="Normal 4 7 12 2" xfId="26253"/>
    <cellStyle name="Normal 4 7 12 2 2" xfId="22829"/>
    <cellStyle name="Normal 4 7 12 3" xfId="32821"/>
    <cellStyle name="Normal 4 7 13" xfId="23218"/>
    <cellStyle name="Normal 4 7 13 2" xfId="23220"/>
    <cellStyle name="Normal 4 7 13 2 2" xfId="23383"/>
    <cellStyle name="Normal 4 7 13 3" xfId="24333"/>
    <cellStyle name="Normal 4 7 14" xfId="23222"/>
    <cellStyle name="Normal 4 7 14 2" xfId="25777"/>
    <cellStyle name="Normal 4 7 15" xfId="11396"/>
    <cellStyle name="Normal 4 7 15 2" xfId="26264"/>
    <cellStyle name="Normal 4 7 16" xfId="25780"/>
    <cellStyle name="Normal 4 7 17" xfId="10284"/>
    <cellStyle name="Normal 4 7 2" xfId="5767"/>
    <cellStyle name="Normal 4 7 2 10" xfId="31635"/>
    <cellStyle name="Normal 4 7 2 10 2" xfId="29534"/>
    <cellStyle name="Normal 4 7 2 10 2 2" xfId="25042"/>
    <cellStyle name="Normal 4 7 2 10 3" xfId="23388"/>
    <cellStyle name="Normal 4 7 2 11" xfId="25786"/>
    <cellStyle name="Normal 4 7 2 11 2" xfId="29547"/>
    <cellStyle name="Normal 4 7 2 11 2 2" xfId="20111"/>
    <cellStyle name="Normal 4 7 2 11 3" xfId="23401"/>
    <cellStyle name="Normal 4 7 2 12" xfId="32550"/>
    <cellStyle name="Normal 4 7 2 12 2" xfId="6484"/>
    <cellStyle name="Normal 4 7 2 12 2 2" xfId="12165"/>
    <cellStyle name="Normal 4 7 2 12 3" xfId="6504"/>
    <cellStyle name="Normal 4 7 2 13" xfId="35896"/>
    <cellStyle name="Normal 4 7 2 13 2" xfId="481"/>
    <cellStyle name="Normal 4 7 2 14" xfId="25787"/>
    <cellStyle name="Normal 4 7 2 14 2" xfId="25789"/>
    <cellStyle name="Normal 4 7 2 15" xfId="25792"/>
    <cellStyle name="Normal 4 7 2 16" xfId="28493"/>
    <cellStyle name="Normal 4 7 2 2" xfId="11151"/>
    <cellStyle name="Normal 4 7 2 2 10" xfId="1711"/>
    <cellStyle name="Normal 4 7 2 2 10 2" xfId="13266"/>
    <cellStyle name="Normal 4 7 2 2 11" xfId="6986"/>
    <cellStyle name="Normal 4 7 2 2 2" xfId="16951"/>
    <cellStyle name="Normal 4 7 2 2 2 10" xfId="32065"/>
    <cellStyle name="Normal 4 7 2 2 2 2" xfId="7935"/>
    <cellStyle name="Normal 4 7 2 2 2 2 2" xfId="34445"/>
    <cellStyle name="Normal 4 7 2 2 2 2 2 2" xfId="15328"/>
    <cellStyle name="Normal 4 7 2 2 2 2 3" xfId="12708"/>
    <cellStyle name="Normal 4 7 2 2 2 3" xfId="35168"/>
    <cellStyle name="Normal 4 7 2 2 2 3 2" xfId="25800"/>
    <cellStyle name="Normal 4 7 2 2 2 3 2 2" xfId="25803"/>
    <cellStyle name="Normal 4 7 2 2 2 3 3" xfId="8868"/>
    <cellStyle name="Normal 4 7 2 2 2 4" xfId="1214"/>
    <cellStyle name="Normal 4 7 2 2 2 4 2" xfId="25807"/>
    <cellStyle name="Normal 4 7 2 2 2 4 2 2" xfId="25810"/>
    <cellStyle name="Normal 4 7 2 2 2 4 3" xfId="25814"/>
    <cellStyle name="Normal 4 7 2 2 2 5" xfId="25816"/>
    <cellStyle name="Normal 4 7 2 2 2 5 2" xfId="25817"/>
    <cellStyle name="Normal 4 7 2 2 2 5 2 2" xfId="25822"/>
    <cellStyle name="Normal 4 7 2 2 2 5 3" xfId="25828"/>
    <cellStyle name="Normal 4 7 2 2 2 6" xfId="13863"/>
    <cellStyle name="Normal 4 7 2 2 2 6 2" xfId="35063"/>
    <cellStyle name="Normal 4 7 2 2 2 6 2 2" xfId="25832"/>
    <cellStyle name="Normal 4 7 2 2 2 6 3" xfId="25834"/>
    <cellStyle name="Normal 4 7 2 2 2 7" xfId="25017"/>
    <cellStyle name="Normal 4 7 2 2 2 7 2" xfId="24339"/>
    <cellStyle name="Normal 4 7 2 2 2 7 2 2" xfId="25836"/>
    <cellStyle name="Normal 4 7 2 2 2 7 3" xfId="25839"/>
    <cellStyle name="Normal 4 7 2 2 2 8" xfId="17900"/>
    <cellStyle name="Normal 4 7 2 2 2 8 2" xfId="27894"/>
    <cellStyle name="Normal 4 7 2 2 2 9" xfId="25841"/>
    <cellStyle name="Normal 4 7 2 2 2 9 2" xfId="25848"/>
    <cellStyle name="Normal 4 7 2 2 3" xfId="4486"/>
    <cellStyle name="Normal 4 7 2 2 3 2" xfId="29783"/>
    <cellStyle name="Normal 4 7 2 2 3 2 2" xfId="5281"/>
    <cellStyle name="Normal 4 7 2 2 3 3" xfId="25849"/>
    <cellStyle name="Normal 4 7 2 2 4" xfId="27584"/>
    <cellStyle name="Normal 4 7 2 2 4 2" xfId="32720"/>
    <cellStyle name="Normal 4 7 2 2 4 2 2" xfId="38328"/>
    <cellStyle name="Normal 4 7 2 2 4 3" xfId="25851"/>
    <cellStyle name="Normal 4 7 2 2 5" xfId="4181"/>
    <cellStyle name="Normal 4 7 2 2 5 2" xfId="5165"/>
    <cellStyle name="Normal 4 7 2 2 5 2 2" xfId="25854"/>
    <cellStyle name="Normal 4 7 2 2 5 3" xfId="25856"/>
    <cellStyle name="Normal 4 7 2 2 6" xfId="2611"/>
    <cellStyle name="Normal 4 7 2 2 6 2" xfId="25858"/>
    <cellStyle name="Normal 4 7 2 2 6 2 2" xfId="25860"/>
    <cellStyle name="Normal 4 7 2 2 6 3" xfId="25863"/>
    <cellStyle name="Normal 4 7 2 2 7" xfId="25865"/>
    <cellStyle name="Normal 4 7 2 2 7 2" xfId="25868"/>
    <cellStyle name="Normal 4 7 2 2 7 2 2" xfId="35503"/>
    <cellStyle name="Normal 4 7 2 2 7 3" xfId="29753"/>
    <cellStyle name="Normal 4 7 2 2 8" xfId="25871"/>
    <cellStyle name="Normal 4 7 2 2 8 2" xfId="25881"/>
    <cellStyle name="Normal 4 7 2 2 8 2 2" xfId="21212"/>
    <cellStyle name="Normal 4 7 2 2 8 3" xfId="1251"/>
    <cellStyle name="Normal 4 7 2 2 9" xfId="15027"/>
    <cellStyle name="Normal 4 7 2 2 9 2" xfId="10388"/>
    <cellStyle name="Normal 4 7 2 3" xfId="12042"/>
    <cellStyle name="Normal 4 7 2 3 10" xfId="11999"/>
    <cellStyle name="Normal 4 7 2 3 10 2" xfId="857"/>
    <cellStyle name="Normal 4 7 2 3 11" xfId="773"/>
    <cellStyle name="Normal 4 7 2 3 2" xfId="9719"/>
    <cellStyle name="Normal 4 7 2 3 2 10" xfId="25882"/>
    <cellStyle name="Normal 4 7 2 3 2 2" xfId="968"/>
    <cellStyle name="Normal 4 7 2 3 2 2 2" xfId="26088"/>
    <cellStyle name="Normal 4 7 2 3 2 2 2 2" xfId="25885"/>
    <cellStyle name="Normal 4 7 2 3 2 2 3" xfId="1041"/>
    <cellStyle name="Normal 4 7 2 3 2 3" xfId="25889"/>
    <cellStyle name="Normal 4 7 2 3 2 3 2" xfId="25894"/>
    <cellStyle name="Normal 4 7 2 3 2 3 2 2" xfId="25899"/>
    <cellStyle name="Normal 4 7 2 3 2 3 3" xfId="27565"/>
    <cellStyle name="Normal 4 7 2 3 2 4" xfId="6287"/>
    <cellStyle name="Normal 4 7 2 3 2 4 2" xfId="1983"/>
    <cellStyle name="Normal 4 7 2 3 2 4 2 2" xfId="7692"/>
    <cellStyle name="Normal 4 7 2 3 2 4 3" xfId="2744"/>
    <cellStyle name="Normal 4 7 2 3 2 5" xfId="2647"/>
    <cellStyle name="Normal 4 7 2 3 2 5 2" xfId="16520"/>
    <cellStyle name="Normal 4 7 2 3 2 5 2 2" xfId="76"/>
    <cellStyle name="Normal 4 7 2 3 2 5 3" xfId="2042"/>
    <cellStyle name="Normal 4 7 2 3 2 6" xfId="12626"/>
    <cellStyle name="Normal 4 7 2 3 2 6 2" xfId="4397"/>
    <cellStyle name="Normal 4 7 2 3 2 6 2 2" xfId="3507"/>
    <cellStyle name="Normal 4 7 2 3 2 6 3" xfId="5883"/>
    <cellStyle name="Normal 4 7 2 3 2 7" xfId="4213"/>
    <cellStyle name="Normal 4 7 2 3 2 7 2" xfId="5291"/>
    <cellStyle name="Normal 4 7 2 3 2 7 2 2" xfId="11458"/>
    <cellStyle name="Normal 4 7 2 3 2 7 3" xfId="11469"/>
    <cellStyle name="Normal 4 7 2 3 2 8" xfId="15681"/>
    <cellStyle name="Normal 4 7 2 3 2 8 2" xfId="6652"/>
    <cellStyle name="Normal 4 7 2 3 2 9" xfId="6677"/>
    <cellStyle name="Normal 4 7 2 3 2 9 2" xfId="14869"/>
    <cellStyle name="Normal 4 7 2 3 3" xfId="6530"/>
    <cellStyle name="Normal 4 7 2 3 3 2" xfId="8359"/>
    <cellStyle name="Normal 4 7 2 3 3 2 2" xfId="26323"/>
    <cellStyle name="Normal 4 7 2 3 3 3" xfId="25903"/>
    <cellStyle name="Normal 4 7 2 3 4" xfId="5575"/>
    <cellStyle name="Normal 4 7 2 3 4 2" xfId="27231"/>
    <cellStyle name="Normal 4 7 2 3 4 2 2" xfId="27232"/>
    <cellStyle name="Normal 4 7 2 3 4 3" xfId="25907"/>
    <cellStyle name="Normal 4 7 2 3 5" xfId="2581"/>
    <cellStyle name="Normal 4 7 2 3 5 2" xfId="1826"/>
    <cellStyle name="Normal 4 7 2 3 5 2 2" xfId="27270"/>
    <cellStyle name="Normal 4 7 2 3 5 3" xfId="25911"/>
    <cellStyle name="Normal 4 7 2 3 6" xfId="4551"/>
    <cellStyle name="Normal 4 7 2 3 6 2" xfId="27280"/>
    <cellStyle name="Normal 4 7 2 3 6 2 2" xfId="34676"/>
    <cellStyle name="Normal 4 7 2 3 6 3" xfId="25914"/>
    <cellStyle name="Normal 4 7 2 3 7" xfId="25916"/>
    <cellStyle name="Normal 4 7 2 3 7 2" xfId="25919"/>
    <cellStyle name="Normal 4 7 2 3 7 2 2" xfId="32594"/>
    <cellStyle name="Normal 4 7 2 3 7 3" xfId="25922"/>
    <cellStyle name="Normal 4 7 2 3 8" xfId="16042"/>
    <cellStyle name="Normal 4 7 2 3 8 2" xfId="27283"/>
    <cellStyle name="Normal 4 7 2 3 8 2 2" xfId="27286"/>
    <cellStyle name="Normal 4 7 2 3 8 3" xfId="8885"/>
    <cellStyle name="Normal 4 7 2 3 9" xfId="680"/>
    <cellStyle name="Normal 4 7 2 3 9 2" xfId="5857"/>
    <cellStyle name="Normal 4 7 2 4" xfId="11162"/>
    <cellStyle name="Normal 4 7 2 4 10" xfId="38153"/>
    <cellStyle name="Normal 4 7 2 4 2" xfId="7631"/>
    <cellStyle name="Normal 4 7 2 4 2 2" xfId="34236"/>
    <cellStyle name="Normal 4 7 2 4 2 2 2" xfId="16240"/>
    <cellStyle name="Normal 4 7 2 4 2 3" xfId="27418"/>
    <cellStyle name="Normal 4 7 2 4 3" xfId="11167"/>
    <cellStyle name="Normal 4 7 2 4 3 2" xfId="1994"/>
    <cellStyle name="Normal 4 7 2 4 3 2 2" xfId="21181"/>
    <cellStyle name="Normal 4 7 2 4 3 3" xfId="25926"/>
    <cellStyle name="Normal 4 7 2 4 4" xfId="9089"/>
    <cellStyle name="Normal 4 7 2 4 4 2" xfId="34003"/>
    <cellStyle name="Normal 4 7 2 4 4 2 2" xfId="25928"/>
    <cellStyle name="Normal 4 7 2 4 4 3" xfId="25936"/>
    <cellStyle name="Normal 4 7 2 4 5" xfId="8660"/>
    <cellStyle name="Normal 4 7 2 4 5 2" xfId="2171"/>
    <cellStyle name="Normal 4 7 2 4 5 2 2" xfId="25938"/>
    <cellStyle name="Normal 4 7 2 4 5 3" xfId="25337"/>
    <cellStyle name="Normal 4 7 2 4 6" xfId="6271"/>
    <cellStyle name="Normal 4 7 2 4 6 2" xfId="31604"/>
    <cellStyle name="Normal 4 7 2 4 6 2 2" xfId="15848"/>
    <cellStyle name="Normal 4 7 2 4 6 3" xfId="27354"/>
    <cellStyle name="Normal 4 7 2 4 7" xfId="27011"/>
    <cellStyle name="Normal 4 7 2 4 7 2" xfId="2728"/>
    <cellStyle name="Normal 4 7 2 4 7 2 2" xfId="9502"/>
    <cellStyle name="Normal 4 7 2 4 7 3" xfId="4355"/>
    <cellStyle name="Normal 4 7 2 4 8" xfId="25945"/>
    <cellStyle name="Normal 4 7 2 4 8 2" xfId="27366"/>
    <cellStyle name="Normal 4 7 2 4 9" xfId="15048"/>
    <cellStyle name="Normal 4 7 2 4 9 2" xfId="1572"/>
    <cellStyle name="Normal 4 7 2 5" xfId="17774"/>
    <cellStyle name="Normal 4 7 2 5 10" xfId="25934"/>
    <cellStyle name="Normal 4 7 2 5 2" xfId="20880"/>
    <cellStyle name="Normal 4 7 2 5 2 2" xfId="27932"/>
    <cellStyle name="Normal 4 7 2 5 2 2 2" xfId="5177"/>
    <cellStyle name="Normal 4 7 2 5 2 3" xfId="25960"/>
    <cellStyle name="Normal 4 7 2 5 3" xfId="22608"/>
    <cellStyle name="Normal 4 7 2 5 3 2" xfId="9103"/>
    <cellStyle name="Normal 4 7 2 5 3 2 2" xfId="25967"/>
    <cellStyle name="Normal 4 7 2 5 3 3" xfId="25974"/>
    <cellStyle name="Normal 4 7 2 5 4" xfId="5862"/>
    <cellStyle name="Normal 4 7 2 5 4 2" xfId="34159"/>
    <cellStyle name="Normal 4 7 2 5 4 2 2" xfId="31463"/>
    <cellStyle name="Normal 4 7 2 5 4 3" xfId="25988"/>
    <cellStyle name="Normal 4 7 2 5 5" xfId="19890"/>
    <cellStyle name="Normal 4 7 2 5 5 2" xfId="4912"/>
    <cellStyle name="Normal 4 7 2 5 5 2 2" xfId="25992"/>
    <cellStyle name="Normal 4 7 2 5 5 3" xfId="25350"/>
    <cellStyle name="Normal 4 7 2 5 6" xfId="26000"/>
    <cellStyle name="Normal 4 7 2 5 6 2" xfId="33819"/>
    <cellStyle name="Normal 4 7 2 5 6 2 2" xfId="35315"/>
    <cellStyle name="Normal 4 7 2 5 6 3" xfId="26949"/>
    <cellStyle name="Normal 4 7 2 5 7" xfId="6556"/>
    <cellStyle name="Normal 4 7 2 5 7 2" xfId="36244"/>
    <cellStyle name="Normal 4 7 2 5 7 2 2" xfId="569"/>
    <cellStyle name="Normal 4 7 2 5 7 3" xfId="27788"/>
    <cellStyle name="Normal 4 7 2 5 8" xfId="32873"/>
    <cellStyle name="Normal 4 7 2 5 8 2" xfId="36388"/>
    <cellStyle name="Normal 4 7 2 5 9" xfId="4747"/>
    <cellStyle name="Normal 4 7 2 5 9 2" xfId="4827"/>
    <cellStyle name="Normal 4 7 2 6" xfId="11174"/>
    <cellStyle name="Normal 4 7 2 6 2" xfId="16742"/>
    <cellStyle name="Normal 4 7 2 6 2 2" xfId="25998"/>
    <cellStyle name="Normal 4 7 2 6 2 2 2" xfId="6426"/>
    <cellStyle name="Normal 4 7 2 6 2 3" xfId="30551"/>
    <cellStyle name="Normal 4 7 2 6 3" xfId="14464"/>
    <cellStyle name="Normal 4 7 2 6 3 2" xfId="2152"/>
    <cellStyle name="Normal 4 7 2 6 3 2 2" xfId="31089"/>
    <cellStyle name="Normal 4 7 2 6 3 3" xfId="26006"/>
    <cellStyle name="Normal 4 7 2 6 4" xfId="9117"/>
    <cellStyle name="Normal 4 7 2 6 4 2" xfId="32651"/>
    <cellStyle name="Normal 4 7 2 6 4 2 2" xfId="26008"/>
    <cellStyle name="Normal 4 7 2 6 4 3" xfId="23545"/>
    <cellStyle name="Normal 4 7 2 6 5" xfId="8323"/>
    <cellStyle name="Normal 4 7 2 6 5 2" xfId="11743"/>
    <cellStyle name="Normal 4 7 2 6 5 2 2" xfId="37992"/>
    <cellStyle name="Normal 4 7 2 6 5 3" xfId="25358"/>
    <cellStyle name="Normal 4 7 2 6 6" xfId="5021"/>
    <cellStyle name="Normal 4 7 2 6 6 2" xfId="36438"/>
    <cellStyle name="Normal 4 7 2 6 6 2 2" xfId="38496"/>
    <cellStyle name="Normal 4 7 2 6 6 3" xfId="32393"/>
    <cellStyle name="Normal 4 7 2 6 7" xfId="37379"/>
    <cellStyle name="Normal 4 7 2 6 7 2" xfId="34896"/>
    <cellStyle name="Normal 4 7 2 6 8" xfId="25511"/>
    <cellStyle name="Normal 4 7 2 6 8 2" xfId="34955"/>
    <cellStyle name="Normal 4 7 2 6 9" xfId="13666"/>
    <cellStyle name="Normal 4 7 2 7" xfId="16743"/>
    <cellStyle name="Normal 4 7 2 7 2" xfId="16747"/>
    <cellStyle name="Normal 4 7 2 7 2 2" xfId="26009"/>
    <cellStyle name="Normal 4 7 2 7 3" xfId="14755"/>
    <cellStyle name="Normal 4 7 2 8" xfId="16750"/>
    <cellStyle name="Normal 4 7 2 8 2" xfId="14355"/>
    <cellStyle name="Normal 4 7 2 8 2 2" xfId="11543"/>
    <cellStyle name="Normal 4 7 2 8 3" xfId="16759"/>
    <cellStyle name="Normal 4 7 2 9" xfId="16763"/>
    <cellStyle name="Normal 4 7 2 9 2" xfId="14367"/>
    <cellStyle name="Normal 4 7 2 9 2 2" xfId="33789"/>
    <cellStyle name="Normal 4 7 2 9 3" xfId="19590"/>
    <cellStyle name="Normal 4 7 3" xfId="16377"/>
    <cellStyle name="Normal 4 7 3 10" xfId="30540"/>
    <cellStyle name="Normal 4 7 3 10 2" xfId="33836"/>
    <cellStyle name="Normal 4 7 3 11" xfId="37339"/>
    <cellStyle name="Normal 4 7 3 2" xfId="11187"/>
    <cellStyle name="Normal 4 7 3 2 10" xfId="1671"/>
    <cellStyle name="Normal 4 7 3 2 2" xfId="10015"/>
    <cellStyle name="Normal 4 7 3 2 2 2" xfId="26033"/>
    <cellStyle name="Normal 4 7 3 2 2 2 2" xfId="26173"/>
    <cellStyle name="Normal 4 7 3 2 2 3" xfId="26185"/>
    <cellStyle name="Normal 4 7 3 2 3" xfId="146"/>
    <cellStyle name="Normal 4 7 3 2 3 2" xfId="26013"/>
    <cellStyle name="Normal 4 7 3 2 3 2 2" xfId="6584"/>
    <cellStyle name="Normal 4 7 3 2 3 3" xfId="26017"/>
    <cellStyle name="Normal 4 7 3 2 4" xfId="9806"/>
    <cellStyle name="Normal 4 7 3 2 4 2" xfId="24230"/>
    <cellStyle name="Normal 4 7 3 2 4 2 2" xfId="6732"/>
    <cellStyle name="Normal 4 7 3 2 4 3" xfId="24235"/>
    <cellStyle name="Normal 4 7 3 2 5" xfId="1175"/>
    <cellStyle name="Normal 4 7 3 2 5 2" xfId="3353"/>
    <cellStyle name="Normal 4 7 3 2 5 2 2" xfId="6821"/>
    <cellStyle name="Normal 4 7 3 2 5 3" xfId="26020"/>
    <cellStyle name="Normal 4 7 3 2 6" xfId="5690"/>
    <cellStyle name="Normal 4 7 3 2 6 2" xfId="38688"/>
    <cellStyle name="Normal 4 7 3 2 6 2 2" xfId="26638"/>
    <cellStyle name="Normal 4 7 3 2 6 3" xfId="28318"/>
    <cellStyle name="Normal 4 7 3 2 7" xfId="36027"/>
    <cellStyle name="Normal 4 7 3 2 7 2" xfId="27223"/>
    <cellStyle name="Normal 4 7 3 2 7 2 2" xfId="34433"/>
    <cellStyle name="Normal 4 7 3 2 7 3" xfId="26025"/>
    <cellStyle name="Normal 4 7 3 2 8" xfId="26027"/>
    <cellStyle name="Normal 4 7 3 2 8 2" xfId="18537"/>
    <cellStyle name="Normal 4 7 3 2 9" xfId="15073"/>
    <cellStyle name="Normal 4 7 3 2 9 2" xfId="5031"/>
    <cellStyle name="Normal 4 7 3 3" xfId="11203"/>
    <cellStyle name="Normal 4 7 3 3 2" xfId="17537"/>
    <cellStyle name="Normal 4 7 3 3 2 2" xfId="26215"/>
    <cellStyle name="Normal 4 7 3 3 3" xfId="9783"/>
    <cellStyle name="Normal 4 7 3 4" xfId="31899"/>
    <cellStyle name="Normal 4 7 3 4 2" xfId="11197"/>
    <cellStyle name="Normal 4 7 3 4 2 2" xfId="17641"/>
    <cellStyle name="Normal 4 7 3 4 3" xfId="7090"/>
    <cellStyle name="Normal 4 7 3 5" xfId="16773"/>
    <cellStyle name="Normal 4 7 3 5 2" xfId="17682"/>
    <cellStyle name="Normal 4 7 3 5 2 2" xfId="29281"/>
    <cellStyle name="Normal 4 7 3 5 3" xfId="32670"/>
    <cellStyle name="Normal 4 7 3 6" xfId="10306"/>
    <cellStyle name="Normal 4 7 3 6 2" xfId="23983"/>
    <cellStyle name="Normal 4 7 3 6 2 2" xfId="34704"/>
    <cellStyle name="Normal 4 7 3 6 3" xfId="2354"/>
    <cellStyle name="Normal 4 7 3 7" xfId="16775"/>
    <cellStyle name="Normal 4 7 3 7 2" xfId="25565"/>
    <cellStyle name="Normal 4 7 3 7 2 2" xfId="29197"/>
    <cellStyle name="Normal 4 7 3 7 3" xfId="8686"/>
    <cellStyle name="Normal 4 7 3 8" xfId="16782"/>
    <cellStyle name="Normal 4 7 3 8 2" xfId="14409"/>
    <cellStyle name="Normal 4 7 3 8 2 2" xfId="16929"/>
    <cellStyle name="Normal 4 7 3 8 3" xfId="19662"/>
    <cellStyle name="Normal 4 7 3 9" xfId="26030"/>
    <cellStyle name="Normal 4 7 3 9 2" xfId="23999"/>
    <cellStyle name="Normal 4 7 4" xfId="1982"/>
    <cellStyle name="Normal 4 7 4 10" xfId="31702"/>
    <cellStyle name="Normal 4 7 4 10 2" xfId="829"/>
    <cellStyle name="Normal 4 7 4 11" xfId="31275"/>
    <cellStyle name="Normal 4 7 4 2" xfId="11208"/>
    <cellStyle name="Normal 4 7 4 2 10" xfId="12925"/>
    <cellStyle name="Normal 4 7 4 2 2" xfId="3898"/>
    <cellStyle name="Normal 4 7 4 2 2 2" xfId="7241"/>
    <cellStyle name="Normal 4 7 4 2 2 2 2" xfId="3488"/>
    <cellStyle name="Normal 4 7 4 2 2 3" xfId="17351"/>
    <cellStyle name="Normal 4 7 4 2 3" xfId="33087"/>
    <cellStyle name="Normal 4 7 4 2 3 2" xfId="4582"/>
    <cellStyle name="Normal 4 7 4 2 3 2 2" xfId="6364"/>
    <cellStyle name="Normal 4 7 4 2 3 3" xfId="17411"/>
    <cellStyle name="Normal 4 7 4 2 4" xfId="25628"/>
    <cellStyle name="Normal 4 7 4 2 4 2" xfId="7178"/>
    <cellStyle name="Normal 4 7 4 2 4 2 2" xfId="31560"/>
    <cellStyle name="Normal 4 7 4 2 4 3" xfId="32816"/>
    <cellStyle name="Normal 4 7 4 2 5" xfId="602"/>
    <cellStyle name="Normal 4 7 4 2 5 2" xfId="6447"/>
    <cellStyle name="Normal 4 7 4 2 5 2 2" xfId="6250"/>
    <cellStyle name="Normal 4 7 4 2 5 3" xfId="17573"/>
    <cellStyle name="Normal 4 7 4 2 6" xfId="3828"/>
    <cellStyle name="Normal 4 7 4 2 6 2" xfId="38130"/>
    <cellStyle name="Normal 4 7 4 2 6 2 2" xfId="26032"/>
    <cellStyle name="Normal 4 7 4 2 6 3" xfId="29807"/>
    <cellStyle name="Normal 4 7 4 2 7" xfId="33098"/>
    <cellStyle name="Normal 4 7 4 2 7 2" xfId="26891"/>
    <cellStyle name="Normal 4 7 4 2 7 2 2" xfId="28913"/>
    <cellStyle name="Normal 4 7 4 2 7 3" xfId="26036"/>
    <cellStyle name="Normal 4 7 4 2 8" xfId="26038"/>
    <cellStyle name="Normal 4 7 4 2 8 2" xfId="18626"/>
    <cellStyle name="Normal 4 7 4 2 9" xfId="15156"/>
    <cellStyle name="Normal 4 7 4 2 9 2" xfId="3257"/>
    <cellStyle name="Normal 4 7 4 3" xfId="11216"/>
    <cellStyle name="Normal 4 7 4 3 2" xfId="17894"/>
    <cellStyle name="Normal 4 7 4 3 2 2" xfId="6685"/>
    <cellStyle name="Normal 4 7 4 3 3" xfId="5160"/>
    <cellStyle name="Normal 4 7 4 4" xfId="31902"/>
    <cellStyle name="Normal 4 7 4 4 2" xfId="34167"/>
    <cellStyle name="Normal 4 7 4 4 2 2" xfId="24435"/>
    <cellStyle name="Normal 4 7 4 4 3" xfId="5170"/>
    <cellStyle name="Normal 4 7 4 5" xfId="26039"/>
    <cellStyle name="Normal 4 7 4 5 2" xfId="29686"/>
    <cellStyle name="Normal 4 7 4 5 2 2" xfId="26046"/>
    <cellStyle name="Normal 4 7 4 5 3" xfId="30035"/>
    <cellStyle name="Normal 4 7 4 6" xfId="26058"/>
    <cellStyle name="Normal 4 7 4 6 2" xfId="33468"/>
    <cellStyle name="Normal 4 7 4 6 2 2" xfId="26060"/>
    <cellStyle name="Normal 4 7 4 6 3" xfId="15795"/>
    <cellStyle name="Normal 4 7 4 7" xfId="25875"/>
    <cellStyle name="Normal 4 7 4 7 2" xfId="24019"/>
    <cellStyle name="Normal 4 7 4 7 2 2" xfId="26069"/>
    <cellStyle name="Normal 4 7 4 7 3" xfId="8699"/>
    <cellStyle name="Normal 4 7 4 8" xfId="24054"/>
    <cellStyle name="Normal 4 7 4 8 2" xfId="29607"/>
    <cellStyle name="Normal 4 7 4 8 2 2" xfId="26073"/>
    <cellStyle name="Normal 4 7 4 8 3" xfId="8649"/>
    <cellStyle name="Normal 4 7 4 9" xfId="26075"/>
    <cellStyle name="Normal 4 7 4 9 2" xfId="26090"/>
    <cellStyle name="Normal 4 7 5" xfId="19868"/>
    <cellStyle name="Normal 4 7 5 10" xfId="26098"/>
    <cellStyle name="Normal 4 7 5 2" xfId="11224"/>
    <cellStyle name="Normal 4 7 5 2 2" xfId="11228"/>
    <cellStyle name="Normal 4 7 5 2 2 2" xfId="26099"/>
    <cellStyle name="Normal 4 7 5 2 3" xfId="26100"/>
    <cellStyle name="Normal 4 7 5 3" xfId="11231"/>
    <cellStyle name="Normal 4 7 5 3 2" xfId="29289"/>
    <cellStyle name="Normal 4 7 5 3 2 2" xfId="26101"/>
    <cellStyle name="Normal 4 7 5 3 3" xfId="5879"/>
    <cellStyle name="Normal 4 7 5 4" xfId="37368"/>
    <cellStyle name="Normal 4 7 5 4 2" xfId="26887"/>
    <cellStyle name="Normal 4 7 5 4 2 2" xfId="26105"/>
    <cellStyle name="Normal 4 7 5 4 3" xfId="29448"/>
    <cellStyle name="Normal 4 7 5 5" xfId="32313"/>
    <cellStyle name="Normal 4 7 5 5 2" xfId="29628"/>
    <cellStyle name="Normal 4 7 5 5 2 2" xfId="26108"/>
    <cellStyle name="Normal 4 7 5 5 3" xfId="26113"/>
    <cellStyle name="Normal 4 7 5 6" xfId="26116"/>
    <cellStyle name="Normal 4 7 5 6 2" xfId="34893"/>
    <cellStyle name="Normal 4 7 5 6 2 2" xfId="12611"/>
    <cellStyle name="Normal 4 7 5 6 3" xfId="20119"/>
    <cellStyle name="Normal 4 7 5 7" xfId="33184"/>
    <cellStyle name="Normal 4 7 5 7 2" xfId="29635"/>
    <cellStyle name="Normal 4 7 5 7 2 2" xfId="26119"/>
    <cellStyle name="Normal 4 7 5 7 3" xfId="33412"/>
    <cellStyle name="Normal 4 7 5 8" xfId="36728"/>
    <cellStyle name="Normal 4 7 5 8 2" xfId="29639"/>
    <cellStyle name="Normal 4 7 5 9" xfId="26122"/>
    <cellStyle name="Normal 4 7 5 9 2" xfId="26324"/>
    <cellStyle name="Normal 4 7 6" xfId="9076"/>
    <cellStyle name="Normal 4 7 6 10" xfId="8960"/>
    <cellStyle name="Normal 4 7 6 2" xfId="15670"/>
    <cellStyle name="Normal 4 7 6 2 2" xfId="11233"/>
    <cellStyle name="Normal 4 7 6 2 2 2" xfId="26125"/>
    <cellStyle name="Normal 4 7 6 2 3" xfId="26127"/>
    <cellStyle name="Normal 4 7 6 3" xfId="11237"/>
    <cellStyle name="Normal 4 7 6 3 2" xfId="26129"/>
    <cellStyle name="Normal 4 7 6 3 2 2" xfId="27943"/>
    <cellStyle name="Normal 4 7 6 3 3" xfId="9283"/>
    <cellStyle name="Normal 4 7 6 4" xfId="36518"/>
    <cellStyle name="Normal 4 7 6 4 2" xfId="30435"/>
    <cellStyle name="Normal 4 7 6 4 2 2" xfId="34175"/>
    <cellStyle name="Normal 4 7 6 4 3" xfId="26132"/>
    <cellStyle name="Normal 4 7 6 5" xfId="16804"/>
    <cellStyle name="Normal 4 7 6 5 2" xfId="26135"/>
    <cellStyle name="Normal 4 7 6 5 2 2" xfId="34691"/>
    <cellStyle name="Normal 4 7 6 5 3" xfId="26136"/>
    <cellStyle name="Normal 4 7 6 6" xfId="26140"/>
    <cellStyle name="Normal 4 7 6 6 2" xfId="35061"/>
    <cellStyle name="Normal 4 7 6 6 2 2" xfId="12792"/>
    <cellStyle name="Normal 4 7 6 6 3" xfId="30977"/>
    <cellStyle name="Normal 4 7 6 7" xfId="26141"/>
    <cellStyle name="Normal 4 7 6 7 2" xfId="30699"/>
    <cellStyle name="Normal 4 7 6 7 2 2" xfId="26143"/>
    <cellStyle name="Normal 4 7 6 7 3" xfId="31005"/>
    <cellStyle name="Normal 4 7 6 8" xfId="1080"/>
    <cellStyle name="Normal 4 7 6 8 2" xfId="29664"/>
    <cellStyle name="Normal 4 7 6 9" xfId="26144"/>
    <cellStyle name="Normal 4 7 6 9 2" xfId="25069"/>
    <cellStyle name="Normal 4 7 7" xfId="15674"/>
    <cellStyle name="Normal 4 7 7 2" xfId="11240"/>
    <cellStyle name="Normal 4 7 7 2 2" xfId="8255"/>
    <cellStyle name="Normal 4 7 7 2 2 2" xfId="1631"/>
    <cellStyle name="Normal 4 7 7 2 3" xfId="26150"/>
    <cellStyle name="Normal 4 7 7 3" xfId="11242"/>
    <cellStyle name="Normal 4 7 7 3 2" xfId="26152"/>
    <cellStyle name="Normal 4 7 7 3 2 2" xfId="17511"/>
    <cellStyle name="Normal 4 7 7 3 3" xfId="9442"/>
    <cellStyle name="Normal 4 7 7 4" xfId="33093"/>
    <cellStyle name="Normal 4 7 7 4 2" xfId="31911"/>
    <cellStyle name="Normal 4 7 7 4 2 2" xfId="17829"/>
    <cellStyle name="Normal 4 7 7 4 3" xfId="26153"/>
    <cellStyle name="Normal 4 7 7 5" xfId="26155"/>
    <cellStyle name="Normal 4 7 7 5 2" xfId="29678"/>
    <cellStyle name="Normal 4 7 7 5 2 2" xfId="18006"/>
    <cellStyle name="Normal 4 7 7 5 3" xfId="26158"/>
    <cellStyle name="Normal 4 7 7 6" xfId="28426"/>
    <cellStyle name="Normal 4 7 7 6 2" xfId="38782"/>
    <cellStyle name="Normal 4 7 7 6 2 2" xfId="26159"/>
    <cellStyle name="Normal 4 7 7 6 3" xfId="31039"/>
    <cellStyle name="Normal 4 7 7 7" xfId="26278"/>
    <cellStyle name="Normal 4 7 7 7 2" xfId="28815"/>
    <cellStyle name="Normal 4 7 7 8" xfId="36982"/>
    <cellStyle name="Normal 4 7 7 8 2" xfId="26161"/>
    <cellStyle name="Normal 4 7 7 9" xfId="23700"/>
    <cellStyle name="Normal 4 7 8" xfId="11250"/>
    <cellStyle name="Normal 4 7 8 2" xfId="11257"/>
    <cellStyle name="Normal 4 7 8 2 2" xfId="11705"/>
    <cellStyle name="Normal 4 7 8 3" xfId="43"/>
    <cellStyle name="Normal 4 7 9" xfId="11259"/>
    <cellStyle name="Normal 4 7 9 2" xfId="11268"/>
    <cellStyle name="Normal 4 7 9 2 2" xfId="5393"/>
    <cellStyle name="Normal 4 7 9 3" xfId="29173"/>
    <cellStyle name="Normal 4 8" xfId="11279"/>
    <cellStyle name="Normal 4 8 10" xfId="2695"/>
    <cellStyle name="Normal 4 8 10 2" xfId="26164"/>
    <cellStyle name="Normal 4 8 11" xfId="27556"/>
    <cellStyle name="Normal 4 8 2" xfId="3501"/>
    <cellStyle name="Normal 4 8 2 10" xfId="26168"/>
    <cellStyle name="Normal 4 8 2 2" xfId="8071"/>
    <cellStyle name="Normal 4 8 2 2 2" xfId="25978"/>
    <cellStyle name="Normal 4 8 2 2 2 2" xfId="19245"/>
    <cellStyle name="Normal 4 8 2 2 3" xfId="28975"/>
    <cellStyle name="Normal 4 8 2 3" xfId="3686"/>
    <cellStyle name="Normal 4 8 2 3 2" xfId="19271"/>
    <cellStyle name="Normal 4 8 2 3 2 2" xfId="32167"/>
    <cellStyle name="Normal 4 8 2 3 3" xfId="1740"/>
    <cellStyle name="Normal 4 8 2 4" xfId="26034"/>
    <cellStyle name="Normal 4 8 2 4 2" xfId="26172"/>
    <cellStyle name="Normal 4 8 2 4 2 2" xfId="26176"/>
    <cellStyle name="Normal 4 8 2 4 3" xfId="26180"/>
    <cellStyle name="Normal 4 8 2 5" xfId="26184"/>
    <cellStyle name="Normal 4 8 2 5 2" xfId="26188"/>
    <cellStyle name="Normal 4 8 2 5 2 2" xfId="24363"/>
    <cellStyle name="Normal 4 8 2 5 3" xfId="32725"/>
    <cellStyle name="Normal 4 8 2 6" xfId="21742"/>
    <cellStyle name="Normal 4 8 2 6 2" xfId="21747"/>
    <cellStyle name="Normal 4 8 2 6 2 2" xfId="37997"/>
    <cellStyle name="Normal 4 8 2 6 3" xfId="26375"/>
    <cellStyle name="Normal 4 8 2 7" xfId="35509"/>
    <cellStyle name="Normal 4 8 2 7 2" xfId="32204"/>
    <cellStyle name="Normal 4 8 2 7 2 2" xfId="26191"/>
    <cellStyle name="Normal 4 8 2 7 3" xfId="26193"/>
    <cellStyle name="Normal 4 8 2 8" xfId="26197"/>
    <cellStyle name="Normal 4 8 2 8 2" xfId="12277"/>
    <cellStyle name="Normal 4 8 2 9" xfId="26201"/>
    <cellStyle name="Normal 4 8 2 9 2" xfId="26206"/>
    <cellStyle name="Normal 4 8 3" xfId="7305"/>
    <cellStyle name="Normal 4 8 3 2" xfId="11284"/>
    <cellStyle name="Normal 4 8 3 2 2" xfId="11290"/>
    <cellStyle name="Normal 4 8 3 3" xfId="3025"/>
    <cellStyle name="Normal 4 8 4" xfId="11292"/>
    <cellStyle name="Normal 4 8 4 2" xfId="11294"/>
    <cellStyle name="Normal 4 8 4 2 2" xfId="11307"/>
    <cellStyle name="Normal 4 8 4 3" xfId="4635"/>
    <cellStyle name="Normal 4 8 5" xfId="19875"/>
    <cellStyle name="Normal 4 8 5 2" xfId="11317"/>
    <cellStyle name="Normal 4 8 5 2 2" xfId="11323"/>
    <cellStyle name="Normal 4 8 5 3" xfId="11327"/>
    <cellStyle name="Normal 4 8 6" xfId="14167"/>
    <cellStyle name="Normal 4 8 6 2" xfId="21359"/>
    <cellStyle name="Normal 4 8 6 2 2" xfId="11336"/>
    <cellStyle name="Normal 4 8 6 3" xfId="11344"/>
    <cellStyle name="Normal 4 8 7" xfId="6723"/>
    <cellStyle name="Normal 4 8 7 2" xfId="10479"/>
    <cellStyle name="Normal 4 8 7 2 2" xfId="11347"/>
    <cellStyle name="Normal 4 8 7 3" xfId="1167"/>
    <cellStyle name="Normal 4 8 8" xfId="2851"/>
    <cellStyle name="Normal 4 8 8 2" xfId="11350"/>
    <cellStyle name="Normal 4 8 8 2 2" xfId="38055"/>
    <cellStyle name="Normal 4 8 8 3" xfId="38190"/>
    <cellStyle name="Normal 4 8 9" xfId="11356"/>
    <cellStyle name="Normal 4 8 9 2" xfId="11358"/>
    <cellStyle name="Normal 4 9" xfId="1400"/>
    <cellStyle name="Normal 4 9 10" xfId="24484"/>
    <cellStyle name="Normal 4 9 10 2" xfId="26207"/>
    <cellStyle name="Normal 4 9 11" xfId="26048"/>
    <cellStyle name="Normal 4 9 2" xfId="2392"/>
    <cellStyle name="Normal 4 9 2 10" xfId="8731"/>
    <cellStyle name="Normal 4 9 2 2" xfId="11364"/>
    <cellStyle name="Normal 4 9 2 2 2" xfId="11380"/>
    <cellStyle name="Normal 4 9 2 2 2 2" xfId="21273"/>
    <cellStyle name="Normal 4 9 2 2 3" xfId="3068"/>
    <cellStyle name="Normal 4 9 2 3" xfId="11387"/>
    <cellStyle name="Normal 4 9 2 3 2" xfId="26208"/>
    <cellStyle name="Normal 4 9 2 3 2 2" xfId="26210"/>
    <cellStyle name="Normal 4 9 2 3 3" xfId="6700"/>
    <cellStyle name="Normal 4 9 2 4" xfId="26214"/>
    <cellStyle name="Normal 4 9 2 4 2" xfId="26223"/>
    <cellStyle name="Normal 4 9 2 4 2 2" xfId="25197"/>
    <cellStyle name="Normal 4 9 2 4 3" xfId="26228"/>
    <cellStyle name="Normal 4 9 2 5" xfId="10077"/>
    <cellStyle name="Normal 4 9 2 5 2" xfId="16889"/>
    <cellStyle name="Normal 4 9 2 5 2 2" xfId="25781"/>
    <cellStyle name="Normal 4 9 2 5 3" xfId="26232"/>
    <cellStyle name="Normal 4 9 2 6" xfId="15075"/>
    <cellStyle name="Normal 4 9 2 6 2" xfId="26238"/>
    <cellStyle name="Normal 4 9 2 6 2 2" xfId="26244"/>
    <cellStyle name="Normal 4 9 2 6 3" xfId="19580"/>
    <cellStyle name="Normal 4 9 2 7" xfId="37750"/>
    <cellStyle name="Normal 4 9 2 7 2" xfId="22562"/>
    <cellStyle name="Normal 4 9 2 7 2 2" xfId="22572"/>
    <cellStyle name="Normal 4 9 2 7 3" xfId="11505"/>
    <cellStyle name="Normal 4 9 2 8" xfId="24214"/>
    <cellStyle name="Normal 4 9 2 8 2" xfId="12741"/>
    <cellStyle name="Normal 4 9 2 9" xfId="24221"/>
    <cellStyle name="Normal 4 9 2 9 2" xfId="24226"/>
    <cellStyle name="Normal 4 9 3" xfId="13613"/>
    <cellStyle name="Normal 4 9 3 2" xfId="11391"/>
    <cellStyle name="Normal 4 9 3 2 2" xfId="11395"/>
    <cellStyle name="Normal 4 9 3 3" xfId="3113"/>
    <cellStyle name="Normal 4 9 4" xfId="11397"/>
    <cellStyle name="Normal 4 9 4 2" xfId="11400"/>
    <cellStyle name="Normal 4 9 4 2 2" xfId="11402"/>
    <cellStyle name="Normal 4 9 4 3" xfId="3938"/>
    <cellStyle name="Normal 4 9 5" xfId="11408"/>
    <cellStyle name="Normal 4 9 5 2" xfId="9615"/>
    <cellStyle name="Normal 4 9 5 2 2" xfId="5476"/>
    <cellStyle name="Normal 4 9 5 3" xfId="5095"/>
    <cellStyle name="Normal 4 9 6" xfId="11417"/>
    <cellStyle name="Normal 4 9 6 2" xfId="11425"/>
    <cellStyle name="Normal 4 9 6 2 2" xfId="11428"/>
    <cellStyle name="Normal 4 9 6 3" xfId="11435"/>
    <cellStyle name="Normal 4 9 7" xfId="4572"/>
    <cellStyle name="Normal 4 9 7 2" xfId="2276"/>
    <cellStyle name="Normal 4 9 7 2 2" xfId="9982"/>
    <cellStyle name="Normal 4 9 7 3" xfId="11437"/>
    <cellStyle name="Normal 4 9 8" xfId="1475"/>
    <cellStyle name="Normal 4 9 8 2" xfId="4270"/>
    <cellStyle name="Normal 4 9 8 2 2" xfId="28349"/>
    <cellStyle name="Normal 4 9 8 3" xfId="37707"/>
    <cellStyle name="Normal 4 9 9" xfId="11438"/>
    <cellStyle name="Normal 4 9 9 2" xfId="11447"/>
    <cellStyle name="Normal 40" xfId="17441"/>
    <cellStyle name="Normal 40 10" xfId="20882"/>
    <cellStyle name="Normal 40 10 2" xfId="20884"/>
    <cellStyle name="Normal 40 11" xfId="23006"/>
    <cellStyle name="Normal 40 2" xfId="8809"/>
    <cellStyle name="Normal 40 2 10" xfId="37017"/>
    <cellStyle name="Normal 40 2 2" xfId="8608"/>
    <cellStyle name="Normal 40 2 2 2" xfId="4458"/>
    <cellStyle name="Normal 40 2 2 2 2" xfId="2839"/>
    <cellStyle name="Normal 40 2 2 3" xfId="20895"/>
    <cellStyle name="Normal 40 2 3" xfId="2486"/>
    <cellStyle name="Normal 40 2 3 2" xfId="20897"/>
    <cellStyle name="Normal 40 2 3 2 2" xfId="38644"/>
    <cellStyle name="Normal 40 2 3 3" xfId="20899"/>
    <cellStyle name="Normal 40 2 4" xfId="25497"/>
    <cellStyle name="Normal 40 2 4 2" xfId="25501"/>
    <cellStyle name="Normal 40 2 4 2 2" xfId="34095"/>
    <cellStyle name="Normal 40 2 4 3" xfId="20901"/>
    <cellStyle name="Normal 40 2 5" xfId="25506"/>
    <cellStyle name="Normal 40 2 5 2" xfId="20903"/>
    <cellStyle name="Normal 40 2 5 2 2" xfId="31967"/>
    <cellStyle name="Normal 40 2 5 3" xfId="20905"/>
    <cellStyle name="Normal 40 2 6" xfId="20907"/>
    <cellStyle name="Normal 40 2 6 2" xfId="20910"/>
    <cellStyle name="Normal 40 2 6 2 2" xfId="32186"/>
    <cellStyle name="Normal 40 2 6 3" xfId="14933"/>
    <cellStyle name="Normal 40 2 7" xfId="18375"/>
    <cellStyle name="Normal 40 2 7 2" xfId="20913"/>
    <cellStyle name="Normal 40 2 7 2 2" xfId="32242"/>
    <cellStyle name="Normal 40 2 7 3" xfId="20915"/>
    <cellStyle name="Normal 40 2 8" xfId="13710"/>
    <cellStyle name="Normal 40 2 8 2" xfId="20917"/>
    <cellStyle name="Normal 40 2 9" xfId="20921"/>
    <cellStyle name="Normal 40 2 9 2" xfId="20923"/>
    <cellStyle name="Normal 40 3" xfId="895"/>
    <cellStyle name="Normal 40 3 2" xfId="1300"/>
    <cellStyle name="Normal 40 3 2 2" xfId="2414"/>
    <cellStyle name="Normal 40 3 3" xfId="2686"/>
    <cellStyle name="Normal 40 4" xfId="4691"/>
    <cellStyle name="Normal 40 4 2" xfId="3588"/>
    <cellStyle name="Normal 40 4 2 2" xfId="20925"/>
    <cellStyle name="Normal 40 4 3" xfId="3415"/>
    <cellStyle name="Normal 40 5" xfId="15321"/>
    <cellStyle name="Normal 40 5 2" xfId="4802"/>
    <cellStyle name="Normal 40 5 2 2" xfId="20927"/>
    <cellStyle name="Normal 40 5 3" xfId="20930"/>
    <cellStyle name="Normal 40 6" xfId="20932"/>
    <cellStyle name="Normal 40 6 2" xfId="20934"/>
    <cellStyle name="Normal 40 6 2 2" xfId="20936"/>
    <cellStyle name="Normal 40 6 3" xfId="37982"/>
    <cellStyle name="Normal 40 7" xfId="20938"/>
    <cellStyle name="Normal 40 7 2" xfId="20940"/>
    <cellStyle name="Normal 40 7 2 2" xfId="20942"/>
    <cellStyle name="Normal 40 7 3" xfId="37245"/>
    <cellStyle name="Normal 40 8" xfId="16408"/>
    <cellStyle name="Normal 40 8 2" xfId="5283"/>
    <cellStyle name="Normal 40 8 2 2" xfId="28885"/>
    <cellStyle name="Normal 40 8 3" xfId="33744"/>
    <cellStyle name="Normal 40 9" xfId="7174"/>
    <cellStyle name="Normal 40 9 2" xfId="30797"/>
    <cellStyle name="Normal 41" xfId="20944"/>
    <cellStyle name="Normal 41 10" xfId="20948"/>
    <cellStyle name="Normal 41 10 2" xfId="20950"/>
    <cellStyle name="Normal 41 11" xfId="20954"/>
    <cellStyle name="Normal 41 12" xfId="26248"/>
    <cellStyle name="Normal 41 2" xfId="9735"/>
    <cellStyle name="Normal 41 2 10" xfId="20957"/>
    <cellStyle name="Normal 41 2 2" xfId="20961"/>
    <cellStyle name="Normal 41 2 2 2" xfId="20963"/>
    <cellStyle name="Normal 41 2 2 2 2" xfId="20965"/>
    <cellStyle name="Normal 41 2 2 3" xfId="20968"/>
    <cellStyle name="Normal 41 2 3" xfId="20970"/>
    <cellStyle name="Normal 41 2 3 2" xfId="20972"/>
    <cellStyle name="Normal 41 2 3 2 2" xfId="24029"/>
    <cellStyle name="Normal 41 2 3 3" xfId="20974"/>
    <cellStyle name="Normal 41 2 4" xfId="27659"/>
    <cellStyle name="Normal 41 2 4 2" xfId="25523"/>
    <cellStyle name="Normal 41 2 4 2 2" xfId="31748"/>
    <cellStyle name="Normal 41 2 4 3" xfId="20976"/>
    <cellStyle name="Normal 41 2 5" xfId="24986"/>
    <cellStyle name="Normal 41 2 5 2" xfId="20978"/>
    <cellStyle name="Normal 41 2 5 2 2" xfId="36463"/>
    <cellStyle name="Normal 41 2 5 3" xfId="20980"/>
    <cellStyle name="Normal 41 2 6" xfId="20982"/>
    <cellStyle name="Normal 41 2 6 2" xfId="20984"/>
    <cellStyle name="Normal 41 2 6 2 2" xfId="3410"/>
    <cellStyle name="Normal 41 2 6 3" xfId="988"/>
    <cellStyle name="Normal 41 2 7" xfId="20986"/>
    <cellStyle name="Normal 41 2 7 2" xfId="20989"/>
    <cellStyle name="Normal 41 2 7 2 2" xfId="29505"/>
    <cellStyle name="Normal 41 2 7 3" xfId="20991"/>
    <cellStyle name="Normal 41 2 8" xfId="13727"/>
    <cellStyle name="Normal 41 2 8 2" xfId="20994"/>
    <cellStyle name="Normal 41 2 9" xfId="20997"/>
    <cellStyle name="Normal 41 2 9 2" xfId="20999"/>
    <cellStyle name="Normal 41 3" xfId="21001"/>
    <cellStyle name="Normal 41 3 2" xfId="21003"/>
    <cellStyle name="Normal 41 3 2 2" xfId="21005"/>
    <cellStyle name="Normal 41 3 3" xfId="21007"/>
    <cellStyle name="Normal 41 4" xfId="21009"/>
    <cellStyle name="Normal 41 4 2" xfId="21011"/>
    <cellStyle name="Normal 41 4 2 2" xfId="21013"/>
    <cellStyle name="Normal 41 4 3" xfId="4624"/>
    <cellStyle name="Normal 41 5" xfId="626"/>
    <cellStyle name="Normal 41 5 2" xfId="21016"/>
    <cellStyle name="Normal 41 5 2 2" xfId="21018"/>
    <cellStyle name="Normal 41 5 3" xfId="21020"/>
    <cellStyle name="Normal 41 6" xfId="21024"/>
    <cellStyle name="Normal 41 6 2" xfId="27767"/>
    <cellStyle name="Normal 41 6 2 2" xfId="5124"/>
    <cellStyle name="Normal 41 6 3" xfId="27784"/>
    <cellStyle name="Normal 41 7" xfId="21027"/>
    <cellStyle name="Normal 41 7 2" xfId="3283"/>
    <cellStyle name="Normal 41 7 2 2" xfId="27829"/>
    <cellStyle name="Normal 41 7 3" xfId="27835"/>
    <cellStyle name="Normal 41 8" xfId="2357"/>
    <cellStyle name="Normal 41 8 2" xfId="31575"/>
    <cellStyle name="Normal 41 8 2 2" xfId="35086"/>
    <cellStyle name="Normal 41 8 3" xfId="27851"/>
    <cellStyle name="Normal 41 9" xfId="17685"/>
    <cellStyle name="Normal 41 9 2" xfId="30821"/>
    <cellStyle name="Normal 42" xfId="21029"/>
    <cellStyle name="Normal 42 10" xfId="21032"/>
    <cellStyle name="Normal 42 10 2" xfId="21036"/>
    <cellStyle name="Normal 42 11" xfId="15166"/>
    <cellStyle name="Normal 42 2" xfId="4020"/>
    <cellStyle name="Normal 42 2 10" xfId="26249"/>
    <cellStyle name="Normal 42 2 2" xfId="18560"/>
    <cellStyle name="Normal 42 2 2 2" xfId="2563"/>
    <cellStyle name="Normal 42 2 2 2 2" xfId="38345"/>
    <cellStyle name="Normal 42 2 2 3" xfId="26254"/>
    <cellStyle name="Normal 42 2 3" xfId="15477"/>
    <cellStyle name="Normal 42 2 3 2" xfId="19686"/>
    <cellStyle name="Normal 42 2 3 2 2" xfId="24389"/>
    <cellStyle name="Normal 42 2 3 3" xfId="24401"/>
    <cellStyle name="Normal 42 2 4" xfId="25537"/>
    <cellStyle name="Normal 42 2 4 2" xfId="26258"/>
    <cellStyle name="Normal 42 2 4 2 2" xfId="35748"/>
    <cellStyle name="Normal 42 2 4 3" xfId="22549"/>
    <cellStyle name="Normal 42 2 5" xfId="26372"/>
    <cellStyle name="Normal 42 2 5 2" xfId="26261"/>
    <cellStyle name="Normal 42 2 5 2 2" xfId="23981"/>
    <cellStyle name="Normal 42 2 5 3" xfId="23989"/>
    <cellStyle name="Normal 42 2 6" xfId="26265"/>
    <cellStyle name="Normal 42 2 6 2" xfId="26266"/>
    <cellStyle name="Normal 42 2 6 2 2" xfId="26270"/>
    <cellStyle name="Normal 42 2 6 3" xfId="14986"/>
    <cellStyle name="Normal 42 2 7" xfId="34231"/>
    <cellStyle name="Normal 42 2 7 2" xfId="26274"/>
    <cellStyle name="Normal 42 2 7 2 2" xfId="26277"/>
    <cellStyle name="Normal 42 2 7 3" xfId="28004"/>
    <cellStyle name="Normal 42 2 8" xfId="13731"/>
    <cellStyle name="Normal 42 2 8 2" xfId="26284"/>
    <cellStyle name="Normal 42 2 9" xfId="33994"/>
    <cellStyle name="Normal 42 2 9 2" xfId="26290"/>
    <cellStyle name="Normal 42 3" xfId="18566"/>
    <cellStyle name="Normal 42 3 2" xfId="18447"/>
    <cellStyle name="Normal 42 3 2 2" xfId="36064"/>
    <cellStyle name="Normal 42 3 3" xfId="15101"/>
    <cellStyle name="Normal 42 4" xfId="18571"/>
    <cellStyle name="Normal 42 4 2" xfId="18574"/>
    <cellStyle name="Normal 42 4 2 2" xfId="20375"/>
    <cellStyle name="Normal 42 4 3" xfId="15121"/>
    <cellStyle name="Normal 42 5" xfId="21057"/>
    <cellStyle name="Normal 42 5 2" xfId="18822"/>
    <cellStyle name="Normal 42 5 2 2" xfId="18824"/>
    <cellStyle name="Normal 42 5 3" xfId="15126"/>
    <cellStyle name="Normal 42 6" xfId="21060"/>
    <cellStyle name="Normal 42 6 2" xfId="18906"/>
    <cellStyle name="Normal 42 6 2 2" xfId="18912"/>
    <cellStyle name="Normal 42 6 3" xfId="27927"/>
    <cellStyle name="Normal 42 7" xfId="21063"/>
    <cellStyle name="Normal 42 7 2" xfId="18963"/>
    <cellStyle name="Normal 42 7 2 2" xfId="17931"/>
    <cellStyle name="Normal 42 7 3" xfId="35337"/>
    <cellStyle name="Normal 42 8" xfId="23067"/>
    <cellStyle name="Normal 42 8 2" xfId="18988"/>
    <cellStyle name="Normal 42 8 2 2" xfId="17464"/>
    <cellStyle name="Normal 42 8 3" xfId="18992"/>
    <cellStyle name="Normal 42 9" xfId="17815"/>
    <cellStyle name="Normal 42 9 2" xfId="17818"/>
    <cellStyle name="Normal 43" xfId="34054"/>
    <cellStyle name="Normal 43 10" xfId="21070"/>
    <cellStyle name="Normal 43 10 2" xfId="20249"/>
    <cellStyle name="Normal 43 11" xfId="12973"/>
    <cellStyle name="Normal 43 2" xfId="4178"/>
    <cellStyle name="Normal 43 2 10" xfId="22628"/>
    <cellStyle name="Normal 43 2 2" xfId="32709"/>
    <cellStyle name="Normal 43 2 2 2" xfId="29194"/>
    <cellStyle name="Normal 43 2 2 2 2" xfId="4032"/>
    <cellStyle name="Normal 43 2 2 3" xfId="38549"/>
    <cellStyle name="Normal 43 2 3" xfId="24695"/>
    <cellStyle name="Normal 43 2 3 2" xfId="24747"/>
    <cellStyle name="Normal 43 2 3 2 2" xfId="12358"/>
    <cellStyle name="Normal 43 2 3 3" xfId="24751"/>
    <cellStyle name="Normal 43 2 4" xfId="25574"/>
    <cellStyle name="Normal 43 2 4 2" xfId="16832"/>
    <cellStyle name="Normal 43 2 4 2 2" xfId="26963"/>
    <cellStyle name="Normal 43 2 4 3" xfId="12715"/>
    <cellStyle name="Normal 43 2 5" xfId="25576"/>
    <cellStyle name="Normal 43 2 5 2" xfId="26296"/>
    <cellStyle name="Normal 43 2 5 2 2" xfId="29002"/>
    <cellStyle name="Normal 43 2 5 3" xfId="26300"/>
    <cellStyle name="Normal 43 2 6" xfId="26304"/>
    <cellStyle name="Normal 43 2 6 2" xfId="26315"/>
    <cellStyle name="Normal 43 2 6 2 2" xfId="26319"/>
    <cellStyle name="Normal 43 2 6 3" xfId="26321"/>
    <cellStyle name="Normal 43 2 7" xfId="27472"/>
    <cellStyle name="Normal 43 2 7 2" xfId="26327"/>
    <cellStyle name="Normal 43 2 7 2 2" xfId="26332"/>
    <cellStyle name="Normal 43 2 7 3" xfId="26335"/>
    <cellStyle name="Normal 43 2 8" xfId="24837"/>
    <cellStyle name="Normal 43 2 8 2" xfId="26337"/>
    <cellStyle name="Normal 43 2 9" xfId="26341"/>
    <cellStyle name="Normal 43 2 9 2" xfId="26344"/>
    <cellStyle name="Normal 43 3" xfId="21076"/>
    <cellStyle name="Normal 43 3 2" xfId="19060"/>
    <cellStyle name="Normal 43 3 2 2" xfId="29216"/>
    <cellStyle name="Normal 43 3 3" xfId="19069"/>
    <cellStyle name="Normal 43 4" xfId="21093"/>
    <cellStyle name="Normal 43 4 2" xfId="19138"/>
    <cellStyle name="Normal 43 4 2 2" xfId="29244"/>
    <cellStyle name="Normal 43 4 3" xfId="19142"/>
    <cellStyle name="Normal 43 5" xfId="11707"/>
    <cellStyle name="Normal 43 5 2" xfId="19169"/>
    <cellStyle name="Normal 43 5 2 2" xfId="29258"/>
    <cellStyle name="Normal 43 5 3" xfId="19177"/>
    <cellStyle name="Normal 43 6" xfId="21096"/>
    <cellStyle name="Normal 43 6 2" xfId="28011"/>
    <cellStyle name="Normal 43 6 2 2" xfId="33137"/>
    <cellStyle name="Normal 43 6 3" xfId="19219"/>
    <cellStyle name="Normal 43 7" xfId="21099"/>
    <cellStyle name="Normal 43 7 2" xfId="19258"/>
    <cellStyle name="Normal 43 7 2 2" xfId="17975"/>
    <cellStyle name="Normal 43 7 3" xfId="19262"/>
    <cellStyle name="Normal 43 8" xfId="21102"/>
    <cellStyle name="Normal 43 8 2" xfId="33643"/>
    <cellStyle name="Normal 43 8 2 2" xfId="22523"/>
    <cellStyle name="Normal 43 8 3" xfId="21105"/>
    <cellStyle name="Normal 43 9" xfId="17822"/>
    <cellStyle name="Normal 43 9 2" xfId="17826"/>
    <cellStyle name="Normal 44" xfId="3959"/>
    <cellStyle name="Normal 44 10" xfId="26352"/>
    <cellStyle name="Normal 44 2" xfId="25543"/>
    <cellStyle name="Normal 44 2 2" xfId="26363"/>
    <cellStyle name="Normal 44 2 2 2" xfId="26374"/>
    <cellStyle name="Normal 44 2 3" xfId="26957"/>
    <cellStyle name="Normal 44 3" xfId="26377"/>
    <cellStyle name="Normal 44 3 2" xfId="19281"/>
    <cellStyle name="Normal 44 3 2 2" xfId="10295"/>
    <cellStyle name="Normal 44 3 3" xfId="19285"/>
    <cellStyle name="Normal 44 4" xfId="26380"/>
    <cellStyle name="Normal 44 4 2" xfId="26381"/>
    <cellStyle name="Normal 44 4 2 2" xfId="26382"/>
    <cellStyle name="Normal 44 4 3" xfId="26383"/>
    <cellStyle name="Normal 44 5" xfId="26385"/>
    <cellStyle name="Normal 44 5 2" xfId="26387"/>
    <cellStyle name="Normal 44 5 2 2" xfId="26390"/>
    <cellStyle name="Normal 44 5 3" xfId="26392"/>
    <cellStyle name="Normal 44 6" xfId="26400"/>
    <cellStyle name="Normal 44 6 2" xfId="34097"/>
    <cellStyle name="Normal 44 6 2 2" xfId="34111"/>
    <cellStyle name="Normal 44 6 3" xfId="29137"/>
    <cellStyle name="Normal 44 7" xfId="26407"/>
    <cellStyle name="Normal 44 7 2" xfId="26408"/>
    <cellStyle name="Normal 44 7 2 2" xfId="26411"/>
    <cellStyle name="Normal 44 7 3" xfId="27821"/>
    <cellStyle name="Normal 44 8" xfId="28392"/>
    <cellStyle name="Normal 44 8 2" xfId="36962"/>
    <cellStyle name="Normal 44 9" xfId="17831"/>
    <cellStyle name="Normal 44 9 2" xfId="21748"/>
    <cellStyle name="Normal 45" xfId="36560"/>
    <cellStyle name="Normal 46" xfId="32488"/>
    <cellStyle name="Normal 46 10" xfId="26412"/>
    <cellStyle name="Normal 46 2" xfId="27086"/>
    <cellStyle name="Normal 46 2 2" xfId="36632"/>
    <cellStyle name="Normal 46 2 2 2" xfId="26420"/>
    <cellStyle name="Normal 46 2 3" xfId="24711"/>
    <cellStyle name="Normal 46 3" xfId="9212"/>
    <cellStyle name="Normal 46 3 2" xfId="28836"/>
    <cellStyle name="Normal 46 3 2 2" xfId="30104"/>
    <cellStyle name="Normal 46 3 3" xfId="26421"/>
    <cellStyle name="Normal 46 4" xfId="26425"/>
    <cellStyle name="Normal 46 4 2" xfId="36418"/>
    <cellStyle name="Normal 46 4 2 2" xfId="26428"/>
    <cellStyle name="Normal 46 4 3" xfId="37262"/>
    <cellStyle name="Normal 46 5" xfId="21790"/>
    <cellStyle name="Normal 46 5 2" xfId="21793"/>
    <cellStyle name="Normal 46 5 2 2" xfId="31874"/>
    <cellStyle name="Normal 46 5 3" xfId="26430"/>
    <cellStyle name="Normal 46 6" xfId="27985"/>
    <cellStyle name="Normal 46 6 2" xfId="32187"/>
    <cellStyle name="Normal 46 6 2 2" xfId="4197"/>
    <cellStyle name="Normal 46 6 3" xfId="26436"/>
    <cellStyle name="Normal 46 7" xfId="26439"/>
    <cellStyle name="Normal 46 7 2" xfId="26441"/>
    <cellStyle name="Normal 46 7 2 2" xfId="25754"/>
    <cellStyle name="Normal 46 7 3" xfId="27832"/>
    <cellStyle name="Normal 46 8" xfId="32094"/>
    <cellStyle name="Normal 46 8 2" xfId="26442"/>
    <cellStyle name="Normal 46 9" xfId="17847"/>
    <cellStyle name="Normal 46 9 2" xfId="23002"/>
    <cellStyle name="Normal 47" xfId="27091"/>
    <cellStyle name="Normal 47 2" xfId="35198"/>
    <cellStyle name="Normal 47 3" xfId="26444"/>
    <cellStyle name="Normal 48" xfId="15703"/>
    <cellStyle name="Normal 48 2" xfId="34592"/>
    <cellStyle name="Normal 48 2 2" xfId="30213"/>
    <cellStyle name="Normal 48 3" xfId="26447"/>
    <cellStyle name="Normal 49" xfId="2380"/>
    <cellStyle name="Normal 49 2" xfId="1086"/>
    <cellStyle name="Normal 49 2 2" xfId="26452"/>
    <cellStyle name="Normal 49 3" xfId="8447"/>
    <cellStyle name="Normal 5" xfId="530"/>
    <cellStyle name="Normal 5 2" xfId="4450"/>
    <cellStyle name="Normal 5 2 2" xfId="18550"/>
    <cellStyle name="Normal 5 3" xfId="2117"/>
    <cellStyle name="Normal 5 3 2" xfId="4093"/>
    <cellStyle name="Normal 5 3 2 2" xfId="10881"/>
    <cellStyle name="Normal 5 3 2 2 2" xfId="5451"/>
    <cellStyle name="Normal 5 3 2 3" xfId="20187"/>
    <cellStyle name="Normal 5 3 3" xfId="3809"/>
    <cellStyle name="Normal 5 3 3 2" xfId="26454"/>
    <cellStyle name="Normal 5 3 3 2 2" xfId="6390"/>
    <cellStyle name="Normal 5 3 3 3" xfId="26459"/>
    <cellStyle name="Normal 5 3 4" xfId="11169"/>
    <cellStyle name="Normal 5 3 4 2" xfId="25952"/>
    <cellStyle name="Normal 5 3 4 2 2" xfId="5186"/>
    <cellStyle name="Normal 5 3 4 3" xfId="25958"/>
    <cellStyle name="Normal 5 3 5" xfId="20283"/>
    <cellStyle name="Normal 5 3 5 2" xfId="9105"/>
    <cellStyle name="Normal 5 3 5 2 2" xfId="25966"/>
    <cellStyle name="Normal 5 3 5 3" xfId="25968"/>
    <cellStyle name="Normal 5 3 6" xfId="5870"/>
    <cellStyle name="Normal 5 3 6 2" xfId="25982"/>
    <cellStyle name="Normal 5 3 6 2 2" xfId="25984"/>
    <cellStyle name="Normal 5 3 6 3" xfId="25990"/>
    <cellStyle name="Normal 5 3 7" xfId="9286"/>
    <cellStyle name="Normal 5 3 7 2" xfId="4913"/>
    <cellStyle name="Normal 5 3 8" xfId="26002"/>
    <cellStyle name="Normal 5 3 8 2" xfId="25993"/>
    <cellStyle name="Normal 5 3 9" xfId="18914"/>
    <cellStyle name="Normal 5 4" xfId="25640"/>
    <cellStyle name="Normal 5 5" xfId="3237"/>
    <cellStyle name="Normal 50" xfId="36559"/>
    <cellStyle name="Normal 50 2" xfId="6563"/>
    <cellStyle name="Normal 50 2 2" xfId="37234"/>
    <cellStyle name="Normal 50 3" xfId="35596"/>
    <cellStyle name="Normal 51" xfId="32487"/>
    <cellStyle name="Normal 51 2" xfId="27087"/>
    <cellStyle name="Normal 51 2 2" xfId="36631"/>
    <cellStyle name="Normal 51 3" xfId="9211"/>
    <cellStyle name="Normal 52" xfId="27090"/>
    <cellStyle name="Normal 52 2" xfId="35197"/>
    <cellStyle name="Normal 52 2 2" xfId="37720"/>
    <cellStyle name="Normal 52 3" xfId="26445"/>
    <cellStyle name="Normal 53" xfId="15704"/>
    <cellStyle name="Normal 53 2" xfId="34593"/>
    <cellStyle name="Normal 53 2 2" xfId="30214"/>
    <cellStyle name="Normal 53 3" xfId="26448"/>
    <cellStyle name="Normal 54" xfId="2381"/>
    <cellStyle name="Normal 54 2" xfId="1085"/>
    <cellStyle name="Normal 54 2 2" xfId="26453"/>
    <cellStyle name="Normal 54 3" xfId="8446"/>
    <cellStyle name="Normal 55" xfId="4344"/>
    <cellStyle name="Normal 55 2" xfId="26462"/>
    <cellStyle name="Normal 55 2 2" xfId="25678"/>
    <cellStyle name="Normal 55 3" xfId="26463"/>
    <cellStyle name="Normal 56" xfId="15226"/>
    <cellStyle name="Normal 56 2" xfId="7733"/>
    <cellStyle name="Normal 56 2 2" xfId="10835"/>
    <cellStyle name="Normal 56 3" xfId="4085"/>
    <cellStyle name="Normal 57" xfId="7645"/>
    <cellStyle name="Normal 57 2" xfId="7848"/>
    <cellStyle name="Normal 58" xfId="26466"/>
    <cellStyle name="Normal 59" xfId="26469"/>
    <cellStyle name="Normal 6" xfId="38801"/>
    <cellStyle name="Normal 6 2" xfId="4847"/>
    <cellStyle name="Normal 6 3" xfId="4851"/>
    <cellStyle name="Normal 60" xfId="4345"/>
    <cellStyle name="Normal 61" xfId="15227"/>
    <cellStyle name="Normal 62" xfId="7646"/>
    <cellStyle name="Normal 63" xfId="26467"/>
    <cellStyle name="Normal 64" xfId="26470"/>
    <cellStyle name="Normal 7" xfId="1536"/>
    <cellStyle name="Normal 7 10" xfId="25884"/>
    <cellStyle name="Normal 7 10 2" xfId="5061"/>
    <cellStyle name="Normal 7 10 2 2" xfId="12920"/>
    <cellStyle name="Normal 7 10 3" xfId="2623"/>
    <cellStyle name="Normal 7 11" xfId="394"/>
    <cellStyle name="Normal 7 11 2" xfId="2271"/>
    <cellStyle name="Normal 7 11 2 2" xfId="14570"/>
    <cellStyle name="Normal 7 11 3" xfId="17588"/>
    <cellStyle name="Normal 7 12" xfId="1236"/>
    <cellStyle name="Normal 7 12 2" xfId="30782"/>
    <cellStyle name="Normal 7 12 2 2" xfId="15602"/>
    <cellStyle name="Normal 7 12 3" xfId="18464"/>
    <cellStyle name="Normal 7 13" xfId="31166"/>
    <cellStyle name="Normal 7 13 2" xfId="31167"/>
    <cellStyle name="Normal 7 13 2 2" xfId="15632"/>
    <cellStyle name="Normal 7 13 3" xfId="17596"/>
    <cellStyle name="Normal 7 14" xfId="31174"/>
    <cellStyle name="Normal 7 14 2" xfId="36536"/>
    <cellStyle name="Normal 7 14 2 2" xfId="586"/>
    <cellStyle name="Normal 7 14 3" xfId="17525"/>
    <cellStyle name="Normal 7 15" xfId="15228"/>
    <cellStyle name="Normal 7 15 2" xfId="21289"/>
    <cellStyle name="Normal 7 15 2 2" xfId="26471"/>
    <cellStyle name="Normal 7 15 3" xfId="17529"/>
    <cellStyle name="Normal 7 16" xfId="22019"/>
    <cellStyle name="Normal 7 16 2" xfId="22835"/>
    <cellStyle name="Normal 7 17" xfId="22841"/>
    <cellStyle name="Normal 7 17 2" xfId="28588"/>
    <cellStyle name="Normal 7 18" xfId="26473"/>
    <cellStyle name="Normal 7 19" xfId="26476"/>
    <cellStyle name="Normal 7 2" xfId="1180"/>
    <cellStyle name="Normal 7 2 10" xfId="26477"/>
    <cellStyle name="Normal 7 2 10 2" xfId="12199"/>
    <cellStyle name="Normal 7 2 10 2 2" xfId="15078"/>
    <cellStyle name="Normal 7 2 10 3" xfId="24488"/>
    <cellStyle name="Normal 7 2 11" xfId="27271"/>
    <cellStyle name="Normal 7 2 11 2" xfId="19562"/>
    <cellStyle name="Normal 7 2 11 2 2" xfId="24161"/>
    <cellStyle name="Normal 7 2 11 3" xfId="19570"/>
    <cellStyle name="Normal 7 2 12" xfId="26478"/>
    <cellStyle name="Normal 7 2 12 2" xfId="26480"/>
    <cellStyle name="Normal 7 2 12 2 2" xfId="12759"/>
    <cellStyle name="Normal 7 2 12 3" xfId="34600"/>
    <cellStyle name="Normal 7 2 13" xfId="37051"/>
    <cellStyle name="Normal 7 2 13 2" xfId="36647"/>
    <cellStyle name="Normal 7 2 13 2 2" xfId="26485"/>
    <cellStyle name="Normal 7 2 13 3" xfId="20758"/>
    <cellStyle name="Normal 7 2 14" xfId="35629"/>
    <cellStyle name="Normal 7 2 14 2" xfId="26486"/>
    <cellStyle name="Normal 7 2 15" xfId="15330"/>
    <cellStyle name="Normal 7 2 15 2" xfId="15331"/>
    <cellStyle name="Normal 7 2 16" xfId="15336"/>
    <cellStyle name="Normal 7 2 17" xfId="7837"/>
    <cellStyle name="Normal 7 2 18" xfId="24162"/>
    <cellStyle name="Normal 7 2 2" xfId="2529"/>
    <cellStyle name="Normal 7 2 2 10" xfId="26491"/>
    <cellStyle name="Normal 7 2 2 10 2" xfId="26978"/>
    <cellStyle name="Normal 7 2 2 10 2 2" xfId="38426"/>
    <cellStyle name="Normal 7 2 2 10 3" xfId="26493"/>
    <cellStyle name="Normal 7 2 2 11" xfId="18630"/>
    <cellStyle name="Normal 7 2 2 11 2" xfId="25612"/>
    <cellStyle name="Normal 7 2 2 11 2 2" xfId="25623"/>
    <cellStyle name="Normal 7 2 2 11 3" xfId="25627"/>
    <cellStyle name="Normal 7 2 2 12" xfId="25630"/>
    <cellStyle name="Normal 7 2 2 12 2" xfId="25632"/>
    <cellStyle name="Normal 7 2 2 12 2 2" xfId="25637"/>
    <cellStyle name="Normal 7 2 2 12 3" xfId="3616"/>
    <cellStyle name="Normal 7 2 2 13" xfId="7147"/>
    <cellStyle name="Normal 7 2 2 13 2" xfId="480"/>
    <cellStyle name="Normal 7 2 2 14" xfId="36582"/>
    <cellStyle name="Normal 7 2 2 14 2" xfId="28135"/>
    <cellStyle name="Normal 7 2 2 15" xfId="6630"/>
    <cellStyle name="Normal 7 2 2 16" xfId="25658"/>
    <cellStyle name="Normal 7 2 2 2" xfId="12123"/>
    <cellStyle name="Normal 7 2 2 2 10" xfId="26494"/>
    <cellStyle name="Normal 7 2 2 2 10 2" xfId="24475"/>
    <cellStyle name="Normal 7 2 2 2 11" xfId="16598"/>
    <cellStyle name="Normal 7 2 2 2 2" xfId="7489"/>
    <cellStyle name="Normal 7 2 2 2 2 10" xfId="16174"/>
    <cellStyle name="Normal 7 2 2 2 2 2" xfId="9304"/>
    <cellStyle name="Normal 7 2 2 2 2 2 2" xfId="3364"/>
    <cellStyle name="Normal 7 2 2 2 2 2 2 2" xfId="6696"/>
    <cellStyle name="Normal 7 2 2 2 2 2 3" xfId="4024"/>
    <cellStyle name="Normal 7 2 2 2 2 3" xfId="6227"/>
    <cellStyle name="Normal 7 2 2 2 2 3 2" xfId="30257"/>
    <cellStyle name="Normal 7 2 2 2 2 3 2 2" xfId="5678"/>
    <cellStyle name="Normal 7 2 2 2 2 3 3" xfId="11013"/>
    <cellStyle name="Normal 7 2 2 2 2 4" xfId="20180"/>
    <cellStyle name="Normal 7 2 2 2 2 4 2" xfId="3267"/>
    <cellStyle name="Normal 7 2 2 2 2 4 2 2" xfId="20387"/>
    <cellStyle name="Normal 7 2 2 2 2 4 3" xfId="27221"/>
    <cellStyle name="Normal 7 2 2 2 2 5" xfId="26502"/>
    <cellStyle name="Normal 7 2 2 2 2 5 2" xfId="26508"/>
    <cellStyle name="Normal 7 2 2 2 2 5 2 2" xfId="26515"/>
    <cellStyle name="Normal 7 2 2 2 2 5 3" xfId="27314"/>
    <cellStyle name="Normal 7 2 2 2 2 6" xfId="26519"/>
    <cellStyle name="Normal 7 2 2 2 2 6 2" xfId="26522"/>
    <cellStyle name="Normal 7 2 2 2 2 6 2 2" xfId="9064"/>
    <cellStyle name="Normal 7 2 2 2 2 6 3" xfId="27388"/>
    <cellStyle name="Normal 7 2 2 2 2 7" xfId="28072"/>
    <cellStyle name="Normal 7 2 2 2 2 7 2" xfId="25560"/>
    <cellStyle name="Normal 7 2 2 2 2 7 2 2" xfId="6715"/>
    <cellStyle name="Normal 7 2 2 2 2 7 3" xfId="27425"/>
    <cellStyle name="Normal 7 2 2 2 2 8" xfId="6417"/>
    <cellStyle name="Normal 7 2 2 2 2 8 2" xfId="27908"/>
    <cellStyle name="Normal 7 2 2 2 2 9" xfId="26525"/>
    <cellStyle name="Normal 7 2 2 2 2 9 2" xfId="23250"/>
    <cellStyle name="Normal 7 2 2 2 3" xfId="6935"/>
    <cellStyle name="Normal 7 2 2 2 3 2" xfId="3440"/>
    <cellStyle name="Normal 7 2 2 2 3 2 2" xfId="4893"/>
    <cellStyle name="Normal 7 2 2 2 3 3" xfId="14315"/>
    <cellStyle name="Normal 7 2 2 2 4" xfId="10746"/>
    <cellStyle name="Normal 7 2 2 2 4 2" xfId="13175"/>
    <cellStyle name="Normal 7 2 2 2 4 2 2" xfId="4128"/>
    <cellStyle name="Normal 7 2 2 2 4 3" xfId="24218"/>
    <cellStyle name="Normal 7 2 2 2 5" xfId="24568"/>
    <cellStyle name="Normal 7 2 2 2 5 2" xfId="3717"/>
    <cellStyle name="Normal 7 2 2 2 5 2 2" xfId="10331"/>
    <cellStyle name="Normal 7 2 2 2 5 3" xfId="14324"/>
    <cellStyle name="Normal 7 2 2 2 6" xfId="16622"/>
    <cellStyle name="Normal 7 2 2 2 6 2" xfId="4903"/>
    <cellStyle name="Normal 7 2 2 2 6 2 2" xfId="13089"/>
    <cellStyle name="Normal 7 2 2 2 6 3" xfId="14332"/>
    <cellStyle name="Normal 7 2 2 2 7" xfId="21836"/>
    <cellStyle name="Normal 7 2 2 2 7 2" xfId="16125"/>
    <cellStyle name="Normal 7 2 2 2 7 2 2" xfId="16135"/>
    <cellStyle name="Normal 7 2 2 2 7 3" xfId="8399"/>
    <cellStyle name="Normal 7 2 2 2 8" xfId="21842"/>
    <cellStyle name="Normal 7 2 2 2 8 2" xfId="21129"/>
    <cellStyle name="Normal 7 2 2 2 8 2 2" xfId="21133"/>
    <cellStyle name="Normal 7 2 2 2 8 3" xfId="16184"/>
    <cellStyle name="Normal 7 2 2 2 9" xfId="30219"/>
    <cellStyle name="Normal 7 2 2 2 9 2" xfId="21166"/>
    <cellStyle name="Normal 7 2 2 3" xfId="5333"/>
    <cellStyle name="Normal 7 2 2 3 10" xfId="26527"/>
    <cellStyle name="Normal 7 2 2 3 10 2" xfId="25029"/>
    <cellStyle name="Normal 7 2 2 3 11" xfId="36724"/>
    <cellStyle name="Normal 7 2 2 3 2" xfId="6939"/>
    <cellStyle name="Normal 7 2 2 3 2 10" xfId="3412"/>
    <cellStyle name="Normal 7 2 2 3 2 2" xfId="6944"/>
    <cellStyle name="Normal 7 2 2 3 2 2 2" xfId="26530"/>
    <cellStyle name="Normal 7 2 2 3 2 2 2 2" xfId="20399"/>
    <cellStyle name="Normal 7 2 2 3 2 2 3" xfId="28379"/>
    <cellStyle name="Normal 7 2 2 3 2 3" xfId="26535"/>
    <cellStyle name="Normal 7 2 2 3 2 3 2" xfId="25001"/>
    <cellStyle name="Normal 7 2 2 3 2 3 2 2" xfId="26540"/>
    <cellStyle name="Normal 7 2 2 3 2 3 3" xfId="26548"/>
    <cellStyle name="Normal 7 2 2 3 2 4" xfId="26551"/>
    <cellStyle name="Normal 7 2 2 3 2 4 2" xfId="26555"/>
    <cellStyle name="Normal 7 2 2 3 2 4 2 2" xfId="25486"/>
    <cellStyle name="Normal 7 2 2 3 2 4 3" xfId="19171"/>
    <cellStyle name="Normal 7 2 2 3 2 5" xfId="26359"/>
    <cellStyle name="Normal 7 2 2 3 2 5 2" xfId="26051"/>
    <cellStyle name="Normal 7 2 2 3 2 5 2 2" xfId="26560"/>
    <cellStyle name="Normal 7 2 2 3 2 5 3" xfId="26570"/>
    <cellStyle name="Normal 7 2 2 3 2 6" xfId="26575"/>
    <cellStyle name="Normal 7 2 2 3 2 6 2" xfId="26579"/>
    <cellStyle name="Normal 7 2 2 3 2 6 2 2" xfId="10620"/>
    <cellStyle name="Normal 7 2 2 3 2 6 3" xfId="2399"/>
    <cellStyle name="Normal 7 2 2 3 2 7" xfId="30975"/>
    <cellStyle name="Normal 7 2 2 3 2 7 2" xfId="26582"/>
    <cellStyle name="Normal 7 2 2 3 2 7 2 2" xfId="4954"/>
    <cellStyle name="Normal 7 2 2 3 2 7 3" xfId="25682"/>
    <cellStyle name="Normal 7 2 2 3 2 8" xfId="2096"/>
    <cellStyle name="Normal 7 2 2 3 2 8 2" xfId="23227"/>
    <cellStyle name="Normal 7 2 2 3 2 9" xfId="23231"/>
    <cellStyle name="Normal 7 2 2 3 2 9 2" xfId="26583"/>
    <cellStyle name="Normal 7 2 2 3 3" xfId="6947"/>
    <cellStyle name="Normal 7 2 2 3 3 2" xfId="26586"/>
    <cellStyle name="Normal 7 2 2 3 3 2 2" xfId="26587"/>
    <cellStyle name="Normal 7 2 2 3 3 3" xfId="3073"/>
    <cellStyle name="Normal 7 2 2 3 4" xfId="29620"/>
    <cellStyle name="Normal 7 2 2 3 4 2" xfId="26590"/>
    <cellStyle name="Normal 7 2 2 3 4 2 2" xfId="28984"/>
    <cellStyle name="Normal 7 2 2 3 4 3" xfId="16491"/>
    <cellStyle name="Normal 7 2 2 3 5" xfId="26592"/>
    <cellStyle name="Normal 7 2 2 3 5 2" xfId="26594"/>
    <cellStyle name="Normal 7 2 2 3 5 2 2" xfId="29459"/>
    <cellStyle name="Normal 7 2 2 3 5 3" xfId="3179"/>
    <cellStyle name="Normal 7 2 2 3 6" xfId="15727"/>
    <cellStyle name="Normal 7 2 2 3 6 2" xfId="28834"/>
    <cellStyle name="Normal 7 2 2 3 6 2 2" xfId="24186"/>
    <cellStyle name="Normal 7 2 2 3 6 3" xfId="26597"/>
    <cellStyle name="Normal 7 2 2 3 7" xfId="20865"/>
    <cellStyle name="Normal 7 2 2 3 7 2" xfId="21846"/>
    <cellStyle name="Normal 7 2 2 3 7 2 2" xfId="26599"/>
    <cellStyle name="Normal 7 2 2 3 7 3" xfId="26601"/>
    <cellStyle name="Normal 7 2 2 3 8" xfId="21045"/>
    <cellStyle name="Normal 7 2 2 3 8 2" xfId="26603"/>
    <cellStyle name="Normal 7 2 2 3 8 2 2" xfId="35841"/>
    <cellStyle name="Normal 7 2 2 3 8 3" xfId="26954"/>
    <cellStyle name="Normal 7 2 2 3 9" xfId="27513"/>
    <cellStyle name="Normal 7 2 2 3 9 2" xfId="36805"/>
    <cellStyle name="Normal 7 2 2 4" xfId="12806"/>
    <cellStyle name="Normal 7 2 2 4 10" xfId="26604"/>
    <cellStyle name="Normal 7 2 2 4 2" xfId="7390"/>
    <cellStyle name="Normal 7 2 2 4 2 2" xfId="7220"/>
    <cellStyle name="Normal 7 2 2 4 2 2 2" xfId="12147"/>
    <cellStyle name="Normal 7 2 2 4 2 3" xfId="20698"/>
    <cellStyle name="Normal 7 2 2 4 3" xfId="6956"/>
    <cellStyle name="Normal 7 2 2 4 3 2" xfId="13251"/>
    <cellStyle name="Normal 7 2 2 4 3 2 2" xfId="12181"/>
    <cellStyle name="Normal 7 2 2 4 3 3" xfId="14341"/>
    <cellStyle name="Normal 7 2 2 4 4" xfId="26608"/>
    <cellStyle name="Normal 7 2 2 4 4 2" xfId="12356"/>
    <cellStyle name="Normal 7 2 2 4 4 2 2" xfId="26611"/>
    <cellStyle name="Normal 7 2 2 4 4 3" xfId="16494"/>
    <cellStyle name="Normal 7 2 2 4 5" xfId="27494"/>
    <cellStyle name="Normal 7 2 2 4 5 2" xfId="26614"/>
    <cellStyle name="Normal 7 2 2 4 5 2 2" xfId="30470"/>
    <cellStyle name="Normal 7 2 2 4 5 3" xfId="12229"/>
    <cellStyle name="Normal 7 2 2 4 6" xfId="35083"/>
    <cellStyle name="Normal 7 2 2 4 6 2" xfId="26621"/>
    <cellStyle name="Normal 7 2 2 4 6 2 2" xfId="26627"/>
    <cellStyle name="Normal 7 2 2 4 6 3" xfId="26634"/>
    <cellStyle name="Normal 7 2 2 4 7" xfId="21850"/>
    <cellStyle name="Normal 7 2 2 4 7 2" xfId="22738"/>
    <cellStyle name="Normal 7 2 2 4 7 2 2" xfId="26636"/>
    <cellStyle name="Normal 7 2 2 4 7 3" xfId="26643"/>
    <cellStyle name="Normal 7 2 2 4 8" xfId="26612"/>
    <cellStyle name="Normal 7 2 2 4 8 2" xfId="22774"/>
    <cellStyle name="Normal 7 2 2 4 9" xfId="26646"/>
    <cellStyle name="Normal 7 2 2 4 9 2" xfId="22817"/>
    <cellStyle name="Normal 7 2 2 5" xfId="12813"/>
    <cellStyle name="Normal 7 2 2 5 10" xfId="26648"/>
    <cellStyle name="Normal 7 2 2 5 2" xfId="6725"/>
    <cellStyle name="Normal 7 2 2 5 2 2" xfId="11326"/>
    <cellStyle name="Normal 7 2 2 5 2 2 2" xfId="6855"/>
    <cellStyle name="Normal 7 2 2 5 2 3" xfId="12292"/>
    <cellStyle name="Normal 7 2 2 5 3" xfId="6964"/>
    <cellStyle name="Normal 7 2 2 5 3 2" xfId="28974"/>
    <cellStyle name="Normal 7 2 2 5 3 2 2" xfId="13637"/>
    <cellStyle name="Normal 7 2 2 5 3 3" xfId="13644"/>
    <cellStyle name="Normal 7 2 2 5 4" xfId="15981"/>
    <cellStyle name="Normal 7 2 2 5 4 2" xfId="8355"/>
    <cellStyle name="Normal 7 2 2 5 4 2 2" xfId="19919"/>
    <cellStyle name="Normal 7 2 2 5 4 3" xfId="18902"/>
    <cellStyle name="Normal 7 2 2 5 5" xfId="3566"/>
    <cellStyle name="Normal 7 2 2 5 5 2" xfId="23808"/>
    <cellStyle name="Normal 7 2 2 5 5 2 2" xfId="23809"/>
    <cellStyle name="Normal 7 2 2 5 5 3" xfId="26095"/>
    <cellStyle name="Normal 7 2 2 5 6" xfId="26650"/>
    <cellStyle name="Normal 7 2 2 5 6 2" xfId="22915"/>
    <cellStyle name="Normal 7 2 2 5 6 2 2" xfId="22919"/>
    <cellStyle name="Normal 7 2 2 5 6 3" xfId="22923"/>
    <cellStyle name="Normal 7 2 2 5 7" xfId="21853"/>
    <cellStyle name="Normal 7 2 2 5 7 2" xfId="11030"/>
    <cellStyle name="Normal 7 2 2 5 7 2 2" xfId="6135"/>
    <cellStyle name="Normal 7 2 2 5 7 3" xfId="11061"/>
    <cellStyle name="Normal 7 2 2 5 8" xfId="19196"/>
    <cellStyle name="Normal 7 2 2 5 8 2" xfId="13897"/>
    <cellStyle name="Normal 7 2 2 5 9" xfId="25146"/>
    <cellStyle name="Normal 7 2 2 5 9 2" xfId="33022"/>
    <cellStyle name="Normal 7 2 2 6" xfId="6731"/>
    <cellStyle name="Normal 7 2 2 6 2" xfId="6966"/>
    <cellStyle name="Normal 7 2 2 6 2 2" xfId="27589"/>
    <cellStyle name="Normal 7 2 2 6 2 2 2" xfId="21350"/>
    <cellStyle name="Normal 7 2 2 6 2 3" xfId="22574"/>
    <cellStyle name="Normal 7 2 2 6 3" xfId="26653"/>
    <cellStyle name="Normal 7 2 2 6 3 2" xfId="28108"/>
    <cellStyle name="Normal 7 2 2 6 3 2 2" xfId="33792"/>
    <cellStyle name="Normal 7 2 2 6 3 3" xfId="15050"/>
    <cellStyle name="Normal 7 2 2 6 4" xfId="26656"/>
    <cellStyle name="Normal 7 2 2 6 4 2" xfId="26658"/>
    <cellStyle name="Normal 7 2 2 6 4 2 2" xfId="26659"/>
    <cellStyle name="Normal 7 2 2 6 4 3" xfId="19208"/>
    <cellStyle name="Normal 7 2 2 6 5" xfId="17418"/>
    <cellStyle name="Normal 7 2 2 6 5 2" xfId="35247"/>
    <cellStyle name="Normal 7 2 2 6 5 2 2" xfId="26660"/>
    <cellStyle name="Normal 7 2 2 6 5 3" xfId="786"/>
    <cellStyle name="Normal 7 2 2 6 6" xfId="29881"/>
    <cellStyle name="Normal 7 2 2 6 6 2" xfId="35028"/>
    <cellStyle name="Normal 7 2 2 6 6 2 2" xfId="26662"/>
    <cellStyle name="Normal 7 2 2 6 6 3" xfId="26665"/>
    <cellStyle name="Normal 7 2 2 6 7" xfId="21857"/>
    <cellStyle name="Normal 7 2 2 6 7 2" xfId="35099"/>
    <cellStyle name="Normal 7 2 2 6 8" xfId="19981"/>
    <cellStyle name="Normal 7 2 2 6 8 2" xfId="26666"/>
    <cellStyle name="Normal 7 2 2 6 9" xfId="26670"/>
    <cellStyle name="Normal 7 2 2 7" xfId="4074"/>
    <cellStyle name="Normal 7 2 2 7 2" xfId="6973"/>
    <cellStyle name="Normal 7 2 2 7 2 2" xfId="28129"/>
    <cellStyle name="Normal 7 2 2 7 3" xfId="2856"/>
    <cellStyle name="Normal 7 2 2 8" xfId="28814"/>
    <cellStyle name="Normal 7 2 2 8 2" xfId="18886"/>
    <cellStyle name="Normal 7 2 2 8 2 2" xfId="17601"/>
    <cellStyle name="Normal 7 2 2 8 3" xfId="34294"/>
    <cellStyle name="Normal 7 2 2 9" xfId="26673"/>
    <cellStyle name="Normal 7 2 2 9 2" xfId="18478"/>
    <cellStyle name="Normal 7 2 2 9 2 2" xfId="18299"/>
    <cellStyle name="Normal 7 2 2 9 3" xfId="37267"/>
    <cellStyle name="Normal 7 2 3" xfId="19864"/>
    <cellStyle name="Normal 7 2 3 10" xfId="23807"/>
    <cellStyle name="Normal 7 2 3 10 2" xfId="23810"/>
    <cellStyle name="Normal 7 2 3 11" xfId="26096"/>
    <cellStyle name="Normal 7 2 3 2" xfId="31283"/>
    <cellStyle name="Normal 7 2 3 2 10" xfId="19149"/>
    <cellStyle name="Normal 7 2 3 2 2" xfId="26676"/>
    <cellStyle name="Normal 7 2 3 2 2 2" xfId="26677"/>
    <cellStyle name="Normal 7 2 3 2 2 2 2" xfId="22874"/>
    <cellStyle name="Normal 7 2 3 2 2 3" xfId="19641"/>
    <cellStyle name="Normal 7 2 3 2 3" xfId="849"/>
    <cellStyle name="Normal 7 2 3 2 3 2" xfId="32681"/>
    <cellStyle name="Normal 7 2 3 2 3 2 2" xfId="23425"/>
    <cellStyle name="Normal 7 2 3 2 3 3" xfId="14352"/>
    <cellStyle name="Normal 7 2 3 2 4" xfId="26678"/>
    <cellStyle name="Normal 7 2 3 2 4 2" xfId="38163"/>
    <cellStyle name="Normal 7 2 3 2 4 2 2" xfId="14152"/>
    <cellStyle name="Normal 7 2 3 2 4 3" xfId="19647"/>
    <cellStyle name="Normal 7 2 3 2 5" xfId="24578"/>
    <cellStyle name="Normal 7 2 3 2 5 2" xfId="13983"/>
    <cellStyle name="Normal 7 2 3 2 5 2 2" xfId="13986"/>
    <cellStyle name="Normal 7 2 3 2 5 3" xfId="4392"/>
    <cellStyle name="Normal 7 2 3 2 6" xfId="37837"/>
    <cellStyle name="Normal 7 2 3 2 6 2" xfId="38137"/>
    <cellStyle name="Normal 7 2 3 2 6 2 2" xfId="24044"/>
    <cellStyle name="Normal 7 2 3 2 6 3" xfId="26679"/>
    <cellStyle name="Normal 7 2 3 2 7" xfId="21870"/>
    <cellStyle name="Normal 7 2 3 2 7 2" xfId="21872"/>
    <cellStyle name="Normal 7 2 3 2 7 2 2" xfId="31724"/>
    <cellStyle name="Normal 7 2 3 2 7 3" xfId="26680"/>
    <cellStyle name="Normal 7 2 3 2 8" xfId="21874"/>
    <cellStyle name="Normal 7 2 3 2 8 2" xfId="26682"/>
    <cellStyle name="Normal 7 2 3 2 9" xfId="26683"/>
    <cellStyle name="Normal 7 2 3 2 9 2" xfId="36768"/>
    <cellStyle name="Normal 7 2 3 3" xfId="26689"/>
    <cellStyle name="Normal 7 2 3 3 2" xfId="26692"/>
    <cellStyle name="Normal 7 2 3 3 2 2" xfId="37643"/>
    <cellStyle name="Normal 7 2 3 3 3" xfId="31886"/>
    <cellStyle name="Normal 7 2 3 4" xfId="5801"/>
    <cellStyle name="Normal 7 2 3 4 2" xfId="5909"/>
    <cellStyle name="Normal 7 2 3 4 2 2" xfId="33140"/>
    <cellStyle name="Normal 7 2 3 4 3" xfId="26694"/>
    <cellStyle name="Normal 7 2 3 5" xfId="3891"/>
    <cellStyle name="Normal 7 2 3 5 2" xfId="26695"/>
    <cellStyle name="Normal 7 2 3 5 2 2" xfId="26697"/>
    <cellStyle name="Normal 7 2 3 5 3" xfId="26700"/>
    <cellStyle name="Normal 7 2 3 6" xfId="24243"/>
    <cellStyle name="Normal 7 2 3 6 2" xfId="2635"/>
    <cellStyle name="Normal 7 2 3 6 2 2" xfId="26706"/>
    <cellStyle name="Normal 7 2 3 6 3" xfId="26708"/>
    <cellStyle name="Normal 7 2 3 7" xfId="4420"/>
    <cellStyle name="Normal 7 2 3 7 2" xfId="29696"/>
    <cellStyle name="Normal 7 2 3 7 2 2" xfId="26713"/>
    <cellStyle name="Normal 7 2 3 7 3" xfId="11810"/>
    <cellStyle name="Normal 7 2 3 8" xfId="15900"/>
    <cellStyle name="Normal 7 2 3 8 2" xfId="16308"/>
    <cellStyle name="Normal 7 2 3 8 2 2" xfId="7726"/>
    <cellStyle name="Normal 7 2 3 8 3" xfId="36266"/>
    <cellStyle name="Normal 7 2 3 9" xfId="22567"/>
    <cellStyle name="Normal 7 2 3 9 2" xfId="18712"/>
    <cellStyle name="Normal 7 2 4" xfId="31942"/>
    <cellStyle name="Normal 7 2 4 10" xfId="24864"/>
    <cellStyle name="Normal 7 2 4 10 2" xfId="30509"/>
    <cellStyle name="Normal 7 2 4 11" xfId="24896"/>
    <cellStyle name="Normal 7 2 4 2" xfId="24438"/>
    <cellStyle name="Normal 7 2 4 2 10" xfId="31322"/>
    <cellStyle name="Normal 7 2 4 2 2" xfId="24145"/>
    <cellStyle name="Normal 7 2 4 2 2 2" xfId="33463"/>
    <cellStyle name="Normal 7 2 4 2 2 2 2" xfId="35173"/>
    <cellStyle name="Normal 7 2 4 2 2 3" xfId="19908"/>
    <cellStyle name="Normal 7 2 4 2 3" xfId="24149"/>
    <cellStyle name="Normal 7 2 4 2 3 2" xfId="5756"/>
    <cellStyle name="Normal 7 2 4 2 3 2 2" xfId="26714"/>
    <cellStyle name="Normal 7 2 4 2 3 3" xfId="17676"/>
    <cellStyle name="Normal 7 2 4 2 4" xfId="26715"/>
    <cellStyle name="Normal 7 2 4 2 4 2" xfId="26717"/>
    <cellStyle name="Normal 7 2 4 2 4 2 2" xfId="37618"/>
    <cellStyle name="Normal 7 2 4 2 4 3" xfId="37541"/>
    <cellStyle name="Normal 7 2 4 2 5" xfId="24587"/>
    <cellStyle name="Normal 7 2 4 2 5 2" xfId="26718"/>
    <cellStyle name="Normal 7 2 4 2 5 2 2" xfId="26719"/>
    <cellStyle name="Normal 7 2 4 2 5 3" xfId="29853"/>
    <cellStyle name="Normal 7 2 4 2 6" xfId="26720"/>
    <cellStyle name="Normal 7 2 4 2 6 2" xfId="26721"/>
    <cellStyle name="Normal 7 2 4 2 6 2 2" xfId="30554"/>
    <cellStyle name="Normal 7 2 4 2 6 3" xfId="26723"/>
    <cellStyle name="Normal 7 2 4 2 7" xfId="21913"/>
    <cellStyle name="Normal 7 2 4 2 7 2" xfId="21916"/>
    <cellStyle name="Normal 7 2 4 2 7 2 2" xfId="26725"/>
    <cellStyle name="Normal 7 2 4 2 7 3" xfId="26726"/>
    <cellStyle name="Normal 7 2 4 2 8" xfId="22672"/>
    <cellStyle name="Normal 7 2 4 2 8 2" xfId="17269"/>
    <cellStyle name="Normal 7 2 4 2 9" xfId="22409"/>
    <cellStyle name="Normal 7 2 4 2 9 2" xfId="30026"/>
    <cellStyle name="Normal 7 2 4 3" xfId="24152"/>
    <cellStyle name="Normal 7 2 4 3 2" xfId="24163"/>
    <cellStyle name="Normal 7 2 4 3 2 2" xfId="24167"/>
    <cellStyle name="Normal 7 2 4 3 3" xfId="24174"/>
    <cellStyle name="Normal 7 2 4 4" xfId="12831"/>
    <cellStyle name="Normal 7 2 4 4 2" xfId="133"/>
    <cellStyle name="Normal 7 2 4 4 2 2" xfId="24176"/>
    <cellStyle name="Normal 7 2 4 4 3" xfId="1927"/>
    <cellStyle name="Normal 7 2 4 5" xfId="12833"/>
    <cellStyle name="Normal 7 2 4 5 2" xfId="24184"/>
    <cellStyle name="Normal 7 2 4 5 2 2" xfId="32420"/>
    <cellStyle name="Normal 7 2 4 5 3" xfId="3610"/>
    <cellStyle name="Normal 7 2 4 6" xfId="24190"/>
    <cellStyle name="Normal 7 2 4 6 2" xfId="24193"/>
    <cellStyle name="Normal 7 2 4 6 2 2" xfId="32566"/>
    <cellStyle name="Normal 7 2 4 6 3" xfId="24197"/>
    <cellStyle name="Normal 7 2 4 7" xfId="24205"/>
    <cellStyle name="Normal 7 2 4 7 2" xfId="937"/>
    <cellStyle name="Normal 7 2 4 7 2 2" xfId="13332"/>
    <cellStyle name="Normal 7 2 4 7 3" xfId="33674"/>
    <cellStyle name="Normal 7 2 4 8" xfId="24208"/>
    <cellStyle name="Normal 7 2 4 8 2" xfId="340"/>
    <cellStyle name="Normal 7 2 4 8 2 2" xfId="390"/>
    <cellStyle name="Normal 7 2 4 8 3" xfId="262"/>
    <cellStyle name="Normal 7 2 4 9" xfId="22577"/>
    <cellStyle name="Normal 7 2 4 9 2" xfId="15350"/>
    <cellStyle name="Normal 7 2 5" xfId="5172"/>
    <cellStyle name="Normal 7 2 5 10" xfId="20449"/>
    <cellStyle name="Normal 7 2 5 2" xfId="22449"/>
    <cellStyle name="Normal 7 2 5 2 2" xfId="25648"/>
    <cellStyle name="Normal 7 2 5 2 2 2" xfId="26731"/>
    <cellStyle name="Normal 7 2 5 2 3" xfId="26732"/>
    <cellStyle name="Normal 7 2 5 3" xfId="26733"/>
    <cellStyle name="Normal 7 2 5 3 2" xfId="26736"/>
    <cellStyle name="Normal 7 2 5 3 2 2" xfId="26738"/>
    <cellStyle name="Normal 7 2 5 3 3" xfId="26739"/>
    <cellStyle name="Normal 7 2 5 4" xfId="12845"/>
    <cellStyle name="Normal 7 2 5 4 2" xfId="1698"/>
    <cellStyle name="Normal 7 2 5 4 2 2" xfId="26742"/>
    <cellStyle name="Normal 7 2 5 4 3" xfId="26743"/>
    <cellStyle name="Normal 7 2 5 5" xfId="2877"/>
    <cellStyle name="Normal 7 2 5 5 2" xfId="4509"/>
    <cellStyle name="Normal 7 2 5 5 2 2" xfId="26746"/>
    <cellStyle name="Normal 7 2 5 5 3" xfId="11537"/>
    <cellStyle name="Normal 7 2 5 6" xfId="24246"/>
    <cellStyle name="Normal 7 2 5 6 2" xfId="38353"/>
    <cellStyle name="Normal 7 2 5 6 2 2" xfId="26748"/>
    <cellStyle name="Normal 7 2 5 6 3" xfId="26749"/>
    <cellStyle name="Normal 7 2 5 7" xfId="29704"/>
    <cellStyle name="Normal 7 2 5 7 2" xfId="5328"/>
    <cellStyle name="Normal 7 2 5 7 2 2" xfId="13430"/>
    <cellStyle name="Normal 7 2 5 7 3" xfId="24257"/>
    <cellStyle name="Normal 7 2 5 8" xfId="24776"/>
    <cellStyle name="Normal 7 2 5 8 2" xfId="24777"/>
    <cellStyle name="Normal 7 2 5 9" xfId="24786"/>
    <cellStyle name="Normal 7 2 5 9 2" xfId="24789"/>
    <cellStyle name="Normal 7 2 6" xfId="9221"/>
    <cellStyle name="Normal 7 2 6 10" xfId="13256"/>
    <cellStyle name="Normal 7 2 6 2" xfId="26752"/>
    <cellStyle name="Normal 7 2 6 2 2" xfId="4602"/>
    <cellStyle name="Normal 7 2 6 2 2 2" xfId="29058"/>
    <cellStyle name="Normal 7 2 6 2 3" xfId="26753"/>
    <cellStyle name="Normal 7 2 6 3" xfId="26754"/>
    <cellStyle name="Normal 7 2 6 3 2" xfId="36662"/>
    <cellStyle name="Normal 7 2 6 3 2 2" xfId="38428"/>
    <cellStyle name="Normal 7 2 6 3 3" xfId="26757"/>
    <cellStyle name="Normal 7 2 6 4" xfId="12852"/>
    <cellStyle name="Normal 7 2 6 4 2" xfId="1586"/>
    <cellStyle name="Normal 7 2 6 4 2 2" xfId="36102"/>
    <cellStyle name="Normal 7 2 6 4 3" xfId="26758"/>
    <cellStyle name="Normal 7 2 6 5" xfId="12856"/>
    <cellStyle name="Normal 7 2 6 5 2" xfId="26760"/>
    <cellStyle name="Normal 7 2 6 5 2 2" xfId="26766"/>
    <cellStyle name="Normal 7 2 6 5 3" xfId="11553"/>
    <cellStyle name="Normal 7 2 6 6" xfId="26772"/>
    <cellStyle name="Normal 7 2 6 6 2" xfId="28267"/>
    <cellStyle name="Normal 7 2 6 6 2 2" xfId="32807"/>
    <cellStyle name="Normal 7 2 6 6 3" xfId="25198"/>
    <cellStyle name="Normal 7 2 6 7" xfId="7595"/>
    <cellStyle name="Normal 7 2 6 7 2" xfId="5428"/>
    <cellStyle name="Normal 7 2 6 7 2 2" xfId="8169"/>
    <cellStyle name="Normal 7 2 6 7 3" xfId="24268"/>
    <cellStyle name="Normal 7 2 6 8" xfId="4628"/>
    <cellStyle name="Normal 7 2 6 8 2" xfId="24839"/>
    <cellStyle name="Normal 7 2 6 9" xfId="22198"/>
    <cellStyle name="Normal 7 2 6 9 2" xfId="35860"/>
    <cellStyle name="Normal 7 2 7" xfId="8690"/>
    <cellStyle name="Normal 7 2 7 2" xfId="3027"/>
    <cellStyle name="Normal 7 2 7 2 2" xfId="18248"/>
    <cellStyle name="Normal 7 2 7 2 2 2" xfId="18253"/>
    <cellStyle name="Normal 7 2 7 2 3" xfId="18256"/>
    <cellStyle name="Normal 7 2 7 3" xfId="30762"/>
    <cellStyle name="Normal 7 2 7 3 2" xfId="18258"/>
    <cellStyle name="Normal 7 2 7 3 2 2" xfId="37515"/>
    <cellStyle name="Normal 7 2 7 3 3" xfId="26773"/>
    <cellStyle name="Normal 7 2 7 4" xfId="12864"/>
    <cellStyle name="Normal 7 2 7 4 2" xfId="18260"/>
    <cellStyle name="Normal 7 2 7 4 2 2" xfId="34225"/>
    <cellStyle name="Normal 7 2 7 4 3" xfId="35056"/>
    <cellStyle name="Normal 7 2 7 5" xfId="18262"/>
    <cellStyle name="Normal 7 2 7 5 2" xfId="26774"/>
    <cellStyle name="Normal 7 2 7 5 2 2" xfId="6468"/>
    <cellStyle name="Normal 7 2 7 5 3" xfId="7599"/>
    <cellStyle name="Normal 7 2 7 6" xfId="2590"/>
    <cellStyle name="Normal 7 2 7 6 2" xfId="3903"/>
    <cellStyle name="Normal 7 2 7 6 2 2" xfId="28776"/>
    <cellStyle name="Normal 7 2 7 6 3" xfId="22883"/>
    <cellStyle name="Normal 7 2 7 7" xfId="28124"/>
    <cellStyle name="Normal 7 2 7 7 2" xfId="22888"/>
    <cellStyle name="Normal 7 2 7 8" xfId="22894"/>
    <cellStyle name="Normal 7 2 7 8 2" xfId="22897"/>
    <cellStyle name="Normal 7 2 7 9" xfId="22905"/>
    <cellStyle name="Normal 7 2 8" xfId="1338"/>
    <cellStyle name="Normal 7 2 8 2" xfId="38019"/>
    <cellStyle name="Normal 7 2 8 2 2" xfId="26775"/>
    <cellStyle name="Normal 7 2 8 3" xfId="38746"/>
    <cellStyle name="Normal 7 2 9" xfId="26778"/>
    <cellStyle name="Normal 7 2 9 2" xfId="30457"/>
    <cellStyle name="Normal 7 2 9 2 2" xfId="16330"/>
    <cellStyle name="Normal 7 2 9 3" xfId="36143"/>
    <cellStyle name="Normal 7 3" xfId="16634"/>
    <cellStyle name="Normal 7 3 10" xfId="6482"/>
    <cellStyle name="Normal 7 3 10 2" xfId="9714"/>
    <cellStyle name="Normal 7 3 10 2 2" xfId="23471"/>
    <cellStyle name="Normal 7 3 10 3" xfId="26779"/>
    <cellStyle name="Normal 7 3 11" xfId="8507"/>
    <cellStyle name="Normal 7 3 11 2" xfId="22932"/>
    <cellStyle name="Normal 7 3 11 2 2" xfId="23550"/>
    <cellStyle name="Normal 7 3 11 3" xfId="26781"/>
    <cellStyle name="Normal 7 3 12" xfId="32582"/>
    <cellStyle name="Normal 7 3 12 2" xfId="22994"/>
    <cellStyle name="Normal 7 3 12 2 2" xfId="23590"/>
    <cellStyle name="Normal 7 3 12 3" xfId="5858"/>
    <cellStyle name="Normal 7 3 13" xfId="2388"/>
    <cellStyle name="Normal 7 3 13 2" xfId="23046"/>
    <cellStyle name="Normal 7 3 13 2 2" xfId="23619"/>
    <cellStyle name="Normal 7 3 13 3" xfId="2714"/>
    <cellStyle name="Normal 7 3 14" xfId="5899"/>
    <cellStyle name="Normal 7 3 14 2" xfId="2684"/>
    <cellStyle name="Normal 7 3 15" xfId="4379"/>
    <cellStyle name="Normal 7 3 15 2" xfId="4662"/>
    <cellStyle name="Normal 7 3 16" xfId="7758"/>
    <cellStyle name="Normal 7 3 17" xfId="3227"/>
    <cellStyle name="Normal 7 3 2" xfId="3339"/>
    <cellStyle name="Normal 7 3 2 10" xfId="27209"/>
    <cellStyle name="Normal 7 3 2 10 2" xfId="27877"/>
    <cellStyle name="Normal 7 3 2 10 2 2" xfId="26785"/>
    <cellStyle name="Normal 7 3 2 10 3" xfId="27879"/>
    <cellStyle name="Normal 7 3 2 11" xfId="26984"/>
    <cellStyle name="Normal 7 3 2 11 2" xfId="27815"/>
    <cellStyle name="Normal 7 3 2 11 2 2" xfId="17955"/>
    <cellStyle name="Normal 7 3 2 11 3" xfId="27885"/>
    <cellStyle name="Normal 7 3 2 12" xfId="26987"/>
    <cellStyle name="Normal 7 3 2 12 2" xfId="11526"/>
    <cellStyle name="Normal 7 3 2 12 2 2" xfId="26787"/>
    <cellStyle name="Normal 7 3 2 12 3" xfId="26789"/>
    <cellStyle name="Normal 7 3 2 13" xfId="32673"/>
    <cellStyle name="Normal 7 3 2 13 2" xfId="11533"/>
    <cellStyle name="Normal 7 3 2 14" xfId="27003"/>
    <cellStyle name="Normal 7 3 2 14 2" xfId="11549"/>
    <cellStyle name="Normal 7 3 2 15" xfId="34966"/>
    <cellStyle name="Normal 7 3 2 16" xfId="21343"/>
    <cellStyle name="Normal 7 3 2 2" xfId="22847"/>
    <cellStyle name="Normal 7 3 2 2 10" xfId="21452"/>
    <cellStyle name="Normal 7 3 2 2 10 2" xfId="18091"/>
    <cellStyle name="Normal 7 3 2 2 11" xfId="20797"/>
    <cellStyle name="Normal 7 3 2 2 2" xfId="7059"/>
    <cellStyle name="Normal 7 3 2 2 2 10" xfId="10033"/>
    <cellStyle name="Normal 7 3 2 2 2 2" xfId="27213"/>
    <cellStyle name="Normal 7 3 2 2 2 2 2" xfId="34043"/>
    <cellStyle name="Normal 7 3 2 2 2 2 2 2" xfId="26790"/>
    <cellStyle name="Normal 7 3 2 2 2 2 3" xfId="30703"/>
    <cellStyle name="Normal 7 3 2 2 2 3" xfId="21321"/>
    <cellStyle name="Normal 7 3 2 2 2 3 2" xfId="36485"/>
    <cellStyle name="Normal 7 3 2 2 2 3 2 2" xfId="26794"/>
    <cellStyle name="Normal 7 3 2 2 2 3 3" xfId="38421"/>
    <cellStyle name="Normal 7 3 2 2 2 4" xfId="36320"/>
    <cellStyle name="Normal 7 3 2 2 2 4 2" xfId="36158"/>
    <cellStyle name="Normal 7 3 2 2 2 4 2 2" xfId="26796"/>
    <cellStyle name="Normal 7 3 2 2 2 4 3" xfId="24821"/>
    <cellStyle name="Normal 7 3 2 2 2 5" xfId="37972"/>
    <cellStyle name="Normal 7 3 2 2 2 5 2" xfId="37813"/>
    <cellStyle name="Normal 7 3 2 2 2 5 2 2" xfId="26798"/>
    <cellStyle name="Normal 7 3 2 2 2 5 3" xfId="32893"/>
    <cellStyle name="Normal 7 3 2 2 2 6" xfId="26801"/>
    <cellStyle name="Normal 7 3 2 2 2 6 2" xfId="27065"/>
    <cellStyle name="Normal 7 3 2 2 2 6 2 2" xfId="31377"/>
    <cellStyle name="Normal 7 3 2 2 2 6 3" xfId="26802"/>
    <cellStyle name="Normal 7 3 2 2 2 7" xfId="27067"/>
    <cellStyle name="Normal 7 3 2 2 2 7 2" xfId="26804"/>
    <cellStyle name="Normal 7 3 2 2 2 7 2 2" xfId="26809"/>
    <cellStyle name="Normal 7 3 2 2 2 7 3" xfId="26814"/>
    <cellStyle name="Normal 7 3 2 2 2 8" xfId="184"/>
    <cellStyle name="Normal 7 3 2 2 2 8 2" xfId="26815"/>
    <cellStyle name="Normal 7 3 2 2 2 9" xfId="26821"/>
    <cellStyle name="Normal 7 3 2 2 2 9 2" xfId="26148"/>
    <cellStyle name="Normal 7 3 2 2 3" xfId="22500"/>
    <cellStyle name="Normal 7 3 2 2 3 2" xfId="22501"/>
    <cellStyle name="Normal 7 3 2 2 3 2 2" xfId="25759"/>
    <cellStyle name="Normal 7 3 2 2 3 3" xfId="21324"/>
    <cellStyle name="Normal 7 3 2 2 4" xfId="22505"/>
    <cellStyle name="Normal 7 3 2 2 4 2" xfId="2158"/>
    <cellStyle name="Normal 7 3 2 2 4 2 2" xfId="16156"/>
    <cellStyle name="Normal 7 3 2 2 4 3" xfId="16162"/>
    <cellStyle name="Normal 7 3 2 2 5" xfId="27977"/>
    <cellStyle name="Normal 7 3 2 2 5 2" xfId="8566"/>
    <cellStyle name="Normal 7 3 2 2 5 2 2" xfId="34472"/>
    <cellStyle name="Normal 7 3 2 2 5 3" xfId="16168"/>
    <cellStyle name="Normal 7 3 2 2 6" xfId="7155"/>
    <cellStyle name="Normal 7 3 2 2 6 2" xfId="21030"/>
    <cellStyle name="Normal 7 3 2 2 6 2 2" xfId="4019"/>
    <cellStyle name="Normal 7 3 2 2 6 3" xfId="34056"/>
    <cellStyle name="Normal 7 3 2 2 7" xfId="19230"/>
    <cellStyle name="Normal 7 3 2 2 7 2" xfId="1565"/>
    <cellStyle name="Normal 7 3 2 2 7 2 2" xfId="2435"/>
    <cellStyle name="Normal 7 3 2 2 7 3" xfId="16175"/>
    <cellStyle name="Normal 7 3 2 2 8" xfId="16181"/>
    <cellStyle name="Normal 7 3 2 2 8 2" xfId="1668"/>
    <cellStyle name="Normal 7 3 2 2 8 2 2" xfId="5085"/>
    <cellStyle name="Normal 7 3 2 2 8 3" xfId="6303"/>
    <cellStyle name="Normal 7 3 2 2 9" xfId="7160"/>
    <cellStyle name="Normal 7 3 2 2 9 2" xfId="21136"/>
    <cellStyle name="Normal 7 3 2 3" xfId="5431"/>
    <cellStyle name="Normal 7 3 2 3 10" xfId="21826"/>
    <cellStyle name="Normal 7 3 2 3 10 2" xfId="2438"/>
    <cellStyle name="Normal 7 3 2 3 11" xfId="21830"/>
    <cellStyle name="Normal 7 3 2 3 2" xfId="7079"/>
    <cellStyle name="Normal 7 3 2 3 2 10" xfId="2181"/>
    <cellStyle name="Normal 7 3 2 3 2 2" xfId="8790"/>
    <cellStyle name="Normal 7 3 2 3 2 2 2" xfId="36592"/>
    <cellStyle name="Normal 7 3 2 3 2 2 2 2" xfId="35813"/>
    <cellStyle name="Normal 7 3 2 3 2 2 3" xfId="32882"/>
    <cellStyle name="Normal 7 3 2 3 2 3" xfId="26824"/>
    <cellStyle name="Normal 7 3 2 3 2 3 2" xfId="35121"/>
    <cellStyle name="Normal 7 3 2 3 2 3 2 2" xfId="26829"/>
    <cellStyle name="Normal 7 3 2 3 2 3 3" xfId="26835"/>
    <cellStyle name="Normal 7 3 2 3 2 4" xfId="27427"/>
    <cellStyle name="Normal 7 3 2 3 2 4 2" xfId="26836"/>
    <cellStyle name="Normal 7 3 2 3 2 4 2 2" xfId="30002"/>
    <cellStyle name="Normal 7 3 2 3 2 4 3" xfId="26839"/>
    <cellStyle name="Normal 7 3 2 3 2 5" xfId="26841"/>
    <cellStyle name="Normal 7 3 2 3 2 5 2" xfId="37609"/>
    <cellStyle name="Normal 7 3 2 3 2 5 2 2" xfId="25544"/>
    <cellStyle name="Normal 7 3 2 3 2 5 3" xfId="26843"/>
    <cellStyle name="Normal 7 3 2 3 2 6" xfId="27104"/>
    <cellStyle name="Normal 7 3 2 3 2 6 2" xfId="37900"/>
    <cellStyle name="Normal 7 3 2 3 2 6 2 2" xfId="30146"/>
    <cellStyle name="Normal 7 3 2 3 2 6 3" xfId="4154"/>
    <cellStyle name="Normal 7 3 2 3 2 7" xfId="27105"/>
    <cellStyle name="Normal 7 3 2 3 2 7 2" xfId="34082"/>
    <cellStyle name="Normal 7 3 2 3 2 7 2 2" xfId="1774"/>
    <cellStyle name="Normal 7 3 2 3 2 7 3" xfId="26849"/>
    <cellStyle name="Normal 7 3 2 3 2 8" xfId="616"/>
    <cellStyle name="Normal 7 3 2 3 2 8 2" xfId="23721"/>
    <cellStyle name="Normal 7 3 2 3 2 9" xfId="23725"/>
    <cellStyle name="Normal 7 3 2 3 2 9 2" xfId="32363"/>
    <cellStyle name="Normal 7 3 2 3 3" xfId="8950"/>
    <cellStyle name="Normal 7 3 2 3 3 2" xfId="24131"/>
    <cellStyle name="Normal 7 3 2 3 3 2 2" xfId="26851"/>
    <cellStyle name="Normal 7 3 2 3 3 3" xfId="29823"/>
    <cellStyle name="Normal 7 3 2 3 4" xfId="18065"/>
    <cellStyle name="Normal 7 3 2 3 4 2" xfId="16193"/>
    <cellStyle name="Normal 7 3 2 3 4 2 2" xfId="26857"/>
    <cellStyle name="Normal 7 3 2 3 4 3" xfId="9348"/>
    <cellStyle name="Normal 7 3 2 3 5" xfId="579"/>
    <cellStyle name="Normal 7 3 2 3 5 2" xfId="37115"/>
    <cellStyle name="Normal 7 3 2 3 5 2 2" xfId="17126"/>
    <cellStyle name="Normal 7 3 2 3 5 3" xfId="4485"/>
    <cellStyle name="Normal 7 3 2 3 6" xfId="28668"/>
    <cellStyle name="Normal 7 3 2 3 6 2" xfId="19540"/>
    <cellStyle name="Normal 7 3 2 3 6 2 2" xfId="19546"/>
    <cellStyle name="Normal 7 3 2 3 6 3" xfId="30269"/>
    <cellStyle name="Normal 7 3 2 3 7" xfId="27648"/>
    <cellStyle name="Normal 7 3 2 3 7 2" xfId="19657"/>
    <cellStyle name="Normal 7 3 2 3 7 2 2" xfId="19664"/>
    <cellStyle name="Normal 7 3 2 3 7 3" xfId="19682"/>
    <cellStyle name="Normal 7 3 2 3 8" xfId="21086"/>
    <cellStyle name="Normal 7 3 2 3 8 2" xfId="20242"/>
    <cellStyle name="Normal 7 3 2 3 8 2 2" xfId="16393"/>
    <cellStyle name="Normal 7 3 2 3 8 3" xfId="19711"/>
    <cellStyle name="Normal 7 3 2 3 9" xfId="25760"/>
    <cellStyle name="Normal 7 3 2 3 9 2" xfId="5446"/>
    <cellStyle name="Normal 7 3 2 4" xfId="7093"/>
    <cellStyle name="Normal 7 3 2 4 10" xfId="21855"/>
    <cellStyle name="Normal 7 3 2 4 2" xfId="7097"/>
    <cellStyle name="Normal 7 3 2 4 2 2" xfId="5396"/>
    <cellStyle name="Normal 7 3 2 4 2 2 2" xfId="25050"/>
    <cellStyle name="Normal 7 3 2 4 2 3" xfId="26859"/>
    <cellStyle name="Normal 7 3 2 4 3" xfId="16129"/>
    <cellStyle name="Normal 7 3 2 4 3 2" xfId="25061"/>
    <cellStyle name="Normal 7 3 2 4 3 2 2" xfId="31764"/>
    <cellStyle name="Normal 7 3 2 4 3 3" xfId="36164"/>
    <cellStyle name="Normal 7 3 2 4 4" xfId="8395"/>
    <cellStyle name="Normal 7 3 2 4 4 2" xfId="9362"/>
    <cellStyle name="Normal 7 3 2 4 4 2 2" xfId="20211"/>
    <cellStyle name="Normal 7 3 2 4 4 3" xfId="7281"/>
    <cellStyle name="Normal 7 3 2 4 5" xfId="8671"/>
    <cellStyle name="Normal 7 3 2 4 5 2" xfId="36953"/>
    <cellStyle name="Normal 7 3 2 4 5 2 2" xfId="14653"/>
    <cellStyle name="Normal 7 3 2 4 5 3" xfId="6815"/>
    <cellStyle name="Normal 7 3 2 4 6" xfId="19792"/>
    <cellStyle name="Normal 7 3 2 4 6 2" xfId="24306"/>
    <cellStyle name="Normal 7 3 2 4 6 2 2" xfId="20523"/>
    <cellStyle name="Normal 7 3 2 4 6 3" xfId="24308"/>
    <cellStyle name="Normal 7 3 2 4 7" xfId="19914"/>
    <cellStyle name="Normal 7 3 2 4 7 2" xfId="22526"/>
    <cellStyle name="Normal 7 3 2 4 7 2 2" xfId="20759"/>
    <cellStyle name="Normal 7 3 2 4 7 3" xfId="34406"/>
    <cellStyle name="Normal 7 3 2 4 8" xfId="19918"/>
    <cellStyle name="Normal 7 3 2 4 8 2" xfId="24337"/>
    <cellStyle name="Normal 7 3 2 4 9" xfId="19952"/>
    <cellStyle name="Normal 7 3 2 4 9 2" xfId="19955"/>
    <cellStyle name="Normal 7 3 2 5" xfId="6800"/>
    <cellStyle name="Normal 7 3 2 5 10" xfId="26863"/>
    <cellStyle name="Normal 7 3 2 5 2" xfId="6819"/>
    <cellStyle name="Normal 7 3 2 5 2 2" xfId="9355"/>
    <cellStyle name="Normal 7 3 2 5 2 2 2" xfId="32504"/>
    <cellStyle name="Normal 7 3 2 5 2 3" xfId="30894"/>
    <cellStyle name="Normal 7 3 2 5 3" xfId="7163"/>
    <cellStyle name="Normal 7 3 2 5 3 2" xfId="29146"/>
    <cellStyle name="Normal 7 3 2 5 3 2 2" xfId="26868"/>
    <cellStyle name="Normal 7 3 2 5 3 3" xfId="26873"/>
    <cellStyle name="Normal 7 3 2 5 4" xfId="16196"/>
    <cellStyle name="Normal 7 3 2 5 4 2" xfId="16197"/>
    <cellStyle name="Normal 7 3 2 5 4 2 2" xfId="26880"/>
    <cellStyle name="Normal 7 3 2 5 4 3" xfId="10216"/>
    <cellStyle name="Normal 7 3 2 5 5" xfId="8713"/>
    <cellStyle name="Normal 7 3 2 5 5 2" xfId="20770"/>
    <cellStyle name="Normal 7 3 2 5 5 2 2" xfId="14742"/>
    <cellStyle name="Normal 7 3 2 5 5 3" xfId="12377"/>
    <cellStyle name="Normal 7 3 2 5 6" xfId="25387"/>
    <cellStyle name="Normal 7 3 2 5 6 2" xfId="28039"/>
    <cellStyle name="Normal 7 3 2 5 6 2 2" xfId="20807"/>
    <cellStyle name="Normal 7 3 2 5 6 3" xfId="21409"/>
    <cellStyle name="Normal 7 3 2 5 7" xfId="18385"/>
    <cellStyle name="Normal 7 3 2 5 7 2" xfId="20813"/>
    <cellStyle name="Normal 7 3 2 5 7 2 2" xfId="20817"/>
    <cellStyle name="Normal 7 3 2 5 7 3" xfId="20820"/>
    <cellStyle name="Normal 7 3 2 5 8" xfId="2667"/>
    <cellStyle name="Normal 7 3 2 5 8 2" xfId="13545"/>
    <cellStyle name="Normal 7 3 2 5 9" xfId="9567"/>
    <cellStyle name="Normal 7 3 2 5 9 2" xfId="20828"/>
    <cellStyle name="Normal 7 3 2 6" xfId="8519"/>
    <cellStyle name="Normal 7 3 2 6 2" xfId="7122"/>
    <cellStyle name="Normal 7 3 2 6 2 2" xfId="3546"/>
    <cellStyle name="Normal 7 3 2 6 2 2 2" xfId="24661"/>
    <cellStyle name="Normal 7 3 2 6 2 3" xfId="26373"/>
    <cellStyle name="Normal 7 3 2 6 3" xfId="25755"/>
    <cellStyle name="Normal 7 3 2 6 3 2" xfId="23262"/>
    <cellStyle name="Normal 7 3 2 6 3 2 2" xfId="24413"/>
    <cellStyle name="Normal 7 3 2 6 3 3" xfId="26895"/>
    <cellStyle name="Normal 7 3 2 6 4" xfId="16211"/>
    <cellStyle name="Normal 7 3 2 6 4 2" xfId="16217"/>
    <cellStyle name="Normal 7 3 2 6 4 2 2" xfId="36112"/>
    <cellStyle name="Normal 7 3 2 6 4 3" xfId="10350"/>
    <cellStyle name="Normal 7 3 2 6 5" xfId="13872"/>
    <cellStyle name="Normal 7 3 2 6 5 2" xfId="13995"/>
    <cellStyle name="Normal 7 3 2 6 5 2 2" xfId="20838"/>
    <cellStyle name="Normal 7 3 2 6 5 3" xfId="14001"/>
    <cellStyle name="Normal 7 3 2 6 6" xfId="979"/>
    <cellStyle name="Normal 7 3 2 6 6 2" xfId="24399"/>
    <cellStyle name="Normal 7 3 2 6 6 2 2" xfId="24405"/>
    <cellStyle name="Normal 7 3 2 6 6 3" xfId="24411"/>
    <cellStyle name="Normal 7 3 2 6 7" xfId="21528"/>
    <cellStyle name="Normal 7 3 2 6 7 2" xfId="15890"/>
    <cellStyle name="Normal 7 3 2 6 8" xfId="2874"/>
    <cellStyle name="Normal 7 3 2 6 8 2" xfId="14114"/>
    <cellStyle name="Normal 7 3 2 6 9" xfId="12438"/>
    <cellStyle name="Normal 7 3 2 7" xfId="5059"/>
    <cellStyle name="Normal 7 3 2 7 2" xfId="7127"/>
    <cellStyle name="Normal 7 3 2 7 2 2" xfId="5077"/>
    <cellStyle name="Normal 7 3 2 7 3" xfId="2285"/>
    <cellStyle name="Normal 7 3 2 8" xfId="29987"/>
    <cellStyle name="Normal 7 3 2 8 2" xfId="2907"/>
    <cellStyle name="Normal 7 3 2 8 2 2" xfId="27355"/>
    <cellStyle name="Normal 7 3 2 8 3" xfId="26897"/>
    <cellStyle name="Normal 7 3 2 9" xfId="26899"/>
    <cellStyle name="Normal 7 3 2 9 2" xfId="5670"/>
    <cellStyle name="Normal 7 3 2 9 2 2" xfId="18542"/>
    <cellStyle name="Normal 7 3 2 9 3" xfId="18547"/>
    <cellStyle name="Normal 7 3 3" xfId="36283"/>
    <cellStyle name="Normal 7 3 3 10" xfId="31230"/>
    <cellStyle name="Normal 7 3 3 10 2" xfId="31164"/>
    <cellStyle name="Normal 7 3 3 11" xfId="30855"/>
    <cellStyle name="Normal 7 3 3 2" xfId="34064"/>
    <cellStyle name="Normal 7 3 3 2 10" xfId="5517"/>
    <cellStyle name="Normal 7 3 3 2 2" xfId="33883"/>
    <cellStyle name="Normal 7 3 3 2 2 2" xfId="22242"/>
    <cellStyle name="Normal 7 3 3 2 2 2 2" xfId="37934"/>
    <cellStyle name="Normal 7 3 3 2 2 3" xfId="22244"/>
    <cellStyle name="Normal 7 3 3 2 3" xfId="38699"/>
    <cellStyle name="Normal 7 3 3 2 3 2" xfId="22270"/>
    <cellStyle name="Normal 7 3 3 2 3 2 2" xfId="31947"/>
    <cellStyle name="Normal 7 3 3 2 3 3" xfId="22273"/>
    <cellStyle name="Normal 7 3 3 2 4" xfId="236"/>
    <cellStyle name="Normal 7 3 3 2 4 2" xfId="2089"/>
    <cellStyle name="Normal 7 3 3 2 4 2 2" xfId="2077"/>
    <cellStyle name="Normal 7 3 3 2 4 3" xfId="204"/>
    <cellStyle name="Normal 7 3 3 2 5" xfId="10031"/>
    <cellStyle name="Normal 7 3 3 2 5 2" xfId="15799"/>
    <cellStyle name="Normal 7 3 3 2 5 2 2" xfId="6544"/>
    <cellStyle name="Normal 7 3 3 2 5 3" xfId="16705"/>
    <cellStyle name="Normal 7 3 3 2 6" xfId="2068"/>
    <cellStyle name="Normal 7 3 3 2 6 2" xfId="1847"/>
    <cellStyle name="Normal 7 3 3 2 6 2 2" xfId="2241"/>
    <cellStyle name="Normal 7 3 3 2 6 3" xfId="10547"/>
    <cellStyle name="Normal 7 3 3 2 7" xfId="1072"/>
    <cellStyle name="Normal 7 3 3 2 7 2" xfId="2144"/>
    <cellStyle name="Normal 7 3 3 2 7 2 2" xfId="2806"/>
    <cellStyle name="Normal 7 3 3 2 7 3" xfId="7668"/>
    <cellStyle name="Normal 7 3 3 2 8" xfId="5578"/>
    <cellStyle name="Normal 7 3 3 2 8 2" xfId="1469"/>
    <cellStyle name="Normal 7 3 3 2 9" xfId="2369"/>
    <cellStyle name="Normal 7 3 3 2 9 2" xfId="1605"/>
    <cellStyle name="Normal 7 3 3 3" xfId="35922"/>
    <cellStyle name="Normal 7 3 3 3 2" xfId="37287"/>
    <cellStyle name="Normal 7 3 3 3 2 2" xfId="37537"/>
    <cellStyle name="Normal 7 3 3 3 3" xfId="28308"/>
    <cellStyle name="Normal 7 3 3 4" xfId="1211"/>
    <cellStyle name="Normal 7 3 3 4 2" xfId="8234"/>
    <cellStyle name="Normal 7 3 3 4 2 2" xfId="38323"/>
    <cellStyle name="Normal 7 3 3 4 3" xfId="28352"/>
    <cellStyle name="Normal 7 3 3 5" xfId="4145"/>
    <cellStyle name="Normal 7 3 3 5 2" xfId="446"/>
    <cellStyle name="Normal 7 3 3 5 2 2" xfId="5217"/>
    <cellStyle name="Normal 7 3 3 5 3" xfId="2300"/>
    <cellStyle name="Normal 7 3 3 6" xfId="31407"/>
    <cellStyle name="Normal 7 3 3 6 2" xfId="31177"/>
    <cellStyle name="Normal 7 3 3 6 2 2" xfId="35498"/>
    <cellStyle name="Normal 7 3 3 6 3" xfId="3030"/>
    <cellStyle name="Normal 7 3 3 7" xfId="5238"/>
    <cellStyle name="Normal 7 3 3 7 2" xfId="5086"/>
    <cellStyle name="Normal 7 3 3 7 2 2" xfId="35898"/>
    <cellStyle name="Normal 7 3 3 7 3" xfId="2297"/>
    <cellStyle name="Normal 7 3 3 8" xfId="26901"/>
    <cellStyle name="Normal 7 3 3 8 2" xfId="6256"/>
    <cellStyle name="Normal 7 3 3 8 2 2" xfId="36985"/>
    <cellStyle name="Normal 7 3 3 8 3" xfId="636"/>
    <cellStyle name="Normal 7 3 3 9" xfId="26902"/>
    <cellStyle name="Normal 7 3 3 9 2" xfId="1388"/>
    <cellStyle name="Normal 7 3 4" xfId="29684"/>
    <cellStyle name="Normal 7 3 4 10" xfId="10094"/>
    <cellStyle name="Normal 7 3 4 10 2" xfId="10106"/>
    <cellStyle name="Normal 7 3 4 11" xfId="5960"/>
    <cellStyle name="Normal 7 3 4 2" xfId="26044"/>
    <cellStyle name="Normal 7 3 4 2 10" xfId="375"/>
    <cellStyle name="Normal 7 3 4 2 2" xfId="33921"/>
    <cellStyle name="Normal 7 3 4 2 2 2" xfId="24215"/>
    <cellStyle name="Normal 7 3 4 2 2 2 2" xfId="23911"/>
    <cellStyle name="Normal 7 3 4 2 2 3" xfId="33391"/>
    <cellStyle name="Normal 7 3 4 2 3" xfId="34468"/>
    <cellStyle name="Normal 7 3 4 2 3 2" xfId="23950"/>
    <cellStyle name="Normal 7 3 4 2 3 2 2" xfId="23954"/>
    <cellStyle name="Normal 7 3 4 2 3 3" xfId="33407"/>
    <cellStyle name="Normal 7 3 4 2 4" xfId="4160"/>
    <cellStyle name="Normal 7 3 4 2 4 2" xfId="2769"/>
    <cellStyle name="Normal 7 3 4 2 4 2 2" xfId="28881"/>
    <cellStyle name="Normal 7 3 4 2 4 3" xfId="38591"/>
    <cellStyle name="Normal 7 3 4 2 5" xfId="26910"/>
    <cellStyle name="Normal 7 3 4 2 5 2" xfId="26914"/>
    <cellStyle name="Normal 7 3 4 2 5 2 2" xfId="26918"/>
    <cellStyle name="Normal 7 3 4 2 5 3" xfId="33281"/>
    <cellStyle name="Normal 7 3 4 2 6" xfId="28592"/>
    <cellStyle name="Normal 7 3 4 2 6 2" xfId="26921"/>
    <cellStyle name="Normal 7 3 4 2 6 2 2" xfId="2317"/>
    <cellStyle name="Normal 7 3 4 2 6 3" xfId="26923"/>
    <cellStyle name="Normal 7 3 4 2 7" xfId="26924"/>
    <cellStyle name="Normal 7 3 4 2 7 2" xfId="34022"/>
    <cellStyle name="Normal 7 3 4 2 7 2 2" xfId="6452"/>
    <cellStyle name="Normal 7 3 4 2 7 3" xfId="21623"/>
    <cellStyle name="Normal 7 3 4 2 8" xfId="26926"/>
    <cellStyle name="Normal 7 3 4 2 8 2" xfId="26932"/>
    <cellStyle name="Normal 7 3 4 2 9" xfId="26934"/>
    <cellStyle name="Normal 7 3 4 2 9 2" xfId="6979"/>
    <cellStyle name="Normal 7 3 4 3" xfId="35858"/>
    <cellStyle name="Normal 7 3 4 3 2" xfId="35327"/>
    <cellStyle name="Normal 7 3 4 3 2 2" xfId="37816"/>
    <cellStyle name="Normal 7 3 4 3 3" xfId="28518"/>
    <cellStyle name="Normal 7 3 4 4" xfId="27327"/>
    <cellStyle name="Normal 7 3 4 4 2" xfId="24920"/>
    <cellStyle name="Normal 7 3 4 4 2 2" xfId="36291"/>
    <cellStyle name="Normal 7 3 4 4 3" xfId="35738"/>
    <cellStyle name="Normal 7 3 4 5" xfId="35108"/>
    <cellStyle name="Normal 7 3 4 5 2" xfId="26935"/>
    <cellStyle name="Normal 7 3 4 5 2 2" xfId="36763"/>
    <cellStyle name="Normal 7 3 4 5 3" xfId="26937"/>
    <cellStyle name="Normal 7 3 4 6" xfId="34832"/>
    <cellStyle name="Normal 7 3 4 6 2" xfId="31355"/>
    <cellStyle name="Normal 7 3 4 6 2 2" xfId="37467"/>
    <cellStyle name="Normal 7 3 4 6 3" xfId="5297"/>
    <cellStyle name="Normal 7 3 4 7" xfId="32783"/>
    <cellStyle name="Normal 7 3 4 7 2" xfId="5267"/>
    <cellStyle name="Normal 7 3 4 7 2 2" xfId="13747"/>
    <cellStyle name="Normal 7 3 4 7 3" xfId="15730"/>
    <cellStyle name="Normal 7 3 4 8" xfId="26940"/>
    <cellStyle name="Normal 7 3 4 8 2" xfId="10627"/>
    <cellStyle name="Normal 7 3 4 8 2 2" xfId="13822"/>
    <cellStyle name="Normal 7 3 4 8 3" xfId="15805"/>
    <cellStyle name="Normal 7 3 4 9" xfId="4821"/>
    <cellStyle name="Normal 7 3 4 9 2" xfId="15826"/>
    <cellStyle name="Normal 7 3 5" xfId="10400"/>
    <cellStyle name="Normal 7 3 5 10" xfId="11760"/>
    <cellStyle name="Normal 7 3 5 2" xfId="22453"/>
    <cellStyle name="Normal 7 3 5 2 2" xfId="26942"/>
    <cellStyle name="Normal 7 3 5 2 2 2" xfId="24874"/>
    <cellStyle name="Normal 7 3 5 2 3" xfId="26945"/>
    <cellStyle name="Normal 7 3 5 3" xfId="37123"/>
    <cellStyle name="Normal 7 3 5 3 2" xfId="4200"/>
    <cellStyle name="Normal 7 3 5 3 2 2" xfId="26951"/>
    <cellStyle name="Normal 7 3 5 3 3" xfId="32637"/>
    <cellStyle name="Normal 7 3 5 4" xfId="24516"/>
    <cellStyle name="Normal 7 3 5 4 2" xfId="24523"/>
    <cellStyle name="Normal 7 3 5 4 2 2" xfId="38194"/>
    <cellStyle name="Normal 7 3 5 4 3" xfId="33527"/>
    <cellStyle name="Normal 7 3 5 5" xfId="33933"/>
    <cellStyle name="Normal 7 3 5 5 2" xfId="31870"/>
    <cellStyle name="Normal 7 3 5 5 2 2" xfId="24294"/>
    <cellStyle name="Normal 7 3 5 5 3" xfId="31953"/>
    <cellStyle name="Normal 7 3 5 6" xfId="26955"/>
    <cellStyle name="Normal 7 3 5 6 2" xfId="31070"/>
    <cellStyle name="Normal 7 3 5 6 2 2" xfId="32935"/>
    <cellStyle name="Normal 7 3 5 6 3" xfId="7960"/>
    <cellStyle name="Normal 7 3 5 7" xfId="30682"/>
    <cellStyle name="Normal 7 3 5 7 2" xfId="21296"/>
    <cellStyle name="Normal 7 3 5 7 2 2" xfId="19018"/>
    <cellStyle name="Normal 7 3 5 7 3" xfId="15950"/>
    <cellStyle name="Normal 7 3 5 8" xfId="24939"/>
    <cellStyle name="Normal 7 3 5 8 2" xfId="21302"/>
    <cellStyle name="Normal 7 3 5 9" xfId="24941"/>
    <cellStyle name="Normal 7 3 5 9 2" xfId="21306"/>
    <cellStyle name="Normal 7 3 6" xfId="993"/>
    <cellStyle name="Normal 7 3 6 10" xfId="21926"/>
    <cellStyle name="Normal 7 3 6 2" xfId="18174"/>
    <cellStyle name="Normal 7 3 6 2 2" xfId="18179"/>
    <cellStyle name="Normal 7 3 6 2 2 2" xfId="19941"/>
    <cellStyle name="Normal 7 3 6 2 3" xfId="18186"/>
    <cellStyle name="Normal 7 3 6 3" xfId="18190"/>
    <cellStyle name="Normal 7 3 6 3 2" xfId="18199"/>
    <cellStyle name="Normal 7 3 6 3 2 2" xfId="18203"/>
    <cellStyle name="Normal 7 3 6 3 3" xfId="18206"/>
    <cellStyle name="Normal 7 3 6 4" xfId="16475"/>
    <cellStyle name="Normal 7 3 6 4 2" xfId="18214"/>
    <cellStyle name="Normal 7 3 6 4 2 2" xfId="18217"/>
    <cellStyle name="Normal 7 3 6 4 3" xfId="33648"/>
    <cellStyle name="Normal 7 3 6 5" xfId="16481"/>
    <cellStyle name="Normal 7 3 6 5 2" xfId="18224"/>
    <cellStyle name="Normal 7 3 6 5 2 2" xfId="18226"/>
    <cellStyle name="Normal 7 3 6 5 3" xfId="18228"/>
    <cellStyle name="Normal 7 3 6 6" xfId="12560"/>
    <cellStyle name="Normal 7 3 6 6 2" xfId="20653"/>
    <cellStyle name="Normal 7 3 6 6 2 2" xfId="18238"/>
    <cellStyle name="Normal 7 3 6 6 3" xfId="18240"/>
    <cellStyle name="Normal 7 3 6 7" xfId="36285"/>
    <cellStyle name="Normal 7 3 6 7 2" xfId="5735"/>
    <cellStyle name="Normal 7 3 6 7 2 2" xfId="11091"/>
    <cellStyle name="Normal 7 3 6 7 3" xfId="16002"/>
    <cellStyle name="Normal 7 3 6 8" xfId="3280"/>
    <cellStyle name="Normal 7 3 6 8 2" xfId="18242"/>
    <cellStyle name="Normal 7 3 6 9" xfId="12134"/>
    <cellStyle name="Normal 7 3 6 9 2" xfId="864"/>
    <cellStyle name="Normal 7 3 7" xfId="6292"/>
    <cellStyle name="Normal 7 3 7 2" xfId="3271"/>
    <cellStyle name="Normal 7 3 7 2 2" xfId="8078"/>
    <cellStyle name="Normal 7 3 7 2 2 2" xfId="9411"/>
    <cellStyle name="Normal 7 3 7 2 3" xfId="9418"/>
    <cellStyle name="Normal 7 3 7 3" xfId="37344"/>
    <cellStyle name="Normal 7 3 7 3 2" xfId="7610"/>
    <cellStyle name="Normal 7 3 7 3 2 2" xfId="7616"/>
    <cellStyle name="Normal 7 3 7 3 3" xfId="7626"/>
    <cellStyle name="Normal 7 3 7 4" xfId="16512"/>
    <cellStyle name="Normal 7 3 7 4 2" xfId="16860"/>
    <cellStyle name="Normal 7 3 7 4 2 2" xfId="7743"/>
    <cellStyle name="Normal 7 3 7 4 3" xfId="5944"/>
    <cellStyle name="Normal 7 3 7 5" xfId="34016"/>
    <cellStyle name="Normal 7 3 7 5 2" xfId="7842"/>
    <cellStyle name="Normal 7 3 7 5 2 2" xfId="12691"/>
    <cellStyle name="Normal 7 3 7 5 3" xfId="7852"/>
    <cellStyle name="Normal 7 3 7 6" xfId="1431"/>
    <cellStyle name="Normal 7 3 7 6 2" xfId="22936"/>
    <cellStyle name="Normal 7 3 7 6 2 2" xfId="22940"/>
    <cellStyle name="Normal 7 3 7 6 3" xfId="22943"/>
    <cellStyle name="Normal 7 3 7 7" xfId="22949"/>
    <cellStyle name="Normal 7 3 7 7 2" xfId="1850"/>
    <cellStyle name="Normal 7 3 7 8" xfId="22955"/>
    <cellStyle name="Normal 7 3 7 8 2" xfId="2678"/>
    <cellStyle name="Normal 7 3 7 9" xfId="22962"/>
    <cellStyle name="Normal 7 3 8" xfId="7911"/>
    <cellStyle name="Normal 7 3 8 2" xfId="3214"/>
    <cellStyle name="Normal 7 3 8 2 2" xfId="24680"/>
    <cellStyle name="Normal 7 3 8 3" xfId="494"/>
    <cellStyle name="Normal 7 3 9" xfId="17465"/>
    <cellStyle name="Normal 7 3 9 2" xfId="35977"/>
    <cellStyle name="Normal 7 3 9 2 2" xfId="29383"/>
    <cellStyle name="Normal 7 3 9 3" xfId="37186"/>
    <cellStyle name="Normal 7 4" xfId="11501"/>
    <cellStyle name="Normal 7 4 10" xfId="1289"/>
    <cellStyle name="Normal 7 4 10 2" xfId="533"/>
    <cellStyle name="Normal 7 4 10 2 2" xfId="4146"/>
    <cellStyle name="Normal 7 4 10 3" xfId="5794"/>
    <cellStyle name="Normal 7 4 11" xfId="3117"/>
    <cellStyle name="Normal 7 4 11 2" xfId="891"/>
    <cellStyle name="Normal 7 4 11 2 2" xfId="10262"/>
    <cellStyle name="Normal 7 4 11 3" xfId="30890"/>
    <cellStyle name="Normal 7 4 12" xfId="22937"/>
    <cellStyle name="Normal 7 4 12 2" xfId="22941"/>
    <cellStyle name="Normal 7 4 12 2 2" xfId="12897"/>
    <cellStyle name="Normal 7 4 12 3" xfId="34604"/>
    <cellStyle name="Normal 7 4 13" xfId="22944"/>
    <cellStyle name="Normal 7 4 13 2" xfId="29234"/>
    <cellStyle name="Normal 7 4 14" xfId="15442"/>
    <cellStyle name="Normal 7 4 14 2" xfId="5264"/>
    <cellStyle name="Normal 7 4 15" xfId="15448"/>
    <cellStyle name="Normal 7 4 16" xfId="34780"/>
    <cellStyle name="Normal 7 4 2" xfId="29597"/>
    <cellStyle name="Normal 7 4 2 10" xfId="2479"/>
    <cellStyle name="Normal 7 4 2 10 2" xfId="26959"/>
    <cellStyle name="Normal 7 4 2 11" xfId="26965"/>
    <cellStyle name="Normal 7 4 2 2" xfId="34141"/>
    <cellStyle name="Normal 7 4 2 2 10" xfId="26968"/>
    <cellStyle name="Normal 7 4 2 2 2" xfId="38173"/>
    <cellStyle name="Normal 7 4 2 2 2 2" xfId="20417"/>
    <cellStyle name="Normal 7 4 2 2 2 2 2" xfId="20421"/>
    <cellStyle name="Normal 7 4 2 2 2 3" xfId="15380"/>
    <cellStyle name="Normal 7 4 2 2 3" xfId="37312"/>
    <cellStyle name="Normal 7 4 2 2 3 2" xfId="36152"/>
    <cellStyle name="Normal 7 4 2 2 3 2 2" xfId="35924"/>
    <cellStyle name="Normal 7 4 2 2 3 3" xfId="37586"/>
    <cellStyle name="Normal 7 4 2 2 4" xfId="26973"/>
    <cellStyle name="Normal 7 4 2 2 4 2" xfId="31709"/>
    <cellStyle name="Normal 7 4 2 2 4 2 2" xfId="36590"/>
    <cellStyle name="Normal 7 4 2 2 4 3" xfId="29648"/>
    <cellStyle name="Normal 7 4 2 2 5" xfId="3721"/>
    <cellStyle name="Normal 7 4 2 2 5 2" xfId="32447"/>
    <cellStyle name="Normal 7 4 2 2 5 2 2" xfId="34715"/>
    <cellStyle name="Normal 7 4 2 2 5 3" xfId="37593"/>
    <cellStyle name="Normal 7 4 2 2 6" xfId="2501"/>
    <cellStyle name="Normal 7 4 2 2 6 2" xfId="37122"/>
    <cellStyle name="Normal 7 4 2 2 6 2 2" xfId="35104"/>
    <cellStyle name="Normal 7 4 2 2 6 3" xfId="26977"/>
    <cellStyle name="Normal 7 4 2 2 7" xfId="37442"/>
    <cellStyle name="Normal 7 4 2 2 7 2" xfId="20438"/>
    <cellStyle name="Normal 7 4 2 2 7 2 2" xfId="32274"/>
    <cellStyle name="Normal 7 4 2 2 7 3" xfId="21932"/>
    <cellStyle name="Normal 7 4 2 2 8" xfId="36378"/>
    <cellStyle name="Normal 7 4 2 2 8 2" xfId="32685"/>
    <cellStyle name="Normal 7 4 2 2 9" xfId="31815"/>
    <cellStyle name="Normal 7 4 2 2 9 2" xfId="36793"/>
    <cellStyle name="Normal 7 4 2 3" xfId="32475"/>
    <cellStyle name="Normal 7 4 2 3 2" xfId="36505"/>
    <cellStyle name="Normal 7 4 2 3 2 2" xfId="32340"/>
    <cellStyle name="Normal 7 4 2 3 3" xfId="36035"/>
    <cellStyle name="Normal 7 4 2 4" xfId="9562"/>
    <cellStyle name="Normal 7 4 2 4 2" xfId="9575"/>
    <cellStyle name="Normal 7 4 2 4 2 2" xfId="1827"/>
    <cellStyle name="Normal 7 4 2 4 3" xfId="37349"/>
    <cellStyle name="Normal 7 4 2 5" xfId="5002"/>
    <cellStyle name="Normal 7 4 2 5 2" xfId="35391"/>
    <cellStyle name="Normal 7 4 2 5 2 2" xfId="20572"/>
    <cellStyle name="Normal 7 4 2 5 3" xfId="26982"/>
    <cellStyle name="Normal 7 4 2 6" xfId="26641"/>
    <cellStyle name="Normal 7 4 2 6 2" xfId="32605"/>
    <cellStyle name="Normal 7 4 2 6 2 2" xfId="20632"/>
    <cellStyle name="Normal 7 4 2 6 3" xfId="26450"/>
    <cellStyle name="Normal 7 4 2 7" xfId="30724"/>
    <cellStyle name="Normal 7 4 2 7 2" xfId="30732"/>
    <cellStyle name="Normal 7 4 2 7 2 2" xfId="26906"/>
    <cellStyle name="Normal 7 4 2 7 3" xfId="35665"/>
    <cellStyle name="Normal 7 4 2 8" xfId="21699"/>
    <cellStyle name="Normal 7 4 2 8 2" xfId="26985"/>
    <cellStyle name="Normal 7 4 2 8 2 2" xfId="27816"/>
    <cellStyle name="Normal 7 4 2 8 3" xfId="26988"/>
    <cellStyle name="Normal 7 4 2 9" xfId="26990"/>
    <cellStyle name="Normal 7 4 2 9 2" xfId="27601"/>
    <cellStyle name="Normal 7 4 3" xfId="34170"/>
    <cellStyle name="Normal 7 4 3 10" xfId="33502"/>
    <cellStyle name="Normal 7 4 3 10 2" xfId="26285"/>
    <cellStyle name="Normal 7 4 3 11" xfId="26993"/>
    <cellStyle name="Normal 7 4 3 2" xfId="30990"/>
    <cellStyle name="Normal 7 4 3 2 10" xfId="26994"/>
    <cellStyle name="Normal 7 4 3 2 2" xfId="35958"/>
    <cellStyle name="Normal 7 4 3 2 2 2" xfId="9999"/>
    <cellStyle name="Normal 7 4 3 2 2 2 2" xfId="851"/>
    <cellStyle name="Normal 7 4 3 2 2 3" xfId="15421"/>
    <cellStyle name="Normal 7 4 3 2 3" xfId="37673"/>
    <cellStyle name="Normal 7 4 3 2 3 2" xfId="10122"/>
    <cellStyle name="Normal 7 4 3 2 3 2 2" xfId="10123"/>
    <cellStyle name="Normal 7 4 3 2 3 3" xfId="37892"/>
    <cellStyle name="Normal 7 4 3 2 4" xfId="3170"/>
    <cellStyle name="Normal 7 4 3 2 4 2" xfId="10183"/>
    <cellStyle name="Normal 7 4 3 2 4 2 2" xfId="4857"/>
    <cellStyle name="Normal 7 4 3 2 4 3" xfId="63"/>
    <cellStyle name="Normal 7 4 3 2 5" xfId="5352"/>
    <cellStyle name="Normal 7 4 3 2 5 2" xfId="18577"/>
    <cellStyle name="Normal 7 4 3 2 5 2 2" xfId="22762"/>
    <cellStyle name="Normal 7 4 3 2 5 3" xfId="4415"/>
    <cellStyle name="Normal 7 4 3 2 6" xfId="5703"/>
    <cellStyle name="Normal 7 4 3 2 6 2" xfId="18816"/>
    <cellStyle name="Normal 7 4 3 2 6 2 2" xfId="22803"/>
    <cellStyle name="Normal 7 4 3 2 6 3" xfId="22810"/>
    <cellStyle name="Normal 7 4 3 2 7" xfId="5475"/>
    <cellStyle name="Normal 7 4 3 2 7 2" xfId="1907"/>
    <cellStyle name="Normal 7 4 3 2 7 2 2" xfId="5486"/>
    <cellStyle name="Normal 7 4 3 2 7 3" xfId="5487"/>
    <cellStyle name="Normal 7 4 3 2 8" xfId="7152"/>
    <cellStyle name="Normal 7 4 3 2 8 2" xfId="5849"/>
    <cellStyle name="Normal 7 4 3 2 9" xfId="5536"/>
    <cellStyle name="Normal 7 4 3 2 9 2" xfId="5531"/>
    <cellStyle name="Normal 7 4 3 3" xfId="17284"/>
    <cellStyle name="Normal 7 4 3 3 2" xfId="35563"/>
    <cellStyle name="Normal 7 4 3 3 2 2" xfId="10354"/>
    <cellStyle name="Normal 7 4 3 3 3" xfId="32405"/>
    <cellStyle name="Normal 7 4 3 4" xfId="8832"/>
    <cellStyle name="Normal 7 4 3 4 2" xfId="10213"/>
    <cellStyle name="Normal 7 4 3 4 2 2" xfId="25432"/>
    <cellStyle name="Normal 7 4 3 4 3" xfId="2027"/>
    <cellStyle name="Normal 7 4 3 5" xfId="10261"/>
    <cellStyle name="Normal 7 4 3 5 2" xfId="36305"/>
    <cellStyle name="Normal 7 4 3 5 2 2" xfId="15250"/>
    <cellStyle name="Normal 7 4 3 5 3" xfId="30332"/>
    <cellStyle name="Normal 7 4 3 6" xfId="26997"/>
    <cellStyle name="Normal 7 4 3 6 2" xfId="18660"/>
    <cellStyle name="Normal 7 4 3 6 2 2" xfId="18664"/>
    <cellStyle name="Normal 7 4 3 6 3" xfId="25679"/>
    <cellStyle name="Normal 7 4 3 7" xfId="2257"/>
    <cellStyle name="Normal 7 4 3 7 2" xfId="25454"/>
    <cellStyle name="Normal 7 4 3 7 2 2" xfId="26998"/>
    <cellStyle name="Normal 7 4 3 7 3" xfId="32719"/>
    <cellStyle name="Normal 7 4 3 8" xfId="27001"/>
    <cellStyle name="Normal 7 4 3 8 2" xfId="25462"/>
    <cellStyle name="Normal 7 4 3 8 2 2" xfId="28232"/>
    <cellStyle name="Normal 7 4 3 8 3" xfId="32430"/>
    <cellStyle name="Normal 7 4 3 9" xfId="27002"/>
    <cellStyle name="Normal 7 4 3 9 2" xfId="25465"/>
    <cellStyle name="Normal 7 4 4" xfId="36242"/>
    <cellStyle name="Normal 7 4 4 10" xfId="27005"/>
    <cellStyle name="Normal 7 4 4 2" xfId="26066"/>
    <cellStyle name="Normal 7 4 4 2 2" xfId="34062"/>
    <cellStyle name="Normal 7 4 4 2 2 2" xfId="12858"/>
    <cellStyle name="Normal 7 4 4 2 3" xfId="7672"/>
    <cellStyle name="Normal 7 4 4 3" xfId="37473"/>
    <cellStyle name="Normal 7 4 4 3 2" xfId="30997"/>
    <cellStyle name="Normal 7 4 4 3 2 2" xfId="34867"/>
    <cellStyle name="Normal 7 4 4 3 3" xfId="915"/>
    <cellStyle name="Normal 7 4 4 4" xfId="6232"/>
    <cellStyle name="Normal 7 4 4 4 2" xfId="3728"/>
    <cellStyle name="Normal 7 4 4 4 2 2" xfId="25475"/>
    <cellStyle name="Normal 7 4 4 4 3" xfId="7696"/>
    <cellStyle name="Normal 7 4 4 5" xfId="10501"/>
    <cellStyle name="Normal 7 4 4 5 2" xfId="25482"/>
    <cellStyle name="Normal 7 4 4 5 2 2" xfId="38670"/>
    <cellStyle name="Normal 7 4 4 5 3" xfId="7707"/>
    <cellStyle name="Normal 7 4 4 6" xfId="38393"/>
    <cellStyle name="Normal 7 4 4 6 2" xfId="38308"/>
    <cellStyle name="Normal 7 4 4 6 2 2" xfId="32802"/>
    <cellStyle name="Normal 7 4 4 6 3" xfId="10839"/>
    <cellStyle name="Normal 7 4 4 7" xfId="36586"/>
    <cellStyle name="Normal 7 4 4 7 2" xfId="25494"/>
    <cellStyle name="Normal 7 4 4 7 2 2" xfId="37029"/>
    <cellStyle name="Normal 7 4 4 7 3" xfId="18070"/>
    <cellStyle name="Normal 7 4 4 8" xfId="30049"/>
    <cellStyle name="Normal 7 4 4 8 2" xfId="25503"/>
    <cellStyle name="Normal 7 4 4 9" xfId="275"/>
    <cellStyle name="Normal 7 4 4 9 2" xfId="25508"/>
    <cellStyle name="Normal 7 4 5" xfId="10728"/>
    <cellStyle name="Normal 7 4 5 10" xfId="36054"/>
    <cellStyle name="Normal 7 4 5 2" xfId="10730"/>
    <cellStyle name="Normal 7 4 5 2 2" xfId="25582"/>
    <cellStyle name="Normal 7 4 5 2 2 2" xfId="11002"/>
    <cellStyle name="Normal 7 4 5 2 3" xfId="13349"/>
    <cellStyle name="Normal 7 4 5 3" xfId="10732"/>
    <cellStyle name="Normal 7 4 5 3 2" xfId="27009"/>
    <cellStyle name="Normal 7 4 5 3 2 2" xfId="27013"/>
    <cellStyle name="Normal 7 4 5 3 3" xfId="8190"/>
    <cellStyle name="Normal 7 4 5 4" xfId="10521"/>
    <cellStyle name="Normal 7 4 5 4 2" xfId="8774"/>
    <cellStyle name="Normal 7 4 5 4 2 2" xfId="38628"/>
    <cellStyle name="Normal 7 4 5 4 3" xfId="7827"/>
    <cellStyle name="Normal 7 4 5 5" xfId="3952"/>
    <cellStyle name="Normal 7 4 5 5 2" xfId="25517"/>
    <cellStyle name="Normal 7 4 5 5 2 2" xfId="30630"/>
    <cellStyle name="Normal 7 4 5 5 3" xfId="5580"/>
    <cellStyle name="Normal 7 4 5 6" xfId="37465"/>
    <cellStyle name="Normal 7 4 5 6 2" xfId="27592"/>
    <cellStyle name="Normal 7 4 5 6 2 2" xfId="32952"/>
    <cellStyle name="Normal 7 4 5 6 3" xfId="5656"/>
    <cellStyle name="Normal 7 4 5 7" xfId="28171"/>
    <cellStyle name="Normal 7 4 5 7 2" xfId="24966"/>
    <cellStyle name="Normal 7 4 5 7 2 2" xfId="24969"/>
    <cellStyle name="Normal 7 4 5 7 3" xfId="3961"/>
    <cellStyle name="Normal 7 4 5 8" xfId="24976"/>
    <cellStyle name="Normal 7 4 5 8 2" xfId="24981"/>
    <cellStyle name="Normal 7 4 5 9" xfId="24995"/>
    <cellStyle name="Normal 7 4 5 9 2" xfId="25940"/>
    <cellStyle name="Normal 7 4 6" xfId="10735"/>
    <cellStyle name="Normal 7 4 6 2" xfId="19453"/>
    <cellStyle name="Normal 7 4 6 2 2" xfId="27318"/>
    <cellStyle name="Normal 7 4 6 2 2 2" xfId="36729"/>
    <cellStyle name="Normal 7 4 6 2 3" xfId="8741"/>
    <cellStyle name="Normal 7 4 6 3" xfId="23617"/>
    <cellStyle name="Normal 7 4 6 3 2" xfId="27392"/>
    <cellStyle name="Normal 7 4 6 3 2 2" xfId="35702"/>
    <cellStyle name="Normal 7 4 6 3 3" xfId="3583"/>
    <cellStyle name="Normal 7 4 6 4" xfId="6983"/>
    <cellStyle name="Normal 7 4 6 4 2" xfId="27430"/>
    <cellStyle name="Normal 7 4 6 4 2 2" xfId="34067"/>
    <cellStyle name="Normal 7 4 6 4 3" xfId="8899"/>
    <cellStyle name="Normal 7 4 6 5" xfId="7536"/>
    <cellStyle name="Normal 7 4 6 5 2" xfId="28090"/>
    <cellStyle name="Normal 7 4 6 5 2 2" xfId="27018"/>
    <cellStyle name="Normal 7 4 6 5 3" xfId="6573"/>
    <cellStyle name="Normal 7 4 6 6" xfId="36439"/>
    <cellStyle name="Normal 7 4 6 6 2" xfId="25532"/>
    <cellStyle name="Normal 7 4 6 6 2 2" xfId="27020"/>
    <cellStyle name="Normal 7 4 6 6 3" xfId="5833"/>
    <cellStyle name="Normal 7 4 6 7" xfId="2945"/>
    <cellStyle name="Normal 7 4 6 7 2" xfId="32071"/>
    <cellStyle name="Normal 7 4 6 8" xfId="13389"/>
    <cellStyle name="Normal 7 4 6 8 2" xfId="34818"/>
    <cellStyle name="Normal 7 4 6 9" xfId="27021"/>
    <cellStyle name="Normal 7 4 7" xfId="19466"/>
    <cellStyle name="Normal 7 4 7 2" xfId="33315"/>
    <cellStyle name="Normal 7 4 7 2 2" xfId="29565"/>
    <cellStyle name="Normal 7 4 7 3" xfId="27024"/>
    <cellStyle name="Normal 7 4 8" xfId="8706"/>
    <cellStyle name="Normal 7 4 8 2" xfId="30741"/>
    <cellStyle name="Normal 7 4 8 2 2" xfId="33006"/>
    <cellStyle name="Normal 7 4 8 3" xfId="27033"/>
    <cellStyle name="Normal 7 4 9" xfId="27037"/>
    <cellStyle name="Normal 7 4 9 2" xfId="28331"/>
    <cellStyle name="Normal 7 4 9 2 2" xfId="23898"/>
    <cellStyle name="Normal 7 4 9 3" xfId="37423"/>
    <cellStyle name="Normal 7 5" xfId="18761"/>
    <cellStyle name="Normal 7 5 10" xfId="23313"/>
    <cellStyle name="Normal 7 5 10 2" xfId="23315"/>
    <cellStyle name="Normal 7 5 11" xfId="23366"/>
    <cellStyle name="Normal 7 5 2" xfId="31366"/>
    <cellStyle name="Normal 7 5 2 10" xfId="24025"/>
    <cellStyle name="Normal 7 5 2 2" xfId="36726"/>
    <cellStyle name="Normal 7 5 2 2 2" xfId="36310"/>
    <cellStyle name="Normal 7 5 2 2 2 2" xfId="25785"/>
    <cellStyle name="Normal 7 5 2 2 3" xfId="31264"/>
    <cellStyle name="Normal 7 5 2 3" xfId="26846"/>
    <cellStyle name="Normal 7 5 2 3 2" xfId="34882"/>
    <cellStyle name="Normal 7 5 2 3 2 2" xfId="9867"/>
    <cellStyle name="Normal 7 5 2 3 3" xfId="28190"/>
    <cellStyle name="Normal 7 5 2 4" xfId="12452"/>
    <cellStyle name="Normal 7 5 2 4 2" xfId="824"/>
    <cellStyle name="Normal 7 5 2 4 2 2" xfId="29084"/>
    <cellStyle name="Normal 7 5 2 4 3" xfId="31390"/>
    <cellStyle name="Normal 7 5 2 5" xfId="2139"/>
    <cellStyle name="Normal 7 5 2 5 2" xfId="2427"/>
    <cellStyle name="Normal 7 5 2 5 2 2" xfId="25303"/>
    <cellStyle name="Normal 7 5 2 5 3" xfId="25057"/>
    <cellStyle name="Normal 7 5 2 6" xfId="34432"/>
    <cellStyle name="Normal 7 5 2 6 2" xfId="38160"/>
    <cellStyle name="Normal 7 5 2 6 2 2" xfId="38677"/>
    <cellStyle name="Normal 7 5 2 6 3" xfId="37472"/>
    <cellStyle name="Normal 7 5 2 7" xfId="20277"/>
    <cellStyle name="Normal 7 5 2 7 2" xfId="20082"/>
    <cellStyle name="Normal 7 5 2 7 2 2" xfId="34674"/>
    <cellStyle name="Normal 7 5 2 7 3" xfId="28197"/>
    <cellStyle name="Normal 7 5 2 8" xfId="20280"/>
    <cellStyle name="Normal 7 5 2 8 2" xfId="19156"/>
    <cellStyle name="Normal 7 5 2 9" xfId="27039"/>
    <cellStyle name="Normal 7 5 2 9 2" xfId="18876"/>
    <cellStyle name="Normal 7 5 3" xfId="27040"/>
    <cellStyle name="Normal 7 5 3 2" xfId="37075"/>
    <cellStyle name="Normal 7 5 3 2 2" xfId="35632"/>
    <cellStyle name="Normal 7 5 3 3" xfId="34112"/>
    <cellStyle name="Normal 7 5 4" xfId="24021"/>
    <cellStyle name="Normal 7 5 4 2" xfId="36167"/>
    <cellStyle name="Normal 7 5 4 2 2" xfId="36082"/>
    <cellStyle name="Normal 7 5 4 3" xfId="33509"/>
    <cellStyle name="Normal 7 5 5" xfId="22016"/>
    <cellStyle name="Normal 7 5 5 2" xfId="3937"/>
    <cellStyle name="Normal 7 5 5 2 2" xfId="27043"/>
    <cellStyle name="Normal 7 5 5 3" xfId="33904"/>
    <cellStyle name="Normal 7 5 6" xfId="17172"/>
    <cellStyle name="Normal 7 5 6 2" xfId="34255"/>
    <cellStyle name="Normal 7 5 6 2 2" xfId="21890"/>
    <cellStyle name="Normal 7 5 6 3" xfId="34143"/>
    <cellStyle name="Normal 7 5 7" xfId="8624"/>
    <cellStyle name="Normal 7 5 7 2" xfId="36179"/>
    <cellStyle name="Normal 7 5 7 2 2" xfId="29769"/>
    <cellStyle name="Normal 7 5 7 3" xfId="35696"/>
    <cellStyle name="Normal 7 5 8" xfId="20032"/>
    <cellStyle name="Normal 7 5 8 2" xfId="36834"/>
    <cellStyle name="Normal 7 5 8 2 2" xfId="26086"/>
    <cellStyle name="Normal 7 5 8 3" xfId="27045"/>
    <cellStyle name="Normal 7 5 9" xfId="27046"/>
    <cellStyle name="Normal 7 5 9 2" xfId="28550"/>
    <cellStyle name="Normal 7 6" xfId="15617"/>
    <cellStyle name="Normal 7 6 10" xfId="23636"/>
    <cellStyle name="Normal 7 6 10 2" xfId="27406"/>
    <cellStyle name="Normal 7 6 11" xfId="34647"/>
    <cellStyle name="Normal 7 6 2" xfId="11714"/>
    <cellStyle name="Normal 7 6 2 10" xfId="24047"/>
    <cellStyle name="Normal 7 6 2 2" xfId="9898"/>
    <cellStyle name="Normal 7 6 2 2 2" xfId="34858"/>
    <cellStyle name="Normal 7 6 2 2 2 2" xfId="27047"/>
    <cellStyle name="Normal 7 6 2 2 3" xfId="30674"/>
    <cellStyle name="Normal 7 6 2 3" xfId="27049"/>
    <cellStyle name="Normal 7 6 2 3 2" xfId="32643"/>
    <cellStyle name="Normal 7 6 2 3 2 2" xfId="27053"/>
    <cellStyle name="Normal 7 6 2 3 3" xfId="32654"/>
    <cellStyle name="Normal 7 6 2 4" xfId="37751"/>
    <cellStyle name="Normal 7 6 2 4 2" xfId="4185"/>
    <cellStyle name="Normal 7 6 2 4 2 2" xfId="3202"/>
    <cellStyle name="Normal 7 6 2 4 3" xfId="16236"/>
    <cellStyle name="Normal 7 6 2 5" xfId="29032"/>
    <cellStyle name="Normal 7 6 2 5 2" xfId="35403"/>
    <cellStyle name="Normal 7 6 2 5 2 2" xfId="27055"/>
    <cellStyle name="Normal 7 6 2 5 3" xfId="27057"/>
    <cellStyle name="Normal 7 6 2 6" xfId="36558"/>
    <cellStyle name="Normal 7 6 2 6 2" xfId="35410"/>
    <cellStyle name="Normal 7 6 2 6 2 2" xfId="37235"/>
    <cellStyle name="Normal 7 6 2 6 3" xfId="38008"/>
    <cellStyle name="Normal 7 6 2 7" xfId="35800"/>
    <cellStyle name="Normal 7 6 2 7 2" xfId="24144"/>
    <cellStyle name="Normal 7 6 2 7 2 2" xfId="36629"/>
    <cellStyle name="Normal 7 6 2 7 3" xfId="27060"/>
    <cellStyle name="Normal 7 6 2 8" xfId="27062"/>
    <cellStyle name="Normal 7 6 2 8 2" xfId="35199"/>
    <cellStyle name="Normal 7 6 2 9" xfId="33868"/>
    <cellStyle name="Normal 7 6 2 9 2" xfId="2458"/>
    <cellStyle name="Normal 7 6 3" xfId="11716"/>
    <cellStyle name="Normal 7 6 3 2" xfId="26800"/>
    <cellStyle name="Normal 7 6 3 2 2" xfId="27064"/>
    <cellStyle name="Normal 7 6 3 3" xfId="27066"/>
    <cellStyle name="Normal 7 6 4" xfId="29605"/>
    <cellStyle name="Normal 7 6 4 2" xfId="26072"/>
    <cellStyle name="Normal 7 6 4 2 2" xfId="31546"/>
    <cellStyle name="Normal 7 6 4 3" xfId="38066"/>
    <cellStyle name="Normal 7 6 5" xfId="10768"/>
    <cellStyle name="Normal 7 6 5 2" xfId="27072"/>
    <cellStyle name="Normal 7 6 5 2 2" xfId="27076"/>
    <cellStyle name="Normal 7 6 5 3" xfId="35233"/>
    <cellStyle name="Normal 7 6 6" xfId="27079"/>
    <cellStyle name="Normal 7 6 6 2" xfId="27082"/>
    <cellStyle name="Normal 7 6 6 2 2" xfId="27084"/>
    <cellStyle name="Normal 7 6 6 3" xfId="24478"/>
    <cellStyle name="Normal 7 6 7" xfId="37357"/>
    <cellStyle name="Normal 7 6 7 2" xfId="32490"/>
    <cellStyle name="Normal 7 6 7 2 2" xfId="27088"/>
    <cellStyle name="Normal 7 6 7 3" xfId="27089"/>
    <cellStyle name="Normal 7 6 8" xfId="27092"/>
    <cellStyle name="Normal 7 6 8 2" xfId="36430"/>
    <cellStyle name="Normal 7 6 8 2 2" xfId="27093"/>
    <cellStyle name="Normal 7 6 8 3" xfId="27929"/>
    <cellStyle name="Normal 7 6 9" xfId="27094"/>
    <cellStyle name="Normal 7 6 9 2" xfId="38174"/>
    <cellStyle name="Normal 7 7" xfId="14456"/>
    <cellStyle name="Normal 7 7 10" xfId="27944"/>
    <cellStyle name="Normal 7 7 2" xfId="14462"/>
    <cellStyle name="Normal 7 7 2 2" xfId="5571"/>
    <cellStyle name="Normal 7 7 2 2 2" xfId="38301"/>
    <cellStyle name="Normal 7 7 2 3" xfId="27101"/>
    <cellStyle name="Normal 7 7 3" xfId="11718"/>
    <cellStyle name="Normal 7 7 3 2" xfId="27103"/>
    <cellStyle name="Normal 7 7 3 2 2" xfId="37901"/>
    <cellStyle name="Normal 7 7 3 3" xfId="27106"/>
    <cellStyle name="Normal 7 7 4" xfId="29611"/>
    <cellStyle name="Normal 7 7 4 2" xfId="35834"/>
    <cellStyle name="Normal 7 7 4 2 2" xfId="26877"/>
    <cellStyle name="Normal 7 7 4 3" xfId="27108"/>
    <cellStyle name="Normal 7 7 5" xfId="6085"/>
    <cellStyle name="Normal 7 7 5 2" xfId="27110"/>
    <cellStyle name="Normal 7 7 5 2 2" xfId="27113"/>
    <cellStyle name="Normal 7 7 5 3" xfId="30074"/>
    <cellStyle name="Normal 7 7 6" xfId="27116"/>
    <cellStyle name="Normal 7 7 6 2" xfId="27118"/>
    <cellStyle name="Normal 7 7 6 2 2" xfId="27121"/>
    <cellStyle name="Normal 7 7 6 3" xfId="37333"/>
    <cellStyle name="Normal 7 7 7" xfId="36503"/>
    <cellStyle name="Normal 7 7 7 2" xfId="27122"/>
    <cellStyle name="Normal 7 7 7 2 2" xfId="27123"/>
    <cellStyle name="Normal 7 7 7 3" xfId="27125"/>
    <cellStyle name="Normal 7 7 8" xfId="37059"/>
    <cellStyle name="Normal 7 7 8 2" xfId="34582"/>
    <cellStyle name="Normal 7 7 9" xfId="27126"/>
    <cellStyle name="Normal 7 7 9 2" xfId="28677"/>
    <cellStyle name="Normal 7 8" xfId="13684"/>
    <cellStyle name="Normal 7 8 10" xfId="10806"/>
    <cellStyle name="Normal 7 8 2" xfId="7064"/>
    <cellStyle name="Normal 7 8 2 2" xfId="32092"/>
    <cellStyle name="Normal 7 8 2 2 2" xfId="2574"/>
    <cellStyle name="Normal 7 8 2 3" xfId="4926"/>
    <cellStyle name="Normal 7 8 3" xfId="11723"/>
    <cellStyle name="Normal 7 8 3 2" xfId="10227"/>
    <cellStyle name="Normal 7 8 3 2 2" xfId="13460"/>
    <cellStyle name="Normal 7 8 3 3" xfId="8103"/>
    <cellStyle name="Normal 7 8 4" xfId="35360"/>
    <cellStyle name="Normal 7 8 4 2" xfId="10231"/>
    <cellStyle name="Normal 7 8 4 2 2" xfId="6212"/>
    <cellStyle name="Normal 7 8 4 3" xfId="13485"/>
    <cellStyle name="Normal 7 8 5" xfId="31862"/>
    <cellStyle name="Normal 7 8 5 2" xfId="8194"/>
    <cellStyle name="Normal 7 8 5 2 2" xfId="20347"/>
    <cellStyle name="Normal 7 8 5 3" xfId="3477"/>
    <cellStyle name="Normal 7 8 6" xfId="26167"/>
    <cellStyle name="Normal 7 8 6 2" xfId="10245"/>
    <cellStyle name="Normal 7 8 6 2 2" xfId="13515"/>
    <cellStyle name="Normal 7 8 6 3" xfId="13522"/>
    <cellStyle name="Normal 7 8 7" xfId="30849"/>
    <cellStyle name="Normal 7 8 7 2" xfId="10251"/>
    <cellStyle name="Normal 7 8 7 2 2" xfId="2164"/>
    <cellStyle name="Normal 7 8 7 3" xfId="23706"/>
    <cellStyle name="Normal 7 8 8" xfId="27127"/>
    <cellStyle name="Normal 7 8 8 2" xfId="29176"/>
    <cellStyle name="Normal 7 8 9" xfId="27130"/>
    <cellStyle name="Normal 7 8 9 2" xfId="9619"/>
    <cellStyle name="Normal 7 9" xfId="11726"/>
    <cellStyle name="Normal 7 9 2" xfId="11731"/>
    <cellStyle name="Normal 7 9 2 2" xfId="32617"/>
    <cellStyle name="Normal 7 9 2 2 2" xfId="19071"/>
    <cellStyle name="Normal 7 9 2 3" xfId="7302"/>
    <cellStyle name="Normal 7 9 3" xfId="11733"/>
    <cellStyle name="Normal 7 9 3 2" xfId="13951"/>
    <cellStyle name="Normal 7 9 3 2 2" xfId="6872"/>
    <cellStyle name="Normal 7 9 3 3" xfId="13962"/>
    <cellStyle name="Normal 7 9 4" xfId="36800"/>
    <cellStyle name="Normal 7 9 4 2" xfId="14552"/>
    <cellStyle name="Normal 7 9 4 2 2" xfId="21316"/>
    <cellStyle name="Normal 7 9 4 3" xfId="14010"/>
    <cellStyle name="Normal 7 9 5" xfId="3930"/>
    <cellStyle name="Normal 7 9 5 2" xfId="13466"/>
    <cellStyle name="Normal 7 9 5 2 2" xfId="24099"/>
    <cellStyle name="Normal 7 9 5 3" xfId="14031"/>
    <cellStyle name="Normal 7 9 6" xfId="31482"/>
    <cellStyle name="Normal 7 9 6 2" xfId="14074"/>
    <cellStyle name="Normal 7 9 6 2 2" xfId="16446"/>
    <cellStyle name="Normal 7 9 6 3" xfId="14085"/>
    <cellStyle name="Normal 7 9 7" xfId="35989"/>
    <cellStyle name="Normal 7 9 7 2" xfId="14124"/>
    <cellStyle name="Normal 7 9 8" xfId="27134"/>
    <cellStyle name="Normal 7 9 8 2" xfId="24343"/>
    <cellStyle name="Normal 7 9 9" xfId="27137"/>
    <cellStyle name="Normal 8" xfId="5413"/>
    <cellStyle name="Normal 8 10" xfId="20748"/>
    <cellStyle name="Normal 8 10 2" xfId="20750"/>
    <cellStyle name="Normal 8 10 2 2" xfId="1816"/>
    <cellStyle name="Normal 8 10 2 2 2" xfId="186"/>
    <cellStyle name="Normal 8 10 2 3" xfId="4507"/>
    <cellStyle name="Normal 8 10 3" xfId="2376"/>
    <cellStyle name="Normal 8 10 3 2" xfId="11253"/>
    <cellStyle name="Normal 8 10 3 2 2" xfId="2310"/>
    <cellStyle name="Normal 8 10 3 3" xfId="2495"/>
    <cellStyle name="Normal 8 10 4" xfId="4527"/>
    <cellStyle name="Normal 8 10 4 2" xfId="21354"/>
    <cellStyle name="Normal 8 10 4 2 2" xfId="21357"/>
    <cellStyle name="Normal 8 10 4 3" xfId="13016"/>
    <cellStyle name="Normal 8 10 5" xfId="4537"/>
    <cellStyle name="Normal 8 10 5 2" xfId="4562"/>
    <cellStyle name="Normal 8 10 5 2 2" xfId="11426"/>
    <cellStyle name="Normal 8 10 5 3" xfId="3647"/>
    <cellStyle name="Normal 8 10 6" xfId="1068"/>
    <cellStyle name="Normal 8 10 6 2" xfId="2545"/>
    <cellStyle name="Normal 8 10 6 2 2" xfId="4581"/>
    <cellStyle name="Normal 8 10 6 3" xfId="4599"/>
    <cellStyle name="Normal 8 10 7" xfId="54"/>
    <cellStyle name="Normal 8 10 7 2" xfId="2650"/>
    <cellStyle name="Normal 8 10 8" xfId="5493"/>
    <cellStyle name="Normal 8 10 8 2" xfId="4611"/>
    <cellStyle name="Normal 8 10 9" xfId="4521"/>
    <cellStyle name="Normal 8 11" xfId="20753"/>
    <cellStyle name="Normal 8 11 2" xfId="882"/>
    <cellStyle name="Normal 8 11 2 2" xfId="4621"/>
    <cellStyle name="Normal 8 11 3" xfId="4650"/>
    <cellStyle name="Normal 8 12" xfId="5789"/>
    <cellStyle name="Normal 8 12 2" xfId="4676"/>
    <cellStyle name="Normal 8 12 2 2" xfId="4692"/>
    <cellStyle name="Normal 8 12 3" xfId="4725"/>
    <cellStyle name="Normal 8 13" xfId="20151"/>
    <cellStyle name="Normal 8 13 2" xfId="4740"/>
    <cellStyle name="Normal 8 13 2 2" xfId="4746"/>
    <cellStyle name="Normal 8 13 3" xfId="4766"/>
    <cellStyle name="Normal 8 14" xfId="3465"/>
    <cellStyle name="Normal 8 14 2" xfId="1751"/>
    <cellStyle name="Normal 8 14 2 2" xfId="16629"/>
    <cellStyle name="Normal 8 14 3" xfId="11624"/>
    <cellStyle name="Normal 8 15" xfId="36900"/>
    <cellStyle name="Normal 8 15 2" xfId="29850"/>
    <cellStyle name="Normal 8 15 2 2" xfId="26416"/>
    <cellStyle name="Normal 8 15 3" xfId="11644"/>
    <cellStyle name="Normal 8 16" xfId="22868"/>
    <cellStyle name="Normal 8 16 2" xfId="27143"/>
    <cellStyle name="Normal 8 16 2 2" xfId="20244"/>
    <cellStyle name="Normal 8 16 3" xfId="11649"/>
    <cellStyle name="Normal 8 17" xfId="27145"/>
    <cellStyle name="Normal 8 17 2" xfId="29992"/>
    <cellStyle name="Normal 8 18" xfId="8017"/>
    <cellStyle name="Normal 8 18 2" xfId="32903"/>
    <cellStyle name="Normal 8 19" xfId="27147"/>
    <cellStyle name="Normal 8 2" xfId="3736"/>
    <cellStyle name="Normal 8 2 10" xfId="37061"/>
    <cellStyle name="Normal 8 2 10 10" xfId="3791"/>
    <cellStyle name="Normal 8 2 10 2" xfId="27149"/>
    <cellStyle name="Normal 8 2 10 2 2" xfId="19158"/>
    <cellStyle name="Normal 8 2 10 2 2 2" xfId="25767"/>
    <cellStyle name="Normal 8 2 10 2 3" xfId="4788"/>
    <cellStyle name="Normal 8 2 10 3" xfId="27151"/>
    <cellStyle name="Normal 8 2 10 3 2" xfId="19165"/>
    <cellStyle name="Normal 8 2 10 3 2 2" xfId="27154"/>
    <cellStyle name="Normal 8 2 10 3 3" xfId="11618"/>
    <cellStyle name="Normal 8 2 10 4" xfId="27156"/>
    <cellStyle name="Normal 8 2 10 4 2" xfId="19174"/>
    <cellStyle name="Normal 8 2 10 4 2 2" xfId="26568"/>
    <cellStyle name="Normal 8 2 10 4 3" xfId="11668"/>
    <cellStyle name="Normal 8 2 10 5" xfId="27157"/>
    <cellStyle name="Normal 8 2 10 5 2" xfId="19180"/>
    <cellStyle name="Normal 8 2 10 5 2 2" xfId="21442"/>
    <cellStyle name="Normal 8 2 10 5 3" xfId="11676"/>
    <cellStyle name="Normal 8 2 10 6" xfId="12765"/>
    <cellStyle name="Normal 8 2 10 6 2" xfId="1026"/>
    <cellStyle name="Normal 8 2 10 6 2 2" xfId="36017"/>
    <cellStyle name="Normal 8 2 10 6 3" xfId="3253"/>
    <cellStyle name="Normal 8 2 10 7" xfId="12767"/>
    <cellStyle name="Normal 8 2 10 7 2" xfId="19189"/>
    <cellStyle name="Normal 8 2 10 7 2 2" xfId="33075"/>
    <cellStyle name="Normal 8 2 10 7 3" xfId="5512"/>
    <cellStyle name="Normal 8 2 10 8" xfId="33343"/>
    <cellStyle name="Normal 8 2 10 8 2" xfId="25151"/>
    <cellStyle name="Normal 8 2 10 9" xfId="35125"/>
    <cellStyle name="Normal 8 2 10 9 2" xfId="25155"/>
    <cellStyle name="Normal 8 2 11" xfId="27304"/>
    <cellStyle name="Normal 8 2 11 10" xfId="11502"/>
    <cellStyle name="Normal 8 2 11 2" xfId="6209"/>
    <cellStyle name="Normal 8 2 11 2 2" xfId="6794"/>
    <cellStyle name="Normal 8 2 11 2 2 2" xfId="29895"/>
    <cellStyle name="Normal 8 2 11 2 3" xfId="17263"/>
    <cellStyle name="Normal 8 2 11 3" xfId="10895"/>
    <cellStyle name="Normal 8 2 11 3 2" xfId="25219"/>
    <cellStyle name="Normal 8 2 11 3 2 2" xfId="18533"/>
    <cellStyle name="Normal 8 2 11 3 3" xfId="13029"/>
    <cellStyle name="Normal 8 2 11 4" xfId="10899"/>
    <cellStyle name="Normal 8 2 11 4 2" xfId="30317"/>
    <cellStyle name="Normal 8 2 11 4 2 2" xfId="18583"/>
    <cellStyle name="Normal 8 2 11 4 3" xfId="3803"/>
    <cellStyle name="Normal 8 2 11 5" xfId="18585"/>
    <cellStyle name="Normal 8 2 11 5 2" xfId="18591"/>
    <cellStyle name="Normal 8 2 11 5 2 2" xfId="18596"/>
    <cellStyle name="Normal 8 2 11 5 3" xfId="5920"/>
    <cellStyle name="Normal 8 2 11 6" xfId="12771"/>
    <cellStyle name="Normal 8 2 11 6 2" xfId="12773"/>
    <cellStyle name="Normal 8 2 11 6 2 2" xfId="33494"/>
    <cellStyle name="Normal 8 2 11 6 3" xfId="10016"/>
    <cellStyle name="Normal 8 2 11 7" xfId="12778"/>
    <cellStyle name="Normal 8 2 11 7 2" xfId="34996"/>
    <cellStyle name="Normal 8 2 11 7 2 2" xfId="34999"/>
    <cellStyle name="Normal 8 2 11 7 3" xfId="19563"/>
    <cellStyle name="Normal 8 2 11 8" xfId="35008"/>
    <cellStyle name="Normal 8 2 11 8 2" xfId="18603"/>
    <cellStyle name="Normal 8 2 11 9" xfId="7434"/>
    <cellStyle name="Normal 8 2 11 9 2" xfId="35022"/>
    <cellStyle name="Normal 8 2 12" xfId="34346"/>
    <cellStyle name="Normal 8 2 12 2" xfId="32244"/>
    <cellStyle name="Normal 8 2 12 2 2" xfId="19251"/>
    <cellStyle name="Normal 8 2 12 2 2 2" xfId="767"/>
    <cellStyle name="Normal 8 2 12 2 3" xfId="9765"/>
    <cellStyle name="Normal 8 2 12 3" xfId="18613"/>
    <cellStyle name="Normal 8 2 12 3 2" xfId="18619"/>
    <cellStyle name="Normal 8 2 12 3 2 2" xfId="18622"/>
    <cellStyle name="Normal 8 2 12 3 3" xfId="13134"/>
    <cellStyle name="Normal 8 2 12 4" xfId="18640"/>
    <cellStyle name="Normal 8 2 12 4 2" xfId="36906"/>
    <cellStyle name="Normal 8 2 12 4 2 2" xfId="37219"/>
    <cellStyle name="Normal 8 2 12 4 3" xfId="4438"/>
    <cellStyle name="Normal 8 2 12 5" xfId="18644"/>
    <cellStyle name="Normal 8 2 12 5 2" xfId="18647"/>
    <cellStyle name="Normal 8 2 12 5 2 2" xfId="18650"/>
    <cellStyle name="Normal 8 2 12 5 3" xfId="7055"/>
    <cellStyle name="Normal 8 2 12 6" xfId="12784"/>
    <cellStyle name="Normal 8 2 12 6 2" xfId="12788"/>
    <cellStyle name="Normal 8 2 12 6 2 2" xfId="18653"/>
    <cellStyle name="Normal 8 2 12 6 3" xfId="3901"/>
    <cellStyle name="Normal 8 2 12 7" xfId="12791"/>
    <cellStyle name="Normal 8 2 12 7 2" xfId="35067"/>
    <cellStyle name="Normal 8 2 12 8" xfId="8688"/>
    <cellStyle name="Normal 8 2 12 8 2" xfId="18654"/>
    <cellStyle name="Normal 8 2 12 9" xfId="16872"/>
    <cellStyle name="Normal 8 2 13" xfId="27159"/>
    <cellStyle name="Normal 8 2 13 2" xfId="27521"/>
    <cellStyle name="Normal 8 2 13 2 2" xfId="15792"/>
    <cellStyle name="Normal 8 2 13 3" xfId="18675"/>
    <cellStyle name="Normal 8 2 14" xfId="10748"/>
    <cellStyle name="Normal 8 2 14 2" xfId="9868"/>
    <cellStyle name="Normal 8 2 14 2 2" xfId="27575"/>
    <cellStyle name="Normal 8 2 14 3" xfId="18693"/>
    <cellStyle name="Normal 8 2 15" xfId="9249"/>
    <cellStyle name="Normal 8 2 15 2" xfId="30249"/>
    <cellStyle name="Normal 8 2 15 2 2" xfId="9893"/>
    <cellStyle name="Normal 8 2 15 3" xfId="18707"/>
    <cellStyle name="Normal 8 2 16" xfId="27162"/>
    <cellStyle name="Normal 8 2 16 2" xfId="11911"/>
    <cellStyle name="Normal 8 2 16 2 2" xfId="13276"/>
    <cellStyle name="Normal 8 2 16 3" xfId="19975"/>
    <cellStyle name="Normal 8 2 17" xfId="27169"/>
    <cellStyle name="Normal 8 2 17 2" xfId="27175"/>
    <cellStyle name="Normal 8 2 17 2 2" xfId="27179"/>
    <cellStyle name="Normal 8 2 17 3" xfId="18737"/>
    <cellStyle name="Normal 8 2 18" xfId="25076"/>
    <cellStyle name="Normal 8 2 18 2" xfId="25079"/>
    <cellStyle name="Normal 8 2 18 2 2" xfId="27180"/>
    <cellStyle name="Normal 8 2 18 3" xfId="18744"/>
    <cellStyle name="Normal 8 2 19" xfId="25086"/>
    <cellStyle name="Normal 8 2 19 2" xfId="5246"/>
    <cellStyle name="Normal 8 2 2" xfId="9673"/>
    <cellStyle name="Normal 8 2 2 10" xfId="34870"/>
    <cellStyle name="Normal 8 2 2 10 2" xfId="23622"/>
    <cellStyle name="Normal 8 2 2 10 2 2" xfId="27027"/>
    <cellStyle name="Normal 8 2 2 10 3" xfId="13254"/>
    <cellStyle name="Normal 8 2 2 11" xfId="35450"/>
    <cellStyle name="Normal 8 2 2 11 2" xfId="23633"/>
    <cellStyle name="Normal 8 2 2 11 2 2" xfId="27467"/>
    <cellStyle name="Normal 8 2 2 11 3" xfId="27185"/>
    <cellStyle name="Normal 8 2 2 12" xfId="29869"/>
    <cellStyle name="Normal 8 2 2 12 2" xfId="23639"/>
    <cellStyle name="Normal 8 2 2 12 2 2" xfId="36300"/>
    <cellStyle name="Normal 8 2 2 12 3" xfId="29902"/>
    <cellStyle name="Normal 8 2 2 13" xfId="24007"/>
    <cellStyle name="Normal 8 2 2 13 2" xfId="23646"/>
    <cellStyle name="Normal 8 2 2 13 2 2" xfId="27124"/>
    <cellStyle name="Normal 8 2 2 13 3" xfId="29974"/>
    <cellStyle name="Normal 8 2 2 14" xfId="27189"/>
    <cellStyle name="Normal 8 2 2 14 2" xfId="36352"/>
    <cellStyle name="Normal 8 2 2 15" xfId="9351"/>
    <cellStyle name="Normal 8 2 2 15 2" xfId="33514"/>
    <cellStyle name="Normal 8 2 2 16" xfId="26865"/>
    <cellStyle name="Normal 8 2 2 17" xfId="27191"/>
    <cellStyle name="Normal 8 2 2 2" xfId="27194"/>
    <cellStyle name="Normal 8 2 2 2 10" xfId="37145"/>
    <cellStyle name="Normal 8 2 2 2 10 2" xfId="27196"/>
    <cellStyle name="Normal 8 2 2 2 10 2 2" xfId="24625"/>
    <cellStyle name="Normal 8 2 2 2 10 3" xfId="1058"/>
    <cellStyle name="Normal 8 2 2 2 11" xfId="32148"/>
    <cellStyle name="Normal 8 2 2 2 11 2" xfId="27203"/>
    <cellStyle name="Normal 8 2 2 2 11 2 2" xfId="28001"/>
    <cellStyle name="Normal 8 2 2 2 11 3" xfId="705"/>
    <cellStyle name="Normal 8 2 2 2 12" xfId="37757"/>
    <cellStyle name="Normal 8 2 2 2 12 2" xfId="27206"/>
    <cellStyle name="Normal 8 2 2 2 12 2 2" xfId="28723"/>
    <cellStyle name="Normal 8 2 2 2 12 3" xfId="27214"/>
    <cellStyle name="Normal 8 2 2 2 13" xfId="38249"/>
    <cellStyle name="Normal 8 2 2 2 13 2" xfId="29129"/>
    <cellStyle name="Normal 8 2 2 2 14" xfId="30443"/>
    <cellStyle name="Normal 8 2 2 2 14 2" xfId="8182"/>
    <cellStyle name="Normal 8 2 2 2 15" xfId="31097"/>
    <cellStyle name="Normal 8 2 2 2 16" xfId="37005"/>
    <cellStyle name="Normal 8 2 2 2 2" xfId="27218"/>
    <cellStyle name="Normal 8 2 2 2 2 10" xfId="25862"/>
    <cellStyle name="Normal 8 2 2 2 2 10 2" xfId="33357"/>
    <cellStyle name="Normal 8 2 2 2 2 11" xfId="32437"/>
    <cellStyle name="Normal 8 2 2 2 2 2" xfId="27220"/>
    <cellStyle name="Normal 8 2 2 2 2 2 10" xfId="27224"/>
    <cellStyle name="Normal 8 2 2 2 2 2 2" xfId="27228"/>
    <cellStyle name="Normal 8 2 2 2 2 2 2 2" xfId="27236"/>
    <cellStyle name="Normal 8 2 2 2 2 2 2 2 2" xfId="33927"/>
    <cellStyle name="Normal 8 2 2 2 2 2 2 3" xfId="22922"/>
    <cellStyle name="Normal 8 2 2 2 2 2 3" xfId="27240"/>
    <cellStyle name="Normal 8 2 2 2 2 2 3 2" xfId="27246"/>
    <cellStyle name="Normal 8 2 2 2 2 2 3 2 2" xfId="27247"/>
    <cellStyle name="Normal 8 2 2 2 2 2 3 3" xfId="27249"/>
    <cellStyle name="Normal 8 2 2 2 2 2 4" xfId="12070"/>
    <cellStyle name="Normal 8 2 2 2 2 2 4 2" xfId="27251"/>
    <cellStyle name="Normal 8 2 2 2 2 2 4 2 2" xfId="8955"/>
    <cellStyle name="Normal 8 2 2 2 2 2 4 3" xfId="34589"/>
    <cellStyle name="Normal 8 2 2 2 2 2 5" xfId="12155"/>
    <cellStyle name="Normal 8 2 2 2 2 2 5 2" xfId="27256"/>
    <cellStyle name="Normal 8 2 2 2 2 2 5 2 2" xfId="36472"/>
    <cellStyle name="Normal 8 2 2 2 2 2 5 3" xfId="27253"/>
    <cellStyle name="Normal 8 2 2 2 2 2 6" xfId="7449"/>
    <cellStyle name="Normal 8 2 2 2 2 2 6 2" xfId="27255"/>
    <cellStyle name="Normal 8 2 2 2 2 2 6 2 2" xfId="21314"/>
    <cellStyle name="Normal 8 2 2 2 2 2 6 3" xfId="12297"/>
    <cellStyle name="Normal 8 2 2 2 2 2 7" xfId="27257"/>
    <cellStyle name="Normal 8 2 2 2 2 2 7 2" xfId="36471"/>
    <cellStyle name="Normal 8 2 2 2 2 2 7 2 2" xfId="32439"/>
    <cellStyle name="Normal 8 2 2 2 2 2 7 3" xfId="27258"/>
    <cellStyle name="Normal 8 2 2 2 2 2 8" xfId="27254"/>
    <cellStyle name="Normal 8 2 2 2 2 2 8 2" xfId="34409"/>
    <cellStyle name="Normal 8 2 2 2 2 2 9" xfId="34301"/>
    <cellStyle name="Normal 8 2 2 2 2 2 9 2" xfId="37974"/>
    <cellStyle name="Normal 8 2 2 2 2 3" xfId="27259"/>
    <cellStyle name="Normal 8 2 2 2 2 3 2" xfId="27263"/>
    <cellStyle name="Normal 8 2 2 2 2 3 2 2" xfId="27269"/>
    <cellStyle name="Normal 8 2 2 2 2 3 3" xfId="27272"/>
    <cellStyle name="Normal 8 2 2 2 2 4" xfId="19940"/>
    <cellStyle name="Normal 8 2 2 2 2 4 2" xfId="27278"/>
    <cellStyle name="Normal 8 2 2 2 2 4 2 2" xfId="2732"/>
    <cellStyle name="Normal 8 2 2 2 2 4 3" xfId="36784"/>
    <cellStyle name="Normal 8 2 2 2 2 5" xfId="27792"/>
    <cellStyle name="Normal 8 2 2 2 2 5 2" xfId="5873"/>
    <cellStyle name="Normal 8 2 2 2 2 5 2 2" xfId="5721"/>
    <cellStyle name="Normal 8 2 2 2 2 5 3" xfId="6757"/>
    <cellStyle name="Normal 8 2 2 2 2 6" xfId="27282"/>
    <cellStyle name="Normal 8 2 2 2 2 6 2" xfId="27284"/>
    <cellStyle name="Normal 8 2 2 2 2 6 2 2" xfId="27287"/>
    <cellStyle name="Normal 8 2 2 2 2 6 3" xfId="27288"/>
    <cellStyle name="Normal 8 2 2 2 2 7" xfId="26805"/>
    <cellStyle name="Normal 8 2 2 2 2 7 2" xfId="27292"/>
    <cellStyle name="Normal 8 2 2 2 2 7 2 2" xfId="27293"/>
    <cellStyle name="Normal 8 2 2 2 2 7 3" xfId="27294"/>
    <cellStyle name="Normal 8 2 2 2 2 8" xfId="27297"/>
    <cellStyle name="Normal 8 2 2 2 2 8 2" xfId="27301"/>
    <cellStyle name="Normal 8 2 2 2 2 8 2 2" xfId="27305"/>
    <cellStyle name="Normal 8 2 2 2 2 8 3" xfId="29797"/>
    <cellStyle name="Normal 8 2 2 2 2 9" xfId="27307"/>
    <cellStyle name="Normal 8 2 2 2 2 9 2" xfId="27310"/>
    <cellStyle name="Normal 8 2 2 2 3" xfId="35918"/>
    <cellStyle name="Normal 8 2 2 2 3 10" xfId="9132"/>
    <cellStyle name="Normal 8 2 2 2 3 10 2" xfId="37076"/>
    <cellStyle name="Normal 8 2 2 2 3 11" xfId="31675"/>
    <cellStyle name="Normal 8 2 2 2 3 2" xfId="27316"/>
    <cellStyle name="Normal 8 2 2 2 3 2 10" xfId="27322"/>
    <cellStyle name="Normal 8 2 2 2 3 2 2" xfId="34001"/>
    <cellStyle name="Normal 8 2 2 2 3 2 2 2" xfId="27328"/>
    <cellStyle name="Normal 8 2 2 2 3 2 2 2 2" xfId="24919"/>
    <cellStyle name="Normal 8 2 2 2 3 2 2 3" xfId="35109"/>
    <cellStyle name="Normal 8 2 2 2 3 2 3" xfId="33670"/>
    <cellStyle name="Normal 8 2 2 2 3 2 3 2" xfId="24517"/>
    <cellStyle name="Normal 8 2 2 2 3 2 3 2 2" xfId="24521"/>
    <cellStyle name="Normal 8 2 2 2 3 2 3 3" xfId="33934"/>
    <cellStyle name="Normal 8 2 2 2 3 2 4" xfId="32559"/>
    <cellStyle name="Normal 8 2 2 2 3 2 4 2" xfId="16474"/>
    <cellStyle name="Normal 8 2 2 2 3 2 4 2 2" xfId="18211"/>
    <cellStyle name="Normal 8 2 2 2 3 2 4 3" xfId="16480"/>
    <cellStyle name="Normal 8 2 2 2 3 2 5" xfId="14398"/>
    <cellStyle name="Normal 8 2 2 2 3 2 5 2" xfId="16510"/>
    <cellStyle name="Normal 8 2 2 2 3 2 5 2 2" xfId="16859"/>
    <cellStyle name="Normal 8 2 2 2 3 2 5 3" xfId="34017"/>
    <cellStyle name="Normal 8 2 2 2 3 2 6" xfId="2746"/>
    <cellStyle name="Normal 8 2 2 2 3 2 6 2" xfId="8564"/>
    <cellStyle name="Normal 8 2 2 2 3 2 6 2 2" xfId="25910"/>
    <cellStyle name="Normal 8 2 2 2 3 2 6 3" xfId="16534"/>
    <cellStyle name="Normal 8 2 2 2 3 2 7" xfId="34028"/>
    <cellStyle name="Normal 8 2 2 2 3 2 7 2" xfId="16546"/>
    <cellStyle name="Normal 8 2 2 2 3 2 7 2 2" xfId="16874"/>
    <cellStyle name="Normal 8 2 2 2 3 2 7 3" xfId="4325"/>
    <cellStyle name="Normal 8 2 2 2 3 2 8" xfId="12919"/>
    <cellStyle name="Normal 8 2 2 2 3 2 8 2" xfId="12713"/>
    <cellStyle name="Normal 8 2 2 2 3 2 9" xfId="4979"/>
    <cellStyle name="Normal 8 2 2 2 3 2 9 2" xfId="16561"/>
    <cellStyle name="Normal 8 2 2 2 3 3" xfId="27332"/>
    <cellStyle name="Normal 8 2 2 2 3 3 2" xfId="34037"/>
    <cellStyle name="Normal 8 2 2 2 3 3 2 2" xfId="6231"/>
    <cellStyle name="Normal 8 2 2 2 3 3 3" xfId="27343"/>
    <cellStyle name="Normal 8 2 2 2 3 4" xfId="27350"/>
    <cellStyle name="Normal 8 2 2 2 3 4 2" xfId="29220"/>
    <cellStyle name="Normal 8 2 2 2 3 4 2 2" xfId="31226"/>
    <cellStyle name="Normal 8 2 2 2 3 4 3" xfId="27359"/>
    <cellStyle name="Normal 8 2 2 2 3 5" xfId="27361"/>
    <cellStyle name="Normal 8 2 2 2 3 5 2" xfId="12261"/>
    <cellStyle name="Normal 8 2 2 2 3 5 2 2" xfId="16753"/>
    <cellStyle name="Normal 8 2 2 2 3 5 3" xfId="6995"/>
    <cellStyle name="Normal 8 2 2 2 3 6" xfId="27363"/>
    <cellStyle name="Normal 8 2 2 2 3 6 2" xfId="27365"/>
    <cellStyle name="Normal 8 2 2 2 3 6 2 2" xfId="19660"/>
    <cellStyle name="Normal 8 2 2 2 3 6 3" xfId="38570"/>
    <cellStyle name="Normal 8 2 2 2 3 7" xfId="27367"/>
    <cellStyle name="Normal 8 2 2 2 3 7 2" xfId="27370"/>
    <cellStyle name="Normal 8 2 2 2 3 7 2 2" xfId="8647"/>
    <cellStyle name="Normal 8 2 2 2 3 7 3" xfId="27372"/>
    <cellStyle name="Normal 8 2 2 2 3 8" xfId="27373"/>
    <cellStyle name="Normal 8 2 2 2 3 8 2" xfId="27377"/>
    <cellStyle name="Normal 8 2 2 2 3 8 2 2" xfId="27378"/>
    <cellStyle name="Normal 8 2 2 2 3 8 3" xfId="31074"/>
    <cellStyle name="Normal 8 2 2 2 3 9" xfId="27380"/>
    <cellStyle name="Normal 8 2 2 2 3 9 2" xfId="27383"/>
    <cellStyle name="Normal 8 2 2 2 4" xfId="15452"/>
    <cellStyle name="Normal 8 2 2 2 4 10" xfId="26822"/>
    <cellStyle name="Normal 8 2 2 2 4 2" xfId="27387"/>
    <cellStyle name="Normal 8 2 2 2 4 2 2" xfId="34158"/>
    <cellStyle name="Normal 8 2 2 2 4 2 2 2" xfId="28715"/>
    <cellStyle name="Normal 8 2 2 2 4 2 3" xfId="27395"/>
    <cellStyle name="Normal 8 2 2 2 4 3" xfId="20192"/>
    <cellStyle name="Normal 8 2 2 2 4 3 2" xfId="34169"/>
    <cellStyle name="Normal 8 2 2 2 4 3 2 2" xfId="16614"/>
    <cellStyle name="Normal 8 2 2 2 4 3 3" xfId="37599"/>
    <cellStyle name="Normal 8 2 2 2 4 4" xfId="27398"/>
    <cellStyle name="Normal 8 2 2 2 4 4 2" xfId="33821"/>
    <cellStyle name="Normal 8 2 2 2 4 4 2 2" xfId="32804"/>
    <cellStyle name="Normal 8 2 2 2 4 4 3" xfId="27402"/>
    <cellStyle name="Normal 8 2 2 2 4 5" xfId="18867"/>
    <cellStyle name="Normal 8 2 2 2 4 5 2" xfId="8304"/>
    <cellStyle name="Normal 8 2 2 2 4 5 2 2" xfId="356"/>
    <cellStyle name="Normal 8 2 2 2 4 5 3" xfId="38705"/>
    <cellStyle name="Normal 8 2 2 2 4 6" xfId="23635"/>
    <cellStyle name="Normal 8 2 2 2 4 6 2" xfId="27405"/>
    <cellStyle name="Normal 8 2 2 2 4 6 2 2" xfId="36168"/>
    <cellStyle name="Normal 8 2 2 2 4 6 3" xfId="20966"/>
    <cellStyle name="Normal 8 2 2 2 4 7" xfId="34646"/>
    <cellStyle name="Normal 8 2 2 2 4 7 2" xfId="6875"/>
    <cellStyle name="Normal 8 2 2 2 4 7 2 2" xfId="1978"/>
    <cellStyle name="Normal 8 2 2 2 4 7 3" xfId="12700"/>
    <cellStyle name="Normal 8 2 2 2 4 8" xfId="27409"/>
    <cellStyle name="Normal 8 2 2 2 4 8 2" xfId="27411"/>
    <cellStyle name="Normal 8 2 2 2 4 9" xfId="35554"/>
    <cellStyle name="Normal 8 2 2 2 4 9 2" xfId="35362"/>
    <cellStyle name="Normal 8 2 2 2 5" xfId="27415"/>
    <cellStyle name="Normal 8 2 2 2 5 10" xfId="27420"/>
    <cellStyle name="Normal 8 2 2 2 5 2" xfId="27424"/>
    <cellStyle name="Normal 8 2 2 2 5 2 2" xfId="32650"/>
    <cellStyle name="Normal 8 2 2 2 5 2 2 2" xfId="9258"/>
    <cellStyle name="Normal 8 2 2 2 5 2 3" xfId="13044"/>
    <cellStyle name="Normal 8 2 2 2 5 3" xfId="38176"/>
    <cellStyle name="Normal 8 2 2 2 5 3 2" xfId="37613"/>
    <cellStyle name="Normal 8 2 2 2 5 3 2 2" xfId="16869"/>
    <cellStyle name="Normal 8 2 2 2 5 3 3" xfId="13075"/>
    <cellStyle name="Normal 8 2 2 2 5 4" xfId="27438"/>
    <cellStyle name="Normal 8 2 2 2 5 4 2" xfId="27440"/>
    <cellStyle name="Normal 8 2 2 2 5 4 2 2" xfId="17039"/>
    <cellStyle name="Normal 8 2 2 2 5 4 3" xfId="4347"/>
    <cellStyle name="Normal 8 2 2 2 5 5" xfId="24799"/>
    <cellStyle name="Normal 8 2 2 2 5 5 2" xfId="33122"/>
    <cellStyle name="Normal 8 2 2 2 5 5 2 2" xfId="37564"/>
    <cellStyle name="Normal 8 2 2 2 5 5 3" xfId="34109"/>
    <cellStyle name="Normal 8 2 2 2 5 6" xfId="284"/>
    <cellStyle name="Normal 8 2 2 2 5 6 2" xfId="487"/>
    <cellStyle name="Normal 8 2 2 2 5 6 2 2" xfId="38312"/>
    <cellStyle name="Normal 8 2 2 2 5 6 3" xfId="24030"/>
    <cellStyle name="Normal 8 2 2 2 5 7" xfId="105"/>
    <cellStyle name="Normal 8 2 2 2 5 7 2" xfId="1057"/>
    <cellStyle name="Normal 8 2 2 2 5 7 2 2" xfId="5268"/>
    <cellStyle name="Normal 8 2 2 2 5 7 3" xfId="1142"/>
    <cellStyle name="Normal 8 2 2 2 5 8" xfId="35908"/>
    <cellStyle name="Normal 8 2 2 2 5 8 2" xfId="24063"/>
    <cellStyle name="Normal 8 2 2 2 5 9" xfId="16919"/>
    <cellStyle name="Normal 8 2 2 2 5 9 2" xfId="24064"/>
    <cellStyle name="Normal 8 2 2 2 6" xfId="27447"/>
    <cellStyle name="Normal 8 2 2 2 6 2" xfId="27448"/>
    <cellStyle name="Normal 8 2 2 2 6 2 2" xfId="33186"/>
    <cellStyle name="Normal 8 2 2 2 6 2 2 2" xfId="4133"/>
    <cellStyle name="Normal 8 2 2 2 6 2 3" xfId="27450"/>
    <cellStyle name="Normal 8 2 2 2 6 3" xfId="27452"/>
    <cellStyle name="Normal 8 2 2 2 6 3 2" xfId="33214"/>
    <cellStyle name="Normal 8 2 2 2 6 3 2 2" xfId="31334"/>
    <cellStyle name="Normal 8 2 2 2 6 3 3" xfId="33219"/>
    <cellStyle name="Normal 8 2 2 2 6 4" xfId="25408"/>
    <cellStyle name="Normal 8 2 2 2 6 4 2" xfId="27453"/>
    <cellStyle name="Normal 8 2 2 2 6 4 2 2" xfId="24291"/>
    <cellStyle name="Normal 8 2 2 2 6 4 3" xfId="27457"/>
    <cellStyle name="Normal 8 2 2 2 6 5" xfId="24805"/>
    <cellStyle name="Normal 8 2 2 2 6 5 2" xfId="31269"/>
    <cellStyle name="Normal 8 2 2 2 6 5 2 2" xfId="29487"/>
    <cellStyle name="Normal 8 2 2 2 6 5 3" xfId="35729"/>
    <cellStyle name="Normal 8 2 2 2 6 6" xfId="11066"/>
    <cellStyle name="Normal 8 2 2 2 6 6 2" xfId="11072"/>
    <cellStyle name="Normal 8 2 2 2 6 6 2 2" xfId="31745"/>
    <cellStyle name="Normal 8 2 2 2 6 6 3" xfId="31751"/>
    <cellStyle name="Normal 8 2 2 2 6 7" xfId="11075"/>
    <cellStyle name="Normal 8 2 2 2 6 7 2" xfId="31958"/>
    <cellStyle name="Normal 8 2 2 2 6 8" xfId="16266"/>
    <cellStyle name="Normal 8 2 2 2 6 8 2" xfId="26216"/>
    <cellStyle name="Normal 8 2 2 2 6 9" xfId="36863"/>
    <cellStyle name="Normal 8 2 2 2 7" xfId="27460"/>
    <cellStyle name="Normal 8 2 2 2 7 2" xfId="27461"/>
    <cellStyle name="Normal 8 2 2 2 7 2 2" xfId="33361"/>
    <cellStyle name="Normal 8 2 2 2 7 3" xfId="27462"/>
    <cellStyle name="Normal 8 2 2 2 8" xfId="27465"/>
    <cellStyle name="Normal 8 2 2 2 8 2" xfId="27466"/>
    <cellStyle name="Normal 8 2 2 2 8 2 2" xfId="20125"/>
    <cellStyle name="Normal 8 2 2 2 8 3" xfId="22295"/>
    <cellStyle name="Normal 8 2 2 2 9" xfId="23155"/>
    <cellStyle name="Normal 8 2 2 2 9 2" xfId="26303"/>
    <cellStyle name="Normal 8 2 2 2 9 2 2" xfId="26314"/>
    <cellStyle name="Normal 8 2 2 2 9 3" xfId="27473"/>
    <cellStyle name="Normal 8 2 2 3" xfId="27478"/>
    <cellStyle name="Normal 8 2 2 3 10" xfId="31705"/>
    <cellStyle name="Normal 8 2 2 3 10 2" xfId="11320"/>
    <cellStyle name="Normal 8 2 2 3 11" xfId="7328"/>
    <cellStyle name="Normal 8 2 2 3 2" xfId="37009"/>
    <cellStyle name="Normal 8 2 2 3 2 10" xfId="10457"/>
    <cellStyle name="Normal 8 2 2 3 2 2" xfId="23763"/>
    <cellStyle name="Normal 8 2 2 3 2 2 2" xfId="27480"/>
    <cellStyle name="Normal 8 2 2 3 2 2 2 2" xfId="27485"/>
    <cellStyle name="Normal 8 2 2 3 2 2 3" xfId="27486"/>
    <cellStyle name="Normal 8 2 2 3 2 3" xfId="27487"/>
    <cellStyle name="Normal 8 2 2 3 2 3 2" xfId="27489"/>
    <cellStyle name="Normal 8 2 2 3 2 3 2 2" xfId="27491"/>
    <cellStyle name="Normal 8 2 2 3 2 3 3" xfId="27493"/>
    <cellStyle name="Normal 8 2 2 3 2 4" xfId="19947"/>
    <cellStyle name="Normal 8 2 2 3 2 4 2" xfId="25352"/>
    <cellStyle name="Normal 8 2 2 3 2 4 2 2" xfId="2314"/>
    <cellStyle name="Normal 8 2 2 3 2 4 3" xfId="28503"/>
    <cellStyle name="Normal 8 2 2 3 2 5" xfId="12643"/>
    <cellStyle name="Normal 8 2 2 3 2 5 2" xfId="11741"/>
    <cellStyle name="Normal 8 2 2 3 2 5 2 2" xfId="11750"/>
    <cellStyle name="Normal 8 2 2 3 2 5 3" xfId="11800"/>
    <cellStyle name="Normal 8 2 2 3 2 6" xfId="16538"/>
    <cellStyle name="Normal 8 2 2 3 2 6 2" xfId="12389"/>
    <cellStyle name="Normal 8 2 2 3 2 6 2 2" xfId="12316"/>
    <cellStyle name="Normal 8 2 2 3 2 6 3" xfId="12457"/>
    <cellStyle name="Normal 8 2 2 3 2 7" xfId="5621"/>
    <cellStyle name="Normal 8 2 2 3 2 7 2" xfId="3001"/>
    <cellStyle name="Normal 8 2 2 3 2 7 2 2" xfId="9388"/>
    <cellStyle name="Normal 8 2 2 3 2 7 3" xfId="12891"/>
    <cellStyle name="Normal 8 2 2 3 2 8" xfId="9029"/>
    <cellStyle name="Normal 8 2 2 3 2 8 2" xfId="4351"/>
    <cellStyle name="Normal 8 2 2 3 2 9" xfId="16542"/>
    <cellStyle name="Normal 8 2 2 3 2 9 2" xfId="8306"/>
    <cellStyle name="Normal 8 2 2 3 3" xfId="33946"/>
    <cellStyle name="Normal 8 2 2 3 3 2" xfId="23772"/>
    <cellStyle name="Normal 8 2 2 3 3 2 2" xfId="34521"/>
    <cellStyle name="Normal 8 2 2 3 3 3" xfId="27499"/>
    <cellStyle name="Normal 8 2 2 3 4" xfId="27501"/>
    <cellStyle name="Normal 8 2 2 3 4 2" xfId="23781"/>
    <cellStyle name="Normal 8 2 2 3 4 2 2" xfId="34654"/>
    <cellStyle name="Normal 8 2 2 3 4 3" xfId="16820"/>
    <cellStyle name="Normal 8 2 2 3 5" xfId="27503"/>
    <cellStyle name="Normal 8 2 2 3 5 2" xfId="8644"/>
    <cellStyle name="Normal 8 2 2 3 5 2 2" xfId="34057"/>
    <cellStyle name="Normal 8 2 2 3 5 3" xfId="27505"/>
    <cellStyle name="Normal 8 2 2 3 6" xfId="899"/>
    <cellStyle name="Normal 8 2 2 3 6 2" xfId="1304"/>
    <cellStyle name="Normal 8 2 2 3 6 2 2" xfId="30267"/>
    <cellStyle name="Normal 8 2 2 3 6 3" xfId="27508"/>
    <cellStyle name="Normal 8 2 2 3 7" xfId="32243"/>
    <cellStyle name="Normal 8 2 2 3 7 2" xfId="8682"/>
    <cellStyle name="Normal 8 2 2 3 7 2 2" xfId="24309"/>
    <cellStyle name="Normal 8 2 2 3 7 3" xfId="27509"/>
    <cellStyle name="Normal 8 2 2 3 8" xfId="27511"/>
    <cellStyle name="Normal 8 2 2 3 8 2" xfId="8694"/>
    <cellStyle name="Normal 8 2 2 3 8 2 2" xfId="21407"/>
    <cellStyle name="Normal 8 2 2 3 8 3" xfId="37591"/>
    <cellStyle name="Normal 8 2 2 3 9" xfId="38178"/>
    <cellStyle name="Normal 8 2 2 3 9 2" xfId="4245"/>
    <cellStyle name="Normal 8 2 2 4" xfId="29469"/>
    <cellStyle name="Normal 8 2 2 4 10" xfId="7201"/>
    <cellStyle name="Normal 8 2 2 4 10 2" xfId="36087"/>
    <cellStyle name="Normal 8 2 2 4 11" xfId="3884"/>
    <cellStyle name="Normal 8 2 2 4 2" xfId="36068"/>
    <cellStyle name="Normal 8 2 2 4 2 10" xfId="25902"/>
    <cellStyle name="Normal 8 2 2 4 2 2" xfId="27514"/>
    <cellStyle name="Normal 8 2 2 4 2 2 2" xfId="27295"/>
    <cellStyle name="Normal 8 2 2 4 2 2 2 2" xfId="27300"/>
    <cellStyle name="Normal 8 2 2 4 2 2 3" xfId="27308"/>
    <cellStyle name="Normal 8 2 2 4 2 3" xfId="27516"/>
    <cellStyle name="Normal 8 2 2 4 2 3 2" xfId="27374"/>
    <cellStyle name="Normal 8 2 2 4 2 3 2 2" xfId="27376"/>
    <cellStyle name="Normal 8 2 2 4 2 3 3" xfId="27379"/>
    <cellStyle name="Normal 8 2 2 4 2 4" xfId="37034"/>
    <cellStyle name="Normal 8 2 2 4 2 4 2" xfId="27410"/>
    <cellStyle name="Normal 8 2 2 4 2 4 2 2" xfId="27413"/>
    <cellStyle name="Normal 8 2 2 4 2 4 3" xfId="35552"/>
    <cellStyle name="Normal 8 2 2 4 2 5" xfId="5841"/>
    <cellStyle name="Normal 8 2 2 4 2 5 2" xfId="35905"/>
    <cellStyle name="Normal 8 2 2 4 2 5 2 2" xfId="16917"/>
    <cellStyle name="Normal 8 2 2 4 2 5 3" xfId="36916"/>
    <cellStyle name="Normal 8 2 2 4 2 6" xfId="16922"/>
    <cellStyle name="Normal 8 2 2 4 2 6 2" xfId="31928"/>
    <cellStyle name="Normal 8 2 2 4 2 6 2 2" xfId="26218"/>
    <cellStyle name="Normal 8 2 2 4 2 6 3" xfId="36865"/>
    <cellStyle name="Normal 8 2 2 4 2 7" xfId="16924"/>
    <cellStyle name="Normal 8 2 2 4 2 7 2" xfId="7333"/>
    <cellStyle name="Normal 8 2 2 4 2 7 2 2" xfId="29430"/>
    <cellStyle name="Normal 8 2 2 4 2 7 3" xfId="37797"/>
    <cellStyle name="Normal 8 2 2 4 2 8" xfId="16933"/>
    <cellStyle name="Normal 8 2 2 4 2 8 2" xfId="10569"/>
    <cellStyle name="Normal 8 2 2 4 2 9" xfId="16941"/>
    <cellStyle name="Normal 8 2 2 4 2 9 2" xfId="7788"/>
    <cellStyle name="Normal 8 2 2 4 3" xfId="4693"/>
    <cellStyle name="Normal 8 2 2 4 3 2" xfId="24547"/>
    <cellStyle name="Normal 8 2 2 4 3 2 2" xfId="9030"/>
    <cellStyle name="Normal 8 2 2 4 3 3" xfId="24551"/>
    <cellStyle name="Normal 8 2 2 4 4" xfId="4049"/>
    <cellStyle name="Normal 8 2 2 4 4 2" xfId="24421"/>
    <cellStyle name="Normal 8 2 2 4 4 2 2" xfId="16936"/>
    <cellStyle name="Normal 8 2 2 4 4 3" xfId="861"/>
    <cellStyle name="Normal 8 2 2 4 5" xfId="2672"/>
    <cellStyle name="Normal 8 2 2 4 5 2" xfId="24616"/>
    <cellStyle name="Normal 8 2 2 4 5 2 2" xfId="10548"/>
    <cellStyle name="Normal 8 2 2 4 5 3" xfId="24621"/>
    <cellStyle name="Normal 8 2 2 4 6" xfId="36036"/>
    <cellStyle name="Normal 8 2 2 4 6 2" xfId="24634"/>
    <cellStyle name="Normal 8 2 2 4 6 2 2" xfId="17859"/>
    <cellStyle name="Normal 8 2 2 4 6 3" xfId="24639"/>
    <cellStyle name="Normal 8 2 2 4 7" xfId="27519"/>
    <cellStyle name="Normal 8 2 2 4 7 2" xfId="24664"/>
    <cellStyle name="Normal 8 2 2 4 7 2 2" xfId="18031"/>
    <cellStyle name="Normal 8 2 2 4 7 3" xfId="1584"/>
    <cellStyle name="Normal 8 2 2 4 8" xfId="27523"/>
    <cellStyle name="Normal 8 2 2 4 8 2" xfId="27525"/>
    <cellStyle name="Normal 8 2 2 4 8 2 2" xfId="27527"/>
    <cellStyle name="Normal 8 2 2 4 8 3" xfId="27533"/>
    <cellStyle name="Normal 8 2 2 4 9" xfId="31981"/>
    <cellStyle name="Normal 8 2 2 4 9 2" xfId="33943"/>
    <cellStyle name="Normal 8 2 2 5" xfId="27536"/>
    <cellStyle name="Normal 8 2 2 5 10" xfId="22062"/>
    <cellStyle name="Normal 8 2 2 5 2" xfId="27537"/>
    <cellStyle name="Normal 8 2 2 5 2 2" xfId="27538"/>
    <cellStyle name="Normal 8 2 2 5 2 2 2" xfId="27786"/>
    <cellStyle name="Normal 8 2 2 5 2 3" xfId="27544"/>
    <cellStyle name="Normal 8 2 2 5 3" xfId="27545"/>
    <cellStyle name="Normal 8 2 2 5 3 2" xfId="24682"/>
    <cellStyle name="Normal 8 2 2 5 3 2 2" xfId="27925"/>
    <cellStyle name="Normal 8 2 2 5 3 3" xfId="24688"/>
    <cellStyle name="Normal 8 2 2 5 4" xfId="27546"/>
    <cellStyle name="Normal 8 2 2 5 4 2" xfId="27554"/>
    <cellStyle name="Normal 8 2 2 5 4 2 2" xfId="28017"/>
    <cellStyle name="Normal 8 2 2 5 4 3" xfId="10421"/>
    <cellStyle name="Normal 8 2 2 5 5" xfId="37648"/>
    <cellStyle name="Normal 8 2 2 5 5 2" xfId="37260"/>
    <cellStyle name="Normal 8 2 2 5 5 2 2" xfId="26922"/>
    <cellStyle name="Normal 8 2 2 5 5 3" xfId="27559"/>
    <cellStyle name="Normal 8 2 2 5 6" xfId="34684"/>
    <cellStyle name="Normal 8 2 2 5 6 2" xfId="27562"/>
    <cellStyle name="Normal 8 2 2 5 6 2 2" xfId="27564"/>
    <cellStyle name="Normal 8 2 2 5 6 3" xfId="27570"/>
    <cellStyle name="Normal 8 2 2 5 7" xfId="24571"/>
    <cellStyle name="Normal 8 2 2 5 7 2" xfId="27577"/>
    <cellStyle name="Normal 8 2 2 5 7 2 2" xfId="26433"/>
    <cellStyle name="Normal 8 2 2 5 7 3" xfId="29947"/>
    <cellStyle name="Normal 8 2 2 5 8" xfId="27579"/>
    <cellStyle name="Normal 8 2 2 5 8 2" xfId="27582"/>
    <cellStyle name="Normal 8 2 2 5 9" xfId="34876"/>
    <cellStyle name="Normal 8 2 2 5 9 2" xfId="24589"/>
    <cellStyle name="Normal 8 2 2 6" xfId="27583"/>
    <cellStyle name="Normal 8 2 2 6 10" xfId="27586"/>
    <cellStyle name="Normal 8 2 2 6 2" xfId="30046"/>
    <cellStyle name="Normal 8 2 2 6 2 2" xfId="22002"/>
    <cellStyle name="Normal 8 2 2 6 2 2 2" xfId="5646"/>
    <cellStyle name="Normal 8 2 2 6 2 3" xfId="29193"/>
    <cellStyle name="Normal 8 2 2 6 3" xfId="24371"/>
    <cellStyle name="Normal 8 2 2 6 3 2" xfId="23857"/>
    <cellStyle name="Normal 8 2 2 6 3 2 2" xfId="21245"/>
    <cellStyle name="Normal 8 2 2 6 3 3" xfId="24745"/>
    <cellStyle name="Normal 8 2 2 6 4" xfId="27596"/>
    <cellStyle name="Normal 8 2 2 6 4 2" xfId="24425"/>
    <cellStyle name="Normal 8 2 2 6 4 2 2" xfId="9016"/>
    <cellStyle name="Normal 8 2 2 6 4 3" xfId="29199"/>
    <cellStyle name="Normal 8 2 2 6 5" xfId="30669"/>
    <cellStyle name="Normal 8 2 2 6 5 2" xfId="27600"/>
    <cellStyle name="Normal 8 2 2 6 5 2 2" xfId="11149"/>
    <cellStyle name="Normal 8 2 2 6 5 3" xfId="26293"/>
    <cellStyle name="Normal 8 2 2 6 6" xfId="27604"/>
    <cellStyle name="Normal 8 2 2 6 6 2" xfId="27607"/>
    <cellStyle name="Normal 8 2 2 6 6 2 2" xfId="33958"/>
    <cellStyle name="Normal 8 2 2 6 6 3" xfId="26317"/>
    <cellStyle name="Normal 8 2 2 6 7" xfId="36879"/>
    <cellStyle name="Normal 8 2 2 6 7 2" xfId="27609"/>
    <cellStyle name="Normal 8 2 2 6 7 2 2" xfId="29970"/>
    <cellStyle name="Normal 8 2 2 6 7 3" xfId="26329"/>
    <cellStyle name="Normal 8 2 2 6 8" xfId="36925"/>
    <cellStyle name="Normal 8 2 2 6 8 2" xfId="35722"/>
    <cellStyle name="Normal 8 2 2 6 9" xfId="28825"/>
    <cellStyle name="Normal 8 2 2 6 9 2" xfId="37835"/>
    <cellStyle name="Normal 8 2 2 7" xfId="27610"/>
    <cellStyle name="Normal 8 2 2 7 2" xfId="27612"/>
    <cellStyle name="Normal 8 2 2 7 2 2" xfId="21485"/>
    <cellStyle name="Normal 8 2 2 7 2 2 2" xfId="22699"/>
    <cellStyle name="Normal 8 2 2 7 2 3" xfId="29218"/>
    <cellStyle name="Normal 8 2 2 7 3" xfId="5015"/>
    <cellStyle name="Normal 8 2 2 7 3 2" xfId="28595"/>
    <cellStyle name="Normal 8 2 2 7 3 2 2" xfId="28289"/>
    <cellStyle name="Normal 8 2 2 7 3 3" xfId="36045"/>
    <cellStyle name="Normal 8 2 2 7 4" xfId="27617"/>
    <cellStyle name="Normal 8 2 2 7 4 2" xfId="27620"/>
    <cellStyle name="Normal 8 2 2 7 4 2 2" xfId="29465"/>
    <cellStyle name="Normal 8 2 2 7 4 3" xfId="29226"/>
    <cellStyle name="Normal 8 2 2 7 5" xfId="27625"/>
    <cellStyle name="Normal 8 2 2 7 5 2" xfId="27630"/>
    <cellStyle name="Normal 8 2 2 7 5 2 2" xfId="27633"/>
    <cellStyle name="Normal 8 2 2 7 5 3" xfId="25466"/>
    <cellStyle name="Normal 8 2 2 7 6" xfId="35603"/>
    <cellStyle name="Normal 8 2 2 7 6 2" xfId="27635"/>
    <cellStyle name="Normal 8 2 2 7 6 2 2" xfId="27637"/>
    <cellStyle name="Normal 8 2 2 7 6 3" xfId="25509"/>
    <cellStyle name="Normal 8 2 2 7 7" xfId="28665"/>
    <cellStyle name="Normal 8 2 2 7 7 2" xfId="27639"/>
    <cellStyle name="Normal 8 2 2 7 8" xfId="27643"/>
    <cellStyle name="Normal 8 2 2 7 8 2" xfId="27647"/>
    <cellStyle name="Normal 8 2 2 7 9" xfId="31143"/>
    <cellStyle name="Normal 8 2 2 8" xfId="27654"/>
    <cellStyle name="Normal 8 2 2 8 2" xfId="27656"/>
    <cellStyle name="Normal 8 2 2 8 2 2" xfId="27658"/>
    <cellStyle name="Normal 8 2 2 8 3" xfId="27662"/>
    <cellStyle name="Normal 8 2 2 9" xfId="27664"/>
    <cellStyle name="Normal 8 2 2 9 2" xfId="27668"/>
    <cellStyle name="Normal 8 2 2 9 2 2" xfId="33151"/>
    <cellStyle name="Normal 8 2 2 9 3" xfId="27670"/>
    <cellStyle name="Normal 8 2 20" xfId="9248"/>
    <cellStyle name="Normal 8 2 20 2" xfId="30250"/>
    <cellStyle name="Normal 8 2 21" xfId="27163"/>
    <cellStyle name="Normal 8 2 22" xfId="27170"/>
    <cellStyle name="Normal 8 2 3" xfId="24004"/>
    <cellStyle name="Normal 8 2 3 10" xfId="35473"/>
    <cellStyle name="Normal 8 2 3 10 2" xfId="27673"/>
    <cellStyle name="Normal 8 2 3 10 2 2" xfId="5817"/>
    <cellStyle name="Normal 8 2 3 10 3" xfId="37292"/>
    <cellStyle name="Normal 8 2 3 11" xfId="35715"/>
    <cellStyle name="Normal 8 2 3 11 2" xfId="27678"/>
    <cellStyle name="Normal 8 2 3 11 2 2" xfId="1324"/>
    <cellStyle name="Normal 8 2 3 11 3" xfId="28502"/>
    <cellStyle name="Normal 8 2 3 12" xfId="33766"/>
    <cellStyle name="Normal 8 2 3 12 2" xfId="6307"/>
    <cellStyle name="Normal 8 2 3 12 2 2" xfId="3840"/>
    <cellStyle name="Normal 8 2 3 12 3" xfId="5614"/>
    <cellStyle name="Normal 8 2 3 13" xfId="34938"/>
    <cellStyle name="Normal 8 2 3 13 2" xfId="33754"/>
    <cellStyle name="Normal 8 2 3 13 2 2" xfId="6359"/>
    <cellStyle name="Normal 8 2 3 13 3" xfId="32221"/>
    <cellStyle name="Normal 8 2 3 14" xfId="740"/>
    <cellStyle name="Normal 8 2 3 14 2" xfId="32579"/>
    <cellStyle name="Normal 8 2 3 15" xfId="20810"/>
    <cellStyle name="Normal 8 2 3 15 2" xfId="20819"/>
    <cellStyle name="Normal 8 2 3 16" xfId="21300"/>
    <cellStyle name="Normal 8 2 3 17" xfId="22839"/>
    <cellStyle name="Normal 8 2 3 2" xfId="31666"/>
    <cellStyle name="Normal 8 2 3 2 10" xfId="27681"/>
    <cellStyle name="Normal 8 2 3 2 10 2" xfId="27684"/>
    <cellStyle name="Normal 8 2 3 2 10 2 2" xfId="14502"/>
    <cellStyle name="Normal 8 2 3 2 10 3" xfId="27686"/>
    <cellStyle name="Normal 8 2 3 2 11" xfId="33417"/>
    <cellStyle name="Normal 8 2 3 2 11 2" xfId="31945"/>
    <cellStyle name="Normal 8 2 3 2 11 2 2" xfId="31092"/>
    <cellStyle name="Normal 8 2 3 2 11 3" xfId="14702"/>
    <cellStyle name="Normal 8 2 3 2 12" xfId="33863"/>
    <cellStyle name="Normal 8 2 3 2 12 2" xfId="27687"/>
    <cellStyle name="Normal 8 2 3 2 12 2 2" xfId="38710"/>
    <cellStyle name="Normal 8 2 3 2 12 3" xfId="9412"/>
    <cellStyle name="Normal 8 2 3 2 13" xfId="34566"/>
    <cellStyle name="Normal 8 2 3 2 13 2" xfId="27689"/>
    <cellStyle name="Normal 8 2 3 2 14" xfId="19770"/>
    <cellStyle name="Normal 8 2 3 2 14 2" xfId="27692"/>
    <cellStyle name="Normal 8 2 3 2 15" xfId="27695"/>
    <cellStyle name="Normal 8 2 3 2 16" xfId="36663"/>
    <cellStyle name="Normal 8 2 3 2 2" xfId="27697"/>
    <cellStyle name="Normal 8 2 3 2 2 10" xfId="30117"/>
    <cellStyle name="Normal 8 2 3 2 2 10 2" xfId="15131"/>
    <cellStyle name="Normal 8 2 3 2 2 11" xfId="32862"/>
    <cellStyle name="Normal 8 2 3 2 2 2" xfId="19172"/>
    <cellStyle name="Normal 8 2 3 2 2 2 10" xfId="37774"/>
    <cellStyle name="Normal 8 2 3 2 2 2 2" xfId="1156"/>
    <cellStyle name="Normal 8 2 3 2 2 2 2 2" xfId="27131"/>
    <cellStyle name="Normal 8 2 3 2 2 2 2 2 2" xfId="9620"/>
    <cellStyle name="Normal 8 2 3 2 2 2 2 3" xfId="4455"/>
    <cellStyle name="Normal 8 2 3 2 2 2 3" xfId="11595"/>
    <cellStyle name="Normal 8 2 3 2 2 2 3 2" xfId="27136"/>
    <cellStyle name="Normal 8 2 3 2 2 2 3 2 2" xfId="23690"/>
    <cellStyle name="Normal 8 2 3 2 2 2 3 3" xfId="28876"/>
    <cellStyle name="Normal 8 2 3 2 2 2 4" xfId="27906"/>
    <cellStyle name="Normal 8 2 3 2 2 2 4 2" xfId="31786"/>
    <cellStyle name="Normal 8 2 3 2 2 2 4 2 2" xfId="23745"/>
    <cellStyle name="Normal 8 2 3 2 2 2 4 3" xfId="27703"/>
    <cellStyle name="Normal 8 2 3 2 2 2 5" xfId="27706"/>
    <cellStyle name="Normal 8 2 3 2 2 2 5 2" xfId="27685"/>
    <cellStyle name="Normal 8 2 3 2 2 2 5 2 2" xfId="23867"/>
    <cellStyle name="Normal 8 2 3 2 2 2 5 3" xfId="27707"/>
    <cellStyle name="Normal 8 2 3 2 2 2 6" xfId="14695"/>
    <cellStyle name="Normal 8 2 3 2 2 2 6 2" xfId="14700"/>
    <cellStyle name="Normal 8 2 3 2 2 2 6 2 2" xfId="26565"/>
    <cellStyle name="Normal 8 2 3 2 2 2 6 3" xfId="26354"/>
    <cellStyle name="Normal 8 2 3 2 2 2 7" xfId="8079"/>
    <cellStyle name="Normal 8 2 3 2 2 2 7 2" xfId="9410"/>
    <cellStyle name="Normal 8 2 3 2 2 2 7 2 2" xfId="23945"/>
    <cellStyle name="Normal 8 2 3 2 2 2 7 3" xfId="26062"/>
    <cellStyle name="Normal 8 2 3 2 2 2 8" xfId="9419"/>
    <cellStyle name="Normal 8 2 3 2 2 2 8 2" xfId="27709"/>
    <cellStyle name="Normal 8 2 3 2 2 2 9" xfId="26004"/>
    <cellStyle name="Normal 8 2 3 2 2 2 9 2" xfId="25996"/>
    <cellStyle name="Normal 8 2 3 2 2 3" xfId="9555"/>
    <cellStyle name="Normal 8 2 3 2 2 3 2" xfId="25554"/>
    <cellStyle name="Normal 8 2 3 2 2 3 2 2" xfId="27715"/>
    <cellStyle name="Normal 8 2 3 2 2 3 3" xfId="27726"/>
    <cellStyle name="Normal 8 2 3 2 2 4" xfId="27731"/>
    <cellStyle name="Normal 8 2 3 2 2 4 2" xfId="27734"/>
    <cellStyle name="Normal 8 2 3 2 2 4 2 2" xfId="27737"/>
    <cellStyle name="Normal 8 2 3 2 2 4 3" xfId="27739"/>
    <cellStyle name="Normal 8 2 3 2 2 5" xfId="27743"/>
    <cellStyle name="Normal 8 2 3 2 2 5 2" xfId="27745"/>
    <cellStyle name="Normal 8 2 3 2 2 5 2 2" xfId="26309"/>
    <cellStyle name="Normal 8 2 3 2 2 5 3" xfId="27750"/>
    <cellStyle name="Normal 8 2 3 2 2 6" xfId="27751"/>
    <cellStyle name="Normal 8 2 3 2 2 6 2" xfId="27754"/>
    <cellStyle name="Normal 8 2 3 2 2 6 2 2" xfId="27756"/>
    <cellStyle name="Normal 8 2 3 2 2 6 3" xfId="25181"/>
    <cellStyle name="Normal 8 2 3 2 2 7" xfId="27765"/>
    <cellStyle name="Normal 8 2 3 2 2 7 2" xfId="5126"/>
    <cellStyle name="Normal 8 2 3 2 2 7 2 2" xfId="27770"/>
    <cellStyle name="Normal 8 2 3 2 2 7 3" xfId="27771"/>
    <cellStyle name="Normal 8 2 3 2 2 8" xfId="27782"/>
    <cellStyle name="Normal 8 2 3 2 2 8 2" xfId="27790"/>
    <cellStyle name="Normal 8 2 3 2 2 8 2 2" xfId="27791"/>
    <cellStyle name="Normal 8 2 3 2 2 8 3" xfId="19700"/>
    <cellStyle name="Normal 8 2 3 2 2 9" xfId="27796"/>
    <cellStyle name="Normal 8 2 3 2 2 9 2" xfId="27798"/>
    <cellStyle name="Normal 8 2 3 2 3" xfId="27799"/>
    <cellStyle name="Normal 8 2 3 2 3 10" xfId="27802"/>
    <cellStyle name="Normal 8 2 3 2 3 10 2" xfId="27806"/>
    <cellStyle name="Normal 8 2 3 2 3 11" xfId="32689"/>
    <cellStyle name="Normal 8 2 3 2 3 2" xfId="26571"/>
    <cellStyle name="Normal 8 2 3 2 3 2 10" xfId="27808"/>
    <cellStyle name="Normal 8 2 3 2 3 2 2" xfId="27809"/>
    <cellStyle name="Normal 8 2 3 2 3 2 2 2" xfId="16028"/>
    <cellStyle name="Normal 8 2 3 2 3 2 2 2 2" xfId="13130"/>
    <cellStyle name="Normal 8 2 3 2 3 2 2 3" xfId="11987"/>
    <cellStyle name="Normal 8 2 3 2 3 2 3" xfId="27982"/>
    <cellStyle name="Normal 8 2 3 2 3 2 3 2" xfId="25225"/>
    <cellStyle name="Normal 8 2 3 2 3 2 3 2 2" xfId="24251"/>
    <cellStyle name="Normal 8 2 3 2 3 2 3 3" xfId="12004"/>
    <cellStyle name="Normal 8 2 3 2 3 2 4" xfId="24260"/>
    <cellStyle name="Normal 8 2 3 2 3 2 4 2" xfId="33967"/>
    <cellStyle name="Normal 8 2 3 2 3 2 4 2 2" xfId="24264"/>
    <cellStyle name="Normal 8 2 3 2 3 2 4 3" xfId="24271"/>
    <cellStyle name="Normal 8 2 3 2 3 2 5" xfId="24272"/>
    <cellStyle name="Normal 8 2 3 2 3 2 5 2" xfId="25797"/>
    <cellStyle name="Normal 8 2 3 2 3 2 5 2 2" xfId="24277"/>
    <cellStyle name="Normal 8 2 3 2 3 2 5 3" xfId="24286"/>
    <cellStyle name="Normal 8 2 3 2 3 2 6" xfId="32023"/>
    <cellStyle name="Normal 8 2 3 2 3 2 6 2" xfId="24298"/>
    <cellStyle name="Normal 8 2 3 2 3 2 6 2 2" xfId="24867"/>
    <cellStyle name="Normal 8 2 3 2 3 2 6 3" xfId="25615"/>
    <cellStyle name="Normal 8 2 3 2 3 2 7" xfId="24679"/>
    <cellStyle name="Normal 8 2 3 2 3 2 7 2" xfId="13422"/>
    <cellStyle name="Normal 8 2 3 2 3 2 7 2 2" xfId="24906"/>
    <cellStyle name="Normal 8 2 3 2 3 2 7 3" xfId="25634"/>
    <cellStyle name="Normal 8 2 3 2 3 2 8" xfId="24301"/>
    <cellStyle name="Normal 8 2 3 2 3 2 8 2" xfId="35040"/>
    <cellStyle name="Normal 8 2 3 2 3 2 9" xfId="24304"/>
    <cellStyle name="Normal 8 2 3 2 3 2 9 2" xfId="27810"/>
    <cellStyle name="Normal 8 2 3 2 3 3" xfId="27811"/>
    <cellStyle name="Normal 8 2 3 2 3 3 2" xfId="30239"/>
    <cellStyle name="Normal 8 2 3 2 3 3 2 2" xfId="12121"/>
    <cellStyle name="Normal 8 2 3 2 3 3 3" xfId="36887"/>
    <cellStyle name="Normal 8 2 3 2 3 4" xfId="22891"/>
    <cellStyle name="Normal 8 2 3 2 3 4 2" xfId="27812"/>
    <cellStyle name="Normal 8 2 3 2 3 4 2 2" xfId="12159"/>
    <cellStyle name="Normal 8 2 3 2 3 4 3" xfId="27817"/>
    <cellStyle name="Normal 8 2 3 2 3 5" xfId="27818"/>
    <cellStyle name="Normal 8 2 3 2 3 5 2" xfId="27819"/>
    <cellStyle name="Normal 8 2 3 2 3 5 2 2" xfId="27823"/>
    <cellStyle name="Normal 8 2 3 2 3 5 3" xfId="27824"/>
    <cellStyle name="Normal 8 2 3 2 3 6" xfId="27825"/>
    <cellStyle name="Normal 8 2 3 2 3 6 2" xfId="27826"/>
    <cellStyle name="Normal 8 2 3 2 3 6 2 2" xfId="27828"/>
    <cellStyle name="Normal 8 2 3 2 3 6 3" xfId="25183"/>
    <cellStyle name="Normal 8 2 3 2 3 7" xfId="3664"/>
    <cellStyle name="Normal 8 2 3 2 3 7 2" xfId="27831"/>
    <cellStyle name="Normal 8 2 3 2 3 7 2 2" xfId="27833"/>
    <cellStyle name="Normal 8 2 3 2 3 7 3" xfId="8961"/>
    <cellStyle name="Normal 8 2 3 2 3 8" xfId="27834"/>
    <cellStyle name="Normal 8 2 3 2 3 8 2" xfId="27838"/>
    <cellStyle name="Normal 8 2 3 2 3 8 2 2" xfId="26651"/>
    <cellStyle name="Normal 8 2 3 2 3 8 3" xfId="31720"/>
    <cellStyle name="Normal 8 2 3 2 3 9" xfId="27839"/>
    <cellStyle name="Normal 8 2 3 2 3 9 2" xfId="27843"/>
    <cellStyle name="Normal 8 2 3 2 4" xfId="27844"/>
    <cellStyle name="Normal 8 2 3 2 4 10" xfId="27741"/>
    <cellStyle name="Normal 8 2 3 2 4 2" xfId="2398"/>
    <cellStyle name="Normal 8 2 3 2 4 2 2" xfId="38536"/>
    <cellStyle name="Normal 8 2 3 2 4 2 2 2" xfId="16881"/>
    <cellStyle name="Normal 8 2 3 2 4 2 3" xfId="28065"/>
    <cellStyle name="Normal 8 2 3 2 4 3" xfId="38114"/>
    <cellStyle name="Normal 8 2 3 2 4 3 2" xfId="27849"/>
    <cellStyle name="Normal 8 2 3 2 4 3 2 2" xfId="38154"/>
    <cellStyle name="Normal 8 2 3 2 4 3 3" xfId="37215"/>
    <cellStyle name="Normal 8 2 3 2 4 4" xfId="15712"/>
    <cellStyle name="Normal 8 2 3 2 4 4 2" xfId="37497"/>
    <cellStyle name="Normal 8 2 3 2 4 4 2 2" xfId="34436"/>
    <cellStyle name="Normal 8 2 3 2 4 4 3" xfId="36135"/>
    <cellStyle name="Normal 8 2 3 2 4 5" xfId="27850"/>
    <cellStyle name="Normal 8 2 3 2 4 5 2" xfId="38366"/>
    <cellStyle name="Normal 8 2 3 2 4 5 2 2" xfId="36493"/>
    <cellStyle name="Normal 8 2 3 2 4 5 3" xfId="25826"/>
    <cellStyle name="Normal 8 2 3 2 4 6" xfId="37910"/>
    <cellStyle name="Normal 8 2 3 2 4 6 2" xfId="38527"/>
    <cellStyle name="Normal 8 2 3 2 4 6 2 2" xfId="36606"/>
    <cellStyle name="Normal 8 2 3 2 4 6 3" xfId="25943"/>
    <cellStyle name="Normal 8 2 3 2 4 7" xfId="31576"/>
    <cellStyle name="Normal 8 2 3 2 4 7 2" xfId="35088"/>
    <cellStyle name="Normal 8 2 3 2 4 7 2 2" xfId="27920"/>
    <cellStyle name="Normal 8 2 3 2 4 7 3" xfId="37334"/>
    <cellStyle name="Normal 8 2 3 2 4 8" xfId="27853"/>
    <cellStyle name="Normal 8 2 3 2 4 8 2" xfId="38040"/>
    <cellStyle name="Normal 8 2 3 2 4 9" xfId="21329"/>
    <cellStyle name="Normal 8 2 3 2 4 9 2" xfId="12495"/>
    <cellStyle name="Normal 8 2 3 2 5" xfId="19558"/>
    <cellStyle name="Normal 8 2 3 2 5 10" xfId="23288"/>
    <cellStyle name="Normal 8 2 3 2 5 2" xfId="25681"/>
    <cellStyle name="Normal 8 2 3 2 5 2 2" xfId="27862"/>
    <cellStyle name="Normal 8 2 3 2 5 2 2 2" xfId="17502"/>
    <cellStyle name="Normal 8 2 3 2 5 2 3" xfId="37201"/>
    <cellStyle name="Normal 8 2 3 2 5 3" xfId="27864"/>
    <cellStyle name="Normal 8 2 3 2 5 3 2" xfId="2148"/>
    <cellStyle name="Normal 8 2 3 2 5 3 2 2" xfId="17558"/>
    <cellStyle name="Normal 8 2 3 2 5 3 3" xfId="23826"/>
    <cellStyle name="Normal 8 2 3 2 5 4" xfId="23829"/>
    <cellStyle name="Normal 8 2 3 2 5 4 2" xfId="24449"/>
    <cellStyle name="Normal 8 2 3 2 5 4 2 2" xfId="30500"/>
    <cellStyle name="Normal 8 2 3 2 5 4 3" xfId="23835"/>
    <cellStyle name="Normal 8 2 3 2 5 5" xfId="23845"/>
    <cellStyle name="Normal 8 2 3 2 5 5 2" xfId="23850"/>
    <cellStyle name="Normal 8 2 3 2 5 5 2 2" xfId="27865"/>
    <cellStyle name="Normal 8 2 3 2 5 5 3" xfId="27868"/>
    <cellStyle name="Normal 8 2 3 2 5 6" xfId="37843"/>
    <cellStyle name="Normal 8 2 3 2 5 6 2" xfId="35881"/>
    <cellStyle name="Normal 8 2 3 2 5 6 2 2" xfId="33423"/>
    <cellStyle name="Normal 8 2 3 2 5 6 3" xfId="24383"/>
    <cellStyle name="Normal 8 2 3 2 5 7" xfId="852"/>
    <cellStyle name="Normal 8 2 3 2 5 7 2" xfId="27870"/>
    <cellStyle name="Normal 8 2 3 2 5 7 2 2" xfId="27871"/>
    <cellStyle name="Normal 8 2 3 2 5 7 3" xfId="24404"/>
    <cellStyle name="Normal 8 2 3 2 5 8" xfId="27872"/>
    <cellStyle name="Normal 8 2 3 2 5 8 2" xfId="27876"/>
    <cellStyle name="Normal 8 2 3 2 5 9" xfId="21335"/>
    <cellStyle name="Normal 8 2 3 2 5 9 2" xfId="21340"/>
    <cellStyle name="Normal 8 2 3 2 6" xfId="37758"/>
    <cellStyle name="Normal 8 2 3 2 6 2" xfId="30852"/>
    <cellStyle name="Normal 8 2 3 2 6 2 2" xfId="38119"/>
    <cellStyle name="Normal 8 2 3 2 6 2 2 2" xfId="17153"/>
    <cellStyle name="Normal 8 2 3 2 6 2 3" xfId="32051"/>
    <cellStyle name="Normal 8 2 3 2 6 3" xfId="27210"/>
    <cellStyle name="Normal 8 2 3 2 6 3 2" xfId="27878"/>
    <cellStyle name="Normal 8 2 3 2 6 3 2 2" xfId="26784"/>
    <cellStyle name="Normal 8 2 3 2 6 3 3" xfId="27880"/>
    <cellStyle name="Normal 8 2 3 2 6 4" xfId="3224"/>
    <cellStyle name="Normal 8 2 3 2 6 4 2" xfId="27883"/>
    <cellStyle name="Normal 8 2 3 2 6 4 2 2" xfId="17957"/>
    <cellStyle name="Normal 8 2 3 2 6 4 3" xfId="27886"/>
    <cellStyle name="Normal 8 2 3 2 6 5" xfId="29977"/>
    <cellStyle name="Normal 8 2 3 2 6 5 2" xfId="37651"/>
    <cellStyle name="Normal 8 2 3 2 6 5 2 2" xfId="18073"/>
    <cellStyle name="Normal 8 2 3 2 6 5 3" xfId="26788"/>
    <cellStyle name="Normal 8 2 3 2 6 6" xfId="32674"/>
    <cellStyle name="Normal 8 2 3 2 6 6 2" xfId="35755"/>
    <cellStyle name="Normal 8 2 3 2 6 6 2 2" xfId="6313"/>
    <cellStyle name="Normal 8 2 3 2 6 6 3" xfId="35750"/>
    <cellStyle name="Normal 8 2 3 2 6 7" xfId="27006"/>
    <cellStyle name="Normal 8 2 3 2 6 7 2" xfId="27887"/>
    <cellStyle name="Normal 8 2 3 2 6 8" xfId="34963"/>
    <cellStyle name="Normal 8 2 3 2 6 8 2" xfId="27890"/>
    <cellStyle name="Normal 8 2 3 2 6 9" xfId="21345"/>
    <cellStyle name="Normal 8 2 3 2 7" xfId="29486"/>
    <cellStyle name="Normal 8 2 3 2 7 2" xfId="29128"/>
    <cellStyle name="Normal 8 2 3 2 7 2 2" xfId="27893"/>
    <cellStyle name="Normal 8 2 3 2 7 3" xfId="27897"/>
    <cellStyle name="Normal 8 2 3 2 8" xfId="27900"/>
    <cellStyle name="Normal 8 2 3 2 8 2" xfId="36089"/>
    <cellStyle name="Normal 8 2 3 2 8 2 2" xfId="32326"/>
    <cellStyle name="Normal 8 2 3 2 8 3" xfId="24397"/>
    <cellStyle name="Normal 8 2 3 2 9" xfId="23161"/>
    <cellStyle name="Normal 8 2 3 2 9 2" xfId="27903"/>
    <cellStyle name="Normal 8 2 3 2 9 2 2" xfId="33874"/>
    <cellStyle name="Normal 8 2 3 2 9 3" xfId="23767"/>
    <cellStyle name="Normal 8 2 3 3" xfId="27909"/>
    <cellStyle name="Normal 8 2 3 3 10" xfId="8414"/>
    <cellStyle name="Normal 8 2 3 3 10 2" xfId="7722"/>
    <cellStyle name="Normal 8 2 3 3 11" xfId="10404"/>
    <cellStyle name="Normal 8 2 3 3 2" xfId="31281"/>
    <cellStyle name="Normal 8 2 3 3 2 10" xfId="37584"/>
    <cellStyle name="Normal 8 2 3 3 2 2" xfId="36563"/>
    <cellStyle name="Normal 8 2 3 3 2 2 2" xfId="37294"/>
    <cellStyle name="Normal 8 2 3 3 2 2 2 2" xfId="11033"/>
    <cellStyle name="Normal 8 2 3 3 2 2 3" xfId="37752"/>
    <cellStyle name="Normal 8 2 3 3 2 3" xfId="9818"/>
    <cellStyle name="Normal 8 2 3 3 2 3 2" xfId="37299"/>
    <cellStyle name="Normal 8 2 3 3 2 3 2 2" xfId="33580"/>
    <cellStyle name="Normal 8 2 3 3 2 3 3" xfId="37708"/>
    <cellStyle name="Normal 8 2 3 3 2 4" xfId="27912"/>
    <cellStyle name="Normal 8 2 3 3 2 4 2" xfId="38067"/>
    <cellStyle name="Normal 8 2 3 3 2 4 2 2" xfId="35275"/>
    <cellStyle name="Normal 8 2 3 3 2 4 3" xfId="15677"/>
    <cellStyle name="Normal 8 2 3 3 2 5" xfId="27915"/>
    <cellStyle name="Normal 8 2 3 3 2 5 2" xfId="33799"/>
    <cellStyle name="Normal 8 2 3 3 2 5 2 2" xfId="2114"/>
    <cellStyle name="Normal 8 2 3 3 2 5 3" xfId="33545"/>
    <cellStyle name="Normal 8 2 3 3 2 6" xfId="30979"/>
    <cellStyle name="Normal 8 2 3 3 2 6 2" xfId="35164"/>
    <cellStyle name="Normal 8 2 3 3 2 6 2 2" xfId="33449"/>
    <cellStyle name="Normal 8 2 3 3 2 6 3" xfId="19399"/>
    <cellStyle name="Normal 8 2 3 3 2 7" xfId="27917"/>
    <cellStyle name="Normal 8 2 3 3 2 7 2" xfId="38635"/>
    <cellStyle name="Normal 8 2 3 3 2 7 2 2" xfId="27919"/>
    <cellStyle name="Normal 8 2 3 3 2 7 3" xfId="32502"/>
    <cellStyle name="Normal 8 2 3 3 2 8" xfId="27924"/>
    <cellStyle name="Normal 8 2 3 3 2 8 2" xfId="27931"/>
    <cellStyle name="Normal 8 2 3 3 2 9" xfId="27941"/>
    <cellStyle name="Normal 8 2 3 3 2 9 2" xfId="27946"/>
    <cellStyle name="Normal 8 2 3 3 3" xfId="37325"/>
    <cellStyle name="Normal 8 2 3 3 3 2" xfId="27949"/>
    <cellStyle name="Normal 8 2 3 3 3 2 2" xfId="37710"/>
    <cellStyle name="Normal 8 2 3 3 3 3" xfId="27950"/>
    <cellStyle name="Normal 8 2 3 3 4" xfId="18827"/>
    <cellStyle name="Normal 8 2 3 3 4 2" xfId="23815"/>
    <cellStyle name="Normal 8 2 3 3 4 2 2" xfId="29734"/>
    <cellStyle name="Normal 8 2 3 3 4 3" xfId="33473"/>
    <cellStyle name="Normal 8 2 3 3 5" xfId="35954"/>
    <cellStyle name="Normal 8 2 3 3 5 2" xfId="36140"/>
    <cellStyle name="Normal 8 2 3 3 5 2 2" xfId="26976"/>
    <cellStyle name="Normal 8 2 3 3 5 3" xfId="27952"/>
    <cellStyle name="Normal 8 2 3 3 6" xfId="37667"/>
    <cellStyle name="Normal 8 2 3 3 6 2" xfId="35381"/>
    <cellStyle name="Normal 8 2 3 3 6 2 2" xfId="27953"/>
    <cellStyle name="Normal 8 2 3 3 6 3" xfId="27958"/>
    <cellStyle name="Normal 8 2 3 3 7" xfId="31712"/>
    <cellStyle name="Normal 8 2 3 3 7 2" xfId="27960"/>
    <cellStyle name="Normal 8 2 3 3 7 2 2" xfId="27330"/>
    <cellStyle name="Normal 8 2 3 3 7 3" xfId="27962"/>
    <cellStyle name="Normal 8 2 3 3 8" xfId="27972"/>
    <cellStyle name="Normal 8 2 3 3 8 2" xfId="27974"/>
    <cellStyle name="Normal 8 2 3 3 8 2 2" xfId="27497"/>
    <cellStyle name="Normal 8 2 3 3 8 3" xfId="27976"/>
    <cellStyle name="Normal 8 2 3 3 9" xfId="32029"/>
    <cellStyle name="Normal 8 2 3 3 9 2" xfId="27980"/>
    <cellStyle name="Normal 8 2 3 4" xfId="27995"/>
    <cellStyle name="Normal 8 2 3 4 10" xfId="35359"/>
    <cellStyle name="Normal 8 2 3 4 10 2" xfId="27996"/>
    <cellStyle name="Normal 8 2 3 4 11" xfId="37686"/>
    <cellStyle name="Normal 8 2 3 4 2" xfId="27997"/>
    <cellStyle name="Normal 8 2 3 4 2 10" xfId="24791"/>
    <cellStyle name="Normal 8 2 3 4 2 2" xfId="27999"/>
    <cellStyle name="Normal 8 2 3 4 2 2 2" xfId="29393"/>
    <cellStyle name="Normal 8 2 3 4 2 2 2 2" xfId="33570"/>
    <cellStyle name="Normal 8 2 3 4 2 2 3" xfId="31756"/>
    <cellStyle name="Normal 8 2 3 4 2 3" xfId="7938"/>
    <cellStyle name="Normal 8 2 3 4 2 3 2" xfId="33620"/>
    <cellStyle name="Normal 8 2 3 4 2 3 2 2" xfId="28000"/>
    <cellStyle name="Normal 8 2 3 4 2 3 3" xfId="28762"/>
    <cellStyle name="Normal 8 2 3 4 2 4" xfId="36932"/>
    <cellStyle name="Normal 8 2 3 4 2 4 2" xfId="33623"/>
    <cellStyle name="Normal 8 2 3 4 2 4 2 2" xfId="26120"/>
    <cellStyle name="Normal 8 2 3 4 2 4 3" xfId="37028"/>
    <cellStyle name="Normal 8 2 3 4 2 5" xfId="28923"/>
    <cellStyle name="Normal 8 2 3 4 2 5 2" xfId="33487"/>
    <cellStyle name="Normal 8 2 3 4 2 5 2 2" xfId="28728"/>
    <cellStyle name="Normal 8 2 3 4 2 5 3" xfId="36492"/>
    <cellStyle name="Normal 8 2 3 4 2 6" xfId="28009"/>
    <cellStyle name="Normal 8 2 3 4 2 6 2" xfId="28010"/>
    <cellStyle name="Normal 8 2 3 4 2 6 2 2" xfId="36968"/>
    <cellStyle name="Normal 8 2 3 4 2 6 3" xfId="25216"/>
    <cellStyle name="Normal 8 2 3 4 2 7" xfId="28013"/>
    <cellStyle name="Normal 8 2 3 4 2 7 2" xfId="33138"/>
    <cellStyle name="Normal 8 2 3 4 2 7 2 2" xfId="28014"/>
    <cellStyle name="Normal 8 2 3 4 2 7 3" xfId="30316"/>
    <cellStyle name="Normal 8 2 3 4 2 8" xfId="28020"/>
    <cellStyle name="Normal 8 2 3 4 2 8 2" xfId="33639"/>
    <cellStyle name="Normal 8 2 3 4 2 9" xfId="28025"/>
    <cellStyle name="Normal 8 2 3 4 2 9 2" xfId="31986"/>
    <cellStyle name="Normal 8 2 3 4 3" xfId="19518"/>
    <cellStyle name="Normal 8 2 3 4 3 2" xfId="19521"/>
    <cellStyle name="Normal 8 2 3 4 3 2 2" xfId="27474"/>
    <cellStyle name="Normal 8 2 3 4 3 3" xfId="19524"/>
    <cellStyle name="Normal 8 2 3 4 4" xfId="19528"/>
    <cellStyle name="Normal 8 2 3 4 4 2" xfId="19531"/>
    <cellStyle name="Normal 8 2 3 4 4 2 2" xfId="34708"/>
    <cellStyle name="Normal 8 2 3 4 4 3" xfId="33365"/>
    <cellStyle name="Normal 8 2 3 4 5" xfId="19532"/>
    <cellStyle name="Normal 8 2 3 4 5 2" xfId="31684"/>
    <cellStyle name="Normal 8 2 3 4 5 2 2" xfId="22809"/>
    <cellStyle name="Normal 8 2 3 4 5 3" xfId="34285"/>
    <cellStyle name="Normal 8 2 3 4 6" xfId="17473"/>
    <cellStyle name="Normal 8 2 3 4 6 2" xfId="11191"/>
    <cellStyle name="Normal 8 2 3 4 6 2 2" xfId="11201"/>
    <cellStyle name="Normal 8 2 3 4 6 3" xfId="11206"/>
    <cellStyle name="Normal 8 2 3 4 7" xfId="28047"/>
    <cellStyle name="Normal 8 2 3 4 7 2" xfId="36936"/>
    <cellStyle name="Normal 8 2 3 4 7 2 2" xfId="28049"/>
    <cellStyle name="Normal 8 2 3 4 7 3" xfId="31524"/>
    <cellStyle name="Normal 8 2 3 4 8" xfId="28056"/>
    <cellStyle name="Normal 8 2 3 4 8 2" xfId="28058"/>
    <cellStyle name="Normal 8 2 3 4 8 2 2" xfId="28060"/>
    <cellStyle name="Normal 8 2 3 4 8 3" xfId="28062"/>
    <cellStyle name="Normal 8 2 3 4 9" xfId="32038"/>
    <cellStyle name="Normal 8 2 3 4 9 2" xfId="28067"/>
    <cellStyle name="Normal 8 2 3 5" xfId="28070"/>
    <cellStyle name="Normal 8 2 3 5 10" xfId="30321"/>
    <cellStyle name="Normal 8 2 3 5 2" xfId="28071"/>
    <cellStyle name="Normal 8 2 3 5 2 2" xfId="28344"/>
    <cellStyle name="Normal 8 2 3 5 2 2 2" xfId="36490"/>
    <cellStyle name="Normal 8 2 3 5 2 3" xfId="7348"/>
    <cellStyle name="Normal 8 2 3 5 3" xfId="28077"/>
    <cellStyle name="Normal 8 2 3 5 3 2" xfId="24816"/>
    <cellStyle name="Normal 8 2 3 5 3 2 2" xfId="34866"/>
    <cellStyle name="Normal 8 2 3 5 3 3" xfId="28366"/>
    <cellStyle name="Normal 8 2 3 5 4" xfId="28086"/>
    <cellStyle name="Normal 8 2 3 5 4 2" xfId="31008"/>
    <cellStyle name="Normal 8 2 3 5 4 2 2" xfId="28399"/>
    <cellStyle name="Normal 8 2 3 5 4 3" xfId="28402"/>
    <cellStyle name="Normal 8 2 3 5 5" xfId="33565"/>
    <cellStyle name="Normal 8 2 3 5 5 2" xfId="34624"/>
    <cellStyle name="Normal 8 2 3 5 5 2 2" xfId="35306"/>
    <cellStyle name="Normal 8 2 3 5 5 3" xfId="28444"/>
    <cellStyle name="Normal 8 2 3 5 6" xfId="30592"/>
    <cellStyle name="Normal 8 2 3 5 6 2" xfId="28474"/>
    <cellStyle name="Normal 8 2 3 5 6 2 2" xfId="38361"/>
    <cellStyle name="Normal 8 2 3 5 6 3" xfId="28094"/>
    <cellStyle name="Normal 8 2 3 5 7" xfId="28095"/>
    <cellStyle name="Normal 8 2 3 5 7 2" xfId="35488"/>
    <cellStyle name="Normal 8 2 3 5 7 2 2" xfId="28097"/>
    <cellStyle name="Normal 8 2 3 5 7 3" xfId="28099"/>
    <cellStyle name="Normal 8 2 3 5 8" xfId="28110"/>
    <cellStyle name="Normal 8 2 3 5 8 2" xfId="16647"/>
    <cellStyle name="Normal 8 2 3 5 9" xfId="28112"/>
    <cellStyle name="Normal 8 2 3 5 9 2" xfId="26909"/>
    <cellStyle name="Normal 8 2 3 6" xfId="28114"/>
    <cellStyle name="Normal 8 2 3 6 10" xfId="28116"/>
    <cellStyle name="Normal 8 2 3 6 2" xfId="28118"/>
    <cellStyle name="Normal 8 2 3 6 2 2" xfId="24795"/>
    <cellStyle name="Normal 8 2 3 6 2 2 2" xfId="1143"/>
    <cellStyle name="Normal 8 2 3 6 2 3" xfId="26369"/>
    <cellStyle name="Normal 8 2 3 6 3" xfId="28121"/>
    <cellStyle name="Normal 8 2 3 6 3 2" xfId="28126"/>
    <cellStyle name="Normal 8 2 3 6 3 2 2" xfId="3824"/>
    <cellStyle name="Normal 8 2 3 6 3 3" xfId="28128"/>
    <cellStyle name="Normal 8 2 3 6 4" xfId="28130"/>
    <cellStyle name="Normal 8 2 3 6 4 2" xfId="37179"/>
    <cellStyle name="Normal 8 2 3 6 4 2 2" xfId="5509"/>
    <cellStyle name="Normal 8 2 3 6 4 3" xfId="28601"/>
    <cellStyle name="Normal 8 2 3 6 5" xfId="10144"/>
    <cellStyle name="Normal 8 2 3 6 5 2" xfId="28622"/>
    <cellStyle name="Normal 8 2 3 6 5 2 2" xfId="2823"/>
    <cellStyle name="Normal 8 2 3 6 5 3" xfId="28628"/>
    <cellStyle name="Normal 8 2 3 6 6" xfId="28134"/>
    <cellStyle name="Normal 8 2 3 6 6 2" xfId="28141"/>
    <cellStyle name="Normal 8 2 3 6 6 2 2" xfId="34479"/>
    <cellStyle name="Normal 8 2 3 6 6 3" xfId="28143"/>
    <cellStyle name="Normal 8 2 3 6 7" xfId="25586"/>
    <cellStyle name="Normal 8 2 3 6 7 2" xfId="28145"/>
    <cellStyle name="Normal 8 2 3 6 7 2 2" xfId="28146"/>
    <cellStyle name="Normal 8 2 3 6 7 3" xfId="28150"/>
    <cellStyle name="Normal 8 2 3 6 8" xfId="28154"/>
    <cellStyle name="Normal 8 2 3 6 8 2" xfId="16696"/>
    <cellStyle name="Normal 8 2 3 6 9" xfId="28656"/>
    <cellStyle name="Normal 8 2 3 6 9 2" xfId="32053"/>
    <cellStyle name="Normal 8 2 3 7" xfId="31356"/>
    <cellStyle name="Normal 8 2 3 7 2" xfId="28467"/>
    <cellStyle name="Normal 8 2 3 7 2 2" xfId="28663"/>
    <cellStyle name="Normal 8 2 3 7 2 2 2" xfId="3337"/>
    <cellStyle name="Normal 8 2 3 7 2 3" xfId="10293"/>
    <cellStyle name="Normal 8 2 3 7 3" xfId="28155"/>
    <cellStyle name="Normal 8 2 3 7 3 2" xfId="28156"/>
    <cellStyle name="Normal 8 2 3 7 3 2 2" xfId="28159"/>
    <cellStyle name="Normal 8 2 3 7 3 3" xfId="28161"/>
    <cellStyle name="Normal 8 2 3 7 4" xfId="36290"/>
    <cellStyle name="Normal 8 2 3 7 4 2" xfId="33060"/>
    <cellStyle name="Normal 8 2 3 7 4 2 2" xfId="34572"/>
    <cellStyle name="Normal 8 2 3 7 4 3" xfId="28162"/>
    <cellStyle name="Normal 8 2 3 7 5" xfId="2409"/>
    <cellStyle name="Normal 8 2 3 7 5 2" xfId="25866"/>
    <cellStyle name="Normal 8 2 3 7 5 2 2" xfId="25869"/>
    <cellStyle name="Normal 8 2 3 7 5 3" xfId="25870"/>
    <cellStyle name="Normal 8 2 3 7 6" xfId="28166"/>
    <cellStyle name="Normal 8 2 3 7 6 2" xfId="25917"/>
    <cellStyle name="Normal 8 2 3 7 6 2 2" xfId="25920"/>
    <cellStyle name="Normal 8 2 3 7 6 3" xfId="16043"/>
    <cellStyle name="Normal 8 2 3 7 7" xfId="27007"/>
    <cellStyle name="Normal 8 2 3 7 7 2" xfId="27012"/>
    <cellStyle name="Normal 8 2 3 7 8" xfId="28170"/>
    <cellStyle name="Normal 8 2 3 7 8 2" xfId="6557"/>
    <cellStyle name="Normal 8 2 3 7 9" xfId="28174"/>
    <cellStyle name="Normal 8 2 3 8" xfId="16057"/>
    <cellStyle name="Normal 8 2 3 8 2" xfId="28175"/>
    <cellStyle name="Normal 8 2 3 8 2 2" xfId="28735"/>
    <cellStyle name="Normal 8 2 3 8 3" xfId="36399"/>
    <cellStyle name="Normal 8 2 3 9" xfId="1765"/>
    <cellStyle name="Normal 8 2 3 9 2" xfId="14584"/>
    <cellStyle name="Normal 8 2 3 9 2 2" xfId="30374"/>
    <cellStyle name="Normal 8 2 3 9 3" xfId="19746"/>
    <cellStyle name="Normal 8 2 4" xfId="27187"/>
    <cellStyle name="Normal 8 2 4 10" xfId="29879"/>
    <cellStyle name="Normal 8 2 4 10 10" xfId="18095"/>
    <cellStyle name="Normal 8 2 4 10 2" xfId="29887"/>
    <cellStyle name="Normal 8 2 4 10 2 2" xfId="28176"/>
    <cellStyle name="Normal 8 2 4 10 2 2 2" xfId="13989"/>
    <cellStyle name="Normal 8 2 4 10 2 3" xfId="20245"/>
    <cellStyle name="Normal 8 2 4 10 3" xfId="28179"/>
    <cellStyle name="Normal 8 2 4 10 3 2" xfId="31267"/>
    <cellStyle name="Normal 8 2 4 10 3 2 2" xfId="24382"/>
    <cellStyle name="Normal 8 2 4 10 3 3" xfId="28182"/>
    <cellStyle name="Normal 8 2 4 10 4" xfId="28188"/>
    <cellStyle name="Normal 8 2 4 10 4 2" xfId="28192"/>
    <cellStyle name="Normal 8 2 4 10 4 2 2" xfId="15209"/>
    <cellStyle name="Normal 8 2 4 10 4 3" xfId="31349"/>
    <cellStyle name="Normal 8 2 4 10 5" xfId="28193"/>
    <cellStyle name="Normal 8 2 4 10 5 2" xfId="31391"/>
    <cellStyle name="Normal 8 2 4 10 5 2 2" xfId="14103"/>
    <cellStyle name="Normal 8 2 4 10 5 3" xfId="16109"/>
    <cellStyle name="Normal 8 2 4 10 6" xfId="37760"/>
    <cellStyle name="Normal 8 2 4 10 6 2" xfId="28196"/>
    <cellStyle name="Normal 8 2 4 10 6 2 2" xfId="23141"/>
    <cellStyle name="Normal 8 2 4 10 6 3" xfId="35342"/>
    <cellStyle name="Normal 8 2 4 10 7" xfId="5343"/>
    <cellStyle name="Normal 8 2 4 10 7 2" xfId="3971"/>
    <cellStyle name="Normal 8 2 4 10 7 2 2" xfId="23149"/>
    <cellStyle name="Normal 8 2 4 10 7 3" xfId="34748"/>
    <cellStyle name="Normal 8 2 4 10 8" xfId="5134"/>
    <cellStyle name="Normal 8 2 4 10 8 2" xfId="28198"/>
    <cellStyle name="Normal 8 2 4 10 9" xfId="28201"/>
    <cellStyle name="Normal 8 2 4 10 9 2" xfId="28202"/>
    <cellStyle name="Normal 8 2 4 11" xfId="29890"/>
    <cellStyle name="Normal 8 2 4 11 2" xfId="28204"/>
    <cellStyle name="Normal 8 2 4 11 2 2" xfId="32250"/>
    <cellStyle name="Normal 8 2 4 11 2 2 2" xfId="14360"/>
    <cellStyle name="Normal 8 2 4 11 2 3" xfId="31810"/>
    <cellStyle name="Normal 8 2 4 11 3" xfId="28206"/>
    <cellStyle name="Normal 8 2 4 11 3 2" xfId="35822"/>
    <cellStyle name="Normal 8 2 4 11 3 2 2" xfId="14414"/>
    <cellStyle name="Normal 8 2 4 11 3 3" xfId="28208"/>
    <cellStyle name="Normal 8 2 4 11 4" xfId="31813"/>
    <cellStyle name="Normal 8 2 4 11 4 2" xfId="31814"/>
    <cellStyle name="Normal 8 2 4 11 4 2 2" xfId="13671"/>
    <cellStyle name="Normal 8 2 4 11 4 3" xfId="32346"/>
    <cellStyle name="Normal 8 2 4 11 5" xfId="26538"/>
    <cellStyle name="Normal 8 2 4 11 5 2" xfId="16482"/>
    <cellStyle name="Normal 8 2 4 11 5 2 2" xfId="16488"/>
    <cellStyle name="Normal 8 2 4 11 5 3" xfId="16516"/>
    <cellStyle name="Normal 8 2 4 11 6" xfId="33692"/>
    <cellStyle name="Normal 8 2 4 11 6 2" xfId="13904"/>
    <cellStyle name="Normal 8 2 4 11 6 2 2" xfId="22595"/>
    <cellStyle name="Normal 8 2 4 11 6 3" xfId="13409"/>
    <cellStyle name="Normal 8 2 4 11 7" xfId="17952"/>
    <cellStyle name="Normal 8 2 4 11 7 2" xfId="17239"/>
    <cellStyle name="Normal 8 2 4 11 8" xfId="15076"/>
    <cellStyle name="Normal 8 2 4 11 8 2" xfId="17755"/>
    <cellStyle name="Normal 8 2 4 11 9" xfId="28209"/>
    <cellStyle name="Normal 8 2 4 12" xfId="33347"/>
    <cellStyle name="Normal 8 2 4 12 2" xfId="35116"/>
    <cellStyle name="Normal 8 2 4 12 2 2" xfId="28212"/>
    <cellStyle name="Normal 8 2 4 12 3" xfId="28214"/>
    <cellStyle name="Normal 8 2 4 13" xfId="25593"/>
    <cellStyle name="Normal 8 2 4 13 2" xfId="28216"/>
    <cellStyle name="Normal 8 2 4 13 2 2" xfId="26386"/>
    <cellStyle name="Normal 8 2 4 13 3" xfId="28224"/>
    <cellStyle name="Normal 8 2 4 14" xfId="28226"/>
    <cellStyle name="Normal 8 2 4 14 2" xfId="13323"/>
    <cellStyle name="Normal 8 2 4 14 2 2" xfId="11569"/>
    <cellStyle name="Normal 8 2 4 14 3" xfId="14925"/>
    <cellStyle name="Normal 8 2 4 15" xfId="37662"/>
    <cellStyle name="Normal 8 2 4 15 2" xfId="5809"/>
    <cellStyle name="Normal 8 2 4 15 2 2" xfId="29507"/>
    <cellStyle name="Normal 8 2 4 15 3" xfId="28228"/>
    <cellStyle name="Normal 8 2 4 16" xfId="22864"/>
    <cellStyle name="Normal 8 2 4 16 2" xfId="964"/>
    <cellStyle name="Normal 8 2 4 16 2 2" xfId="37981"/>
    <cellStyle name="Normal 8 2 4 16 3" xfId="29512"/>
    <cellStyle name="Normal 8 2 4 17" xfId="18173"/>
    <cellStyle name="Normal 8 2 4 17 2" xfId="18180"/>
    <cellStyle name="Normal 8 2 4 17 2 2" xfId="19942"/>
    <cellStyle name="Normal 8 2 4 17 3" xfId="18187"/>
    <cellStyle name="Normal 8 2 4 18" xfId="18189"/>
    <cellStyle name="Normal 8 2 4 18 2" xfId="18198"/>
    <cellStyle name="Normal 8 2 4 19" xfId="16473"/>
    <cellStyle name="Normal 8 2 4 19 2" xfId="18213"/>
    <cellStyle name="Normal 8 2 4 2" xfId="33031"/>
    <cellStyle name="Normal 8 2 4 2 10" xfId="28230"/>
    <cellStyle name="Normal 8 2 4 2 10 2" xfId="19311"/>
    <cellStyle name="Normal 8 2 4 2 10 2 2" xfId="34299"/>
    <cellStyle name="Normal 8 2 4 2 10 3" xfId="19886"/>
    <cellStyle name="Normal 8 2 4 2 11" xfId="28449"/>
    <cellStyle name="Normal 8 2 4 2 11 2" xfId="8332"/>
    <cellStyle name="Normal 8 2 4 2 11 2 2" xfId="35862"/>
    <cellStyle name="Normal 8 2 4 2 11 3" xfId="5639"/>
    <cellStyle name="Normal 8 2 4 2 12" xfId="36948"/>
    <cellStyle name="Normal 8 2 4 2 12 2" xfId="19323"/>
    <cellStyle name="Normal 8 2 4 2 12 2 2" xfId="28895"/>
    <cellStyle name="Normal 8 2 4 2 12 3" xfId="5680"/>
    <cellStyle name="Normal 8 2 4 2 13" xfId="35700"/>
    <cellStyle name="Normal 8 2 4 2 13 2" xfId="9109"/>
    <cellStyle name="Normal 8 2 4 2 13 2 2" xfId="9113"/>
    <cellStyle name="Normal 8 2 4 2 13 3" xfId="8222"/>
    <cellStyle name="Normal 8 2 4 2 14" xfId="28238"/>
    <cellStyle name="Normal 8 2 4 2 14 2" xfId="28243"/>
    <cellStyle name="Normal 8 2 4 2 14 2 2" xfId="23217"/>
    <cellStyle name="Normal 8 2 4 2 14 3" xfId="5906"/>
    <cellStyle name="Normal 8 2 4 2 15" xfId="36651"/>
    <cellStyle name="Normal 8 2 4 2 15 2" xfId="28245"/>
    <cellStyle name="Normal 8 2 4 2 16" xfId="8449"/>
    <cellStyle name="Normal 8 2 4 2 16 2" xfId="28247"/>
    <cellStyle name="Normal 8 2 4 2 17" xfId="28252"/>
    <cellStyle name="Normal 8 2 4 2 18" xfId="28257"/>
    <cellStyle name="Normal 8 2 4 2 2" xfId="28259"/>
    <cellStyle name="Normal 8 2 4 2 2 10" xfId="38223"/>
    <cellStyle name="Normal 8 2 4 2 2 10 2" xfId="26759"/>
    <cellStyle name="Normal 8 2 4 2 2 10 2 2" xfId="38330"/>
    <cellStyle name="Normal 8 2 4 2 2 10 3" xfId="14047"/>
    <cellStyle name="Normal 8 2 4 2 2 11" xfId="28266"/>
    <cellStyle name="Normal 8 2 4 2 2 11 2" xfId="11554"/>
    <cellStyle name="Normal 8 2 4 2 2 11 2 2" xfId="15679"/>
    <cellStyle name="Normal 8 2 4 2 2 11 3" xfId="37868"/>
    <cellStyle name="Normal 8 2 4 2 2 12" xfId="26221"/>
    <cellStyle name="Normal 8 2 4 2 2 12 2" xfId="25199"/>
    <cellStyle name="Normal 8 2 4 2 2 12 2 2" xfId="36015"/>
    <cellStyle name="Normal 8 2 4 2 2 12 3" xfId="38035"/>
    <cellStyle name="Normal 8 2 4 2 2 13" xfId="26225"/>
    <cellStyle name="Normal 8 2 4 2 2 13 2" xfId="24267"/>
    <cellStyle name="Normal 8 2 4 2 2 13 2 2" xfId="8676"/>
    <cellStyle name="Normal 8 2 4 2 2 13 3" xfId="34800"/>
    <cellStyle name="Normal 8 2 4 2 2 14" xfId="9295"/>
    <cellStyle name="Normal 8 2 4 2 2 14 2" xfId="28270"/>
    <cellStyle name="Normal 8 2 4 2 2 14 2 2" xfId="35782"/>
    <cellStyle name="Normal 8 2 4 2 2 14 3" xfId="37353"/>
    <cellStyle name="Normal 8 2 4 2 2 15" xfId="28277"/>
    <cellStyle name="Normal 8 2 4 2 2 15 2" xfId="37502"/>
    <cellStyle name="Normal 8 2 4 2 2 15 2 2" xfId="26496"/>
    <cellStyle name="Normal 8 2 4 2 2 15 3" xfId="11289"/>
    <cellStyle name="Normal 8 2 4 2 2 16" xfId="286"/>
    <cellStyle name="Normal 8 2 4 2 2 16 2" xfId="30642"/>
    <cellStyle name="Normal 8 2 4 2 2 17" xfId="30274"/>
    <cellStyle name="Normal 8 2 4 2 2 17 2" xfId="33951"/>
    <cellStyle name="Normal 8 2 4 2 2 18" xfId="28280"/>
    <cellStyle name="Normal 8 2 4 2 2 19" xfId="28283"/>
    <cellStyle name="Normal 8 2 4 2 2 2" xfId="34129"/>
    <cellStyle name="Normal 8 2 4 2 2 2 10" xfId="30811"/>
    <cellStyle name="Normal 8 2 4 2 2 2 10 2" xfId="28284"/>
    <cellStyle name="Normal 8 2 4 2 2 2 10 2 2" xfId="10637"/>
    <cellStyle name="Normal 8 2 4 2 2 2 10 3" xfId="20391"/>
    <cellStyle name="Normal 8 2 4 2 2 2 11" xfId="14817"/>
    <cellStyle name="Normal 8 2 4 2 2 2 11 2" xfId="33306"/>
    <cellStyle name="Normal 8 2 4 2 2 2 11 2 2" xfId="12318"/>
    <cellStyle name="Normal 8 2 4 2 2 2 11 3" xfId="10363"/>
    <cellStyle name="Normal 8 2 4 2 2 2 12" xfId="15953"/>
    <cellStyle name="Normal 8 2 4 2 2 2 12 2" xfId="24804"/>
    <cellStyle name="Normal 8 2 4 2 2 2 12 2 2" xfId="15811"/>
    <cellStyle name="Normal 8 2 4 2 2 2 12 3" xfId="10376"/>
    <cellStyle name="Normal 8 2 4 2 2 2 13" xfId="28292"/>
    <cellStyle name="Normal 8 2 4 2 2 2 13 2" xfId="28294"/>
    <cellStyle name="Normal 8 2 4 2 2 2 14" xfId="28295"/>
    <cellStyle name="Normal 8 2 4 2 2 2 14 2" xfId="28296"/>
    <cellStyle name="Normal 8 2 4 2 2 2 15" xfId="28298"/>
    <cellStyle name="Normal 8 2 4 2 2 2 16" xfId="38063"/>
    <cellStyle name="Normal 8 2 4 2 2 2 2" xfId="28299"/>
    <cellStyle name="Normal 8 2 4 2 2 2 2 10" xfId="28302"/>
    <cellStyle name="Normal 8 2 4 2 2 2 2 10 2" xfId="28305"/>
    <cellStyle name="Normal 8 2 4 2 2 2 2 11" xfId="15666"/>
    <cellStyle name="Normal 8 2 4 2 2 2 2 2" xfId="28309"/>
    <cellStyle name="Normal 8 2 4 2 2 2 2 2 10" xfId="38415"/>
    <cellStyle name="Normal 8 2 4 2 2 2 2 2 2" xfId="36192"/>
    <cellStyle name="Normal 8 2 4 2 2 2 2 2 2 2" xfId="25251"/>
    <cellStyle name="Normal 8 2 4 2 2 2 2 2 2 2 2" xfId="37967"/>
    <cellStyle name="Normal 8 2 4 2 2 2 2 2 2 3" xfId="25315"/>
    <cellStyle name="Normal 8 2 4 2 2 2 2 2 3" xfId="30784"/>
    <cellStyle name="Normal 8 2 4 2 2 2 2 2 3 2" xfId="23473"/>
    <cellStyle name="Normal 8 2 4 2 2 2 2 2 3 2 2" xfId="18593"/>
    <cellStyle name="Normal 8 2 4 2 2 2 2 2 3 3" xfId="23481"/>
    <cellStyle name="Normal 8 2 4 2 2 2 2 2 4" xfId="28332"/>
    <cellStyle name="Normal 8 2 4 2 2 2 2 2 4 2" xfId="23513"/>
    <cellStyle name="Normal 8 2 4 2 2 2 2 2 4 2 2" xfId="3433"/>
    <cellStyle name="Normal 8 2 4 2 2 2 2 2 4 3" xfId="25325"/>
    <cellStyle name="Normal 8 2 4 2 2 2 2 2 5" xfId="28313"/>
    <cellStyle name="Normal 8 2 4 2 2 2 2 2 5 2" xfId="23522"/>
    <cellStyle name="Normal 8 2 4 2 2 2 2 2 5 2 2" xfId="2616"/>
    <cellStyle name="Normal 8 2 4 2 2 2 2 2 5 3" xfId="25328"/>
    <cellStyle name="Normal 8 2 4 2 2 2 2 2 6" xfId="28317"/>
    <cellStyle name="Normal 8 2 4 2 2 2 2 2 6 2" xfId="23527"/>
    <cellStyle name="Normal 8 2 4 2 2 2 2 2 6 2 2" xfId="10402"/>
    <cellStyle name="Normal 8 2 4 2 2 2 2 2 6 3" xfId="25331"/>
    <cellStyle name="Normal 8 2 4 2 2 2 2 2 7" xfId="8778"/>
    <cellStyle name="Normal 8 2 4 2 2 2 2 2 7 2" xfId="23532"/>
    <cellStyle name="Normal 8 2 4 2 2 2 2 2 7 2 2" xfId="28322"/>
    <cellStyle name="Normal 8 2 4 2 2 2 2 2 7 3" xfId="18751"/>
    <cellStyle name="Normal 8 2 4 2 2 2 2 2 8" xfId="20745"/>
    <cellStyle name="Normal 8 2 4 2 2 2 2 2 8 2" xfId="23538"/>
    <cellStyle name="Normal 8 2 4 2 2 2 2 2 9" xfId="28323"/>
    <cellStyle name="Normal 8 2 4 2 2 2 2 2 9 2" xfId="37332"/>
    <cellStyle name="Normal 8 2 4 2 2 2 2 3" xfId="28325"/>
    <cellStyle name="Normal 8 2 4 2 2 2 2 3 2" xfId="26292"/>
    <cellStyle name="Normal 8 2 4 2 2 2 2 3 2 2" xfId="25349"/>
    <cellStyle name="Normal 8 2 4 2 2 2 2 3 3" xfId="34659"/>
    <cellStyle name="Normal 8 2 4 2 2 2 2 4" xfId="37156"/>
    <cellStyle name="Normal 8 2 4 2 2 2 2 4 2" xfId="37549"/>
    <cellStyle name="Normal 8 2 4 2 2 2 2 4 2 2" xfId="17406"/>
    <cellStyle name="Normal 8 2 4 2 2 2 2 4 3" xfId="30933"/>
    <cellStyle name="Normal 8 2 4 2 2 2 2 5" xfId="11084"/>
    <cellStyle name="Normal 8 2 4 2 2 2 2 5 2" xfId="13074"/>
    <cellStyle name="Normal 8 2 4 2 2 2 2 5 2 2" xfId="29772"/>
    <cellStyle name="Normal 8 2 4 2 2 2 2 5 3" xfId="36069"/>
    <cellStyle name="Normal 8 2 4 2 2 2 2 6" xfId="25703"/>
    <cellStyle name="Normal 8 2 4 2 2 2 2 6 2" xfId="28906"/>
    <cellStyle name="Normal 8 2 4 2 2 2 2 6 2 2" xfId="34072"/>
    <cellStyle name="Normal 8 2 4 2 2 2 2 6 3" xfId="28333"/>
    <cellStyle name="Normal 8 2 4 2 2 2 2 7" xfId="28338"/>
    <cellStyle name="Normal 8 2 4 2 2 2 2 7 2" xfId="28340"/>
    <cellStyle name="Normal 8 2 4 2 2 2 2 7 2 2" xfId="24823"/>
    <cellStyle name="Normal 8 2 4 2 2 2 2 7 3" xfId="29111"/>
    <cellStyle name="Normal 8 2 4 2 2 2 2 8" xfId="28345"/>
    <cellStyle name="Normal 8 2 4 2 2 2 2 8 2" xfId="33661"/>
    <cellStyle name="Normal 8 2 4 2 2 2 2 8 2 2" xfId="34988"/>
    <cellStyle name="Normal 8 2 4 2 2 2 2 8 3" xfId="38029"/>
    <cellStyle name="Normal 8 2 4 2 2 2 2 9" xfId="27052"/>
    <cellStyle name="Normal 8 2 4 2 2 2 2 9 2" xfId="33665"/>
    <cellStyle name="Normal 8 2 4 2 2 2 3" xfId="32173"/>
    <cellStyle name="Normal 8 2 4 2 2 2 3 10" xfId="28346"/>
    <cellStyle name="Normal 8 2 4 2 2 2 3 10 2" xfId="28350"/>
    <cellStyle name="Normal 8 2 4 2 2 2 3 11" xfId="25515"/>
    <cellStyle name="Normal 8 2 4 2 2 2 3 2" xfId="26698"/>
    <cellStyle name="Normal 8 2 4 2 2 2 3 2 10" xfId="21653"/>
    <cellStyle name="Normal 8 2 4 2 2 2 3 2 2" xfId="29263"/>
    <cellStyle name="Normal 8 2 4 2 2 2 3 2 2 2" xfId="25690"/>
    <cellStyle name="Normal 8 2 4 2 2 2 3 2 2 2 2" xfId="29854"/>
    <cellStyle name="Normal 8 2 4 2 2 2 3 2 2 3" xfId="4836"/>
    <cellStyle name="Normal 8 2 4 2 2 2 3 2 3" xfId="31231"/>
    <cellStyle name="Normal 8 2 4 2 2 2 3 2 3 2" xfId="23865"/>
    <cellStyle name="Normal 8 2 4 2 2 2 3 2 3 2 2" xfId="18774"/>
    <cellStyle name="Normal 8 2 4 2 2 2 3 2 3 3" xfId="10162"/>
    <cellStyle name="Normal 8 2 4 2 2 2 3 2 4" xfId="32867"/>
    <cellStyle name="Normal 8 2 4 2 2 2 3 2 4 2" xfId="23873"/>
    <cellStyle name="Normal 8 2 4 2 2 2 3 2 4 2 2" xfId="12006"/>
    <cellStyle name="Normal 8 2 4 2 2 2 3 2 4 3" xfId="5081"/>
    <cellStyle name="Normal 8 2 4 2 2 2 3 2 5" xfId="9884"/>
    <cellStyle name="Normal 8 2 4 2 2 2 3 2 5 2" xfId="23877"/>
    <cellStyle name="Normal 8 2 4 2 2 2 3 2 5 2 2" xfId="12281"/>
    <cellStyle name="Normal 8 2 4 2 2 2 3 2 5 3" xfId="10838"/>
    <cellStyle name="Normal 8 2 4 2 2 2 3 2 6" xfId="28354"/>
    <cellStyle name="Normal 8 2 4 2 2 2 3 2 6 2" xfId="29389"/>
    <cellStyle name="Normal 8 2 4 2 2 2 3 2 6 2 2" xfId="12326"/>
    <cellStyle name="Normal 8 2 4 2 2 2 3 2 6 3" xfId="25702"/>
    <cellStyle name="Normal 8 2 4 2 2 2 3 2 7" xfId="4070"/>
    <cellStyle name="Normal 8 2 4 2 2 2 3 2 7 2" xfId="23885"/>
    <cellStyle name="Normal 8 2 4 2 2 2 3 2 7 2 2" xfId="28355"/>
    <cellStyle name="Normal 8 2 4 2 2 2 3 2 7 3" xfId="29874"/>
    <cellStyle name="Normal 8 2 4 2 2 2 3 2 8" xfId="20511"/>
    <cellStyle name="Normal 8 2 4 2 2 2 3 2 8 2" xfId="23893"/>
    <cellStyle name="Normal 8 2 4 2 2 2 3 2 9" xfId="28356"/>
    <cellStyle name="Normal 8 2 4 2 2 2 3 2 9 2" xfId="28357"/>
    <cellStyle name="Normal 8 2 4 2 2 2 3 3" xfId="28359"/>
    <cellStyle name="Normal 8 2 4 2 2 2 3 3 2" xfId="33051"/>
    <cellStyle name="Normal 8 2 4 2 2 2 3 3 2 2" xfId="25706"/>
    <cellStyle name="Normal 8 2 4 2 2 2 3 3 3" xfId="31051"/>
    <cellStyle name="Normal 8 2 4 2 2 2 3 4" xfId="38808"/>
    <cellStyle name="Normal 8 2 4 2 2 2 3 4 2" xfId="25657"/>
    <cellStyle name="Normal 8 2 4 2 2 2 3 4 2 2" xfId="25731"/>
    <cellStyle name="Normal 8 2 4 2 2 2 3 4 3" xfId="33654"/>
    <cellStyle name="Normal 8 2 4 2 2 2 3 5" xfId="25705"/>
    <cellStyle name="Normal 8 2 4 2 2 2 3 5 2" xfId="5564"/>
    <cellStyle name="Normal 8 2 4 2 2 2 3 5 2 2" xfId="29798"/>
    <cellStyle name="Normal 8 2 4 2 2 2 3 5 3" xfId="32043"/>
    <cellStyle name="Normal 8 2 4 2 2 2 3 6" xfId="25709"/>
    <cellStyle name="Normal 8 2 4 2 2 2 3 6 2" xfId="29356"/>
    <cellStyle name="Normal 8 2 4 2 2 2 3 6 2 2" xfId="31076"/>
    <cellStyle name="Normal 8 2 4 2 2 2 3 6 3" xfId="31137"/>
    <cellStyle name="Normal 8 2 4 2 2 2 3 7" xfId="9846"/>
    <cellStyle name="Normal 8 2 4 2 2 2 3 7 2" xfId="28362"/>
    <cellStyle name="Normal 8 2 4 2 2 2 3 7 2 2" xfId="26838"/>
    <cellStyle name="Normal 8 2 4 2 2 2 3 7 3" xfId="28363"/>
    <cellStyle name="Normal 8 2 4 2 2 2 3 8" xfId="26082"/>
    <cellStyle name="Normal 8 2 4 2 2 2 3 8 2" xfId="34243"/>
    <cellStyle name="Normal 8 2 4 2 2 2 3 8 2 2" xfId="34824"/>
    <cellStyle name="Normal 8 2 4 2 2 2 3 8 3" xfId="31138"/>
    <cellStyle name="Normal 8 2 4 2 2 2 3 9" xfId="28368"/>
    <cellStyle name="Normal 8 2 4 2 2 2 3 9 2" xfId="28801"/>
    <cellStyle name="Normal 8 2 4 2 2 2 4" xfId="28369"/>
    <cellStyle name="Normal 8 2 4 2 2 2 4 10" xfId="8861"/>
    <cellStyle name="Normal 8 2 4 2 2 2 4 2" xfId="28373"/>
    <cellStyle name="Normal 8 2 4 2 2 2 4 2 2" xfId="28376"/>
    <cellStyle name="Normal 8 2 4 2 2 2 4 2 2 2" xfId="29290"/>
    <cellStyle name="Normal 8 2 4 2 2 2 4 2 3" xfId="24726"/>
    <cellStyle name="Normal 8 2 4 2 2 2 4 3" xfId="28381"/>
    <cellStyle name="Normal 8 2 4 2 2 2 4 3 2" xfId="28388"/>
    <cellStyle name="Normal 8 2 4 2 2 2 4 3 2 2" xfId="26128"/>
    <cellStyle name="Normal 8 2 4 2 2 2 4 3 3" xfId="31193"/>
    <cellStyle name="Normal 8 2 4 2 2 2 4 4" xfId="25276"/>
    <cellStyle name="Normal 8 2 4 2 2 2 4 4 2" xfId="36259"/>
    <cellStyle name="Normal 8 2 4 2 2 2 4 4 2 2" xfId="26151"/>
    <cellStyle name="Normal 8 2 4 2 2 2 4 4 3" xfId="25281"/>
    <cellStyle name="Normal 8 2 4 2 2 2 4 5" xfId="25285"/>
    <cellStyle name="Normal 8 2 4 2 2 2 4 5 2" xfId="5350"/>
    <cellStyle name="Normal 8 2 4 2 2 2 4 5 2 2" xfId="30083"/>
    <cellStyle name="Normal 8 2 4 2 2 2 4 5 3" xfId="32050"/>
    <cellStyle name="Normal 8 2 4 2 2 2 4 6" xfId="25713"/>
    <cellStyle name="Normal 8 2 4 2 2 2 4 6 2" xfId="29619"/>
    <cellStyle name="Normal 8 2 4 2 2 2 4 6 2 2" xfId="28394"/>
    <cellStyle name="Normal 8 2 4 2 2 2 4 6 3" xfId="35710"/>
    <cellStyle name="Normal 8 2 4 2 2 2 4 7" xfId="30871"/>
    <cellStyle name="Normal 8 2 4 2 2 2 4 7 2" xfId="35351"/>
    <cellStyle name="Normal 8 2 4 2 2 2 4 7 2 2" xfId="28396"/>
    <cellStyle name="Normal 8 2 4 2 2 2 4 7 3" xfId="36531"/>
    <cellStyle name="Normal 8 2 4 2 2 2 4 8" xfId="33915"/>
    <cellStyle name="Normal 8 2 4 2 2 2 4 8 2" xfId="28400"/>
    <cellStyle name="Normal 8 2 4 2 2 2 4 9" xfId="28403"/>
    <cellStyle name="Normal 8 2 4 2 2 2 4 9 2" xfId="28404"/>
    <cellStyle name="Normal 8 2 4 2 2 2 5" xfId="21538"/>
    <cellStyle name="Normal 8 2 4 2 2 2 5 10" xfId="28406"/>
    <cellStyle name="Normal 8 2 4 2 2 2 5 2" xfId="21541"/>
    <cellStyle name="Normal 8 2 4 2 2 2 5 2 2" xfId="28408"/>
    <cellStyle name="Normal 8 2 4 2 2 2 5 2 2 2" xfId="37736"/>
    <cellStyle name="Normal 8 2 4 2 2 2 5 2 3" xfId="37412"/>
    <cellStyle name="Normal 8 2 4 2 2 2 5 3" xfId="28410"/>
    <cellStyle name="Normal 8 2 4 2 2 2 5 3 2" xfId="4709"/>
    <cellStyle name="Normal 8 2 4 2 2 2 5 3 2 2" xfId="28414"/>
    <cellStyle name="Normal 8 2 4 2 2 2 5 3 3" xfId="18232"/>
    <cellStyle name="Normal 8 2 4 2 2 2 5 4" xfId="28415"/>
    <cellStyle name="Normal 8 2 4 2 2 2 5 4 2" xfId="28416"/>
    <cellStyle name="Normal 8 2 4 2 2 2 5 4 2 2" xfId="28417"/>
    <cellStyle name="Normal 8 2 4 2 2 2 5 4 3" xfId="28418"/>
    <cellStyle name="Normal 8 2 4 2 2 2 5 5" xfId="29404"/>
    <cellStyle name="Normal 8 2 4 2 2 2 5 5 2" xfId="16416"/>
    <cellStyle name="Normal 8 2 4 2 2 2 5 5 2 2" xfId="28422"/>
    <cellStyle name="Normal 8 2 4 2 2 2 5 5 3" xfId="32380"/>
    <cellStyle name="Normal 8 2 4 2 2 2 5 6" xfId="25717"/>
    <cellStyle name="Normal 8 2 4 2 2 2 5 6 2" xfId="28424"/>
    <cellStyle name="Normal 8 2 4 2 2 2 5 6 2 2" xfId="28430"/>
    <cellStyle name="Normal 8 2 4 2 2 2 5 6 3" xfId="38208"/>
    <cellStyle name="Normal 8 2 4 2 2 2 5 7" xfId="28435"/>
    <cellStyle name="Normal 8 2 4 2 2 2 5 7 2" xfId="38236"/>
    <cellStyle name="Normal 8 2 4 2 2 2 5 7 2 2" xfId="28437"/>
    <cellStyle name="Normal 8 2 4 2 2 2 5 7 3" xfId="36659"/>
    <cellStyle name="Normal 8 2 4 2 2 2 5 8" xfId="34621"/>
    <cellStyle name="Normal 8 2 4 2 2 2 5 8 2" xfId="4029"/>
    <cellStyle name="Normal 8 2 4 2 2 2 5 9" xfId="28446"/>
    <cellStyle name="Normal 8 2 4 2 2 2 5 9 2" xfId="27994"/>
    <cellStyle name="Normal 8 2 4 2 2 2 6" xfId="7684"/>
    <cellStyle name="Normal 8 2 4 2 2 2 6 2" xfId="35195"/>
    <cellStyle name="Normal 8 2 4 2 2 2 6 2 2" xfId="28452"/>
    <cellStyle name="Normal 8 2 4 2 2 2 6 2 2 2" xfId="24922"/>
    <cellStyle name="Normal 8 2 4 2 2 2 6 2 3" xfId="30853"/>
    <cellStyle name="Normal 8 2 4 2 2 2 6 3" xfId="36117"/>
    <cellStyle name="Normal 8 2 4 2 2 2 6 3 2" xfId="28454"/>
    <cellStyle name="Normal 8 2 4 2 2 2 6 3 2 2" xfId="24524"/>
    <cellStyle name="Normal 8 2 4 2 2 2 6 3 3" xfId="31317"/>
    <cellStyle name="Normal 8 2 4 2 2 2 6 4" xfId="28459"/>
    <cellStyle name="Normal 8 2 4 2 2 2 6 4 2" xfId="28461"/>
    <cellStyle name="Normal 8 2 4 2 2 2 6 4 2 2" xfId="28464"/>
    <cellStyle name="Normal 8 2 4 2 2 2 6 4 3" xfId="38265"/>
    <cellStyle name="Normal 8 2 4 2 2 2 6 5" xfId="23915"/>
    <cellStyle name="Normal 8 2 4 2 2 2 6 5 2" xfId="30078"/>
    <cellStyle name="Normal 8 2 4 2 2 2 6 5 2 2" xfId="28465"/>
    <cellStyle name="Normal 8 2 4 2 2 2 6 5 3" xfId="32062"/>
    <cellStyle name="Normal 8 2 4 2 2 2 6 6" xfId="25722"/>
    <cellStyle name="Normal 8 2 4 2 2 2 6 6 2" xfId="28466"/>
    <cellStyle name="Normal 8 2 4 2 2 2 6 6 2 2" xfId="28469"/>
    <cellStyle name="Normal 8 2 4 2 2 2 6 6 3" xfId="35853"/>
    <cellStyle name="Normal 8 2 4 2 2 2 6 7" xfId="28470"/>
    <cellStyle name="Normal 8 2 4 2 2 2 6 7 2" xfId="33575"/>
    <cellStyle name="Normal 8 2 4 2 2 2 6 8" xfId="28478"/>
    <cellStyle name="Normal 8 2 4 2 2 2 6 8 2" xfId="28481"/>
    <cellStyle name="Normal 8 2 4 2 2 2 6 9" xfId="10607"/>
    <cellStyle name="Normal 8 2 4 2 2 2 7" xfId="28484"/>
    <cellStyle name="Normal 8 2 4 2 2 2 7 2" xfId="35454"/>
    <cellStyle name="Normal 8 2 4 2 2 2 7 2 2" xfId="29926"/>
    <cellStyle name="Normal 8 2 4 2 2 2 7 3" xfId="28490"/>
    <cellStyle name="Normal 8 2 4 2 2 2 8" xfId="24360"/>
    <cellStyle name="Normal 8 2 4 2 2 2 8 2" xfId="28495"/>
    <cellStyle name="Normal 8 2 4 2 2 2 8 2 2" xfId="28498"/>
    <cellStyle name="Normal 8 2 4 2 2 2 8 3" xfId="28500"/>
    <cellStyle name="Normal 8 2 4 2 2 2 9" xfId="7633"/>
    <cellStyle name="Normal 8 2 4 2 2 2 9 2" xfId="11695"/>
    <cellStyle name="Normal 8 2 4 2 2 2 9 2 2" xfId="11698"/>
    <cellStyle name="Normal 8 2 4 2 2 2 9 3" xfId="25142"/>
    <cellStyle name="Normal 8 2 4 2 2 3" xfId="15832"/>
    <cellStyle name="Normal 8 2 4 2 2 3 10" xfId="38837"/>
    <cellStyle name="Normal 8 2 4 2 2 3 10 2" xfId="31342"/>
    <cellStyle name="Normal 8 2 4 2 2 3 10 2 2" xfId="28507"/>
    <cellStyle name="Normal 8 2 4 2 2 3 10 3" xfId="28511"/>
    <cellStyle name="Normal 8 2 4 2 2 3 11" xfId="2613"/>
    <cellStyle name="Normal 8 2 4 2 2 3 11 2" xfId="24942"/>
    <cellStyle name="Normal 8 2 4 2 2 3 11 2 2" xfId="36714"/>
    <cellStyle name="Normal 8 2 4 2 2 3 11 3" xfId="28790"/>
    <cellStyle name="Normal 8 2 4 2 2 3 12" xfId="4349"/>
    <cellStyle name="Normal 8 2 4 2 2 3 12 2" xfId="28736"/>
    <cellStyle name="Normal 8 2 4 2 2 3 13" xfId="28681"/>
    <cellStyle name="Normal 8 2 4 2 2 3 13 2" xfId="28513"/>
    <cellStyle name="Normal 8 2 4 2 2 3 14" xfId="33429"/>
    <cellStyle name="Normal 8 2 4 2 2 3 15" xfId="7428"/>
    <cellStyle name="Normal 8 2 4 2 2 3 2" xfId="38088"/>
    <cellStyle name="Normal 8 2 4 2 2 3 2 10" xfId="27495"/>
    <cellStyle name="Normal 8 2 4 2 2 3 2 10 2" xfId="27031"/>
    <cellStyle name="Normal 8 2 4 2 2 3 2 11" xfId="36201"/>
    <cellStyle name="Normal 8 2 4 2 2 3 2 2" xfId="28519"/>
    <cellStyle name="Normal 8 2 4 2 2 3 2 2 10" xfId="28250"/>
    <cellStyle name="Normal 8 2 4 2 2 3 2 2 2" xfId="17402"/>
    <cellStyle name="Normal 8 2 4 2 2 3 2 2 2 2" xfId="5535"/>
    <cellStyle name="Normal 8 2 4 2 2 3 2 2 2 2 2" xfId="6378"/>
    <cellStyle name="Normal 8 2 4 2 2 3 2 2 2 3" xfId="29153"/>
    <cellStyle name="Normal 8 2 4 2 2 3 2 2 3" xfId="10953"/>
    <cellStyle name="Normal 8 2 4 2 2 3 2 2 3 2" xfId="27935"/>
    <cellStyle name="Normal 8 2 4 2 2 3 2 2 3 2 2" xfId="28521"/>
    <cellStyle name="Normal 8 2 4 2 2 3 2 2 3 3" xfId="28526"/>
    <cellStyle name="Normal 8 2 4 2 2 3 2 2 4" xfId="16735"/>
    <cellStyle name="Normal 8 2 4 2 2 3 2 2 4 2" xfId="21719"/>
    <cellStyle name="Normal 8 2 4 2 2 3 2 2 4 2 2" xfId="28528"/>
    <cellStyle name="Normal 8 2 4 2 2 3 2 2 4 3" xfId="21730"/>
    <cellStyle name="Normal 8 2 4 2 2 3 2 2 5" xfId="17462"/>
    <cellStyle name="Normal 8 2 4 2 2 3 2 2 5 2" xfId="26023"/>
    <cellStyle name="Normal 8 2 4 2 2 3 2 2 5 2 2" xfId="28532"/>
    <cellStyle name="Normal 8 2 4 2 2 3 2 2 5 3" xfId="29302"/>
    <cellStyle name="Normal 8 2 4 2 2 3 2 2 6" xfId="17624"/>
    <cellStyle name="Normal 8 2 4 2 2 3 2 2 6 2" xfId="29328"/>
    <cellStyle name="Normal 8 2 4 2 2 3 2 2 6 2 2" xfId="28534"/>
    <cellStyle name="Normal 8 2 4 2 2 3 2 2 6 3" xfId="31458"/>
    <cellStyle name="Normal 8 2 4 2 2 3 2 2 7" xfId="18312"/>
    <cellStyle name="Normal 8 2 4 2 2 3 2 2 7 2" xfId="28535"/>
    <cellStyle name="Normal 8 2 4 2 2 3 2 2 7 2 2" xfId="28540"/>
    <cellStyle name="Normal 8 2 4 2 2 3 2 2 7 3" xfId="29338"/>
    <cellStyle name="Normal 8 2 4 2 2 3 2 2 8" xfId="28546"/>
    <cellStyle name="Normal 8 2 4 2 2 3 2 2 8 2" xfId="4058"/>
    <cellStyle name="Normal 8 2 4 2 2 3 2 2 9" xfId="36042"/>
    <cellStyle name="Normal 8 2 4 2 2 3 2 2 9 2" xfId="28548"/>
    <cellStyle name="Normal 8 2 4 2 2 3 2 3" xfId="28551"/>
    <cellStyle name="Normal 8 2 4 2 2 3 2 3 2" xfId="18359"/>
    <cellStyle name="Normal 8 2 4 2 2 3 2 3 2 2" xfId="6270"/>
    <cellStyle name="Normal 8 2 4 2 2 3 2 3 3" xfId="10976"/>
    <cellStyle name="Normal 8 2 4 2 2 3 2 4" xfId="16295"/>
    <cellStyle name="Normal 8 2 4 2 2 3 2 4 2" xfId="10290"/>
    <cellStyle name="Normal 8 2 4 2 2 3 2 4 2 2" xfId="3574"/>
    <cellStyle name="Normal 8 2 4 2 2 3 2 4 3" xfId="17570"/>
    <cellStyle name="Normal 8 2 4 2 2 3 2 5" xfId="11102"/>
    <cellStyle name="Normal 8 2 4 2 2 3 2 5 2" xfId="17592"/>
    <cellStyle name="Normal 8 2 4 2 2 3 2 5 2 2" xfId="1337"/>
    <cellStyle name="Normal 8 2 4 2 2 3 2 5 3" xfId="11943"/>
    <cellStyle name="Normal 8 2 4 2 2 3 2 6" xfId="25729"/>
    <cellStyle name="Normal 8 2 4 2 2 3 2 6 2" xfId="17618"/>
    <cellStyle name="Normal 8 2 4 2 2 3 2 6 2 2" xfId="953"/>
    <cellStyle name="Normal 8 2 4 2 2 3 2 6 3" xfId="27234"/>
    <cellStyle name="Normal 8 2 4 2 2 3 2 7" xfId="28552"/>
    <cellStyle name="Normal 8 2 4 2 2 3 2 7 2" xfId="14840"/>
    <cellStyle name="Normal 8 2 4 2 2 3 2 7 2 2" xfId="36736"/>
    <cellStyle name="Normal 8 2 4 2 2 3 2 7 3" xfId="27245"/>
    <cellStyle name="Normal 8 2 4 2 2 3 2 8" xfId="24105"/>
    <cellStyle name="Normal 8 2 4 2 2 3 2 8 2" xfId="28898"/>
    <cellStyle name="Normal 8 2 4 2 2 3 2 8 2 2" xfId="28554"/>
    <cellStyle name="Normal 8 2 4 2 2 3 2 8 3" xfId="27250"/>
    <cellStyle name="Normal 8 2 4 2 2 3 2 9" xfId="28557"/>
    <cellStyle name="Normal 8 2 4 2 2 3 2 9 2" xfId="28559"/>
    <cellStyle name="Normal 8 2 4 2 2 3 3" xfId="3847"/>
    <cellStyle name="Normal 8 2 4 2 2 3 3 10" xfId="3691"/>
    <cellStyle name="Normal 8 2 4 2 2 3 3 10 2" xfId="34121"/>
    <cellStyle name="Normal 8 2 4 2 2 3 3 11" xfId="28560"/>
    <cellStyle name="Normal 8 2 4 2 2 3 3 2" xfId="4703"/>
    <cellStyle name="Normal 8 2 4 2 2 3 3 2 10" xfId="28562"/>
    <cellStyle name="Normal 8 2 4 2 2 3 3 2 2" xfId="17786"/>
    <cellStyle name="Normal 8 2 4 2 2 3 3 2 2 2" xfId="5597"/>
    <cellStyle name="Normal 8 2 4 2 2 3 3 2 2 2 2" xfId="27961"/>
    <cellStyle name="Normal 8 2 4 2 2 3 3 2 2 3" xfId="33086"/>
    <cellStyle name="Normal 8 2 4 2 2 3 3 2 3" xfId="17909"/>
    <cellStyle name="Normal 8 2 4 2 2 3 3 2 3 2" xfId="29284"/>
    <cellStyle name="Normal 8 2 4 2 2 3 3 2 3 2 2" xfId="31523"/>
    <cellStyle name="Normal 8 2 4 2 2 3 3 2 3 3" xfId="32040"/>
    <cellStyle name="Normal 8 2 4 2 2 3 3 2 4" xfId="7576"/>
    <cellStyle name="Normal 8 2 4 2 2 3 3 2 4 2" xfId="3442"/>
    <cellStyle name="Normal 8 2 4 2 2 3 3 2 4 2 2" xfId="28098"/>
    <cellStyle name="Normal 8 2 4 2 2 3 3 2 4 3" xfId="28568"/>
    <cellStyle name="Normal 8 2 4 2 2 3 3 2 5" xfId="12529"/>
    <cellStyle name="Normal 8 2 4 2 2 3 3 2 5 2" xfId="29786"/>
    <cellStyle name="Normal 8 2 4 2 2 3 3 2 5 2 2" xfId="28149"/>
    <cellStyle name="Normal 8 2 4 2 2 3 3 2 5 3" xfId="29689"/>
    <cellStyle name="Normal 8 2 4 2 2 3 3 2 6" xfId="17808"/>
    <cellStyle name="Normal 8 2 4 2 2 3 3 2 6 2" xfId="29883"/>
    <cellStyle name="Normal 8 2 4 2 2 3 3 2 6 2 2" xfId="25946"/>
    <cellStyle name="Normal 8 2 4 2 2 3 3 2 6 3" xfId="28571"/>
    <cellStyle name="Normal 8 2 4 2 2 3 3 2 7" xfId="18323"/>
    <cellStyle name="Normal 8 2 4 2 2 3 3 2 7 2" xfId="33553"/>
    <cellStyle name="Normal 8 2 4 2 2 3 3 2 7 2 2" xfId="28573"/>
    <cellStyle name="Normal 8 2 4 2 2 3 3 2 7 3" xfId="4328"/>
    <cellStyle name="Normal 8 2 4 2 2 3 3 2 8" xfId="32665"/>
    <cellStyle name="Normal 8 2 4 2 2 3 3 2 8 2" xfId="16451"/>
    <cellStyle name="Normal 8 2 4 2 2 3 3 2 9" xfId="28576"/>
    <cellStyle name="Normal 8 2 4 2 2 3 3 2 9 2" xfId="28578"/>
    <cellStyle name="Normal 8 2 4 2 2 3 3 3" xfId="7465"/>
    <cellStyle name="Normal 8 2 4 2 2 3 3 3 2" xfId="17835"/>
    <cellStyle name="Normal 8 2 4 2 2 3 3 3 2 2" xfId="18736"/>
    <cellStyle name="Normal 8 2 4 2 2 3 3 3 3" xfId="18176"/>
    <cellStyle name="Normal 8 2 4 2 2 3 3 4" xfId="16301"/>
    <cellStyle name="Normal 8 2 4 2 2 3 3 4 2" xfId="17858"/>
    <cellStyle name="Normal 8 2 4 2 2 3 3 4 2 2" xfId="12692"/>
    <cellStyle name="Normal 8 2 4 2 2 3 3 4 3" xfId="18194"/>
    <cellStyle name="Normal 8 2 4 2 2 3 3 5" xfId="25730"/>
    <cellStyle name="Normal 8 2 4 2 2 3 3 5 2" xfId="17880"/>
    <cellStyle name="Normal 8 2 4 2 2 3 3 5 2 2" xfId="14301"/>
    <cellStyle name="Normal 8 2 4 2 2 3 3 5 3" xfId="18209"/>
    <cellStyle name="Normal 8 2 4 2 2 3 3 6" xfId="25308"/>
    <cellStyle name="Normal 8 2 4 2 2 3 3 6 2" xfId="1530"/>
    <cellStyle name="Normal 8 2 4 2 2 3 3 6 2 2" xfId="31722"/>
    <cellStyle name="Normal 8 2 4 2 2 3 3 6 3" xfId="18220"/>
    <cellStyle name="Normal 8 2 4 2 2 3 3 7" xfId="7028"/>
    <cellStyle name="Normal 8 2 4 2 2 3 3 7 2" xfId="1355"/>
    <cellStyle name="Normal 8 2 4 2 2 3 3 7 2 2" xfId="28582"/>
    <cellStyle name="Normal 8 2 4 2 2 3 3 7 3" xfId="18236"/>
    <cellStyle name="Normal 8 2 4 2 2 3 3 8" xfId="1598"/>
    <cellStyle name="Normal 8 2 4 2 2 3 3 8 2" xfId="8929"/>
    <cellStyle name="Normal 8 2 4 2 2 3 3 8 2 2" xfId="28585"/>
    <cellStyle name="Normal 8 2 4 2 2 3 3 8 3" xfId="5740"/>
    <cellStyle name="Normal 8 2 4 2 2 3 3 9" xfId="11370"/>
    <cellStyle name="Normal 8 2 4 2 2 3 3 9 2" xfId="14388"/>
    <cellStyle name="Normal 8 2 4 2 2 3 4" xfId="7969"/>
    <cellStyle name="Normal 8 2 4 2 2 3 4 10" xfId="26370"/>
    <cellStyle name="Normal 8 2 4 2 2 3 4 2" xfId="1579"/>
    <cellStyle name="Normal 8 2 4 2 2 3 4 2 2" xfId="17989"/>
    <cellStyle name="Normal 8 2 4 2 2 3 4 2 2 2" xfId="1670"/>
    <cellStyle name="Normal 8 2 4 2 2 3 4 2 3" xfId="14425"/>
    <cellStyle name="Normal 8 2 4 2 2 3 4 3" xfId="8749"/>
    <cellStyle name="Normal 8 2 4 2 2 3 4 3 2" xfId="18784"/>
    <cellStyle name="Normal 8 2 4 2 2 3 4 3 2 2" xfId="31904"/>
    <cellStyle name="Normal 8 2 4 2 2 3 4 3 3" xfId="14443"/>
    <cellStyle name="Normal 8 2 4 2 2 3 4 4" xfId="28589"/>
    <cellStyle name="Normal 8 2 4 2 2 3 4 4 2" xfId="25289"/>
    <cellStyle name="Normal 8 2 4 2 2 3 4 4 2 2" xfId="28591"/>
    <cellStyle name="Normal 8 2 4 2 2 3 4 4 3" xfId="18035"/>
    <cellStyle name="Normal 8 2 4 2 2 3 4 5" xfId="23949"/>
    <cellStyle name="Normal 8 2 4 2 2 3 4 5 2" xfId="12049"/>
    <cellStyle name="Normal 8 2 4 2 2 3 4 5 2 2" xfId="28593"/>
    <cellStyle name="Normal 8 2 4 2 2 3 4 5 3" xfId="32230"/>
    <cellStyle name="Normal 8 2 4 2 2 3 4 6" xfId="25735"/>
    <cellStyle name="Normal 8 2 4 2 2 3 4 6 2" xfId="28597"/>
    <cellStyle name="Normal 8 2 4 2 2 3 4 6 2 2" xfId="36058"/>
    <cellStyle name="Normal 8 2 4 2 2 3 4 6 3" xfId="36047"/>
    <cellStyle name="Normal 8 2 4 2 2 3 4 7" xfId="34750"/>
    <cellStyle name="Normal 8 2 4 2 2 3 4 7 2" xfId="38219"/>
    <cellStyle name="Normal 8 2 4 2 2 3 4 7 2 2" xfId="6346"/>
    <cellStyle name="Normal 8 2 4 2 2 3 4 7 3" xfId="34686"/>
    <cellStyle name="Normal 8 2 4 2 2 3 4 8" xfId="37178"/>
    <cellStyle name="Normal 8 2 4 2 2 3 4 8 2" xfId="37528"/>
    <cellStyle name="Normal 8 2 4 2 2 3 4 9" xfId="28600"/>
    <cellStyle name="Normal 8 2 4 2 2 3 4 9 2" xfId="34709"/>
    <cellStyle name="Normal 8 2 4 2 2 3 5" xfId="21543"/>
    <cellStyle name="Normal 8 2 4 2 2 3 5 2" xfId="21547"/>
    <cellStyle name="Normal 8 2 4 2 2 3 5 2 2" xfId="3355"/>
    <cellStyle name="Normal 8 2 4 2 2 3 5 2 2 2" xfId="2503"/>
    <cellStyle name="Normal 8 2 4 2 2 3 5 2 3" xfId="13556"/>
    <cellStyle name="Normal 8 2 4 2 2 3 5 3" xfId="5746"/>
    <cellStyle name="Normal 8 2 4 2 2 3 5 3 2" xfId="28604"/>
    <cellStyle name="Normal 8 2 4 2 2 3 5 3 2 2" xfId="38674"/>
    <cellStyle name="Normal 8 2 4 2 2 3 5 3 3" xfId="32409"/>
    <cellStyle name="Normal 8 2 4 2 2 3 5 4" xfId="36607"/>
    <cellStyle name="Normal 8 2 4 2 2 3 5 4 2" xfId="28605"/>
    <cellStyle name="Normal 8 2 4 2 2 3 5 4 2 2" xfId="28606"/>
    <cellStyle name="Normal 8 2 4 2 2 3 5 4 3" xfId="33367"/>
    <cellStyle name="Normal 8 2 4 2 2 3 5 5" xfId="11133"/>
    <cellStyle name="Normal 8 2 4 2 2 3 5 5 2" xfId="16723"/>
    <cellStyle name="Normal 8 2 4 2 2 3 5 5 2 2" xfId="28608"/>
    <cellStyle name="Normal 8 2 4 2 2 3 5 5 3" xfId="32286"/>
    <cellStyle name="Normal 8 2 4 2 2 3 5 6" xfId="25738"/>
    <cellStyle name="Normal 8 2 4 2 2 3 5 6 2" xfId="28617"/>
    <cellStyle name="Normal 8 2 4 2 2 3 5 6 2 2" xfId="28619"/>
    <cellStyle name="Normal 8 2 4 2 2 3 5 6 3" xfId="37396"/>
    <cellStyle name="Normal 8 2 4 2 2 3 5 7" xfId="28621"/>
    <cellStyle name="Normal 8 2 4 2 2 3 5 7 2" xfId="34419"/>
    <cellStyle name="Normal 8 2 4 2 2 3 5 8" xfId="28627"/>
    <cellStyle name="Normal 8 2 4 2 2 3 5 8 2" xfId="32384"/>
    <cellStyle name="Normal 8 2 4 2 2 3 5 9" xfId="28629"/>
    <cellStyle name="Normal 8 2 4 2 2 3 6" xfId="4293"/>
    <cellStyle name="Normal 8 2 4 2 2 3 6 2" xfId="7146"/>
    <cellStyle name="Normal 8 2 4 2 2 3 6 2 2" xfId="6717"/>
    <cellStyle name="Normal 8 2 4 2 2 3 6 3" xfId="16987"/>
    <cellStyle name="Normal 8 2 4 2 2 3 7" xfId="8141"/>
    <cellStyle name="Normal 8 2 4 2 2 3 7 2" xfId="7506"/>
    <cellStyle name="Normal 8 2 4 2 2 3 7 2 2" xfId="1445"/>
    <cellStyle name="Normal 8 2 4 2 2 3 7 3" xfId="17004"/>
    <cellStyle name="Normal 8 2 4 2 2 3 8" xfId="7516"/>
    <cellStyle name="Normal 8 2 4 2 2 3 8 2" xfId="11038"/>
    <cellStyle name="Normal 8 2 4 2 2 3 8 2 2" xfId="5004"/>
    <cellStyle name="Normal 8 2 4 2 2 3 8 3" xfId="24556"/>
    <cellStyle name="Normal 8 2 4 2 2 3 9" xfId="18930"/>
    <cellStyle name="Normal 8 2 4 2 2 3 9 2" xfId="12345"/>
    <cellStyle name="Normal 8 2 4 2 2 3 9 2 2" xfId="12349"/>
    <cellStyle name="Normal 8 2 4 2 2 3 9 3" xfId="24562"/>
    <cellStyle name="Normal 8 2 4 2 2 4" xfId="35758"/>
    <cellStyle name="Normal 8 2 4 2 2 4 10" xfId="28633"/>
    <cellStyle name="Normal 8 2 4 2 2 4 10 2" xfId="28638"/>
    <cellStyle name="Normal 8 2 4 2 2 4 11" xfId="28641"/>
    <cellStyle name="Normal 8 2 4 2 2 4 2" xfId="35879"/>
    <cellStyle name="Normal 8 2 4 2 2 4 2 10" xfId="6017"/>
    <cellStyle name="Normal 8 2 4 2 2 4 2 2" xfId="32638"/>
    <cellStyle name="Normal 8 2 4 2 2 4 2 2 2" xfId="37441"/>
    <cellStyle name="Normal 8 2 4 2 2 4 2 2 2 2" xfId="27580"/>
    <cellStyle name="Normal 8 2 4 2 2 4 2 2 3" xfId="28643"/>
    <cellStyle name="Normal 8 2 4 2 2 4 2 3" xfId="38175"/>
    <cellStyle name="Normal 8 2 4 2 2 4 2 3 2" xfId="28648"/>
    <cellStyle name="Normal 8 2 4 2 2 4 2 3 2 2" xfId="35724"/>
    <cellStyle name="Normal 8 2 4 2 2 4 2 3 3" xfId="28650"/>
    <cellStyle name="Normal 8 2 4 2 2 4 2 4" xfId="28653"/>
    <cellStyle name="Normal 8 2 4 2 2 4 2 4 2" xfId="3822"/>
    <cellStyle name="Normal 8 2 4 2 2 4 2 4 2 2" xfId="27645"/>
    <cellStyle name="Normal 8 2 4 2 2 4 2 4 3" xfId="9795"/>
    <cellStyle name="Normal 8 2 4 2 2 4 2 5" xfId="11123"/>
    <cellStyle name="Normal 8 2 4 2 2 4 2 5 2" xfId="10463"/>
    <cellStyle name="Normal 8 2 4 2 2 4 2 5 2 2" xfId="29951"/>
    <cellStyle name="Normal 8 2 4 2 2 4 2 5 3" xfId="28654"/>
    <cellStyle name="Normal 8 2 4 2 2 4 2 6" xfId="14945"/>
    <cellStyle name="Normal 8 2 4 2 2 4 2 6 2" xfId="5699"/>
    <cellStyle name="Normal 8 2 4 2 2 4 2 6 2 2" xfId="29958"/>
    <cellStyle name="Normal 8 2 4 2 2 4 2 6 3" xfId="27329"/>
    <cellStyle name="Normal 8 2 4 2 2 4 2 7" xfId="28609"/>
    <cellStyle name="Normal 8 2 4 2 2 4 2 7 2" xfId="8481"/>
    <cellStyle name="Normal 8 2 4 2 2 4 2 7 2 2" xfId="29966"/>
    <cellStyle name="Normal 8 2 4 2 2 4 2 7 3" xfId="24518"/>
    <cellStyle name="Normal 8 2 4 2 2 4 2 8" xfId="28661"/>
    <cellStyle name="Normal 8 2 4 2 2 4 2 8 2" xfId="15836"/>
    <cellStyle name="Normal 8 2 4 2 2 4 2 9" xfId="24241"/>
    <cellStyle name="Normal 8 2 4 2 2 4 2 9 2" xfId="15845"/>
    <cellStyle name="Normal 8 2 4 2 2 4 3" xfId="5825"/>
    <cellStyle name="Normal 8 2 4 2 2 4 3 2" xfId="11541"/>
    <cellStyle name="Normal 8 2 4 2 2 4 3 2 2" xfId="8887"/>
    <cellStyle name="Normal 8 2 4 2 2 4 3 3" xfId="7555"/>
    <cellStyle name="Normal 8 2 4 2 2 4 4" xfId="3491"/>
    <cellStyle name="Normal 8 2 4 2 2 4 4 2" xfId="4533"/>
    <cellStyle name="Normal 8 2 4 2 2 4 4 2 2" xfId="3308"/>
    <cellStyle name="Normal 8 2 4 2 2 4 4 3" xfId="8815"/>
    <cellStyle name="Normal 8 2 4 2 2 4 5" xfId="21548"/>
    <cellStyle name="Normal 8 2 4 2 2 4 5 2" xfId="21553"/>
    <cellStyle name="Normal 8 2 4 2 2 4 5 2 2" xfId="7566"/>
    <cellStyle name="Normal 8 2 4 2 2 4 5 3" xfId="17777"/>
    <cellStyle name="Normal 8 2 4 2 2 4 6" xfId="6368"/>
    <cellStyle name="Normal 8 2 4 2 2 4 6 2" xfId="7192"/>
    <cellStyle name="Normal 8 2 4 2 2 4 6 2 2" xfId="7584"/>
    <cellStyle name="Normal 8 2 4 2 2 4 6 3" xfId="11841"/>
    <cellStyle name="Normal 8 2 4 2 2 4 7" xfId="11857"/>
    <cellStyle name="Normal 8 2 4 2 2 4 7 2" xfId="7593"/>
    <cellStyle name="Normal 8 2 4 2 2 4 7 2 2" xfId="7597"/>
    <cellStyle name="Normal 8 2 4 2 2 4 7 3" xfId="8838"/>
    <cellStyle name="Normal 8 2 4 2 2 4 8" xfId="11860"/>
    <cellStyle name="Normal 8 2 4 2 2 4 8 2" xfId="7602"/>
    <cellStyle name="Normal 8 2 4 2 2 4 8 2 2" xfId="7609"/>
    <cellStyle name="Normal 8 2 4 2 2 4 8 3" xfId="2936"/>
    <cellStyle name="Normal 8 2 4 2 2 4 9" xfId="7671"/>
    <cellStyle name="Normal 8 2 4 2 2 4 9 2" xfId="7620"/>
    <cellStyle name="Normal 8 2 4 2 2 5" xfId="7734"/>
    <cellStyle name="Normal 8 2 4 2 2 5 10" xfId="14394"/>
    <cellStyle name="Normal 8 2 4 2 2 5 10 2" xfId="11712"/>
    <cellStyle name="Normal 8 2 4 2 2 5 11" xfId="15524"/>
    <cellStyle name="Normal 8 2 4 2 2 5 2" xfId="5758"/>
    <cellStyle name="Normal 8 2 4 2 2 5 2 10" xfId="37521"/>
    <cellStyle name="Normal 8 2 4 2 2 5 2 2" xfId="28669"/>
    <cellStyle name="Normal 8 2 4 2 2 5 2 2 2" xfId="10594"/>
    <cellStyle name="Normal 8 2 4 2 2 5 2 2 2 2" xfId="9462"/>
    <cellStyle name="Normal 8 2 4 2 2 5 2 2 3" xfId="10658"/>
    <cellStyle name="Normal 8 2 4 2 2 5 2 3" xfId="28674"/>
    <cellStyle name="Normal 8 2 4 2 2 5 2 3 2" xfId="21261"/>
    <cellStyle name="Normal 8 2 4 2 2 5 2 3 2 2" xfId="10828"/>
    <cellStyle name="Normal 8 2 4 2 2 5 2 3 3" xfId="24492"/>
    <cellStyle name="Normal 8 2 4 2 2 5 2 4" xfId="28690"/>
    <cellStyle name="Normal 8 2 4 2 2 5 2 4 2" xfId="21267"/>
    <cellStyle name="Normal 8 2 4 2 2 5 2 4 2 2" xfId="4503"/>
    <cellStyle name="Normal 8 2 4 2 2 5 2 4 3" xfId="28695"/>
    <cellStyle name="Normal 8 2 4 2 2 5 2 5" xfId="25752"/>
    <cellStyle name="Normal 8 2 4 2 2 5 2 5 2" xfId="6200"/>
    <cellStyle name="Normal 8 2 4 2 2 5 2 5 2 2" xfId="4612"/>
    <cellStyle name="Normal 8 2 4 2 2 5 2 5 3" xfId="28699"/>
    <cellStyle name="Normal 8 2 4 2 2 5 2 6" xfId="28708"/>
    <cellStyle name="Normal 8 2 4 2 2 5 2 6 2" xfId="7468"/>
    <cellStyle name="Normal 8 2 4 2 2 5 2 6 2 2" xfId="6107"/>
    <cellStyle name="Normal 8 2 4 2 2 5 2 6 3" xfId="28716"/>
    <cellStyle name="Normal 8 2 4 2 2 5 2 7" xfId="28721"/>
    <cellStyle name="Normal 8 2 4 2 2 5 2 7 2" xfId="8756"/>
    <cellStyle name="Normal 8 2 4 2 2 5 2 7 2 2" xfId="34250"/>
    <cellStyle name="Normal 8 2 4 2 2 5 2 7 3" xfId="26367"/>
    <cellStyle name="Normal 8 2 4 2 2 5 2 8" xfId="28734"/>
    <cellStyle name="Normal 8 2 4 2 2 5 2 8 2" xfId="12630"/>
    <cellStyle name="Normal 8 2 4 2 2 5 2 9" xfId="2135"/>
    <cellStyle name="Normal 8 2 4 2 2 5 2 9 2" xfId="15183"/>
    <cellStyle name="Normal 8 2 4 2 2 5 3" xfId="7712"/>
    <cellStyle name="Normal 8 2 4 2 2 5 3 2" xfId="7628"/>
    <cellStyle name="Normal 8 2 4 2 2 5 3 2 2" xfId="5138"/>
    <cellStyle name="Normal 8 2 4 2 2 5 3 3" xfId="7638"/>
    <cellStyle name="Normal 8 2 4 2 2 5 4" xfId="14798"/>
    <cellStyle name="Normal 8 2 4 2 2 5 4 2" xfId="7642"/>
    <cellStyle name="Normal 8 2 4 2 2 5 4 2 2" xfId="7868"/>
    <cellStyle name="Normal 8 2 4 2 2 5 4 3" xfId="7655"/>
    <cellStyle name="Normal 8 2 4 2 2 5 5" xfId="21555"/>
    <cellStyle name="Normal 8 2 4 2 2 5 5 2" xfId="7666"/>
    <cellStyle name="Normal 8 2 4 2 2 5 5 2 2" xfId="12260"/>
    <cellStyle name="Normal 8 2 4 2 2 5 5 3" xfId="7676"/>
    <cellStyle name="Normal 8 2 4 2 2 5 6" xfId="21559"/>
    <cellStyle name="Normal 8 2 4 2 2 5 6 2" xfId="5066"/>
    <cellStyle name="Normal 8 2 4 2 2 5 6 2 2" xfId="10068"/>
    <cellStyle name="Normal 8 2 4 2 2 5 6 3" xfId="5437"/>
    <cellStyle name="Normal 8 2 4 2 2 5 7" xfId="11880"/>
    <cellStyle name="Normal 8 2 4 2 2 5 7 2" xfId="7685"/>
    <cellStyle name="Normal 8 2 4 2 2 5 7 2 2" xfId="14311"/>
    <cellStyle name="Normal 8 2 4 2 2 5 7 3" xfId="7702"/>
    <cellStyle name="Normal 8 2 4 2 2 5 8" xfId="11883"/>
    <cellStyle name="Normal 8 2 4 2 2 5 8 2" xfId="9657"/>
    <cellStyle name="Normal 8 2 4 2 2 5 8 2 2" xfId="8209"/>
    <cellStyle name="Normal 8 2 4 2 2 5 8 3" xfId="11306"/>
    <cellStyle name="Normal 8 2 4 2 2 5 9" xfId="7719"/>
    <cellStyle name="Normal 8 2 4 2 2 5 9 2" xfId="7741"/>
    <cellStyle name="Normal 8 2 4 2 2 6" xfId="20311"/>
    <cellStyle name="Normal 8 2 4 2 2 6 10" xfId="16343"/>
    <cellStyle name="Normal 8 2 4 2 2 6 10 2" xfId="8614"/>
    <cellStyle name="Normal 8 2 4 2 2 6 11" xfId="16354"/>
    <cellStyle name="Normal 8 2 4 2 2 6 2" xfId="36870"/>
    <cellStyle name="Normal 8 2 4 2 2 6 2 10" xfId="30545"/>
    <cellStyle name="Normal 8 2 4 2 2 6 2 2" xfId="35959"/>
    <cellStyle name="Normal 8 2 4 2 2 6 2 2 2" xfId="36420"/>
    <cellStyle name="Normal 8 2 4 2 2 6 2 2 2 2" xfId="28739"/>
    <cellStyle name="Normal 8 2 4 2 2 6 2 2 3" xfId="37794"/>
    <cellStyle name="Normal 8 2 4 2 2 6 2 3" xfId="36414"/>
    <cellStyle name="Normal 8 2 4 2 2 6 2 3 2" xfId="30778"/>
    <cellStyle name="Normal 8 2 4 2 2 6 2 3 2 2" xfId="11442"/>
    <cellStyle name="Normal 8 2 4 2 2 6 2 3 3" xfId="36415"/>
    <cellStyle name="Normal 8 2 4 2 2 6 2 4" xfId="35123"/>
    <cellStyle name="Normal 8 2 4 2 2 6 2 4 2" xfId="26827"/>
    <cellStyle name="Normal 8 2 4 2 2 6 2 4 2 2" xfId="36185"/>
    <cellStyle name="Normal 8 2 4 2 2 6 2 4 3" xfId="2425"/>
    <cellStyle name="Normal 8 2 4 2 2 6 2 5" xfId="26833"/>
    <cellStyle name="Normal 8 2 4 2 2 6 2 5 2" xfId="7989"/>
    <cellStyle name="Normal 8 2 4 2 2 6 2 5 2 2" xfId="34784"/>
    <cellStyle name="Normal 8 2 4 2 2 6 2 5 3" xfId="8000"/>
    <cellStyle name="Normal 8 2 4 2 2 6 2 6" xfId="8011"/>
    <cellStyle name="Normal 8 2 4 2 2 6 2 6 2" xfId="9244"/>
    <cellStyle name="Normal 8 2 4 2 2 6 2 6 2 2" xfId="35585"/>
    <cellStyle name="Normal 8 2 4 2 2 6 2 6 3" xfId="9259"/>
    <cellStyle name="Normal 8 2 4 2 2 6 2 7" xfId="22726"/>
    <cellStyle name="Normal 8 2 4 2 2 6 2 7 2" xfId="14888"/>
    <cellStyle name="Normal 8 2 4 2 2 6 2 7 2 2" xfId="28742"/>
    <cellStyle name="Normal 8 2 4 2 2 6 2 7 3" xfId="13058"/>
    <cellStyle name="Normal 8 2 4 2 2 6 2 8" xfId="13229"/>
    <cellStyle name="Normal 8 2 4 2 2 6 2 8 2" xfId="14903"/>
    <cellStyle name="Normal 8 2 4 2 2 6 2 9" xfId="12233"/>
    <cellStyle name="Normal 8 2 4 2 2 6 2 9 2" xfId="12240"/>
    <cellStyle name="Normal 8 2 4 2 2 6 3" xfId="7763"/>
    <cellStyle name="Normal 8 2 4 2 2 6 3 2" xfId="5949"/>
    <cellStyle name="Normal 8 2 4 2 2 6 3 2 2" xfId="7770"/>
    <cellStyle name="Normal 8 2 4 2 2 6 3 3" xfId="9729"/>
    <cellStyle name="Normal 8 2 4 2 2 6 4" xfId="7775"/>
    <cellStyle name="Normal 8 2 4 2 2 6 4 2" xfId="7795"/>
    <cellStyle name="Normal 8 2 4 2 2 6 4 2 2" xfId="11664"/>
    <cellStyle name="Normal 8 2 4 2 2 6 4 3" xfId="9521"/>
    <cellStyle name="Normal 8 2 4 2 2 6 5" xfId="21560"/>
    <cellStyle name="Normal 8 2 4 2 2 6 5 2" xfId="21565"/>
    <cellStyle name="Normal 8 2 4 2 2 6 5 2 2" xfId="12329"/>
    <cellStyle name="Normal 8 2 4 2 2 6 5 3" xfId="10080"/>
    <cellStyle name="Normal 8 2 4 2 2 6 6" xfId="21568"/>
    <cellStyle name="Normal 8 2 4 2 2 6 6 2" xfId="1784"/>
    <cellStyle name="Normal 8 2 4 2 2 6 6 2 2" xfId="6032"/>
    <cellStyle name="Normal 8 2 4 2 2 6 6 3" xfId="3059"/>
    <cellStyle name="Normal 8 2 4 2 2 6 7" xfId="11886"/>
    <cellStyle name="Normal 8 2 4 2 2 6 7 2" xfId="7821"/>
    <cellStyle name="Normal 8 2 4 2 2 6 7 2 2" xfId="3904"/>
    <cellStyle name="Normal 8 2 4 2 2 6 7 3" xfId="7829"/>
    <cellStyle name="Normal 8 2 4 2 2 6 8" xfId="11901"/>
    <cellStyle name="Normal 8 2 4 2 2 6 8 2" xfId="12214"/>
    <cellStyle name="Normal 8 2 4 2 2 6 8 2 2" xfId="35565"/>
    <cellStyle name="Normal 8 2 4 2 2 6 8 3" xfId="37572"/>
    <cellStyle name="Normal 8 2 4 2 2 6 9" xfId="8419"/>
    <cellStyle name="Normal 8 2 4 2 2 6 9 2" xfId="12687"/>
    <cellStyle name="Normal 8 2 4 2 2 7" xfId="28744"/>
    <cellStyle name="Normal 8 2 4 2 2 7 10" xfId="27705"/>
    <cellStyle name="Normal 8 2 4 2 2 7 2" xfId="28746"/>
    <cellStyle name="Normal 8 2 4 2 2 7 2 2" xfId="13168"/>
    <cellStyle name="Normal 8 2 4 2 2 7 2 2 2" xfId="6869"/>
    <cellStyle name="Normal 8 2 4 2 2 7 2 3" xfId="13199"/>
    <cellStyle name="Normal 8 2 4 2 2 7 3" xfId="7865"/>
    <cellStyle name="Normal 8 2 4 2 2 7 3 2" xfId="30598"/>
    <cellStyle name="Normal 8 2 4 2 2 7 3 2 2" xfId="14650"/>
    <cellStyle name="Normal 8 2 4 2 2 7 3 3" xfId="2417"/>
    <cellStyle name="Normal 8 2 4 2 2 7 4" xfId="11461"/>
    <cellStyle name="Normal 8 2 4 2 2 7 4 2" xfId="14691"/>
    <cellStyle name="Normal 8 2 4 2 2 7 4 2 2" xfId="31960"/>
    <cellStyle name="Normal 8 2 4 2 2 7 4 3" xfId="8082"/>
    <cellStyle name="Normal 8 2 4 2 2 7 5" xfId="21570"/>
    <cellStyle name="Normal 8 2 4 2 2 7 5 2" xfId="21572"/>
    <cellStyle name="Normal 8 2 4 2 2 7 5 2 2" xfId="14708"/>
    <cellStyle name="Normal 8 2 4 2 2 7 5 3" xfId="7613"/>
    <cellStyle name="Normal 8 2 4 2 2 7 6" xfId="32255"/>
    <cellStyle name="Normal 8 2 4 2 2 7 6 2" xfId="23802"/>
    <cellStyle name="Normal 8 2 4 2 2 7 6 2 2" xfId="16607"/>
    <cellStyle name="Normal 8 2 4 2 2 7 6 3" xfId="33194"/>
    <cellStyle name="Normal 8 2 4 2 2 7 7" xfId="28750"/>
    <cellStyle name="Normal 8 2 4 2 2 7 7 2" xfId="31996"/>
    <cellStyle name="Normal 8 2 4 2 2 7 7 2 2" xfId="29647"/>
    <cellStyle name="Normal 8 2 4 2 2 7 7 3" xfId="7845"/>
    <cellStyle name="Normal 8 2 4 2 2 7 8" xfId="38310"/>
    <cellStyle name="Normal 8 2 4 2 2 7 8 2" xfId="13205"/>
    <cellStyle name="Normal 8 2 4 2 2 7 9" xfId="7710"/>
    <cellStyle name="Normal 8 2 4 2 2 7 9 2" xfId="7715"/>
    <cellStyle name="Normal 8 2 4 2 2 8" xfId="29191"/>
    <cellStyle name="Normal 8 2 4 2 2 8 10" xfId="12832"/>
    <cellStyle name="Normal 8 2 4 2 2 8 2" xfId="35999"/>
    <cellStyle name="Normal 8 2 4 2 2 8 2 2" xfId="36704"/>
    <cellStyle name="Normal 8 2 4 2 2 8 2 2 2" xfId="33286"/>
    <cellStyle name="Normal 8 2 4 2 2 8 2 3" xfId="3637"/>
    <cellStyle name="Normal 8 2 4 2 2 8 3" xfId="7889"/>
    <cellStyle name="Normal 8 2 4 2 2 8 3 2" xfId="7898"/>
    <cellStyle name="Normal 8 2 4 2 2 8 3 2 2" xfId="30275"/>
    <cellStyle name="Normal 8 2 4 2 2 8 3 3" xfId="1020"/>
    <cellStyle name="Normal 8 2 4 2 2 8 4" xfId="7905"/>
    <cellStyle name="Normal 8 2 4 2 2 8 4 2" xfId="36699"/>
    <cellStyle name="Normal 8 2 4 2 2 8 4 2 2" xfId="30302"/>
    <cellStyle name="Normal 8 2 4 2 2 8 4 3" xfId="7367"/>
    <cellStyle name="Normal 8 2 4 2 2 8 5" xfId="21577"/>
    <cellStyle name="Normal 8 2 4 2 2 8 5 2" xfId="28751"/>
    <cellStyle name="Normal 8 2 4 2 2 8 5 2 2" xfId="30308"/>
    <cellStyle name="Normal 8 2 4 2 2 8 5 3" xfId="7186"/>
    <cellStyle name="Normal 8 2 4 2 2 8 6" xfId="28752"/>
    <cellStyle name="Normal 8 2 4 2 2 8 6 2" xfId="33590"/>
    <cellStyle name="Normal 8 2 4 2 2 8 6 2 2" xfId="30991"/>
    <cellStyle name="Normal 8 2 4 2 2 8 6 3" xfId="12569"/>
    <cellStyle name="Normal 8 2 4 2 2 8 7" xfId="28756"/>
    <cellStyle name="Normal 8 2 4 2 2 8 7 2" xfId="28757"/>
    <cellStyle name="Normal 8 2 4 2 2 8 7 2 2" xfId="28765"/>
    <cellStyle name="Normal 8 2 4 2 2 8 7 3" xfId="9333"/>
    <cellStyle name="Normal 8 2 4 2 2 8 8" xfId="38054"/>
    <cellStyle name="Normal 8 2 4 2 2 8 8 2" xfId="37030"/>
    <cellStyle name="Normal 8 2 4 2 2 8 9" xfId="10834"/>
    <cellStyle name="Normal 8 2 4 2 2 8 9 2" xfId="8556"/>
    <cellStyle name="Normal 8 2 4 2 2 9" xfId="28767"/>
    <cellStyle name="Normal 8 2 4 2 2 9 2" xfId="28769"/>
    <cellStyle name="Normal 8 2 4 2 2 9 2 2" xfId="36712"/>
    <cellStyle name="Normal 8 2 4 2 2 9 2 2 2" xfId="36817"/>
    <cellStyle name="Normal 8 2 4 2 2 9 2 3" xfId="12201"/>
    <cellStyle name="Normal 8 2 4 2 2 9 3" xfId="7925"/>
    <cellStyle name="Normal 8 2 4 2 2 9 3 2" xfId="3765"/>
    <cellStyle name="Normal 8 2 4 2 2 9 3 2 2" xfId="4936"/>
    <cellStyle name="Normal 8 2 4 2 2 9 3 3" xfId="9240"/>
    <cellStyle name="Normal 8 2 4 2 2 9 4" xfId="7931"/>
    <cellStyle name="Normal 8 2 4 2 2 9 4 2" xfId="4498"/>
    <cellStyle name="Normal 8 2 4 2 2 9 4 2 2" xfId="8351"/>
    <cellStyle name="Normal 8 2 4 2 2 9 4 3" xfId="6607"/>
    <cellStyle name="Normal 8 2 4 2 2 9 5" xfId="37137"/>
    <cellStyle name="Normal 8 2 4 2 2 9 5 2" xfId="5378"/>
    <cellStyle name="Normal 8 2 4 2 2 9 5 2 2" xfId="15891"/>
    <cellStyle name="Normal 8 2 4 2 2 9 5 3" xfId="6682"/>
    <cellStyle name="Normal 8 2 4 2 2 9 6" xfId="30987"/>
    <cellStyle name="Normal 8 2 4 2 2 9 6 2" xfId="3986"/>
    <cellStyle name="Normal 8 2 4 2 2 9 6 2 2" xfId="6988"/>
    <cellStyle name="Normal 8 2 4 2 2 9 6 3" xfId="6764"/>
    <cellStyle name="Normal 8 2 4 2 2 9 7" xfId="36202"/>
    <cellStyle name="Normal 8 2 4 2 2 9 7 2" xfId="5855"/>
    <cellStyle name="Normal 8 2 4 2 2 9 8" xfId="34280"/>
    <cellStyle name="Normal 8 2 4 2 2 9 8 2" xfId="30603"/>
    <cellStyle name="Normal 8 2 4 2 2 9 9" xfId="7760"/>
    <cellStyle name="Normal 8 2 4 2 3" xfId="28772"/>
    <cellStyle name="Normal 8 2 4 2 3 10" xfId="5806"/>
    <cellStyle name="Normal 8 2 4 2 3 10 2" xfId="17442"/>
    <cellStyle name="Normal 8 2 4 2 3 10 2 2" xfId="8808"/>
    <cellStyle name="Normal 8 2 4 2 3 10 3" xfId="20945"/>
    <cellStyle name="Normal 8 2 4 2 3 11" xfId="38167"/>
    <cellStyle name="Normal 8 2 4 2 3 11 2" xfId="34843"/>
    <cellStyle name="Normal 8 2 4 2 3 11 2 2" xfId="37013"/>
    <cellStyle name="Normal 8 2 4 2 3 11 3" xfId="37689"/>
    <cellStyle name="Normal 8 2 4 2 3 12" xfId="5586"/>
    <cellStyle name="Normal 8 2 4 2 3 12 2" xfId="5588"/>
    <cellStyle name="Normal 8 2 4 2 3 12 2 2" xfId="35364"/>
    <cellStyle name="Normal 8 2 4 2 3 12 3" xfId="36162"/>
    <cellStyle name="Normal 8 2 4 2 3 13" xfId="4162"/>
    <cellStyle name="Normal 8 2 4 2 3 13 2" xfId="32919"/>
    <cellStyle name="Normal 8 2 4 2 3 14" xfId="37800"/>
    <cellStyle name="Normal 8 2 4 2 3 14 2" xfId="33990"/>
    <cellStyle name="Normal 8 2 4 2 3 15" xfId="35495"/>
    <cellStyle name="Normal 8 2 4 2 3 16" xfId="26287"/>
    <cellStyle name="Normal 8 2 4 2 3 2" xfId="27964"/>
    <cellStyle name="Normal 8 2 4 2 3 2 10" xfId="32749"/>
    <cellStyle name="Normal 8 2 4 2 3 2 10 2" xfId="34340"/>
    <cellStyle name="Normal 8 2 4 2 3 2 11" xfId="3946"/>
    <cellStyle name="Normal 8 2 4 2 3 2 2" xfId="28727"/>
    <cellStyle name="Normal 8 2 4 2 3 2 2 10" xfId="23493"/>
    <cellStyle name="Normal 8 2 4 2 3 2 2 2" xfId="32406"/>
    <cellStyle name="Normal 8 2 4 2 3 2 2 2 2" xfId="32418"/>
    <cellStyle name="Normal 8 2 4 2 3 2 2 2 2 2" xfId="15268"/>
    <cellStyle name="Normal 8 2 4 2 3 2 2 2 3" xfId="36943"/>
    <cellStyle name="Normal 8 2 4 2 3 2 2 3" xfId="26366"/>
    <cellStyle name="Normal 8 2 4 2 3 2 2 3 2" xfId="37407"/>
    <cellStyle name="Normal 8 2 4 2 3 2 2 3 2 2" xfId="31127"/>
    <cellStyle name="Normal 8 2 4 2 3 2 2 3 3" xfId="17967"/>
    <cellStyle name="Normal 8 2 4 2 3 2 2 4" xfId="33076"/>
    <cellStyle name="Normal 8 2 4 2 3 2 2 4 2" xfId="34952"/>
    <cellStyle name="Normal 8 2 4 2 3 2 2 4 2 2" xfId="30812"/>
    <cellStyle name="Normal 8 2 4 2 3 2 2 4 3" xfId="11515"/>
    <cellStyle name="Normal 8 2 4 2 3 2 2 5" xfId="11232"/>
    <cellStyle name="Normal 8 2 4 2 3 2 2 5 2" xfId="26124"/>
    <cellStyle name="Normal 8 2 4 2 3 2 2 5 2 2" xfId="27704"/>
    <cellStyle name="Normal 8 2 4 2 3 2 2 5 3" xfId="14779"/>
    <cellStyle name="Normal 8 2 4 2 3 2 2 6" xfId="26126"/>
    <cellStyle name="Normal 8 2 4 2 3 2 2 6 2" xfId="37787"/>
    <cellStyle name="Normal 8 2 4 2 3 2 2 6 2 2" xfId="34681"/>
    <cellStyle name="Normal 8 2 4 2 3 2 2 6 3" xfId="8989"/>
    <cellStyle name="Normal 8 2 4 2 3 2 2 7" xfId="27369"/>
    <cellStyle name="Normal 8 2 4 2 3 2 2 7 2" xfId="8648"/>
    <cellStyle name="Normal 8 2 4 2 3 2 2 7 2 2" xfId="30345"/>
    <cellStyle name="Normal 8 2 4 2 3 2 2 7 3" xfId="9083"/>
    <cellStyle name="Normal 8 2 4 2 3 2 2 8" xfId="27371"/>
    <cellStyle name="Normal 8 2 4 2 3 2 2 8 2" xfId="29724"/>
    <cellStyle name="Normal 8 2 4 2 3 2 2 9" xfId="29759"/>
    <cellStyle name="Normal 8 2 4 2 3 2 2 9 2" xfId="37730"/>
    <cellStyle name="Normal 8 2 4 2 3 2 3" xfId="29108"/>
    <cellStyle name="Normal 8 2 4 2 3 2 3 2" xfId="30588"/>
    <cellStyle name="Normal 8 2 4 2 3 2 3 2 2" xfId="27128"/>
    <cellStyle name="Normal 8 2 4 2 3 2 3 3" xfId="28777"/>
    <cellStyle name="Normal 8 2 4 2 3 2 4" xfId="28800"/>
    <cellStyle name="Normal 8 2 4 2 3 2 4 2" xfId="36583"/>
    <cellStyle name="Normal 8 2 4 2 3 2 4 2 2" xfId="26819"/>
    <cellStyle name="Normal 8 2 4 2 3 2 4 3" xfId="38671"/>
    <cellStyle name="Normal 8 2 4 2 3 2 5" xfId="21608"/>
    <cellStyle name="Normal 8 2 4 2 3 2 5 2" xfId="21609"/>
    <cellStyle name="Normal 8 2 4 2 3 2 5 2 2" xfId="25656"/>
    <cellStyle name="Normal 8 2 4 2 3 2 5 3" xfId="28804"/>
    <cellStyle name="Normal 8 2 4 2 3 2 6" xfId="12099"/>
    <cellStyle name="Normal 8 2 4 2 3 2 6 2" xfId="30941"/>
    <cellStyle name="Normal 8 2 4 2 3 2 6 2 2" xfId="31103"/>
    <cellStyle name="Normal 8 2 4 2 3 2 6 3" xfId="33164"/>
    <cellStyle name="Normal 8 2 4 2 3 2 7" xfId="25134"/>
    <cellStyle name="Normal 8 2 4 2 3 2 7 2" xfId="29710"/>
    <cellStyle name="Normal 8 2 4 2 3 2 7 2 2" xfId="24650"/>
    <cellStyle name="Normal 8 2 4 2 3 2 7 3" xfId="26544"/>
    <cellStyle name="Normal 8 2 4 2 3 2 8" xfId="36004"/>
    <cellStyle name="Normal 8 2 4 2 3 2 8 2" xfId="33128"/>
    <cellStyle name="Normal 8 2 4 2 3 2 8 2 2" xfId="28807"/>
    <cellStyle name="Normal 8 2 4 2 3 2 8 3" xfId="33067"/>
    <cellStyle name="Normal 8 2 4 2 3 2 9" xfId="13261"/>
    <cellStyle name="Normal 8 2 4 2 3 2 9 2" xfId="14078"/>
    <cellStyle name="Normal 8 2 4 2 3 3" xfId="28809"/>
    <cellStyle name="Normal 8 2 4 2 3 3 10" xfId="16754"/>
    <cellStyle name="Normal 8 2 4 2 3 3 10 2" xfId="25663"/>
    <cellStyle name="Normal 8 2 4 2 3 3 11" xfId="29013"/>
    <cellStyle name="Normal 8 2 4 2 3 3 2" xfId="28810"/>
    <cellStyle name="Normal 8 2 4 2 3 3 2 10" xfId="31278"/>
    <cellStyle name="Normal 8 2 4 2 3 3 2 2" xfId="33798"/>
    <cellStyle name="Normal 8 2 4 2 3 3 2 2 2" xfId="33206"/>
    <cellStyle name="Normal 8 2 4 2 3 3 2 2 2 2" xfId="28811"/>
    <cellStyle name="Normal 8 2 4 2 3 3 2 2 3" xfId="31259"/>
    <cellStyle name="Normal 8 2 4 2 3 3 2 3" xfId="33544"/>
    <cellStyle name="Normal 8 2 4 2 3 3 2 3 2" xfId="33216"/>
    <cellStyle name="Normal 8 2 4 2 3 3 2 3 2 2" xfId="13411"/>
    <cellStyle name="Normal 8 2 4 2 3 3 2 3 3" xfId="5557"/>
    <cellStyle name="Normal 8 2 4 2 3 3 2 4" xfId="13987"/>
    <cellStyle name="Normal 8 2 4 2 3 3 2 4 2" xfId="38097"/>
    <cellStyle name="Normal 8 2 4 2 3 3 2 4 2 2" xfId="9769"/>
    <cellStyle name="Normal 8 2 4 2 3 3 2 4 3" xfId="37206"/>
    <cellStyle name="Normal 8 2 4 2 3 3 2 5" xfId="8256"/>
    <cellStyle name="Normal 8 2 4 2 3 3 2 5 2" xfId="1632"/>
    <cellStyle name="Normal 8 2 4 2 3 3 2 5 2 2" xfId="2813"/>
    <cellStyle name="Normal 8 2 4 2 3 3 2 5 3" xfId="28818"/>
    <cellStyle name="Normal 8 2 4 2 3 3 2 6" xfId="26149"/>
    <cellStyle name="Normal 8 2 4 2 3 3 2 6 2" xfId="34308"/>
    <cellStyle name="Normal 8 2 4 2 3 3 2 6 2 2" xfId="9589"/>
    <cellStyle name="Normal 8 2 4 2 3 3 2 6 3" xfId="27481"/>
    <cellStyle name="Normal 8 2 4 2 3 3 2 7" xfId="6874"/>
    <cellStyle name="Normal 8 2 4 2 3 3 2 7 2" xfId="1977"/>
    <cellStyle name="Normal 8 2 4 2 3 3 2 7 2 2" xfId="24096"/>
    <cellStyle name="Normal 8 2 4 2 3 3 2 7 3" xfId="34689"/>
    <cellStyle name="Normal 8 2 4 2 3 3 2 8" xfId="12699"/>
    <cellStyle name="Normal 8 2 4 2 3 3 2 8 2" xfId="28637"/>
    <cellStyle name="Normal 8 2 4 2 3 3 2 9" xfId="31027"/>
    <cellStyle name="Normal 8 2 4 2 3 3 2 9 2" xfId="33121"/>
    <cellStyle name="Normal 8 2 4 2 3 3 3" xfId="29121"/>
    <cellStyle name="Normal 8 2 4 2 3 3 3 2" xfId="36411"/>
    <cellStyle name="Normal 8 2 4 2 3 3 3 2 2" xfId="33376"/>
    <cellStyle name="Normal 8 2 4 2 3 3 3 3" xfId="28819"/>
    <cellStyle name="Normal 8 2 4 2 3 3 4" xfId="28820"/>
    <cellStyle name="Normal 8 2 4 2 3 3 4 2" xfId="38840"/>
    <cellStyle name="Normal 8 2 4 2 3 3 4 2 2" xfId="28822"/>
    <cellStyle name="Normal 8 2 4 2 3 3 4 3" xfId="32507"/>
    <cellStyle name="Normal 8 2 4 2 3 3 5" xfId="5552"/>
    <cellStyle name="Normal 8 2 4 2 3 3 5 2" xfId="8840"/>
    <cellStyle name="Normal 8 2 4 2 3 3 5 2 2" xfId="28827"/>
    <cellStyle name="Normal 8 2 4 2 3 3 5 3" xfId="28829"/>
    <cellStyle name="Normal 8 2 4 2 3 3 6" xfId="31454"/>
    <cellStyle name="Normal 8 2 4 2 3 3 6 2" xfId="38425"/>
    <cellStyle name="Normal 8 2 4 2 3 3 6 2 2" xfId="32046"/>
    <cellStyle name="Normal 8 2 4 2 3 3 6 3" xfId="28838"/>
    <cellStyle name="Normal 8 2 4 2 3 3 7" xfId="28839"/>
    <cellStyle name="Normal 8 2 4 2 3 3 7 2" xfId="28840"/>
    <cellStyle name="Normal 8 2 4 2 3 3 7 2 2" xfId="28841"/>
    <cellStyle name="Normal 8 2 4 2 3 3 7 3" xfId="28842"/>
    <cellStyle name="Normal 8 2 4 2 3 3 8" xfId="28845"/>
    <cellStyle name="Normal 8 2 4 2 3 3 8 2" xfId="26394"/>
    <cellStyle name="Normal 8 2 4 2 3 3 8 2 2" xfId="37223"/>
    <cellStyle name="Normal 8 2 4 2 3 3 8 3" xfId="35925"/>
    <cellStyle name="Normal 8 2 4 2 3 3 9" xfId="18937"/>
    <cellStyle name="Normal 8 2 4 2 3 3 9 2" xfId="14017"/>
    <cellStyle name="Normal 8 2 4 2 3 4" xfId="24950"/>
    <cellStyle name="Normal 8 2 4 2 3 4 10" xfId="28846"/>
    <cellStyle name="Normal 8 2 4 2 3 4 2" xfId="28847"/>
    <cellStyle name="Normal 8 2 4 2 3 4 2 2" xfId="38204"/>
    <cellStyle name="Normal 8 2 4 2 3 4 2 2 2" xfId="37499"/>
    <cellStyle name="Normal 8 2 4 2 3 4 2 3" xfId="36402"/>
    <cellStyle name="Normal 8 2 4 2 3 4 3" xfId="28848"/>
    <cellStyle name="Normal 8 2 4 2 3 4 3 2" xfId="37660"/>
    <cellStyle name="Normal 8 2 4 2 3 4 3 2 2" xfId="34801"/>
    <cellStyle name="Normal 8 2 4 2 3 4 3 3" xfId="26402"/>
    <cellStyle name="Normal 8 2 4 2 3 4 4" xfId="28850"/>
    <cellStyle name="Normal 8 2 4 2 3 4 4 2" xfId="37021"/>
    <cellStyle name="Normal 8 2 4 2 3 4 4 2 2" xfId="28851"/>
    <cellStyle name="Normal 8 2 4 2 3 4 4 3" xfId="28855"/>
    <cellStyle name="Normal 8 2 4 2 3 4 5" xfId="21616"/>
    <cellStyle name="Normal 8 2 4 2 3 4 5 2" xfId="21618"/>
    <cellStyle name="Normal 8 2 4 2 3 4 5 2 2" xfId="34100"/>
    <cellStyle name="Normal 8 2 4 2 3 4 5 3" xfId="27983"/>
    <cellStyle name="Normal 8 2 4 2 3 4 6" xfId="3974"/>
    <cellStyle name="Normal 8 2 4 2 3 4 6 2" xfId="35319"/>
    <cellStyle name="Normal 8 2 4 2 3 4 6 2 2" xfId="28858"/>
    <cellStyle name="Normal 8 2 4 2 3 4 6 3" xfId="29112"/>
    <cellStyle name="Normal 8 2 4 2 3 4 7" xfId="27778"/>
    <cellStyle name="Normal 8 2 4 2 3 4 7 2" xfId="36821"/>
    <cellStyle name="Normal 8 2 4 2 3 4 7 2 2" xfId="34916"/>
    <cellStyle name="Normal 8 2 4 2 3 4 7 3" xfId="29118"/>
    <cellStyle name="Normal 8 2 4 2 3 4 8" xfId="28860"/>
    <cellStyle name="Normal 8 2 4 2 3 4 8 2" xfId="35500"/>
    <cellStyle name="Normal 8 2 4 2 3 4 9" xfId="12024"/>
    <cellStyle name="Normal 8 2 4 2 3 4 9 2" xfId="14406"/>
    <cellStyle name="Normal 8 2 4 2 3 5" xfId="20313"/>
    <cellStyle name="Normal 8 2 4 2 3 5 10" xfId="9992"/>
    <cellStyle name="Normal 8 2 4 2 3 5 2" xfId="28861"/>
    <cellStyle name="Normal 8 2 4 2 3 5 2 2" xfId="38356"/>
    <cellStyle name="Normal 8 2 4 2 3 5 2 2 2" xfId="28863"/>
    <cellStyle name="Normal 8 2 4 2 3 5 2 3" xfId="33713"/>
    <cellStyle name="Normal 8 2 4 2 3 5 3" xfId="28866"/>
    <cellStyle name="Normal 8 2 4 2 3 5 3 2" xfId="35373"/>
    <cellStyle name="Normal 8 2 4 2 3 5 3 2 2" xfId="14812"/>
    <cellStyle name="Normal 8 2 4 2 3 5 3 3" xfId="28868"/>
    <cellStyle name="Normal 8 2 4 2 3 5 4" xfId="28874"/>
    <cellStyle name="Normal 8 2 4 2 3 5 4 2" xfId="34138"/>
    <cellStyle name="Normal 8 2 4 2 3 5 4 2 2" xfId="30016"/>
    <cellStyle name="Normal 8 2 4 2 3 5 4 3" xfId="28878"/>
    <cellStyle name="Normal 8 2 4 2 3 5 5" xfId="21620"/>
    <cellStyle name="Normal 8 2 4 2 3 5 5 2" xfId="21621"/>
    <cellStyle name="Normal 8 2 4 2 3 5 5 2 2" xfId="8958"/>
    <cellStyle name="Normal 8 2 4 2 3 5 5 3" xfId="28879"/>
    <cellStyle name="Normal 8 2 4 2 3 5 6" xfId="21627"/>
    <cellStyle name="Normal 8 2 4 2 3 5 6 2" xfId="34455"/>
    <cellStyle name="Normal 8 2 4 2 3 5 6 2 2" xfId="14874"/>
    <cellStyle name="Normal 8 2 4 2 3 5 6 3" xfId="34497"/>
    <cellStyle name="Normal 8 2 4 2 3 5 7" xfId="28882"/>
    <cellStyle name="Normal 8 2 4 2 3 5 7 2" xfId="33851"/>
    <cellStyle name="Normal 8 2 4 2 3 5 7 2 2" xfId="26079"/>
    <cellStyle name="Normal 8 2 4 2 3 5 7 3" xfId="32818"/>
    <cellStyle name="Normal 8 2 4 2 3 5 8" xfId="30663"/>
    <cellStyle name="Normal 8 2 4 2 3 5 8 2" xfId="30925"/>
    <cellStyle name="Normal 8 2 4 2 3 5 9" xfId="8189"/>
    <cellStyle name="Normal 8 2 4 2 3 5 9 2" xfId="8290"/>
    <cellStyle name="Normal 8 2 4 2 3 6" xfId="28883"/>
    <cellStyle name="Normal 8 2 4 2 3 6 2" xfId="37394"/>
    <cellStyle name="Normal 8 2 4 2 3 6 2 2" xfId="33239"/>
    <cellStyle name="Normal 8 2 4 2 3 6 2 2 2" xfId="28886"/>
    <cellStyle name="Normal 8 2 4 2 3 6 2 3" xfId="33745"/>
    <cellStyle name="Normal 8 2 4 2 3 6 3" xfId="28887"/>
    <cellStyle name="Normal 8 2 4 2 3 6 3 2" xfId="33369"/>
    <cellStyle name="Normal 8 2 4 2 3 6 3 2 2" xfId="14862"/>
    <cellStyle name="Normal 8 2 4 2 3 6 3 3" xfId="28891"/>
    <cellStyle name="Normal 8 2 4 2 3 6 4" xfId="33975"/>
    <cellStyle name="Normal 8 2 4 2 3 6 4 2" xfId="5367"/>
    <cellStyle name="Normal 8 2 4 2 3 6 4 2 2" xfId="27794"/>
    <cellStyle name="Normal 8 2 4 2 3 6 4 3" xfId="28893"/>
    <cellStyle name="Normal 8 2 4 2 3 6 5" xfId="21628"/>
    <cellStyle name="Normal 8 2 4 2 3 6 5 2" xfId="21631"/>
    <cellStyle name="Normal 8 2 4 2 3 6 5 2 2" xfId="12642"/>
    <cellStyle name="Normal 8 2 4 2 3 6 5 3" xfId="12647"/>
    <cellStyle name="Normal 8 2 4 2 3 6 6" xfId="21635"/>
    <cellStyle name="Normal 8 2 4 2 3 6 6 2" xfId="35124"/>
    <cellStyle name="Normal 8 2 4 2 3 6 6 2 2" xfId="5840"/>
    <cellStyle name="Normal 8 2 4 2 3 6 6 3" xfId="38255"/>
    <cellStyle name="Normal 8 2 4 2 3 6 7" xfId="28894"/>
    <cellStyle name="Normal 8 2 4 2 3 6 7 2" xfId="35017"/>
    <cellStyle name="Normal 8 2 4 2 3 6 8" xfId="9550"/>
    <cellStyle name="Normal 8 2 4 2 3 6 8 2" xfId="36983"/>
    <cellStyle name="Normal 8 2 4 2 3 6 9" xfId="7826"/>
    <cellStyle name="Normal 8 2 4 2 3 7" xfId="8367"/>
    <cellStyle name="Normal 8 2 4 2 3 7 2" xfId="28897"/>
    <cellStyle name="Normal 8 2 4 2 3 7 2 2" xfId="31573"/>
    <cellStyle name="Normal 8 2 4 2 3 7 3" xfId="28900"/>
    <cellStyle name="Normal 8 2 4 2 3 8" xfId="28905"/>
    <cellStyle name="Normal 8 2 4 2 3 8 2" xfId="34664"/>
    <cellStyle name="Normal 8 2 4 2 3 8 2 2" xfId="6184"/>
    <cellStyle name="Normal 8 2 4 2 3 8 3" xfId="32033"/>
    <cellStyle name="Normal 8 2 4 2 3 9" xfId="26876"/>
    <cellStyle name="Normal 8 2 4 2 3 9 2" xfId="28907"/>
    <cellStyle name="Normal 8 2 4 2 3 9 2 2" xfId="33641"/>
    <cellStyle name="Normal 8 2 4 2 3 9 3" xfId="31116"/>
    <cellStyle name="Normal 8 2 4 2 4" xfId="28914"/>
    <cellStyle name="Normal 8 2 4 2 4 10" xfId="6910"/>
    <cellStyle name="Normal 8 2 4 2 4 10 2" xfId="11045"/>
    <cellStyle name="Normal 8 2 4 2 4 11" xfId="13471"/>
    <cellStyle name="Normal 8 2 4 2 4 2" xfId="28916"/>
    <cellStyle name="Normal 8 2 4 2 4 2 10" xfId="25654"/>
    <cellStyle name="Normal 8 2 4 2 4 2 2" xfId="14120"/>
    <cellStyle name="Normal 8 2 4 2 4 2 2 2" xfId="32850"/>
    <cellStyle name="Normal 8 2 4 2 4 2 2 2 2" xfId="27688"/>
    <cellStyle name="Normal 8 2 4 2 4 2 2 3" xfId="6781"/>
    <cellStyle name="Normal 8 2 4 2 4 2 3" xfId="23667"/>
    <cellStyle name="Normal 8 2 4 2 4 2 3 2" xfId="23673"/>
    <cellStyle name="Normal 8 2 4 2 4 2 3 2 2" xfId="28918"/>
    <cellStyle name="Normal 8 2 4 2 4 2 3 3" xfId="3540"/>
    <cellStyle name="Normal 8 2 4 2 4 2 4" xfId="23674"/>
    <cellStyle name="Normal 8 2 4 2 4 2 4 2" xfId="32561"/>
    <cellStyle name="Normal 8 2 4 2 4 2 4 2 2" xfId="37413"/>
    <cellStyle name="Normal 8 2 4 2 4 2 4 3" xfId="3711"/>
    <cellStyle name="Normal 8 2 4 2 4 2 5" xfId="5527"/>
    <cellStyle name="Normal 8 2 4 2 4 2 5 2" xfId="5312"/>
    <cellStyle name="Normal 8 2 4 2 4 2 5 2 2" xfId="33889"/>
    <cellStyle name="Normal 8 2 4 2 4 2 5 3" xfId="12171"/>
    <cellStyle name="Normal 8 2 4 2 4 2 6" xfId="17884"/>
    <cellStyle name="Normal 8 2 4 2 4 2 6 2" xfId="34375"/>
    <cellStyle name="Normal 8 2 4 2 4 2 6 2 2" xfId="33937"/>
    <cellStyle name="Normal 8 2 4 2 4 2 6 3" xfId="29670"/>
    <cellStyle name="Normal 8 2 4 2 4 2 7" xfId="30319"/>
    <cellStyle name="Normal 8 2 4 2 4 2 7 2" xfId="28919"/>
    <cellStyle name="Normal 8 2 4 2 4 2 7 2 2" xfId="29345"/>
    <cellStyle name="Normal 8 2 4 2 4 2 7 3" xfId="38516"/>
    <cellStyle name="Normal 8 2 4 2 4 2 8" xfId="28921"/>
    <cellStyle name="Normal 8 2 4 2 4 2 8 2" xfId="30948"/>
    <cellStyle name="Normal 8 2 4 2 4 2 9" xfId="8611"/>
    <cellStyle name="Normal 8 2 4 2 4 2 9 2" xfId="8625"/>
    <cellStyle name="Normal 8 2 4 2 4 3" xfId="28922"/>
    <cellStyle name="Normal 8 2 4 2 4 3 2" xfId="28925"/>
    <cellStyle name="Normal 8 2 4 2 4 3 2 2" xfId="38785"/>
    <cellStyle name="Normal 8 2 4 2 4 3 3" xfId="19814"/>
    <cellStyle name="Normal 8 2 4 2 4 4" xfId="6897"/>
    <cellStyle name="Normal 8 2 4 2 4 4 2" xfId="9748"/>
    <cellStyle name="Normal 8 2 4 2 4 4 2 2" xfId="34300"/>
    <cellStyle name="Normal 8 2 4 2 4 4 3" xfId="19882"/>
    <cellStyle name="Normal 8 2 4 2 4 5" xfId="28448"/>
    <cellStyle name="Normal 8 2 4 2 4 5 2" xfId="30862"/>
    <cellStyle name="Normal 8 2 4 2 4 5 2 2" xfId="11626"/>
    <cellStyle name="Normal 8 2 4 2 4 5 3" xfId="29189"/>
    <cellStyle name="Normal 8 2 4 2 4 6" xfId="33853"/>
    <cellStyle name="Normal 8 2 4 2 4 6 2" xfId="36278"/>
    <cellStyle name="Normal 8 2 4 2 4 6 2 2" xfId="28896"/>
    <cellStyle name="Normal 8 2 4 2 4 6 3" xfId="28904"/>
    <cellStyle name="Normal 8 2 4 2 4 7" xfId="28927"/>
    <cellStyle name="Normal 8 2 4 2 4 7 2" xfId="9111"/>
    <cellStyle name="Normal 8 2 4 2 4 7 2 2" xfId="9786"/>
    <cellStyle name="Normal 8 2 4 2 4 7 3" xfId="8220"/>
    <cellStyle name="Normal 8 2 4 2 4 8" xfId="28235"/>
    <cellStyle name="Normal 8 2 4 2 4 8 2" xfId="28239"/>
    <cellStyle name="Normal 8 2 4 2 4 8 2 2" xfId="8712"/>
    <cellStyle name="Normal 8 2 4 2 4 8 3" xfId="28869"/>
    <cellStyle name="Normal 8 2 4 2 4 9" xfId="21393"/>
    <cellStyle name="Normal 8 2 4 2 4 9 2" xfId="21396"/>
    <cellStyle name="Normal 8 2 4 2 5" xfId="33289"/>
    <cellStyle name="Normal 8 2 4 2 5 10" xfId="2088"/>
    <cellStyle name="Normal 8 2 4 2 5 10 2" xfId="14746"/>
    <cellStyle name="Normal 8 2 4 2 5 11" xfId="13560"/>
    <cellStyle name="Normal 8 2 4 2 5 2" xfId="8883"/>
    <cellStyle name="Normal 8 2 4 2 5 2 10" xfId="13497"/>
    <cellStyle name="Normal 8 2 4 2 5 2 2" xfId="28496"/>
    <cellStyle name="Normal 8 2 4 2 5 2 2 2" xfId="32625"/>
    <cellStyle name="Normal 8 2 4 2 5 2 2 2 2" xfId="37740"/>
    <cellStyle name="Normal 8 2 4 2 5 2 2 3" xfId="37169"/>
    <cellStyle name="Normal 8 2 4 2 5 2 3" xfId="28930"/>
    <cellStyle name="Normal 8 2 4 2 5 2 3 2" xfId="28931"/>
    <cellStyle name="Normal 8 2 4 2 5 2 3 2 2" xfId="28934"/>
    <cellStyle name="Normal 8 2 4 2 5 2 3 3" xfId="28939"/>
    <cellStyle name="Normal 8 2 4 2 5 2 4" xfId="28945"/>
    <cellStyle name="Normal 8 2 4 2 5 2 4 2" xfId="28946"/>
    <cellStyle name="Normal 8 2 4 2 5 2 4 2 2" xfId="28947"/>
    <cellStyle name="Normal 8 2 4 2 5 2 4 3" xfId="28951"/>
    <cellStyle name="Normal 8 2 4 2 5 2 5" xfId="20023"/>
    <cellStyle name="Normal 8 2 4 2 5 2 5 2" xfId="6406"/>
    <cellStyle name="Normal 8 2 4 2 5 2 5 2 2" xfId="36972"/>
    <cellStyle name="Normal 8 2 4 2 5 2 5 3" xfId="13275"/>
    <cellStyle name="Normal 8 2 4 2 5 2 6" xfId="17888"/>
    <cellStyle name="Normal 8 2 4 2 5 2 6 2" xfId="28955"/>
    <cellStyle name="Normal 8 2 4 2 5 2 6 2 2" xfId="30401"/>
    <cellStyle name="Normal 8 2 4 2 5 2 6 3" xfId="26398"/>
    <cellStyle name="Normal 8 2 4 2 5 2 7" xfId="28959"/>
    <cellStyle name="Normal 8 2 4 2 5 2 7 2" xfId="16925"/>
    <cellStyle name="Normal 8 2 4 2 5 2 7 2 2" xfId="7334"/>
    <cellStyle name="Normal 8 2 4 2 5 2 7 3" xfId="16934"/>
    <cellStyle name="Normal 8 2 4 2 5 2 8" xfId="36195"/>
    <cellStyle name="Normal 8 2 4 2 5 2 8 2" xfId="30647"/>
    <cellStyle name="Normal 8 2 4 2 5 2 9" xfId="8504"/>
    <cellStyle name="Normal 8 2 4 2 5 2 9 2" xfId="15361"/>
    <cellStyle name="Normal 8 2 4 2 5 3" xfId="23682"/>
    <cellStyle name="Normal 8 2 4 2 5 3 2" xfId="23697"/>
    <cellStyle name="Normal 8 2 4 2 5 3 2 2" xfId="21684"/>
    <cellStyle name="Normal 8 2 4 2 5 3 3" xfId="21686"/>
    <cellStyle name="Normal 8 2 4 2 5 4" xfId="19408"/>
    <cellStyle name="Normal 8 2 4 2 5 4 2" xfId="31885"/>
    <cellStyle name="Normal 8 2 4 2 5 4 2 2" xfId="33981"/>
    <cellStyle name="Normal 8 2 4 2 5 4 3" xfId="34906"/>
    <cellStyle name="Normal 8 2 4 2 5 5" xfId="35231"/>
    <cellStyle name="Normal 8 2 4 2 5 5 2" xfId="30866"/>
    <cellStyle name="Normal 8 2 4 2 5 5 2 2" xfId="9900"/>
    <cellStyle name="Normal 8 2 4 2 5 5 3" xfId="28964"/>
    <cellStyle name="Normal 8 2 4 2 5 6" xfId="27165"/>
    <cellStyle name="Normal 8 2 4 2 5 6 2" xfId="30880"/>
    <cellStyle name="Normal 8 2 4 2 5 6 2 2" xfId="29346"/>
    <cellStyle name="Normal 8 2 4 2 5 6 3" xfId="28969"/>
    <cellStyle name="Normal 8 2 4 2 5 7" xfId="28240"/>
    <cellStyle name="Normal 8 2 4 2 5 7 2" xfId="28970"/>
    <cellStyle name="Normal 8 2 4 2 5 7 2 2" xfId="35139"/>
    <cellStyle name="Normal 8 2 4 2 5 7 3" xfId="24754"/>
    <cellStyle name="Normal 8 2 4 2 5 8" xfId="28872"/>
    <cellStyle name="Normal 8 2 4 2 5 8 2" xfId="22101"/>
    <cellStyle name="Normal 8 2 4 2 5 8 2 2" xfId="22103"/>
    <cellStyle name="Normal 8 2 4 2 5 8 3" xfId="22109"/>
    <cellStyle name="Normal 8 2 4 2 5 9" xfId="21400"/>
    <cellStyle name="Normal 8 2 4 2 5 9 2" xfId="21403"/>
    <cellStyle name="Normal 8 2 4 2 6" xfId="28972"/>
    <cellStyle name="Normal 8 2 4 2 6 10" xfId="10270"/>
    <cellStyle name="Normal 8 2 4 2 6 2" xfId="28973"/>
    <cellStyle name="Normal 8 2 4 2 6 2 2" xfId="28977"/>
    <cellStyle name="Normal 8 2 4 2 6 2 2 2" xfId="32675"/>
    <cellStyle name="Normal 8 2 4 2 6 2 3" xfId="28978"/>
    <cellStyle name="Normal 8 2 4 2 6 3" xfId="28979"/>
    <cellStyle name="Normal 8 2 4 2 6 3 2" xfId="28980"/>
    <cellStyle name="Normal 8 2 4 2 6 3 2 2" xfId="35107"/>
    <cellStyle name="Normal 8 2 4 2 6 3 3" xfId="28981"/>
    <cellStyle name="Normal 8 2 4 2 6 4" xfId="5956"/>
    <cellStyle name="Normal 8 2 4 2 6 4 2" xfId="28982"/>
    <cellStyle name="Normal 8 2 4 2 6 4 2 2" xfId="35163"/>
    <cellStyle name="Normal 8 2 4 2 6 4 3" xfId="28983"/>
    <cellStyle name="Normal 8 2 4 2 6 5" xfId="28986"/>
    <cellStyle name="Normal 8 2 4 2 6 5 2" xfId="28990"/>
    <cellStyle name="Normal 8 2 4 2 6 5 2 2" xfId="26511"/>
    <cellStyle name="Normal 8 2 4 2 6 5 3" xfId="28992"/>
    <cellStyle name="Normal 8 2 4 2 6 6" xfId="33803"/>
    <cellStyle name="Normal 8 2 4 2 6 6 2" xfId="35348"/>
    <cellStyle name="Normal 8 2 4 2 6 6 2 2" xfId="32728"/>
    <cellStyle name="Normal 8 2 4 2 6 6 3" xfId="29614"/>
    <cellStyle name="Normal 8 2 4 2 6 7" xfId="28244"/>
    <cellStyle name="Normal 8 2 4 2 6 7 2" xfId="26503"/>
    <cellStyle name="Normal 8 2 4 2 6 7 2 2" xfId="29014"/>
    <cellStyle name="Normal 8 2 4 2 6 7 3" xfId="26517"/>
    <cellStyle name="Normal 8 2 4 2 6 8" xfId="28994"/>
    <cellStyle name="Normal 8 2 4 2 6 8 2" xfId="31771"/>
    <cellStyle name="Normal 8 2 4 2 6 9" xfId="26306"/>
    <cellStyle name="Normal 8 2 4 2 6 9 2" xfId="4688"/>
    <cellStyle name="Normal 8 2 4 2 7" xfId="31277"/>
    <cellStyle name="Normal 8 2 4 2 7 10" xfId="28997"/>
    <cellStyle name="Normal 8 2 4 2 7 2" xfId="24886"/>
    <cellStyle name="Normal 8 2 4 2 7 2 2" xfId="1416"/>
    <cellStyle name="Normal 8 2 4 2 7 2 2 2" xfId="31968"/>
    <cellStyle name="Normal 8 2 4 2 7 2 3" xfId="37457"/>
    <cellStyle name="Normal 8 2 4 2 7 3" xfId="24894"/>
    <cellStyle name="Normal 8 2 4 2 7 3 2" xfId="25746"/>
    <cellStyle name="Normal 8 2 4 2 7 3 2 2" xfId="32182"/>
    <cellStyle name="Normal 8 2 4 2 7 3 3" xfId="35182"/>
    <cellStyle name="Normal 8 2 4 2 7 4" xfId="28999"/>
    <cellStyle name="Normal 8 2 4 2 7 4 2" xfId="37376"/>
    <cellStyle name="Normal 8 2 4 2 7 4 2 2" xfId="32239"/>
    <cellStyle name="Normal 8 2 4 2 7 4 3" xfId="37389"/>
    <cellStyle name="Normal 8 2 4 2 7 5" xfId="37298"/>
    <cellStyle name="Normal 8 2 4 2 7 5 2" xfId="25961"/>
    <cellStyle name="Normal 8 2 4 2 7 5 2 2" xfId="29779"/>
    <cellStyle name="Normal 8 2 4 2 7 5 3" xfId="29207"/>
    <cellStyle name="Normal 8 2 4 2 7 6" xfId="36735"/>
    <cellStyle name="Normal 8 2 4 2 7 6 2" xfId="29000"/>
    <cellStyle name="Normal 8 2 4 2 7 6 2 2" xfId="28680"/>
    <cellStyle name="Normal 8 2 4 2 7 6 3" xfId="29004"/>
    <cellStyle name="Normal 8 2 4 2 7 7" xfId="28246"/>
    <cellStyle name="Normal 8 2 4 2 7 7 2" xfId="26357"/>
    <cellStyle name="Normal 8 2 4 2 7 7 2 2" xfId="24204"/>
    <cellStyle name="Normal 8 2 4 2 7 7 3" xfId="26572"/>
    <cellStyle name="Normal 8 2 4 2 7 8" xfId="32367"/>
    <cellStyle name="Normal 8 2 4 2 7 8 2" xfId="29005"/>
    <cellStyle name="Normal 8 2 4 2 7 9" xfId="25362"/>
    <cellStyle name="Normal 8 2 4 2 7 9 2" xfId="4758"/>
    <cellStyle name="Normal 8 2 4 2 8" xfId="6400"/>
    <cellStyle name="Normal 8 2 4 2 8 2" xfId="23225"/>
    <cellStyle name="Normal 8 2 4 2 8 2 2" xfId="27230"/>
    <cellStyle name="Normal 8 2 4 2 8 2 2 2" xfId="12870"/>
    <cellStyle name="Normal 8 2 4 2 8 2 3" xfId="34944"/>
    <cellStyle name="Normal 8 2 4 2 8 3" xfId="29019"/>
    <cellStyle name="Normal 8 2 4 2 8 3 2" xfId="29022"/>
    <cellStyle name="Normal 8 2 4 2 8 3 2 2" xfId="37705"/>
    <cellStyle name="Normal 8 2 4 2 8 3 3" xfId="38373"/>
    <cellStyle name="Normal 8 2 4 2 8 4" xfId="31633"/>
    <cellStyle name="Normal 8 2 4 2 8 4 2" xfId="37286"/>
    <cellStyle name="Normal 8 2 4 2 8 4 2 2" xfId="38573"/>
    <cellStyle name="Normal 8 2 4 2 8 4 3" xfId="37271"/>
    <cellStyle name="Normal 8 2 4 2 8 5" xfId="37929"/>
    <cellStyle name="Normal 8 2 4 2 8 5 2" xfId="34902"/>
    <cellStyle name="Normal 8 2 4 2 8 5 2 2" xfId="29892"/>
    <cellStyle name="Normal 8 2 4 2 8 5 3" xfId="18252"/>
    <cellStyle name="Normal 8 2 4 2 8 6" xfId="29168"/>
    <cellStyle name="Normal 8 2 4 2 8 6 2" xfId="29024"/>
    <cellStyle name="Normal 8 2 4 2 8 6 2 2" xfId="36624"/>
    <cellStyle name="Normal 8 2 4 2 8 6 3" xfId="26318"/>
    <cellStyle name="Normal 8 2 4 2 8 7" xfId="29025"/>
    <cellStyle name="Normal 8 2 4 2 8 7 2" xfId="29026"/>
    <cellStyle name="Normal 8 2 4 2 8 8" xfId="29029"/>
    <cellStyle name="Normal 8 2 4 2 8 8 2" xfId="29031"/>
    <cellStyle name="Normal 8 2 4 2 8 9" xfId="21412"/>
    <cellStyle name="Normal 8 2 4 2 9" xfId="23232"/>
    <cellStyle name="Normal 8 2 4 2 9 2" xfId="37437"/>
    <cellStyle name="Normal 8 2 4 2 9 2 2" xfId="32700"/>
    <cellStyle name="Normal 8 2 4 2 9 3" xfId="29034"/>
    <cellStyle name="Normal 8 2 4 20" xfId="37661"/>
    <cellStyle name="Normal 8 2 4 21" xfId="22863"/>
    <cellStyle name="Normal 8 2 4 3" xfId="29037"/>
    <cellStyle name="Normal 8 2 4 3 10" xfId="16637"/>
    <cellStyle name="Normal 8 2 4 3 10 2" xfId="1939"/>
    <cellStyle name="Normal 8 2 4 3 10 2 2" xfId="29038"/>
    <cellStyle name="Normal 8 2 4 3 10 3" xfId="12268"/>
    <cellStyle name="Normal 8 2 4 3 11" xfId="4453"/>
    <cellStyle name="Normal 8 2 4 3 11 2" xfId="29039"/>
    <cellStyle name="Normal 8 2 4 3 11 2 2" xfId="29041"/>
    <cellStyle name="Normal 8 2 4 3 11 3" xfId="29969"/>
    <cellStyle name="Normal 8 2 4 3 12" xfId="36708"/>
    <cellStyle name="Normal 8 2 4 3 12 2" xfId="31353"/>
    <cellStyle name="Normal 8 2 4 3 12 2 2" xfId="29043"/>
    <cellStyle name="Normal 8 2 4 3 12 3" xfId="26333"/>
    <cellStyle name="Normal 8 2 4 3 13" xfId="31357"/>
    <cellStyle name="Normal 8 2 4 3 13 2" xfId="29047"/>
    <cellStyle name="Normal 8 2 4 3 13 2 2" xfId="29049"/>
    <cellStyle name="Normal 8 2 4 3 13 3" xfId="29052"/>
    <cellStyle name="Normal 8 2 4 3 14" xfId="29053"/>
    <cellStyle name="Normal 8 2 4 3 14 2" xfId="29054"/>
    <cellStyle name="Normal 8 2 4 3 15" xfId="30188"/>
    <cellStyle name="Normal 8 2 4 3 15 2" xfId="35371"/>
    <cellStyle name="Normal 8 2 4 3 16" xfId="29056"/>
    <cellStyle name="Normal 8 2 4 3 17" xfId="29059"/>
    <cellStyle name="Normal 8 2 4 3 2" xfId="29060"/>
    <cellStyle name="Normal 8 2 4 3 2 10" xfId="30432"/>
    <cellStyle name="Normal 8 2 4 3 2 10 2" xfId="36109"/>
    <cellStyle name="Normal 8 2 4 3 2 10 2 2" xfId="38491"/>
    <cellStyle name="Normal 8 2 4 3 2 10 3" xfId="29061"/>
    <cellStyle name="Normal 8 2 4 3 2 11" xfId="29064"/>
    <cellStyle name="Normal 8 2 4 3 2 11 2" xfId="35190"/>
    <cellStyle name="Normal 8 2 4 3 2 11 2 2" xfId="29065"/>
    <cellStyle name="Normal 8 2 4 3 2 11 3" xfId="36812"/>
    <cellStyle name="Normal 8 2 4 3 2 12" xfId="35932"/>
    <cellStyle name="Normal 8 2 4 3 2 12 2" xfId="35793"/>
    <cellStyle name="Normal 8 2 4 3 2 12 2 2" xfId="29066"/>
    <cellStyle name="Normal 8 2 4 3 2 12 3" xfId="36912"/>
    <cellStyle name="Normal 8 2 4 3 2 13" xfId="29073"/>
    <cellStyle name="Normal 8 2 4 3 2 13 2" xfId="26097"/>
    <cellStyle name="Normal 8 2 4 3 2 14" xfId="17043"/>
    <cellStyle name="Normal 8 2 4 3 2 14 2" xfId="17045"/>
    <cellStyle name="Normal 8 2 4 3 2 15" xfId="17049"/>
    <cellStyle name="Normal 8 2 4 3 2 16" xfId="10633"/>
    <cellStyle name="Normal 8 2 4 3 2 2" xfId="34935"/>
    <cellStyle name="Normal 8 2 4 3 2 2 10" xfId="22967"/>
    <cellStyle name="Normal 8 2 4 3 2 2 10 2" xfId="22970"/>
    <cellStyle name="Normal 8 2 4 3 2 2 11" xfId="15034"/>
    <cellStyle name="Normal 8 2 4 3 2 2 2" xfId="33751"/>
    <cellStyle name="Normal 8 2 4 3 2 2 2 10" xfId="34577"/>
    <cellStyle name="Normal 8 2 4 3 2 2 2 2" xfId="38756"/>
    <cellStyle name="Normal 8 2 4 3 2 2 2 2 2" xfId="28940"/>
    <cellStyle name="Normal 8 2 4 3 2 2 2 2 2 2" xfId="9241"/>
    <cellStyle name="Normal 8 2 4 3 2 2 2 2 3" xfId="29077"/>
    <cellStyle name="Normal 8 2 4 3 2 2 2 3" xfId="29080"/>
    <cellStyle name="Normal 8 2 4 3 2 2 2 3 2" xfId="28950"/>
    <cellStyle name="Normal 8 2 4 3 2 2 2 3 2 2" xfId="6905"/>
    <cellStyle name="Normal 8 2 4 3 2 2 2 3 3" xfId="29081"/>
    <cellStyle name="Normal 8 2 4 3 2 2 2 4" xfId="11913"/>
    <cellStyle name="Normal 8 2 4 3 2 2 2 4 2" xfId="13274"/>
    <cellStyle name="Normal 8 2 4 3 2 2 2 4 2 2" xfId="6310"/>
    <cellStyle name="Normal 8 2 4 3 2 2 2 4 3" xfId="16807"/>
    <cellStyle name="Normal 8 2 4 3 2 2 2 5" xfId="19974"/>
    <cellStyle name="Normal 8 2 4 3 2 2 2 5 2" xfId="26399"/>
    <cellStyle name="Normal 8 2 4 3 2 2 2 5 2 2" xfId="29083"/>
    <cellStyle name="Normal 8 2 4 3 2 2 2 5 3" xfId="26404"/>
    <cellStyle name="Normal 8 2 4 3 2 2 2 6" xfId="33224"/>
    <cellStyle name="Normal 8 2 4 3 2 2 2 6 2" xfId="16932"/>
    <cellStyle name="Normal 8 2 4 3 2 2 2 6 2 2" xfId="37084"/>
    <cellStyle name="Normal 8 2 4 3 2 2 2 6 3" xfId="16943"/>
    <cellStyle name="Normal 8 2 4 3 2 2 2 7" xfId="29094"/>
    <cellStyle name="Normal 8 2 4 3 2 2 2 7 2" xfId="27984"/>
    <cellStyle name="Normal 8 2 4 3 2 2 2 7 2 2" xfId="29098"/>
    <cellStyle name="Normal 8 2 4 3 2 2 2 7 3" xfId="26438"/>
    <cellStyle name="Normal 8 2 4 3 2 2 2 8" xfId="33491"/>
    <cellStyle name="Normal 8 2 4 3 2 2 2 8 2" xfId="29113"/>
    <cellStyle name="Normal 8 2 4 3 2 2 2 9" xfId="29116"/>
    <cellStyle name="Normal 8 2 4 3 2 2 2 9 2" xfId="29120"/>
    <cellStyle name="Normal 8 2 4 3 2 2 3" xfId="32222"/>
    <cellStyle name="Normal 8 2 4 3 2 2 3 2" xfId="32190"/>
    <cellStyle name="Normal 8 2 4 3 2 2 3 2 2" xfId="21696"/>
    <cellStyle name="Normal 8 2 4 3 2 2 3 3" xfId="31880"/>
    <cellStyle name="Normal 8 2 4 3 2 2 4" xfId="29124"/>
    <cellStyle name="Normal 8 2 4 3 2 2 4 2" xfId="36814"/>
    <cellStyle name="Normal 8 2 4 3 2 2 4 2 2" xfId="24909"/>
    <cellStyle name="Normal 8 2 4 3 2 2 4 3" xfId="37805"/>
    <cellStyle name="Normal 8 2 4 3 2 2 5" xfId="21995"/>
    <cellStyle name="Normal 8 2 4 3 2 2 5 2" xfId="21997"/>
    <cellStyle name="Normal 8 2 4 3 2 2 5 2 2" xfId="27773"/>
    <cellStyle name="Normal 8 2 4 3 2 2 5 3" xfId="27542"/>
    <cellStyle name="Normal 8 2 4 3 2 2 6" xfId="20550"/>
    <cellStyle name="Normal 8 2 4 3 2 2 6 2" xfId="24684"/>
    <cellStyle name="Normal 8 2 4 3 2 2 6 2 2" xfId="27923"/>
    <cellStyle name="Normal 8 2 4 3 2 2 6 3" xfId="24687"/>
    <cellStyle name="Normal 8 2 4 3 2 2 7" xfId="27548"/>
    <cellStyle name="Normal 8 2 4 3 2 2 7 2" xfId="27549"/>
    <cellStyle name="Normal 8 2 4 3 2 2 7 2 2" xfId="28018"/>
    <cellStyle name="Normal 8 2 4 3 2 2 7 3" xfId="10428"/>
    <cellStyle name="Normal 8 2 4 3 2 2 8" xfId="29130"/>
    <cellStyle name="Normal 8 2 4 3 2 2 8 2" xfId="3780"/>
    <cellStyle name="Normal 8 2 4 3 2 2 8 2 2" xfId="29133"/>
    <cellStyle name="Normal 8 2 4 3 2 2 8 3" xfId="27558"/>
    <cellStyle name="Normal 8 2 4 3 2 2 9" xfId="13281"/>
    <cellStyle name="Normal 8 2 4 3 2 2 9 2" xfId="4514"/>
    <cellStyle name="Normal 8 2 4 3 2 3" xfId="13780"/>
    <cellStyle name="Normal 8 2 4 3 2 3 10" xfId="5643"/>
    <cellStyle name="Normal 8 2 4 3 2 3 10 2" xfId="11592"/>
    <cellStyle name="Normal 8 2 4 3 2 3 11" xfId="6835"/>
    <cellStyle name="Normal 8 2 4 3 2 3 2" xfId="32581"/>
    <cellStyle name="Normal 8 2 4 3 2 3 2 10" xfId="17762"/>
    <cellStyle name="Normal 8 2 4 3 2 3 2 2" xfId="24903"/>
    <cellStyle name="Normal 8 2 4 3 2 3 2 2 2" xfId="32440"/>
    <cellStyle name="Normal 8 2 4 3 2 3 2 2 2 2" xfId="12614"/>
    <cellStyle name="Normal 8 2 4 3 2 3 2 2 3" xfId="29140"/>
    <cellStyle name="Normal 8 2 4 3 2 3 2 3" xfId="30240"/>
    <cellStyle name="Normal 8 2 4 3 2 3 2 3 2" xfId="29142"/>
    <cellStyle name="Normal 8 2 4 3 2 3 2 3 2 2" xfId="2849"/>
    <cellStyle name="Normal 8 2 4 3 2 3 2 3 3" xfId="29143"/>
    <cellStyle name="Normal 8 2 4 3 2 3 2 4" xfId="4823"/>
    <cellStyle name="Normal 8 2 4 3 2 3 2 4 2" xfId="11924"/>
    <cellStyle name="Normal 8 2 4 3 2 3 2 4 2 2" xfId="6537"/>
    <cellStyle name="Normal 8 2 4 3 2 3 2 4 3" xfId="29147"/>
    <cellStyle name="Normal 8 2 4 3 2 3 2 5" xfId="12251"/>
    <cellStyle name="Normal 8 2 4 3 2 3 2 5 2" xfId="29150"/>
    <cellStyle name="Normal 8 2 4 3 2 3 2 5 2 2" xfId="29154"/>
    <cellStyle name="Normal 8 2 4 3 2 3 2 5 3" xfId="25647"/>
    <cellStyle name="Normal 8 2 4 3 2 3 2 6" xfId="29160"/>
    <cellStyle name="Normal 8 2 4 3 2 3 2 6 2" xfId="28019"/>
    <cellStyle name="Normal 8 2 4 3 2 3 2 6 2 2" xfId="29161"/>
    <cellStyle name="Normal 8 2 4 3 2 3 2 6 3" xfId="28026"/>
    <cellStyle name="Normal 8 2 4 3 2 3 2 7" xfId="26782"/>
    <cellStyle name="Normal 8 2 4 3 2 3 2 7 2" xfId="29163"/>
    <cellStyle name="Normal 8 2 4 3 2 3 2 7 2 2" xfId="29170"/>
    <cellStyle name="Normal 8 2 4 3 2 3 2 7 3" xfId="29171"/>
    <cellStyle name="Normal 8 2 4 3 2 3 2 8" xfId="17736"/>
    <cellStyle name="Normal 8 2 4 3 2 3 2 8 2" xfId="29307"/>
    <cellStyle name="Normal 8 2 4 3 2 3 2 9" xfId="31529"/>
    <cellStyle name="Normal 8 2 4 3 2 3 2 9 2" xfId="31532"/>
    <cellStyle name="Normal 8 2 4 3 2 3 3" xfId="36475"/>
    <cellStyle name="Normal 8 2 4 3 2 3 3 2" xfId="32247"/>
    <cellStyle name="Normal 8 2 4 3 2 3 3 2 2" xfId="28271"/>
    <cellStyle name="Normal 8 2 4 3 2 3 3 3" xfId="29184"/>
    <cellStyle name="Normal 8 2 4 3 2 3 4" xfId="38094"/>
    <cellStyle name="Normal 8 2 4 3 2 3 4 2" xfId="35981"/>
    <cellStyle name="Normal 8 2 4 3 2 3 4 2 2" xfId="28865"/>
    <cellStyle name="Normal 8 2 4 3 2 3 4 3" xfId="29185"/>
    <cellStyle name="Normal 8 2 4 3 2 3 5" xfId="21999"/>
    <cellStyle name="Normal 8 2 4 3 2 3 5 2" xfId="22004"/>
    <cellStyle name="Normal 8 2 4 3 2 3 5 2 2" xfId="29192"/>
    <cellStyle name="Normal 8 2 4 3 2 3 5 3" xfId="29195"/>
    <cellStyle name="Normal 8 2 4 3 2 3 6" xfId="24374"/>
    <cellStyle name="Normal 8 2 4 3 2 3 6 2" xfId="23856"/>
    <cellStyle name="Normal 8 2 4 3 2 3 6 2 2" xfId="28963"/>
    <cellStyle name="Normal 8 2 4 3 2 3 6 3" xfId="24746"/>
    <cellStyle name="Normal 8 2 4 3 2 3 7" xfId="27595"/>
    <cellStyle name="Normal 8 2 4 3 2 3 7 2" xfId="27597"/>
    <cellStyle name="Normal 8 2 4 3 2 3 7 2 2" xfId="28991"/>
    <cellStyle name="Normal 8 2 4 3 2 3 7 3" xfId="29200"/>
    <cellStyle name="Normal 8 2 4 3 2 3 8" xfId="29204"/>
    <cellStyle name="Normal 8 2 4 3 2 3 8 2" xfId="21107"/>
    <cellStyle name="Normal 8 2 4 3 2 3 8 2 2" xfId="29209"/>
    <cellStyle name="Normal 8 2 4 3 2 3 8 3" xfId="26294"/>
    <cellStyle name="Normal 8 2 4 3 2 3 9" xfId="8986"/>
    <cellStyle name="Normal 8 2 4 3 2 3 9 2" xfId="21109"/>
    <cellStyle name="Normal 8 2 4 3 2 4" xfId="31778"/>
    <cellStyle name="Normal 8 2 4 3 2 4 10" xfId="27172"/>
    <cellStyle name="Normal 8 2 4 3 2 4 2" xfId="37020"/>
    <cellStyle name="Normal 8 2 4 3 2 4 2 2" xfId="32282"/>
    <cellStyle name="Normal 8 2 4 3 2 4 2 2 2" xfId="27303"/>
    <cellStyle name="Normal 8 2 4 3 2 4 2 3" xfId="34527"/>
    <cellStyle name="Normal 8 2 4 3 2 4 3" xfId="38057"/>
    <cellStyle name="Normal 8 2 4 3 2 4 3 2" xfId="32299"/>
    <cellStyle name="Normal 8 2 4 3 2 4 3 2 2" xfId="31972"/>
    <cellStyle name="Normal 8 2 4 3 2 4 3 3" xfId="29210"/>
    <cellStyle name="Normal 8 2 4 3 2 4 4" xfId="37360"/>
    <cellStyle name="Normal 8 2 4 3 2 4 4 2" xfId="32318"/>
    <cellStyle name="Normal 8 2 4 3 2 4 4 2 2" xfId="27803"/>
    <cellStyle name="Normal 8 2 4 3 2 4 4 3" xfId="29211"/>
    <cellStyle name="Normal 8 2 4 3 2 4 5" xfId="22007"/>
    <cellStyle name="Normal 8 2 4 3 2 4 5 2" xfId="2293"/>
    <cellStyle name="Normal 8 2 4 3 2 4 5 2 2" xfId="27671"/>
    <cellStyle name="Normal 8 2 4 3 2 4 5 3" xfId="29219"/>
    <cellStyle name="Normal 8 2 4 3 2 4 6" xfId="7461"/>
    <cellStyle name="Normal 8 2 4 3 2 4 6 2" xfId="37479"/>
    <cellStyle name="Normal 8 2 4 3 2 4 6 2 2" xfId="28285"/>
    <cellStyle name="Normal 8 2 4 3 2 4 6 3" xfId="30357"/>
    <cellStyle name="Normal 8 2 4 3 2 4 7" xfId="30548"/>
    <cellStyle name="Normal 8 2 4 3 2 4 7 2" xfId="26761"/>
    <cellStyle name="Normal 8 2 4 3 2 4 7 2 2" xfId="24775"/>
    <cellStyle name="Normal 8 2 4 3 2 4 7 3" xfId="29228"/>
    <cellStyle name="Normal 8 2 4 3 2 4 8" xfId="32603"/>
    <cellStyle name="Normal 8 2 4 3 2 4 8 2" xfId="21141"/>
    <cellStyle name="Normal 8 2 4 3 2 4 9" xfId="19031"/>
    <cellStyle name="Normal 8 2 4 3 2 4 9 2" xfId="21145"/>
    <cellStyle name="Normal 8 2 4 3 2 5" xfId="9271"/>
    <cellStyle name="Normal 8 2 4 3 2 5 10" xfId="29229"/>
    <cellStyle name="Normal 8 2 4 3 2 5 2" xfId="31614"/>
    <cellStyle name="Normal 8 2 4 3 2 5 2 2" xfId="29233"/>
    <cellStyle name="Normal 8 2 4 3 2 5 2 2 2" xfId="33931"/>
    <cellStyle name="Normal 8 2 4 3 2 5 2 3" xfId="30692"/>
    <cellStyle name="Normal 8 2 4 3 2 5 3" xfId="31971"/>
    <cellStyle name="Normal 8 2 4 3 2 5 3 2" xfId="29236"/>
    <cellStyle name="Normal 8 2 4 3 2 5 3 2 2" xfId="29571"/>
    <cellStyle name="Normal 8 2 4 3 2 5 3 3" xfId="29238"/>
    <cellStyle name="Normal 8 2 4 3 2 5 4" xfId="35611"/>
    <cellStyle name="Normal 8 2 4 3 2 5 4 2" xfId="29239"/>
    <cellStyle name="Normal 8 2 4 3 2 5 4 2 2" xfId="29608"/>
    <cellStyle name="Normal 8 2 4 3 2 5 4 3" xfId="29241"/>
    <cellStyle name="Normal 8 2 4 3 2 5 5" xfId="22009"/>
    <cellStyle name="Normal 8 2 4 3 2 5 5 2" xfId="5489"/>
    <cellStyle name="Normal 8 2 4 3 2 5 5 2 2" xfId="11011"/>
    <cellStyle name="Normal 8 2 4 3 2 5 5 3" xfId="29245"/>
    <cellStyle name="Normal 8 2 4 3 2 5 6" xfId="20558"/>
    <cellStyle name="Normal 8 2 4 3 2 5 6 2" xfId="32351"/>
    <cellStyle name="Normal 8 2 4 3 2 5 6 2 2" xfId="11185"/>
    <cellStyle name="Normal 8 2 4 3 2 5 6 3" xfId="17205"/>
    <cellStyle name="Normal 8 2 4 3 2 5 7" xfId="29247"/>
    <cellStyle name="Normal 8 2 4 3 2 5 7 2" xfId="29249"/>
    <cellStyle name="Normal 8 2 4 3 2 5 7 2 2" xfId="29087"/>
    <cellStyle name="Normal 8 2 4 3 2 5 7 3" xfId="29251"/>
    <cellStyle name="Normal 8 2 4 3 2 5 8" xfId="30727"/>
    <cellStyle name="Normal 8 2 4 3 2 5 8 2" xfId="21178"/>
    <cellStyle name="Normal 8 2 4 3 2 5 9" xfId="6397"/>
    <cellStyle name="Normal 8 2 4 3 2 5 9 2" xfId="21189"/>
    <cellStyle name="Normal 8 2 4 3 2 6" xfId="20733"/>
    <cellStyle name="Normal 8 2 4 3 2 6 2" xfId="5176"/>
    <cellStyle name="Normal 8 2 4 3 2 6 2 2" xfId="29252"/>
    <cellStyle name="Normal 8 2 4 3 2 6 2 2 2" xfId="32306"/>
    <cellStyle name="Normal 8 2 4 3 2 6 2 3" xfId="30246"/>
    <cellStyle name="Normal 8 2 4 3 2 6 3" xfId="29253"/>
    <cellStyle name="Normal 8 2 4 3 2 6 3 2" xfId="33488"/>
    <cellStyle name="Normal 8 2 4 3 2 6 3 2 2" xfId="29777"/>
    <cellStyle name="Normal 8 2 4 3 2 6 3 3" xfId="34568"/>
    <cellStyle name="Normal 8 2 4 3 2 6 4" xfId="35399"/>
    <cellStyle name="Normal 8 2 4 3 2 6 4 2" xfId="37139"/>
    <cellStyle name="Normal 8 2 4 3 2 6 4 2 2" xfId="29814"/>
    <cellStyle name="Normal 8 2 4 3 2 6 4 3" xfId="29255"/>
    <cellStyle name="Normal 8 2 4 3 2 6 5" xfId="27666"/>
    <cellStyle name="Normal 8 2 4 3 2 6 5 2" xfId="22011"/>
    <cellStyle name="Normal 8 2 4 3 2 6 5 2 2" xfId="28384"/>
    <cellStyle name="Normal 8 2 4 3 2 6 5 3" xfId="29259"/>
    <cellStyle name="Normal 8 2 4 3 2 6 6" xfId="20561"/>
    <cellStyle name="Normal 8 2 4 3 2 6 6 2" xfId="38091"/>
    <cellStyle name="Normal 8 2 4 3 2 6 6 2 2" xfId="29262"/>
    <cellStyle name="Normal 8 2 4 3 2 6 6 3" xfId="5309"/>
    <cellStyle name="Normal 8 2 4 3 2 6 7" xfId="29266"/>
    <cellStyle name="Normal 8 2 4 3 2 6 7 2" xfId="29269"/>
    <cellStyle name="Normal 8 2 4 3 2 6 8" xfId="30568"/>
    <cellStyle name="Normal 8 2 4 3 2 6 8 2" xfId="37852"/>
    <cellStyle name="Normal 8 2 4 3 2 6 9" xfId="24390"/>
    <cellStyle name="Normal 8 2 4 3 2 7" xfId="30867"/>
    <cellStyle name="Normal 8 2 4 3 2 7 2" xfId="29270"/>
    <cellStyle name="Normal 8 2 4 3 2 7 2 2" xfId="37590"/>
    <cellStyle name="Normal 8 2 4 3 2 7 3" xfId="32860"/>
    <cellStyle name="Normal 8 2 4 3 2 8" xfId="28962"/>
    <cellStyle name="Normal 8 2 4 3 2 8 2" xfId="29273"/>
    <cellStyle name="Normal 8 2 4 3 2 8 2 2" xfId="30608"/>
    <cellStyle name="Normal 8 2 4 3 2 8 3" xfId="29276"/>
    <cellStyle name="Normal 8 2 4 3 2 9" xfId="29280"/>
    <cellStyle name="Normal 8 2 4 3 2 9 2" xfId="29291"/>
    <cellStyle name="Normal 8 2 4 3 2 9 2 2" xfId="36727"/>
    <cellStyle name="Normal 8 2 4 3 2 9 3" xfId="36601"/>
    <cellStyle name="Normal 8 2 4 3 3" xfId="29297"/>
    <cellStyle name="Normal 8 2 4 3 3 10" xfId="38317"/>
    <cellStyle name="Normal 8 2 4 3 3 10 2" xfId="34736"/>
    <cellStyle name="Normal 8 2 4 3 3 11" xfId="19929"/>
    <cellStyle name="Normal 8 2 4 3 3 2" xfId="35780"/>
    <cellStyle name="Normal 8 2 4 3 3 2 10" xfId="38133"/>
    <cellStyle name="Normal 8 2 4 3 3 2 2" xfId="27902"/>
    <cellStyle name="Normal 8 2 4 3 3 2 2 2" xfId="33872"/>
    <cellStyle name="Normal 8 2 4 3 3 2 2 2 2" xfId="29298"/>
    <cellStyle name="Normal 8 2 4 3 3 2 2 3" xfId="29299"/>
    <cellStyle name="Normal 8 2 4 3 3 2 3" xfId="29308"/>
    <cellStyle name="Normal 8 2 4 3 3 2 3 2" xfId="32908"/>
    <cellStyle name="Normal 8 2 4 3 3 2 3 2 2" xfId="8286"/>
    <cellStyle name="Normal 8 2 4 3 3 2 3 3" xfId="29309"/>
    <cellStyle name="Normal 8 2 4 3 3 2 4" xfId="29315"/>
    <cellStyle name="Normal 8 2 4 3 3 2 4 2" xfId="32914"/>
    <cellStyle name="Normal 8 2 4 3 3 2 4 2 2" xfId="29316"/>
    <cellStyle name="Normal 8 2 4 3 3 2 4 3" xfId="29318"/>
    <cellStyle name="Normal 8 2 4 3 3 2 5" xfId="22040"/>
    <cellStyle name="Normal 8 2 4 3 3 2 5 2" xfId="22042"/>
    <cellStyle name="Normal 8 2 4 3 3 2 5 2 2" xfId="38228"/>
    <cellStyle name="Normal 8 2 4 3 3 2 5 3" xfId="29324"/>
    <cellStyle name="Normal 8 2 4 3 3 2 6" xfId="20603"/>
    <cellStyle name="Normal 8 2 4 3 3 2 6 2" xfId="24810"/>
    <cellStyle name="Normal 8 2 4 3 3 2 6 2 2" xfId="34865"/>
    <cellStyle name="Normal 8 2 4 3 3 2 6 3" xfId="28365"/>
    <cellStyle name="Normal 8 2 4 3 3 2 7" xfId="28087"/>
    <cellStyle name="Normal 8 2 4 3 3 2 7 2" xfId="31009"/>
    <cellStyle name="Normal 8 2 4 3 3 2 7 2 2" xfId="28398"/>
    <cellStyle name="Normal 8 2 4 3 3 2 7 3" xfId="28401"/>
    <cellStyle name="Normal 8 2 4 3 3 2 8" xfId="33566"/>
    <cellStyle name="Normal 8 2 4 3 3 2 8 2" xfId="34623"/>
    <cellStyle name="Normal 8 2 4 3 3 2 9" xfId="9314"/>
    <cellStyle name="Normal 8 2 4 3 3 2 9 2" xfId="6043"/>
    <cellStyle name="Normal 8 2 4 3 3 3" xfId="29325"/>
    <cellStyle name="Normal 8 2 4 3 3 3 2" xfId="29329"/>
    <cellStyle name="Normal 8 2 4 3 3 3 2 2" xfId="34954"/>
    <cellStyle name="Normal 8 2 4 3 3 3 3" xfId="31540"/>
    <cellStyle name="Normal 8 2 4 3 3 4" xfId="24872"/>
    <cellStyle name="Normal 8 2 4 3 3 4 2" xfId="29335"/>
    <cellStyle name="Normal 8 2 4 3 3 4 2 2" xfId="32982"/>
    <cellStyle name="Normal 8 2 4 3 3 4 3" xfId="29339"/>
    <cellStyle name="Normal 8 2 4 3 3 5" xfId="20741"/>
    <cellStyle name="Normal 8 2 4 3 3 5 2" xfId="29342"/>
    <cellStyle name="Normal 8 2 4 3 3 5 2 2" xfId="29344"/>
    <cellStyle name="Normal 8 2 4 3 3 5 3" xfId="27804"/>
    <cellStyle name="Normal 8 2 4 3 3 6" xfId="3450"/>
    <cellStyle name="Normal 8 2 4 3 3 6 2" xfId="20150"/>
    <cellStyle name="Normal 8 2 4 3 3 6 2 2" xfId="4741"/>
    <cellStyle name="Normal 8 2 4 3 3 6 3" xfId="3464"/>
    <cellStyle name="Normal 8 2 4 3 3 7" xfId="30874"/>
    <cellStyle name="Normal 8 2 4 3 3 7 2" xfId="29347"/>
    <cellStyle name="Normal 8 2 4 3 3 7 2 2" xfId="35690"/>
    <cellStyle name="Normal 8 2 4 3 3 7 3" xfId="36992"/>
    <cellStyle name="Normal 8 2 4 3 3 8" xfId="28968"/>
    <cellStyle name="Normal 8 2 4 3 3 8 2" xfId="29349"/>
    <cellStyle name="Normal 8 2 4 3 3 8 2 2" xfId="38647"/>
    <cellStyle name="Normal 8 2 4 3 3 8 3" xfId="36774"/>
    <cellStyle name="Normal 8 2 4 3 3 9" xfId="29354"/>
    <cellStyle name="Normal 8 2 4 3 3 9 2" xfId="29357"/>
    <cellStyle name="Normal 8 2 4 3 4" xfId="18833"/>
    <cellStyle name="Normal 8 2 4 3 4 10" xfId="18409"/>
    <cellStyle name="Normal 8 2 4 3 4 10 2" xfId="29359"/>
    <cellStyle name="Normal 8 2 4 3 4 11" xfId="14661"/>
    <cellStyle name="Normal 8 2 4 3 4 2" xfId="33322"/>
    <cellStyle name="Normal 8 2 4 3 4 2 10" xfId="27916"/>
    <cellStyle name="Normal 8 2 4 3 4 2 2" xfId="37168"/>
    <cellStyle name="Normal 8 2 4 3 4 2 2 2" xfId="33207"/>
    <cellStyle name="Normal 8 2 4 3 4 2 2 2 2" xfId="13581"/>
    <cellStyle name="Normal 8 2 4 3 4 2 2 3" xfId="29361"/>
    <cellStyle name="Normal 8 2 4 3 4 2 3" xfId="29363"/>
    <cellStyle name="Normal 8 2 4 3 4 2 3 2" xfId="33228"/>
    <cellStyle name="Normal 8 2 4 3 4 2 3 2 2" xfId="29525"/>
    <cellStyle name="Normal 8 2 4 3 4 2 3 3" xfId="15633"/>
    <cellStyle name="Normal 8 2 4 3 4 2 4" xfId="29364"/>
    <cellStyle name="Normal 8 2 4 3 4 2 4 2" xfId="33252"/>
    <cellStyle name="Normal 8 2 4 3 4 2 4 2 2" xfId="29365"/>
    <cellStyle name="Normal 8 2 4 3 4 2 4 3" xfId="36062"/>
    <cellStyle name="Normal 8 2 4 3 4 2 5" xfId="29720"/>
    <cellStyle name="Normal 8 2 4 3 4 2 5 2" xfId="31608"/>
    <cellStyle name="Normal 8 2 4 3 4 2 5 2 2" xfId="29722"/>
    <cellStyle name="Normal 8 2 4 3 4 2 5 3" xfId="11463"/>
    <cellStyle name="Normal 8 2 4 3 4 2 6" xfId="20660"/>
    <cellStyle name="Normal 8 2 4 3 4 2 6 2" xfId="29368"/>
    <cellStyle name="Normal 8 2 4 3 4 2 6 2 2" xfId="29369"/>
    <cellStyle name="Normal 8 2 4 3 4 2 6 3" xfId="29372"/>
    <cellStyle name="Normal 8 2 4 3 4 2 7" xfId="29374"/>
    <cellStyle name="Normal 8 2 4 3 4 2 7 2" xfId="33260"/>
    <cellStyle name="Normal 8 2 4 3 4 2 7 2 2" xfId="4557"/>
    <cellStyle name="Normal 8 2 4 3 4 2 7 3" xfId="29379"/>
    <cellStyle name="Normal 8 2 4 3 4 2 8" xfId="29830"/>
    <cellStyle name="Normal 8 2 4 3 4 2 8 2" xfId="31466"/>
    <cellStyle name="Normal 8 2 4 3 4 2 9" xfId="9397"/>
    <cellStyle name="Normal 8 2 4 3 4 2 9 2" xfId="8526"/>
    <cellStyle name="Normal 8 2 4 3 4 3" xfId="38237"/>
    <cellStyle name="Normal 8 2 4 3 4 3 2" xfId="37977"/>
    <cellStyle name="Normal 8 2 4 3 4 3 2 2" xfId="33374"/>
    <cellStyle name="Normal 8 2 4 3 4 3 3" xfId="31552"/>
    <cellStyle name="Normal 8 2 4 3 4 4" xfId="12374"/>
    <cellStyle name="Normal 8 2 4 3 4 4 2" xfId="29381"/>
    <cellStyle name="Normal 8 2 4 3 4 4 2 2" xfId="33424"/>
    <cellStyle name="Normal 8 2 4 3 4 4 3" xfId="29387"/>
    <cellStyle name="Normal 8 2 4 3 4 5" xfId="20352"/>
    <cellStyle name="Normal 8 2 4 3 4 5 2" xfId="38480"/>
    <cellStyle name="Normal 8 2 4 3 4 5 2 2" xfId="33474"/>
    <cellStyle name="Normal 8 2 4 3 4 5 3" xfId="27674"/>
    <cellStyle name="Normal 8 2 4 3 4 6" xfId="20154"/>
    <cellStyle name="Normal 8 2 4 3 4 6 2" xfId="20159"/>
    <cellStyle name="Normal 8 2 4 3 4 6 2 2" xfId="29391"/>
    <cellStyle name="Normal 8 2 4 3 4 6 3" xfId="27679"/>
    <cellStyle name="Normal 8 2 4 3 4 7" xfId="20162"/>
    <cellStyle name="Normal 8 2 4 3 4 7 2" xfId="35140"/>
    <cellStyle name="Normal 8 2 4 3 4 7 2 2" xfId="29396"/>
    <cellStyle name="Normal 8 2 4 3 4 7 3" xfId="6308"/>
    <cellStyle name="Normal 8 2 4 3 4 8" xfId="24753"/>
    <cellStyle name="Normal 8 2 4 3 4 8 2" xfId="29399"/>
    <cellStyle name="Normal 8 2 4 3 4 8 2 2" xfId="37205"/>
    <cellStyle name="Normal 8 2 4 3 4 8 3" xfId="33753"/>
    <cellStyle name="Normal 8 2 4 3 4 9" xfId="21421"/>
    <cellStyle name="Normal 8 2 4 3 4 9 2" xfId="29400"/>
    <cellStyle name="Normal 8 2 4 3 5" xfId="29402"/>
    <cellStyle name="Normal 8 2 4 3 5 10" xfId="16777"/>
    <cellStyle name="Normal 8 2 4 3 5 2" xfId="36094"/>
    <cellStyle name="Normal 8 2 4 3 5 2 2" xfId="13577"/>
    <cellStyle name="Normal 8 2 4 3 5 2 2 2" xfId="29403"/>
    <cellStyle name="Normal 8 2 4 3 5 2 3" xfId="29406"/>
    <cellStyle name="Normal 8 2 4 3 5 3" xfId="13343"/>
    <cellStyle name="Normal 8 2 4 3 5 3 2" xfId="29409"/>
    <cellStyle name="Normal 8 2 4 3 5 3 2 2" xfId="35346"/>
    <cellStyle name="Normal 8 2 4 3 5 3 3" xfId="36341"/>
    <cellStyle name="Normal 8 2 4 3 5 4" xfId="29411"/>
    <cellStyle name="Normal 8 2 4 3 5 4 2" xfId="29412"/>
    <cellStyle name="Normal 8 2 4 3 5 4 2 2" xfId="29414"/>
    <cellStyle name="Normal 8 2 4 3 5 4 3" xfId="29417"/>
    <cellStyle name="Normal 8 2 4 3 5 5" xfId="7038"/>
    <cellStyle name="Normal 8 2 4 3 5 5 2" xfId="37718"/>
    <cellStyle name="Normal 8 2 4 3 5 5 2 2" xfId="37395"/>
    <cellStyle name="Normal 8 2 4 3 5 5 3" xfId="28287"/>
    <cellStyle name="Normal 8 2 4 3 5 6" xfId="20164"/>
    <cellStyle name="Normal 8 2 4 3 5 6 2" xfId="30772"/>
    <cellStyle name="Normal 8 2 4 3 5 6 2 2" xfId="36272"/>
    <cellStyle name="Normal 8 2 4 3 5 6 3" xfId="29420"/>
    <cellStyle name="Normal 8 2 4 3 5 7" xfId="29421"/>
    <cellStyle name="Normal 8 2 4 3 5 7 2" xfId="31769"/>
    <cellStyle name="Normal 8 2 4 3 5 7 2 2" xfId="29423"/>
    <cellStyle name="Normal 8 2 4 3 5 7 3" xfId="29424"/>
    <cellStyle name="Normal 8 2 4 3 5 8" xfId="29425"/>
    <cellStyle name="Normal 8 2 4 3 5 8 2" xfId="29436"/>
    <cellStyle name="Normal 8 2 4 3 5 9" xfId="29728"/>
    <cellStyle name="Normal 8 2 4 3 5 9 2" xfId="29438"/>
    <cellStyle name="Normal 8 2 4 3 6" xfId="4743"/>
    <cellStyle name="Normal 8 2 4 3 6 10" xfId="25223"/>
    <cellStyle name="Normal 8 2 4 3 6 2" xfId="14976"/>
    <cellStyle name="Normal 8 2 4 3 6 2 2" xfId="38403"/>
    <cellStyle name="Normal 8 2 4 3 6 2 2 2" xfId="26970"/>
    <cellStyle name="Normal 8 2 4 3 6 2 3" xfId="29440"/>
    <cellStyle name="Normal 8 2 4 3 6 3" xfId="29584"/>
    <cellStyle name="Normal 8 2 4 3 6 3 2" xfId="29450"/>
    <cellStyle name="Normal 8 2 4 3 6 3 2 2" xfId="29452"/>
    <cellStyle name="Normal 8 2 4 3 6 3 3" xfId="29455"/>
    <cellStyle name="Normal 8 2 4 3 6 4" xfId="783"/>
    <cellStyle name="Normal 8 2 4 3 6 4 2" xfId="29456"/>
    <cellStyle name="Normal 8 2 4 3 6 4 2 2" xfId="29457"/>
    <cellStyle name="Normal 8 2 4 3 6 4 3" xfId="29458"/>
    <cellStyle name="Normal 8 2 4 3 6 5" xfId="29462"/>
    <cellStyle name="Normal 8 2 4 3 6 5 2" xfId="29464"/>
    <cellStyle name="Normal 8 2 4 3 6 5 2 2" xfId="32975"/>
    <cellStyle name="Normal 8 2 4 3 6 5 3" xfId="29467"/>
    <cellStyle name="Normal 8 2 4 3 6 6" xfId="32752"/>
    <cellStyle name="Normal 8 2 4 3 6 6 2" xfId="34341"/>
    <cellStyle name="Normal 8 2 4 3 6 6 2 2" xfId="1616"/>
    <cellStyle name="Normal 8 2 4 3 6 6 3" xfId="32278"/>
    <cellStyle name="Normal 8 2 4 3 6 7" xfId="29472"/>
    <cellStyle name="Normal 8 2 4 3 6 7 2" xfId="29473"/>
    <cellStyle name="Normal 8 2 4 3 6 7 2 2" xfId="26996"/>
    <cellStyle name="Normal 8 2 4 3 6 7 3" xfId="29474"/>
    <cellStyle name="Normal 8 2 4 3 6 8" xfId="29479"/>
    <cellStyle name="Normal 8 2 4 3 6 8 2" xfId="29481"/>
    <cellStyle name="Normal 8 2 4 3 6 9" xfId="27758"/>
    <cellStyle name="Normal 8 2 4 3 6 9 2" xfId="29482"/>
    <cellStyle name="Normal 8 2 4 3 7" xfId="29483"/>
    <cellStyle name="Normal 8 2 4 3 7 2" xfId="29491"/>
    <cellStyle name="Normal 8 2 4 3 7 2 2" xfId="28220"/>
    <cellStyle name="Normal 8 2 4 3 7 2 2 2" xfId="25449"/>
    <cellStyle name="Normal 8 2 4 3 7 2 3" xfId="19190"/>
    <cellStyle name="Normal 8 2 4 3 7 3" xfId="29492"/>
    <cellStyle name="Normal 8 2 4 3 7 3 2" xfId="29498"/>
    <cellStyle name="Normal 8 2 4 3 7 3 2 2" xfId="29501"/>
    <cellStyle name="Normal 8 2 4 3 7 3 3" xfId="25149"/>
    <cellStyle name="Normal 8 2 4 3 7 4" xfId="14348"/>
    <cellStyle name="Normal 8 2 4 3 7 4 2" xfId="29502"/>
    <cellStyle name="Normal 8 2 4 3 7 4 2 2" xfId="29503"/>
    <cellStyle name="Normal 8 2 4 3 7 4 3" xfId="25154"/>
    <cellStyle name="Normal 8 2 4 3 7 5" xfId="38736"/>
    <cellStyle name="Normal 8 2 4 3 7 5 2" xfId="29509"/>
    <cellStyle name="Normal 8 2 4 3 7 5 2 2" xfId="30659"/>
    <cellStyle name="Normal 8 2 4 3 7 5 3" xfId="29516"/>
    <cellStyle name="Normal 8 2 4 3 7 6" xfId="29517"/>
    <cellStyle name="Normal 8 2 4 3 7 6 2" xfId="29519"/>
    <cellStyle name="Normal 8 2 4 3 7 6 2 2" xfId="2885"/>
    <cellStyle name="Normal 8 2 4 3 7 6 3" xfId="29520"/>
    <cellStyle name="Normal 8 2 4 3 7 7" xfId="29526"/>
    <cellStyle name="Normal 8 2 4 3 7 7 2" xfId="38857"/>
    <cellStyle name="Normal 8 2 4 3 7 8" xfId="29527"/>
    <cellStyle name="Normal 8 2 4 3 7 8 2" xfId="29529"/>
    <cellStyle name="Normal 8 2 4 3 7 9" xfId="25067"/>
    <cellStyle name="Normal 8 2 4 3 8" xfId="23234"/>
    <cellStyle name="Normal 8 2 4 3 8 2" xfId="21502"/>
    <cellStyle name="Normal 8 2 4 3 8 2 2" xfId="5661"/>
    <cellStyle name="Normal 8 2 4 3 8 3" xfId="29530"/>
    <cellStyle name="Normal 8 2 4 3 9" xfId="23236"/>
    <cellStyle name="Normal 8 2 4 3 9 2" xfId="32084"/>
    <cellStyle name="Normal 8 2 4 3 9 2 2" xfId="38036"/>
    <cellStyle name="Normal 8 2 4 3 9 3" xfId="29531"/>
    <cellStyle name="Normal 8 2 4 4" xfId="34869"/>
    <cellStyle name="Normal 8 2 4 4 10" xfId="31502"/>
    <cellStyle name="Normal 8 2 4 4 10 2" xfId="19463"/>
    <cellStyle name="Normal 8 2 4 4 10 2 2" xfId="25094"/>
    <cellStyle name="Normal 8 2 4 4 10 3" xfId="19475"/>
    <cellStyle name="Normal 8 2 4 4 11" xfId="31516"/>
    <cellStyle name="Normal 8 2 4 4 11 2" xfId="5262"/>
    <cellStyle name="Normal 8 2 4 4 11 2 2" xfId="4425"/>
    <cellStyle name="Normal 8 2 4 4 11 3" xfId="5400"/>
    <cellStyle name="Normal 8 2 4 4 12" xfId="24982"/>
    <cellStyle name="Normal 8 2 4 4 12 2" xfId="24987"/>
    <cellStyle name="Normal 8 2 4 4 12 2 2" xfId="31536"/>
    <cellStyle name="Normal 8 2 4 4 12 3" xfId="31543"/>
    <cellStyle name="Normal 8 2 4 4 13" xfId="24992"/>
    <cellStyle name="Normal 8 2 4 4 13 2" xfId="13066"/>
    <cellStyle name="Normal 8 2 4 4 14" xfId="31555"/>
    <cellStyle name="Normal 8 2 4 4 14 2" xfId="31561"/>
    <cellStyle name="Normal 8 2 4 4 15" xfId="34634"/>
    <cellStyle name="Normal 8 2 4 4 16" xfId="31571"/>
    <cellStyle name="Normal 8 2 4 4 2" xfId="24378"/>
    <cellStyle name="Normal 8 2 4 4 2 10" xfId="32580"/>
    <cellStyle name="Normal 8 2 4 4 2 10 2" xfId="24904"/>
    <cellStyle name="Normal 8 2 4 4 2 11" xfId="36474"/>
    <cellStyle name="Normal 8 2 4 4 2 2" xfId="26669"/>
    <cellStyle name="Normal 8 2 4 4 2 2 10" xfId="25825"/>
    <cellStyle name="Normal 8 2 4 4 2 2 2" xfId="35020"/>
    <cellStyle name="Normal 8 2 4 4 2 2 2 2" xfId="30231"/>
    <cellStyle name="Normal 8 2 4 4 2 2 2 2 2" xfId="29532"/>
    <cellStyle name="Normal 8 2 4 4 2 2 2 3" xfId="29535"/>
    <cellStyle name="Normal 8 2 4 4 2 2 3" xfId="29540"/>
    <cellStyle name="Normal 8 2 4 4 2 2 3 2" xfId="29544"/>
    <cellStyle name="Normal 8 2 4 4 2 2 3 2 2" xfId="29545"/>
    <cellStyle name="Normal 8 2 4 4 2 2 3 3" xfId="29549"/>
    <cellStyle name="Normal 8 2 4 4 2 2 4" xfId="33070"/>
    <cellStyle name="Normal 8 2 4 4 2 2 4 2" xfId="33645"/>
    <cellStyle name="Normal 8 2 4 4 2 2 4 2 2" xfId="7172"/>
    <cellStyle name="Normal 8 2 4 4 2 2 4 3" xfId="29551"/>
    <cellStyle name="Normal 8 2 4 4 2 2 5" xfId="22189"/>
    <cellStyle name="Normal 8 2 4 4 2 2 5 2" xfId="22191"/>
    <cellStyle name="Normal 8 2 4 4 2 2 5 2 2" xfId="38381"/>
    <cellStyle name="Normal 8 2 4 4 2 2 5 3" xfId="29333"/>
    <cellStyle name="Normal 8 2 4 4 2 2 6" xfId="15343"/>
    <cellStyle name="Normal 8 2 4 4 2 2 6 2" xfId="32034"/>
    <cellStyle name="Normal 8 2 4 4 2 2 6 2 2" xfId="28064"/>
    <cellStyle name="Normal 8 2 4 4 2 2 6 3" xfId="29553"/>
    <cellStyle name="Normal 8 2 4 4 2 2 7" xfId="9696"/>
    <cellStyle name="Normal 8 2 4 4 2 2 7 2" xfId="34666"/>
    <cellStyle name="Normal 8 2 4 4 2 2 7 2 2" xfId="29556"/>
    <cellStyle name="Normal 8 2 4 4 2 2 7 3" xfId="29560"/>
    <cellStyle name="Normal 8 2 4 4 2 2 8" xfId="33020"/>
    <cellStyle name="Normal 8 2 4 4 2 2 8 2" xfId="30157"/>
    <cellStyle name="Normal 8 2 4 4 2 2 9" xfId="16205"/>
    <cellStyle name="Normal 8 2 4 4 2 2 9 2" xfId="16208"/>
    <cellStyle name="Normal 8 2 4 4 2 3" xfId="15759"/>
    <cellStyle name="Normal 8 2 4 4 2 3 2" xfId="38191"/>
    <cellStyle name="Normal 8 2 4 4 2 3 2 2" xfId="29562"/>
    <cellStyle name="Normal 8 2 4 4 2 3 3" xfId="29563"/>
    <cellStyle name="Normal 8 2 4 4 2 4" xfId="29564"/>
    <cellStyle name="Normal 8 2 4 4 2 4 2" xfId="29568"/>
    <cellStyle name="Normal 8 2 4 4 2 4 2 2" xfId="34791"/>
    <cellStyle name="Normal 8 2 4 4 2 4 3" xfId="29569"/>
    <cellStyle name="Normal 8 2 4 4 2 5" xfId="9005"/>
    <cellStyle name="Normal 8 2 4 4 2 5 2" xfId="29570"/>
    <cellStyle name="Normal 8 2 4 4 2 5 2 2" xfId="21258"/>
    <cellStyle name="Normal 8 2 4 4 2 5 3" xfId="29572"/>
    <cellStyle name="Normal 8 2 4 4 2 6" xfId="20086"/>
    <cellStyle name="Normal 8 2 4 4 2 6 2" xfId="12135"/>
    <cellStyle name="Normal 8 2 4 4 2 6 2 2" xfId="31556"/>
    <cellStyle name="Normal 8 2 4 4 2 6 3" xfId="29573"/>
    <cellStyle name="Normal 8 2 4 4 2 7" xfId="28989"/>
    <cellStyle name="Normal 8 2 4 4 2 7 2" xfId="26510"/>
    <cellStyle name="Normal 8 2 4 4 2 7 2 2" xfId="29575"/>
    <cellStyle name="Normal 8 2 4 4 2 7 3" xfId="1788"/>
    <cellStyle name="Normal 8 2 4 4 2 8" xfId="9011"/>
    <cellStyle name="Normal 8 2 4 4 2 8 2" xfId="6052"/>
    <cellStyle name="Normal 8 2 4 4 2 8 2 2" xfId="1538"/>
    <cellStyle name="Normal 8 2 4 4 2 8 3" xfId="5561"/>
    <cellStyle name="Normal 8 2 4 4 2 9" xfId="11384"/>
    <cellStyle name="Normal 8 2 4 4 2 9 2" xfId="12192"/>
    <cellStyle name="Normal 8 2 4 4 3" xfId="20946"/>
    <cellStyle name="Normal 8 2 4 4 3 10" xfId="29272"/>
    <cellStyle name="Normal 8 2 4 4 3 10 2" xfId="30607"/>
    <cellStyle name="Normal 8 2 4 4 3 11" xfId="29275"/>
    <cellStyle name="Normal 8 2 4 4 3 2" xfId="20952"/>
    <cellStyle name="Normal 8 2 4 4 3 2 10" xfId="6023"/>
    <cellStyle name="Normal 8 2 4 4 3 2 2" xfId="35090"/>
    <cellStyle name="Normal 8 2 4 4 3 2 2 2" xfId="31117"/>
    <cellStyle name="Normal 8 2 4 4 3 2 2 2 2" xfId="29577"/>
    <cellStyle name="Normal 8 2 4 4 3 2 2 3" xfId="29579"/>
    <cellStyle name="Normal 8 2 4 4 3 2 3" xfId="29690"/>
    <cellStyle name="Normal 8 2 4 4 3 2 3 2" xfId="35035"/>
    <cellStyle name="Normal 8 2 4 4 3 2 3 2 2" xfId="29591"/>
    <cellStyle name="Normal 8 2 4 4 3 2 3 3" xfId="29596"/>
    <cellStyle name="Normal 8 2 4 4 3 2 4" xfId="14699"/>
    <cellStyle name="Normal 8 2 4 4 3 2 4 2" xfId="35374"/>
    <cellStyle name="Normal 8 2 4 4 3 2 4 2 2" xfId="29599"/>
    <cellStyle name="Normal 8 2 4 4 3 2 4 3" xfId="26234"/>
    <cellStyle name="Normal 8 2 4 4 3 2 5" xfId="22209"/>
    <cellStyle name="Normal 8 2 4 4 3 2 5 2" xfId="22212"/>
    <cellStyle name="Normal 8 2 4 4 3 2 5 2 2" xfId="32066"/>
    <cellStyle name="Normal 8 2 4 4 3 2 5 3" xfId="33008"/>
    <cellStyle name="Normal 8 2 4 4 3 2 6" xfId="22216"/>
    <cellStyle name="Normal 8 2 4 4 3 2 6 2" xfId="18283"/>
    <cellStyle name="Normal 8 2 4 4 3 2 6 2 2" xfId="18288"/>
    <cellStyle name="Normal 8 2 4 4 3 2 6 3" xfId="18480"/>
    <cellStyle name="Normal 8 2 4 4 3 2 7" xfId="26811"/>
    <cellStyle name="Normal 8 2 4 4 3 2 7 2" xfId="18338"/>
    <cellStyle name="Normal 8 2 4 4 3 2 7 2 2" xfId="29601"/>
    <cellStyle name="Normal 8 2 4 4 3 2 7 3" xfId="28195"/>
    <cellStyle name="Normal 8 2 4 4 3 2 8" xfId="36782"/>
    <cellStyle name="Normal 8 2 4 4 3 2 8 2" xfId="18346"/>
    <cellStyle name="Normal 8 2 4 4 3 2 9" xfId="10757"/>
    <cellStyle name="Normal 8 2 4 4 3 2 9 2" xfId="18358"/>
    <cellStyle name="Normal 8 2 4 4 3 3" xfId="29876"/>
    <cellStyle name="Normal 8 2 4 4 3 3 2" xfId="15488"/>
    <cellStyle name="Normal 8 2 4 4 3 3 2 2" xfId="33811"/>
    <cellStyle name="Normal 8 2 4 4 3 3 3" xfId="15490"/>
    <cellStyle name="Normal 8 2 4 4 3 4" xfId="16007"/>
    <cellStyle name="Normal 8 2 4 4 3 4 2" xfId="33555"/>
    <cellStyle name="Normal 8 2 4 4 3 4 2 2" xfId="2738"/>
    <cellStyle name="Normal 8 2 4 4 3 4 3" xfId="29602"/>
    <cellStyle name="Normal 8 2 4 4 3 5" xfId="20371"/>
    <cellStyle name="Normal 8 2 4 4 3 5 2" xfId="29603"/>
    <cellStyle name="Normal 8 2 4 4 3 5 2 2" xfId="29604"/>
    <cellStyle name="Normal 8 2 4 4 3 5 3" xfId="29609"/>
    <cellStyle name="Normal 8 2 4 4 3 6" xfId="5500"/>
    <cellStyle name="Normal 8 2 4 4 3 6 2" xfId="4592"/>
    <cellStyle name="Normal 8 2 4 4 3 6 2 2" xfId="29610"/>
    <cellStyle name="Normal 8 2 4 4 3 6 3" xfId="29613"/>
    <cellStyle name="Normal 8 2 4 4 3 7" xfId="31792"/>
    <cellStyle name="Normal 8 2 4 4 3 7 2" xfId="180"/>
    <cellStyle name="Normal 8 2 4 4 3 7 2 2" xfId="2941"/>
    <cellStyle name="Normal 8 2 4 4 3 7 3" xfId="1234"/>
    <cellStyle name="Normal 8 2 4 4 3 8" xfId="29615"/>
    <cellStyle name="Normal 8 2 4 4 3 8 2" xfId="15505"/>
    <cellStyle name="Normal 8 2 4 4 3 8 2 2" xfId="15508"/>
    <cellStyle name="Normal 8 2 4 4 3 8 3" xfId="15518"/>
    <cellStyle name="Normal 8 2 4 4 3 9" xfId="29617"/>
    <cellStyle name="Normal 8 2 4 4 3 9 2" xfId="35223"/>
    <cellStyle name="Normal 8 2 4 4 4" xfId="20955"/>
    <cellStyle name="Normal 8 2 4 4 4 10" xfId="412"/>
    <cellStyle name="Normal 8 2 4 4 4 2" xfId="29623"/>
    <cellStyle name="Normal 8 2 4 4 4 2 2" xfId="35152"/>
    <cellStyle name="Normal 8 2 4 4 4 2 2 2" xfId="29624"/>
    <cellStyle name="Normal 8 2 4 4 4 2 3" xfId="29629"/>
    <cellStyle name="Normal 8 2 4 4 4 3" xfId="35160"/>
    <cellStyle name="Normal 8 2 4 4 4 3 2" xfId="34451"/>
    <cellStyle name="Normal 8 2 4 4 4 3 2 2" xfId="19633"/>
    <cellStyle name="Normal 8 2 4 4 4 3 3" xfId="37569"/>
    <cellStyle name="Normal 8 2 4 4 4 4" xfId="9683"/>
    <cellStyle name="Normal 8 2 4 4 4 4 2" xfId="29630"/>
    <cellStyle name="Normal 8 2 4 4 4 4 2 2" xfId="19896"/>
    <cellStyle name="Normal 8 2 4 4 4 4 3" xfId="29636"/>
    <cellStyle name="Normal 8 2 4 4 4 5" xfId="35872"/>
    <cellStyle name="Normal 8 2 4 4 4 5 2" xfId="30266"/>
    <cellStyle name="Normal 8 2 4 4 4 5 2 2" xfId="29638"/>
    <cellStyle name="Normal 8 2 4 4 4 5 3" xfId="29642"/>
    <cellStyle name="Normal 8 2 4 4 4 6" xfId="20182"/>
    <cellStyle name="Normal 8 2 4 4 4 6 2" xfId="20329"/>
    <cellStyle name="Normal 8 2 4 4 4 6 2 2" xfId="20041"/>
    <cellStyle name="Normal 8 2 4 4 4 6 3" xfId="24628"/>
    <cellStyle name="Normal 8 2 4 4 4 7" xfId="26499"/>
    <cellStyle name="Normal 8 2 4 4 4 7 2" xfId="4088"/>
    <cellStyle name="Normal 8 2 4 4 4 7 2 2" xfId="10878"/>
    <cellStyle name="Normal 8 2 4 4 4 7 3" xfId="4091"/>
    <cellStyle name="Normal 8 2 4 4 4 8" xfId="26516"/>
    <cellStyle name="Normal 8 2 4 4 4 8 2" xfId="26520"/>
    <cellStyle name="Normal 8 2 4 4 4 9" xfId="18342"/>
    <cellStyle name="Normal 8 2 4 4 4 9 2" xfId="29643"/>
    <cellStyle name="Normal 8 2 4 4 5" xfId="26247"/>
    <cellStyle name="Normal 8 2 4 4 5 10" xfId="29649"/>
    <cellStyle name="Normal 8 2 4 4 5 2" xfId="34871"/>
    <cellStyle name="Normal 8 2 4 4 5 2 2" xfId="18166"/>
    <cellStyle name="Normal 8 2 4 4 5 2 2 2" xfId="6034"/>
    <cellStyle name="Normal 8 2 4 4 5 2 3" xfId="18168"/>
    <cellStyle name="Normal 8 2 4 4 5 3" xfId="34891"/>
    <cellStyle name="Normal 8 2 4 4 5 3 2" xfId="37162"/>
    <cellStyle name="Normal 8 2 4 4 5 3 2 2" xfId="3922"/>
    <cellStyle name="Normal 8 2 4 4 5 3 3" xfId="29109"/>
    <cellStyle name="Normal 8 2 4 4 5 4" xfId="29654"/>
    <cellStyle name="Normal 8 2 4 4 5 4 2" xfId="34909"/>
    <cellStyle name="Normal 8 2 4 4 5 4 2 2" xfId="29655"/>
    <cellStyle name="Normal 8 2 4 4 5 4 3" xfId="30700"/>
    <cellStyle name="Normal 8 2 4 4 5 5" xfId="32482"/>
    <cellStyle name="Normal 8 2 4 4 5 5 2" xfId="29660"/>
    <cellStyle name="Normal 8 2 4 4 5 5 2 2" xfId="20139"/>
    <cellStyle name="Normal 8 2 4 4 5 5 3" xfId="29662"/>
    <cellStyle name="Normal 8 2 4 4 5 6" xfId="9152"/>
    <cellStyle name="Normal 8 2 4 4 5 6 2" xfId="36483"/>
    <cellStyle name="Normal 8 2 4 4 5 6 2 2" xfId="37924"/>
    <cellStyle name="Normal 8 2 4 4 5 6 3" xfId="36306"/>
    <cellStyle name="Normal 8 2 4 4 5 7" xfId="31770"/>
    <cellStyle name="Normal 8 2 4 4 5 7 2" xfId="29665"/>
    <cellStyle name="Normal 8 2 4 4 5 7 2 2" xfId="34948"/>
    <cellStyle name="Normal 8 2 4 4 5 7 3" xfId="29667"/>
    <cellStyle name="Normal 8 2 4 4 5 8" xfId="29669"/>
    <cellStyle name="Normal 8 2 4 4 5 8 2" xfId="29672"/>
    <cellStyle name="Normal 8 2 4 4 5 9" xfId="33825"/>
    <cellStyle name="Normal 8 2 4 4 5 9 2" xfId="29673"/>
    <cellStyle name="Normal 8 2 4 4 6" xfId="33797"/>
    <cellStyle name="Normal 8 2 4 4 6 2" xfId="29675"/>
    <cellStyle name="Normal 8 2 4 4 6 2 2" xfId="34392"/>
    <cellStyle name="Normal 8 2 4 4 6 2 2 2" xfId="29676"/>
    <cellStyle name="Normal 8 2 4 4 6 2 3" xfId="29679"/>
    <cellStyle name="Normal 8 2 4 4 6 3" xfId="29680"/>
    <cellStyle name="Normal 8 2 4 4 6 3 2" xfId="10095"/>
    <cellStyle name="Normal 8 2 4 4 6 3 2 2" xfId="10107"/>
    <cellStyle name="Normal 8 2 4 4 6 3 3" xfId="5959"/>
    <cellStyle name="Normal 8 2 4 4 6 4" xfId="13178"/>
    <cellStyle name="Normal 8 2 4 4 6 4 2" xfId="33865"/>
    <cellStyle name="Normal 8 2 4 4 6 4 2 2" xfId="29683"/>
    <cellStyle name="Normal 8 2 4 4 6 4 3" xfId="28812"/>
    <cellStyle name="Normal 8 2 4 4 6 5" xfId="29694"/>
    <cellStyle name="Normal 8 2 4 4 6 5 2" xfId="11503"/>
    <cellStyle name="Normal 8 2 4 4 6 5 2 2" xfId="29698"/>
    <cellStyle name="Normal 8 2 4 4 6 5 3" xfId="13369"/>
    <cellStyle name="Normal 8 2 4 4 6 6" xfId="32764"/>
    <cellStyle name="Normal 8 2 4 4 6 6 2" xfId="21187"/>
    <cellStyle name="Normal 8 2 4 4 6 6 2 2" xfId="23190"/>
    <cellStyle name="Normal 8 2 4 4 6 6 3" xfId="23196"/>
    <cellStyle name="Normal 8 2 4 4 6 7" xfId="29700"/>
    <cellStyle name="Normal 8 2 4 4 6 7 2" xfId="29705"/>
    <cellStyle name="Normal 8 2 4 4 6 8" xfId="29706"/>
    <cellStyle name="Normal 8 2 4 4 6 8 2" xfId="11761"/>
    <cellStyle name="Normal 8 2 4 4 6 9" xfId="27769"/>
    <cellStyle name="Normal 8 2 4 4 7" xfId="11629"/>
    <cellStyle name="Normal 8 2 4 4 7 2" xfId="29707"/>
    <cellStyle name="Normal 8 2 4 4 7 2 2" xfId="33244"/>
    <cellStyle name="Normal 8 2 4 4 7 3" xfId="29709"/>
    <cellStyle name="Normal 8 2 4 4 8" xfId="23239"/>
    <cellStyle name="Normal 8 2 4 4 8 2" xfId="23241"/>
    <cellStyle name="Normal 8 2 4 4 8 2 2" xfId="29714"/>
    <cellStyle name="Normal 8 2 4 4 8 3" xfId="29715"/>
    <cellStyle name="Normal 8 2 4 4 9" xfId="23244"/>
    <cellStyle name="Normal 8 2 4 4 9 2" xfId="32102"/>
    <cellStyle name="Normal 8 2 4 4 9 2 2" xfId="36021"/>
    <cellStyle name="Normal 8 2 4 4 9 3" xfId="29716"/>
    <cellStyle name="Normal 8 2 4 5" xfId="35451"/>
    <cellStyle name="Normal 8 2 4 5 10" xfId="11161"/>
    <cellStyle name="Normal 8 2 4 5 10 2" xfId="20874"/>
    <cellStyle name="Normal 8 2 4 5 10 2 2" xfId="35494"/>
    <cellStyle name="Normal 8 2 4 5 10 3" xfId="11165"/>
    <cellStyle name="Normal 8 2 4 5 11" xfId="13751"/>
    <cellStyle name="Normal 8 2 4 5 11 2" xfId="20877"/>
    <cellStyle name="Normal 8 2 4 5 11 2 2" xfId="30020"/>
    <cellStyle name="Normal 8 2 4 5 11 3" xfId="11173"/>
    <cellStyle name="Normal 8 2 4 5 12" xfId="16396"/>
    <cellStyle name="Normal 8 2 4 5 12 2" xfId="208"/>
    <cellStyle name="Normal 8 2 4 5 13" xfId="20253"/>
    <cellStyle name="Normal 8 2 4 5 13 2" xfId="8095"/>
    <cellStyle name="Normal 8 2 4 5 14" xfId="11183"/>
    <cellStyle name="Normal 8 2 4 5 15" xfId="11186"/>
    <cellStyle name="Normal 8 2 4 5 2" xfId="29718"/>
    <cellStyle name="Normal 8 2 4 5 2 10" xfId="29497"/>
    <cellStyle name="Normal 8 2 4 5 2 10 2" xfId="29499"/>
    <cellStyle name="Normal 8 2 4 5 2 11" xfId="25150"/>
    <cellStyle name="Normal 8 2 4 5 2 2" xfId="31607"/>
    <cellStyle name="Normal 8 2 4 5 2 2 10" xfId="34939"/>
    <cellStyle name="Normal 8 2 4 5 2 2 2" xfId="29723"/>
    <cellStyle name="Normal 8 2 4 5 2 2 2 2" xfId="1872"/>
    <cellStyle name="Normal 8 2 4 5 2 2 2 2 2" xfId="21172"/>
    <cellStyle name="Normal 8 2 4 5 2 2 2 3" xfId="9700"/>
    <cellStyle name="Normal 8 2 4 5 2 2 3" xfId="38620"/>
    <cellStyle name="Normal 8 2 4 5 2 2 3 2" xfId="9045"/>
    <cellStyle name="Normal 8 2 4 5 2 2 3 2 2" xfId="8121"/>
    <cellStyle name="Normal 8 2 4 5 2 2 3 3" xfId="7779"/>
    <cellStyle name="Normal 8 2 4 5 2 2 4" xfId="29725"/>
    <cellStyle name="Normal 8 2 4 5 2 2 4 2" xfId="9093"/>
    <cellStyle name="Normal 8 2 4 5 2 2 4 2 2" xfId="22606"/>
    <cellStyle name="Normal 8 2 4 5 2 2 4 3" xfId="8877"/>
    <cellStyle name="Normal 8 2 4 5 2 2 5" xfId="36120"/>
    <cellStyle name="Normal 8 2 4 5 2 2 5 2" xfId="29730"/>
    <cellStyle name="Normal 8 2 4 5 2 2 5 2 2" xfId="22612"/>
    <cellStyle name="Normal 8 2 4 5 2 2 5 3" xfId="32104"/>
    <cellStyle name="Normal 8 2 4 5 2 2 6" xfId="32682"/>
    <cellStyle name="Normal 8 2 4 5 2 2 6 2" xfId="29737"/>
    <cellStyle name="Normal 8 2 4 5 2 2 6 2 2" xfId="14106"/>
    <cellStyle name="Normal 8 2 4 5 2 2 6 3" xfId="36850"/>
    <cellStyle name="Normal 8 2 4 5 2 2 7" xfId="29743"/>
    <cellStyle name="Normal 8 2 4 5 2 2 7 2" xfId="29747"/>
    <cellStyle name="Normal 8 2 4 5 2 2 7 2 2" xfId="25313"/>
    <cellStyle name="Normal 8 2 4 5 2 2 7 3" xfId="29749"/>
    <cellStyle name="Normal 8 2 4 5 2 2 8" xfId="29751"/>
    <cellStyle name="Normal 8 2 4 5 2 2 8 2" xfId="29756"/>
    <cellStyle name="Normal 8 2 4 5 2 2 9" xfId="6877"/>
    <cellStyle name="Normal 8 2 4 5 2 2 9 2" xfId="1647"/>
    <cellStyle name="Normal 8 2 4 5 2 3" xfId="29760"/>
    <cellStyle name="Normal 8 2 4 5 2 3 2" xfId="37722"/>
    <cellStyle name="Normal 8 2 4 5 2 3 2 2" xfId="35657"/>
    <cellStyle name="Normal 8 2 4 5 2 3 3" xfId="29761"/>
    <cellStyle name="Normal 8 2 4 5 2 4" xfId="29764"/>
    <cellStyle name="Normal 8 2 4 5 2 4 2" xfId="29771"/>
    <cellStyle name="Normal 8 2 4 5 2 4 2 2" xfId="29774"/>
    <cellStyle name="Normal 8 2 4 5 2 4 3" xfId="8701"/>
    <cellStyle name="Normal 8 2 4 5 2 5" xfId="29775"/>
    <cellStyle name="Normal 8 2 4 5 2 5 2" xfId="29776"/>
    <cellStyle name="Normal 8 2 4 5 2 5 2 2" xfId="34071"/>
    <cellStyle name="Normal 8 2 4 5 2 5 3" xfId="29778"/>
    <cellStyle name="Normal 8 2 4 5 2 6" xfId="20191"/>
    <cellStyle name="Normal 8 2 4 5 2 6 2" xfId="15863"/>
    <cellStyle name="Normal 8 2 4 5 2 6 2 2" xfId="35438"/>
    <cellStyle name="Normal 8 2 4 5 2 6 3" xfId="17275"/>
    <cellStyle name="Normal 8 2 4 5 2 7" xfId="25962"/>
    <cellStyle name="Normal 8 2 4 5 2 7 2" xfId="29780"/>
    <cellStyle name="Normal 8 2 4 5 2 7 2 2" xfId="34991"/>
    <cellStyle name="Normal 8 2 4 5 2 7 3" xfId="25766"/>
    <cellStyle name="Normal 8 2 4 5 2 8" xfId="29206"/>
    <cellStyle name="Normal 8 2 4 5 2 8 2" xfId="25773"/>
    <cellStyle name="Normal 8 2 4 5 2 8 2 2" xfId="26192"/>
    <cellStyle name="Normal 8 2 4 5 2 8 3" xfId="6337"/>
    <cellStyle name="Normal 8 2 4 5 2 9" xfId="25775"/>
    <cellStyle name="Normal 8 2 4 5 2 9 2" xfId="26252"/>
    <cellStyle name="Normal 8 2 4 5 3" xfId="3119"/>
    <cellStyle name="Normal 8 2 4 5 3 10" xfId="29528"/>
    <cellStyle name="Normal 8 2 4 5 3 10 2" xfId="630"/>
    <cellStyle name="Normal 8 2 4 5 3 11" xfId="34852"/>
    <cellStyle name="Normal 8 2 4 5 3 2" xfId="29367"/>
    <cellStyle name="Normal 8 2 4 5 3 2 10" xfId="30013"/>
    <cellStyle name="Normal 8 2 4 5 3 2 2" xfId="29370"/>
    <cellStyle name="Normal 8 2 4 5 3 2 2 2" xfId="5208"/>
    <cellStyle name="Normal 8 2 4 5 3 2 2 2 2" xfId="16223"/>
    <cellStyle name="Normal 8 2 4 5 3 2 2 3" xfId="5376"/>
    <cellStyle name="Normal 8 2 4 5 3 2 3" xfId="36739"/>
    <cellStyle name="Normal 8 2 4 5 3 2 3 2" xfId="5231"/>
    <cellStyle name="Normal 8 2 4 5 3 2 3 2 2" xfId="7298"/>
    <cellStyle name="Normal 8 2 4 5 3 2 3 3" xfId="3987"/>
    <cellStyle name="Normal 8 2 4 5 3 2 4" xfId="29784"/>
    <cellStyle name="Normal 8 2 4 5 3 2 4 2" xfId="5279"/>
    <cellStyle name="Normal 8 2 4 5 3 2 4 2 2" xfId="4014"/>
    <cellStyle name="Normal 8 2 4 5 3 2 4 3" xfId="5854"/>
    <cellStyle name="Normal 8 2 4 5 3 2 5" xfId="29789"/>
    <cellStyle name="Normal 8 2 4 5 3 2 5 2" xfId="32911"/>
    <cellStyle name="Normal 8 2 4 5 3 2 5 2 2" xfId="29792"/>
    <cellStyle name="Normal 8 2 4 5 3 2 5 3" xfId="30604"/>
    <cellStyle name="Normal 8 2 4 5 3 2 6" xfId="32915"/>
    <cellStyle name="Normal 8 2 4 5 3 2 6 2" xfId="19040"/>
    <cellStyle name="Normal 8 2 4 5 3 2 6 2 2" xfId="29793"/>
    <cellStyle name="Normal 8 2 4 5 3 2 6 3" xfId="9300"/>
    <cellStyle name="Normal 8 2 4 5 3 2 7" xfId="26847"/>
    <cellStyle name="Normal 8 2 4 5 3 2 7 2" xfId="19047"/>
    <cellStyle name="Normal 8 2 4 5 3 2 7 2 2" xfId="29152"/>
    <cellStyle name="Normal 8 2 4 5 3 2 7 3" xfId="29794"/>
    <cellStyle name="Normal 8 2 4 5 3 2 8" xfId="37917"/>
    <cellStyle name="Normal 8 2 4 5 3 2 8 2" xfId="17970"/>
    <cellStyle name="Normal 8 2 4 5 3 2 9" xfId="10309"/>
    <cellStyle name="Normal 8 2 4 5 3 2 9 2" xfId="20569"/>
    <cellStyle name="Normal 8 2 4 5 3 3" xfId="29371"/>
    <cellStyle name="Normal 8 2 4 5 3 3 2" xfId="36778"/>
    <cellStyle name="Normal 8 2 4 5 3 3 2 2" xfId="37834"/>
    <cellStyle name="Normal 8 2 4 5 3 3 3" xfId="29795"/>
    <cellStyle name="Normal 8 2 4 5 3 4" xfId="24883"/>
    <cellStyle name="Normal 8 2 4 5 3 4 2" xfId="29796"/>
    <cellStyle name="Normal 8 2 4 5 3 4 2 2" xfId="29799"/>
    <cellStyle name="Normal 8 2 4 5 3 4 3" xfId="29800"/>
    <cellStyle name="Normal 8 2 4 5 3 5" xfId="29812"/>
    <cellStyle name="Normal 8 2 4 5 3 5 2" xfId="29813"/>
    <cellStyle name="Normal 8 2 4 5 3 5 2 2" xfId="31077"/>
    <cellStyle name="Normal 8 2 4 5 3 5 3" xfId="29815"/>
    <cellStyle name="Normal 8 2 4 5 3 6" xfId="9108"/>
    <cellStyle name="Normal 8 2 4 5 3 6 2" xfId="4281"/>
    <cellStyle name="Normal 8 2 4 5 3 6 2 2" xfId="37149"/>
    <cellStyle name="Normal 8 2 4 5 3 6 3" xfId="29818"/>
    <cellStyle name="Normal 8 2 4 5 3 7" xfId="3630"/>
    <cellStyle name="Normal 8 2 4 5 3 7 2" xfId="29820"/>
    <cellStyle name="Normal 8 2 4 5 3 7 2 2" xfId="35304"/>
    <cellStyle name="Normal 8 2 4 5 3 7 3" xfId="27152"/>
    <cellStyle name="Normal 8 2 4 5 3 8" xfId="29003"/>
    <cellStyle name="Normal 8 2 4 5 3 8 2" xfId="29821"/>
    <cellStyle name="Normal 8 2 4 5 3 8 2 2" xfId="35421"/>
    <cellStyle name="Normal 8 2 4 5 3 8 3" xfId="3671"/>
    <cellStyle name="Normal 8 2 4 5 3 9" xfId="34779"/>
    <cellStyle name="Normal 8 2 4 5 3 9 2" xfId="29822"/>
    <cellStyle name="Normal 8 2 4 5 4" xfId="29376"/>
    <cellStyle name="Normal 8 2 4 5 4 10" xfId="35288"/>
    <cellStyle name="Normal 8 2 4 5 4 2" xfId="33259"/>
    <cellStyle name="Normal 8 2 4 5 4 2 2" xfId="38675"/>
    <cellStyle name="Normal 8 2 4 5 4 2 2 2" xfId="34651"/>
    <cellStyle name="Normal 8 2 4 5 4 2 3" xfId="28553"/>
    <cellStyle name="Normal 8 2 4 5 4 3" xfId="29378"/>
    <cellStyle name="Normal 8 2 4 5 4 3 2" xfId="29996"/>
    <cellStyle name="Normal 8 2 4 5 4 3 2 2" xfId="30779"/>
    <cellStyle name="Normal 8 2 4 5 4 3 3" xfId="31163"/>
    <cellStyle name="Normal 8 2 4 5 4 4" xfId="29828"/>
    <cellStyle name="Normal 8 2 4 5 4 4 2" xfId="26528"/>
    <cellStyle name="Normal 8 2 4 5 4 4 2 2" xfId="8203"/>
    <cellStyle name="Normal 8 2 4 5 4 4 3" xfId="28380"/>
    <cellStyle name="Normal 8 2 4 5 4 5" xfId="26531"/>
    <cellStyle name="Normal 8 2 4 5 4 5 2" xfId="24997"/>
    <cellStyle name="Normal 8 2 4 5 4 5 2 2" xfId="8185"/>
    <cellStyle name="Normal 8 2 4 5 4 5 3" xfId="28385"/>
    <cellStyle name="Normal 8 2 4 5 4 6" xfId="10904"/>
    <cellStyle name="Normal 8 2 4 5 4 6 2" xfId="26553"/>
    <cellStyle name="Normal 8 2 4 5 4 6 2 2" xfId="28432"/>
    <cellStyle name="Normal 8 2 4 5 4 6 3" xfId="37143"/>
    <cellStyle name="Normal 8 2 4 5 4 7" xfId="8897"/>
    <cellStyle name="Normal 8 2 4 5 4 7 2" xfId="26052"/>
    <cellStyle name="Normal 8 2 4 5 4 7 2 2" xfId="28620"/>
    <cellStyle name="Normal 8 2 4 5 4 7 3" xfId="26567"/>
    <cellStyle name="Normal 8 2 4 5 4 8" xfId="26573"/>
    <cellStyle name="Normal 8 2 4 5 4 8 2" xfId="26577"/>
    <cellStyle name="Normal 8 2 4 5 4 9" xfId="18586"/>
    <cellStyle name="Normal 8 2 4 5 4 9 2" xfId="26580"/>
    <cellStyle name="Normal 8 2 4 5 5" xfId="29833"/>
    <cellStyle name="Normal 8 2 4 5 5 2" xfId="31465"/>
    <cellStyle name="Normal 8 2 4 5 5 2 2" xfId="29834"/>
    <cellStyle name="Normal 8 2 4 5 5 2 2 2" xfId="25025"/>
    <cellStyle name="Normal 8 2 4 5 5 2 3" xfId="29835"/>
    <cellStyle name="Normal 8 2 4 5 5 3" xfId="29836"/>
    <cellStyle name="Normal 8 2 4 5 5 3 2" xfId="32758"/>
    <cellStyle name="Normal 8 2 4 5 5 3 2 2" xfId="25395"/>
    <cellStyle name="Normal 8 2 4 5 5 3 3" xfId="29837"/>
    <cellStyle name="Normal 8 2 4 5 5 4" xfId="26584"/>
    <cellStyle name="Normal 8 2 4 5 5 4 2" xfId="29838"/>
    <cellStyle name="Normal 8 2 4 5 5 4 2 2" xfId="28421"/>
    <cellStyle name="Normal 8 2 4 5 5 4 3" xfId="29839"/>
    <cellStyle name="Normal 8 2 4 5 5 5" xfId="30895"/>
    <cellStyle name="Normal 8 2 4 5 5 5 2" xfId="30897"/>
    <cellStyle name="Normal 8 2 4 5 5 5 2 2" xfId="28427"/>
    <cellStyle name="Normal 8 2 4 5 5 5 3" xfId="29261"/>
    <cellStyle name="Normal 8 2 4 5 5 6" xfId="4888"/>
    <cellStyle name="Normal 8 2 4 5 5 6 2" xfId="38655"/>
    <cellStyle name="Normal 8 2 4 5 5 6 2 2" xfId="6593"/>
    <cellStyle name="Normal 8 2 4 5 5 6 3" xfId="27435"/>
    <cellStyle name="Normal 8 2 4 5 5 7" xfId="29011"/>
    <cellStyle name="Normal 8 2 4 5 5 7 2" xfId="29841"/>
    <cellStyle name="Normal 8 2 4 5 5 8" xfId="26350"/>
    <cellStyle name="Normal 8 2 4 5 5 8 2" xfId="29849"/>
    <cellStyle name="Normal 8 2 4 5 5 9" xfId="36546"/>
    <cellStyle name="Normal 8 2 4 5 6" xfId="29851"/>
    <cellStyle name="Normal 8 2 4 5 6 2" xfId="26414"/>
    <cellStyle name="Normal 8 2 4 5 6 2 2" xfId="15851"/>
    <cellStyle name="Normal 8 2 4 5 6 3" xfId="37402"/>
    <cellStyle name="Normal 8 2 4 5 7" xfId="27177"/>
    <cellStyle name="Normal 8 2 4 5 7 2" xfId="29857"/>
    <cellStyle name="Normal 8 2 4 5 7 2 2" xfId="29859"/>
    <cellStyle name="Normal 8 2 4 5 7 3" xfId="29860"/>
    <cellStyle name="Normal 8 2 4 5 8" xfId="23246"/>
    <cellStyle name="Normal 8 2 4 5 8 2" xfId="29862"/>
    <cellStyle name="Normal 8 2 4 5 8 2 2" xfId="36363"/>
    <cellStyle name="Normal 8 2 4 5 8 3" xfId="28561"/>
    <cellStyle name="Normal 8 2 4 5 9" xfId="29864"/>
    <cellStyle name="Normal 8 2 4 5 9 2" xfId="36106"/>
    <cellStyle name="Normal 8 2 4 5 9 2 2" xfId="29865"/>
    <cellStyle name="Normal 8 2 4 5 9 3" xfId="29868"/>
    <cellStyle name="Normal 8 2 4 6" xfId="26626"/>
    <cellStyle name="Normal 8 2 4 6 10" xfId="29870"/>
    <cellStyle name="Normal 8 2 4 6 10 2" xfId="27820"/>
    <cellStyle name="Normal 8 2 4 6 11" xfId="34475"/>
    <cellStyle name="Normal 8 2 4 6 2" xfId="29872"/>
    <cellStyle name="Normal 8 2 4 6 2 10" xfId="29873"/>
    <cellStyle name="Normal 8 2 4 6 2 2" xfId="25246"/>
    <cellStyle name="Normal 8 2 4 6 2 2 2" xfId="8136"/>
    <cellStyle name="Normal 8 2 4 6 2 2 2 2" xfId="5133"/>
    <cellStyle name="Normal 8 2 4 6 2 2 3" xfId="31721"/>
    <cellStyle name="Normal 8 2 4 6 2 3" xfId="31029"/>
    <cellStyle name="Normal 8 2 4 6 2 3 2" xfId="33119"/>
    <cellStyle name="Normal 8 2 4 6 2 3 2 2" xfId="29726"/>
    <cellStyle name="Normal 8 2 4 6 2 3 3" xfId="26199"/>
    <cellStyle name="Normal 8 2 4 6 2 4" xfId="31034"/>
    <cellStyle name="Normal 8 2 4 6 2 4 2" xfId="24948"/>
    <cellStyle name="Normal 8 2 4 6 2 4 2 2" xfId="29785"/>
    <cellStyle name="Normal 8 2 4 6 2 4 3" xfId="37553"/>
    <cellStyle name="Normal 8 2 4 6 2 5" xfId="29875"/>
    <cellStyle name="Normal 8 2 4 6 2 5 2" xfId="29880"/>
    <cellStyle name="Normal 8 2 4 6 2 5 2 2" xfId="29888"/>
    <cellStyle name="Normal 8 2 4 6 2 5 3" xfId="29891"/>
    <cellStyle name="Normal 8 2 4 6 2 6" xfId="20197"/>
    <cellStyle name="Normal 8 2 4 6 2 6 2" xfId="20199"/>
    <cellStyle name="Normal 8 2 4 6 2 6 2 2" xfId="36738"/>
    <cellStyle name="Normal 8 2 4 6 2 6 3" xfId="28729"/>
    <cellStyle name="Normal 8 2 4 6 2 7" xfId="7440"/>
    <cellStyle name="Normal 8 2 4 6 2 7 2" xfId="29893"/>
    <cellStyle name="Normal 8 2 4 6 2 7 2 2" xfId="23174"/>
    <cellStyle name="Normal 8 2 4 6 2 7 3" xfId="29896"/>
    <cellStyle name="Normal 8 2 4 6 2 8" xfId="33959"/>
    <cellStyle name="Normal 8 2 4 6 2 8 2" xfId="29897"/>
    <cellStyle name="Normal 8 2 4 6 2 9" xfId="37336"/>
    <cellStyle name="Normal 8 2 4 6 2 9 2" xfId="38376"/>
    <cellStyle name="Normal 8 2 4 6 3" xfId="29900"/>
    <cellStyle name="Normal 8 2 4 6 3 2" xfId="9750"/>
    <cellStyle name="Normal 8 2 4 6 3 2 2" xfId="3472"/>
    <cellStyle name="Normal 8 2 4 6 3 3" xfId="1910"/>
    <cellStyle name="Normal 8 2 4 6 4" xfId="29903"/>
    <cellStyle name="Normal 8 2 4 6 4 2" xfId="29904"/>
    <cellStyle name="Normal 8 2 4 6 4 2 2" xfId="34967"/>
    <cellStyle name="Normal 8 2 4 6 4 3" xfId="31035"/>
    <cellStyle name="Normal 8 2 4 6 5" xfId="10150"/>
    <cellStyle name="Normal 8 2 4 6 5 2" xfId="29906"/>
    <cellStyle name="Normal 8 2 4 6 5 2 2" xfId="29907"/>
    <cellStyle name="Normal 8 2 4 6 5 3" xfId="36847"/>
    <cellStyle name="Normal 8 2 4 6 6" xfId="27140"/>
    <cellStyle name="Normal 8 2 4 6 6 2" xfId="29913"/>
    <cellStyle name="Normal 8 2 4 6 6 2 2" xfId="29916"/>
    <cellStyle name="Normal 8 2 4 6 6 3" xfId="31036"/>
    <cellStyle name="Normal 8 2 4 6 7" xfId="27321"/>
    <cellStyle name="Normal 8 2 4 6 7 2" xfId="29918"/>
    <cellStyle name="Normal 8 2 4 6 7 2 2" xfId="29919"/>
    <cellStyle name="Normal 8 2 4 6 7 3" xfId="29920"/>
    <cellStyle name="Normal 8 2 4 6 8" xfId="30098"/>
    <cellStyle name="Normal 8 2 4 6 8 2" xfId="2368"/>
    <cellStyle name="Normal 8 2 4 6 8 2 2" xfId="2233"/>
    <cellStyle name="Normal 8 2 4 6 8 3" xfId="430"/>
    <cellStyle name="Normal 8 2 4 6 9" xfId="31491"/>
    <cellStyle name="Normal 8 2 4 6 9 2" xfId="32237"/>
    <cellStyle name="Normal 8 2 4 7" xfId="29922"/>
    <cellStyle name="Normal 8 2 4 7 10" xfId="29924"/>
    <cellStyle name="Normal 8 2 4 7 10 2" xfId="29380"/>
    <cellStyle name="Normal 8 2 4 7 11" xfId="29927"/>
    <cellStyle name="Normal 8 2 4 7 2" xfId="29928"/>
    <cellStyle name="Normal 8 2 4 7 2 10" xfId="29929"/>
    <cellStyle name="Normal 8 2 4 7 2 2" xfId="29930"/>
    <cellStyle name="Normal 8 2 4 7 2 2 2" xfId="2993"/>
    <cellStyle name="Normal 8 2 4 7 2 2 2 2" xfId="4984"/>
    <cellStyle name="Normal 8 2 4 7 2 2 3" xfId="36057"/>
    <cellStyle name="Normal 8 2 4 7 2 3" xfId="37768"/>
    <cellStyle name="Normal 8 2 4 7 2 3 2" xfId="38062"/>
    <cellStyle name="Normal 8 2 4 7 2 3 2 2" xfId="29938"/>
    <cellStyle name="Normal 8 2 4 7 2 3 3" xfId="29940"/>
    <cellStyle name="Normal 8 2 4 7 2 4" xfId="29945"/>
    <cellStyle name="Normal 8 2 4 7 2 4 2" xfId="29946"/>
    <cellStyle name="Normal 8 2 4 7 2 4 2 2" xfId="29950"/>
    <cellStyle name="Normal 8 2 4 7 2 4 3" xfId="29952"/>
    <cellStyle name="Normal 8 2 4 7 2 5" xfId="29953"/>
    <cellStyle name="Normal 8 2 4 7 2 5 2" xfId="29954"/>
    <cellStyle name="Normal 8 2 4 7 2 5 2 2" xfId="29959"/>
    <cellStyle name="Normal 8 2 4 7 2 5 3" xfId="29960"/>
    <cellStyle name="Normal 8 2 4 7 2 6" xfId="20203"/>
    <cellStyle name="Normal 8 2 4 7 2 6 2" xfId="5277"/>
    <cellStyle name="Normal 8 2 4 7 2 6 2 2" xfId="29967"/>
    <cellStyle name="Normal 8 2 4 7 2 6 3" xfId="29968"/>
    <cellStyle name="Normal 8 2 4 7 2 7" xfId="8730"/>
    <cellStyle name="Normal 8 2 4 7 2 7 2" xfId="29040"/>
    <cellStyle name="Normal 8 2 4 7 2 7 2 2" xfId="11951"/>
    <cellStyle name="Normal 8 2 4 7 2 7 3" xfId="33658"/>
    <cellStyle name="Normal 8 2 4 7 2 8" xfId="29972"/>
    <cellStyle name="Normal 8 2 4 7 2 8 2" xfId="29973"/>
    <cellStyle name="Normal 8 2 4 7 2 9" xfId="37522"/>
    <cellStyle name="Normal 8 2 4 7 2 9 2" xfId="28326"/>
    <cellStyle name="Normal 8 2 4 7 3" xfId="29975"/>
    <cellStyle name="Normal 8 2 4 7 3 2" xfId="29976"/>
    <cellStyle name="Normal 8 2 4 7 3 2 2" xfId="29981"/>
    <cellStyle name="Normal 8 2 4 7 3 3" xfId="29982"/>
    <cellStyle name="Normal 8 2 4 7 4" xfId="29983"/>
    <cellStyle name="Normal 8 2 4 7 4 2" xfId="29985"/>
    <cellStyle name="Normal 8 2 4 7 4 2 2" xfId="14364"/>
    <cellStyle name="Normal 8 2 4 7 4 3" xfId="29986"/>
    <cellStyle name="Normal 8 2 4 7 5" xfId="29990"/>
    <cellStyle name="Normal 8 2 4 7 5 2" xfId="32798"/>
    <cellStyle name="Normal 8 2 4 7 5 2 2" xfId="29991"/>
    <cellStyle name="Normal 8 2 4 7 5 3" xfId="25977"/>
    <cellStyle name="Normal 8 2 4 7 6" xfId="29994"/>
    <cellStyle name="Normal 8 2 4 7 6 2" xfId="30001"/>
    <cellStyle name="Normal 8 2 4 7 6 2 2" xfId="30004"/>
    <cellStyle name="Normal 8 2 4 7 6 3" xfId="30005"/>
    <cellStyle name="Normal 8 2 4 7 7" xfId="27391"/>
    <cellStyle name="Normal 8 2 4 7 7 2" xfId="6069"/>
    <cellStyle name="Normal 8 2 4 7 7 2 2" xfId="2955"/>
    <cellStyle name="Normal 8 2 4 7 7 3" xfId="8364"/>
    <cellStyle name="Normal 8 2 4 7 8" xfId="30007"/>
    <cellStyle name="Normal 8 2 4 7 8 2" xfId="12564"/>
    <cellStyle name="Normal 8 2 4 7 8 2 2" xfId="13284"/>
    <cellStyle name="Normal 8 2 4 7 8 3" xfId="7322"/>
    <cellStyle name="Normal 8 2 4 7 9" xfId="32744"/>
    <cellStyle name="Normal 8 2 4 7 9 2" xfId="3888"/>
    <cellStyle name="Normal 8 2 4 8" xfId="30008"/>
    <cellStyle name="Normal 8 2 4 8 10" xfId="7921"/>
    <cellStyle name="Normal 8 2 4 8 10 2" xfId="30009"/>
    <cellStyle name="Normal 8 2 4 8 11" xfId="30010"/>
    <cellStyle name="Normal 8 2 4 8 2" xfId="36360"/>
    <cellStyle name="Normal 8 2 4 8 2 10" xfId="30011"/>
    <cellStyle name="Normal 8 2 4 8 2 2" xfId="30014"/>
    <cellStyle name="Normal 8 2 4 8 2 2 2" xfId="30018"/>
    <cellStyle name="Normal 8 2 4 8 2 2 2 2" xfId="28649"/>
    <cellStyle name="Normal 8 2 4 8 2 2 3" xfId="28618"/>
    <cellStyle name="Normal 8 2 4 8 2 3" xfId="31082"/>
    <cellStyle name="Normal 8 2 4 8 2 3 2" xfId="26915"/>
    <cellStyle name="Normal 8 2 4 8 2 3 2 2" xfId="30019"/>
    <cellStyle name="Normal 8 2 4 8 2 3 3" xfId="30021"/>
    <cellStyle name="Normal 8 2 4 8 2 4" xfId="28632"/>
    <cellStyle name="Normal 8 2 4 8 2 4 2" xfId="28639"/>
    <cellStyle name="Normal 8 2 4 8 2 4 2 2" xfId="30023"/>
    <cellStyle name="Normal 8 2 4 8 2 4 3" xfId="30024"/>
    <cellStyle name="Normal 8 2 4 8 2 5" xfId="28642"/>
    <cellStyle name="Normal 8 2 4 8 2 5 2" xfId="30025"/>
    <cellStyle name="Normal 8 2 4 8 2 5 2 2" xfId="30028"/>
    <cellStyle name="Normal 8 2 4 8 2 5 3" xfId="30031"/>
    <cellStyle name="Normal 8 2 4 8 2 6" xfId="8150"/>
    <cellStyle name="Normal 8 2 4 8 2 6 2" xfId="15557"/>
    <cellStyle name="Normal 8 2 4 8 2 6 2 2" xfId="33426"/>
    <cellStyle name="Normal 8 2 4 8 2 6 3" xfId="30033"/>
    <cellStyle name="Normal 8 2 4 8 2 7" xfId="8153"/>
    <cellStyle name="Normal 8 2 4 8 2 7 2" xfId="30034"/>
    <cellStyle name="Normal 8 2 4 8 2 7 2 2" xfId="30037"/>
    <cellStyle name="Normal 8 2 4 8 2 7 3" xfId="33480"/>
    <cellStyle name="Normal 8 2 4 8 2 8" xfId="30038"/>
    <cellStyle name="Normal 8 2 4 8 2 8 2" xfId="30041"/>
    <cellStyle name="Normal 8 2 4 8 2 9" xfId="4601"/>
    <cellStyle name="Normal 8 2 4 8 2 9 2" xfId="26365"/>
    <cellStyle name="Normal 8 2 4 8 3" xfId="30043"/>
    <cellStyle name="Normal 8 2 4 8 3 2" xfId="30044"/>
    <cellStyle name="Normal 8 2 4 8 3 2 2" xfId="30045"/>
    <cellStyle name="Normal 8 2 4 8 3 3" xfId="31854"/>
    <cellStyle name="Normal 8 2 4 8 4" xfId="25886"/>
    <cellStyle name="Normal 8 2 4 8 4 2" xfId="30047"/>
    <cellStyle name="Normal 8 2 4 8 4 2 2" xfId="30051"/>
    <cellStyle name="Normal 8 2 4 8 4 3" xfId="30052"/>
    <cellStyle name="Normal 8 2 4 8 5" xfId="30054"/>
    <cellStyle name="Normal 8 2 4 8 5 2" xfId="30056"/>
    <cellStyle name="Normal 8 2 4 8 5 2 2" xfId="30057"/>
    <cellStyle name="Normal 8 2 4 8 5 3" xfId="31826"/>
    <cellStyle name="Normal 8 2 4 8 6" xfId="30060"/>
    <cellStyle name="Normal 8 2 4 8 6 2" xfId="18368"/>
    <cellStyle name="Normal 8 2 4 8 6 2 2" xfId="30061"/>
    <cellStyle name="Normal 8 2 4 8 6 3" xfId="37888"/>
    <cellStyle name="Normal 8 2 4 8 7" xfId="27433"/>
    <cellStyle name="Normal 8 2 4 8 7 2" xfId="12068"/>
    <cellStyle name="Normal 8 2 4 8 7 2 2" xfId="12031"/>
    <cellStyle name="Normal 8 2 4 8 7 3" xfId="11608"/>
    <cellStyle name="Normal 8 2 4 8 8" xfId="30062"/>
    <cellStyle name="Normal 8 2 4 8 8 2" xfId="12248"/>
    <cellStyle name="Normal 8 2 4 8 8 2 2" xfId="12253"/>
    <cellStyle name="Normal 8 2 4 8 8 3" xfId="9137"/>
    <cellStyle name="Normal 8 2 4 8 9" xfId="33384"/>
    <cellStyle name="Normal 8 2 4 8 9 2" xfId="12681"/>
    <cellStyle name="Normal 8 2 4 9" xfId="14587"/>
    <cellStyle name="Normal 8 2 4 9 10" xfId="30063"/>
    <cellStyle name="Normal 8 2 4 9 2" xfId="26776"/>
    <cellStyle name="Normal 8 2 4 9 2 2" xfId="30458"/>
    <cellStyle name="Normal 8 2 4 9 2 2 2" xfId="16332"/>
    <cellStyle name="Normal 8 2 4 9 2 3" xfId="36144"/>
    <cellStyle name="Normal 8 2 4 9 3" xfId="21033"/>
    <cellStyle name="Normal 8 2 4 9 3 2" xfId="21034"/>
    <cellStyle name="Normal 8 2 4 9 3 2 2" xfId="27956"/>
    <cellStyle name="Normal 8 2 4 9 3 3" xfId="31864"/>
    <cellStyle name="Normal 8 2 4 9 4" xfId="15167"/>
    <cellStyle name="Normal 8 2 4 9 4 2" xfId="15172"/>
    <cellStyle name="Normal 8 2 4 9 4 2 2" xfId="26305"/>
    <cellStyle name="Normal 8 2 4 9 4 3" xfId="30065"/>
    <cellStyle name="Normal 8 2 4 9 5" xfId="15178"/>
    <cellStyle name="Normal 8 2 4 9 5 2" xfId="30066"/>
    <cellStyle name="Normal 8 2 4 9 5 2 2" xfId="4317"/>
    <cellStyle name="Normal 8 2 4 9 5 3" xfId="25190"/>
    <cellStyle name="Normal 8 2 4 9 6" xfId="30067"/>
    <cellStyle name="Normal 8 2 4 9 6 2" xfId="30069"/>
    <cellStyle name="Normal 8 2 4 9 6 2 2" xfId="4804"/>
    <cellStyle name="Normal 8 2 4 9 6 3" xfId="30070"/>
    <cellStyle name="Normal 8 2 4 9 7" xfId="29313"/>
    <cellStyle name="Normal 8 2 4 9 7 2" xfId="13403"/>
    <cellStyle name="Normal 8 2 4 9 7 2 2" xfId="13418"/>
    <cellStyle name="Normal 8 2 4 9 7 3" xfId="13468"/>
    <cellStyle name="Normal 8 2 4 9 8" xfId="30071"/>
    <cellStyle name="Normal 8 2 4 9 8 2" xfId="13896"/>
    <cellStyle name="Normal 8 2 4 9 9" xfId="33388"/>
    <cellStyle name="Normal 8 2 4 9 9 2" xfId="14299"/>
    <cellStyle name="Normal 8 2 5" xfId="29447"/>
    <cellStyle name="Normal 8 2 5 10" xfId="36856"/>
    <cellStyle name="Normal 8 2 5 10 2" xfId="37921"/>
    <cellStyle name="Normal 8 2 5 10 2 2" xfId="33735"/>
    <cellStyle name="Normal 8 2 5 10 3" xfId="19330"/>
    <cellStyle name="Normal 8 2 5 11" xfId="23913"/>
    <cellStyle name="Normal 8 2 5 11 2" xfId="33147"/>
    <cellStyle name="Normal 8 2 5 11 2 2" xfId="30072"/>
    <cellStyle name="Normal 8 2 5 11 3" xfId="19344"/>
    <cellStyle name="Normal 8 2 5 12" xfId="23917"/>
    <cellStyle name="Normal 8 2 5 12 2" xfId="30077"/>
    <cellStyle name="Normal 8 2 5 12 2 2" xfId="30086"/>
    <cellStyle name="Normal 8 2 5 12 3" xfId="5123"/>
    <cellStyle name="Normal 8 2 5 13" xfId="25725"/>
    <cellStyle name="Normal 8 2 5 13 2" xfId="36443"/>
    <cellStyle name="Normal 8 2 5 13 2 2" xfId="31844"/>
    <cellStyle name="Normal 8 2 5 13 3" xfId="7650"/>
    <cellStyle name="Normal 8 2 5 14" xfId="12390"/>
    <cellStyle name="Normal 8 2 5 14 2" xfId="12315"/>
    <cellStyle name="Normal 8 2 5 14 2 2" xfId="30092"/>
    <cellStyle name="Normal 8 2 5 14 3" xfId="8314"/>
    <cellStyle name="Normal 8 2 5 15" xfId="12458"/>
    <cellStyle name="Normal 8 2 5 15 2" xfId="36751"/>
    <cellStyle name="Normal 8 2 5 15 2 2" xfId="4252"/>
    <cellStyle name="Normal 8 2 5 15 3" xfId="19316"/>
    <cellStyle name="Normal 8 2 5 16" xfId="38273"/>
    <cellStyle name="Normal 8 2 5 16 2" xfId="38275"/>
    <cellStyle name="Normal 8 2 5 17" xfId="33698"/>
    <cellStyle name="Normal 8 2 5 17 2" xfId="30093"/>
    <cellStyle name="Normal 8 2 5 18" xfId="32831"/>
    <cellStyle name="Normal 8 2 5 19" xfId="16560"/>
    <cellStyle name="Normal 8 2 5 2" xfId="3697"/>
    <cellStyle name="Normal 8 2 5 2 10" xfId="17375"/>
    <cellStyle name="Normal 8 2 5 2 10 2" xfId="30094"/>
    <cellStyle name="Normal 8 2 5 2 10 2 2" xfId="30099"/>
    <cellStyle name="Normal 8 2 5 2 10 3" xfId="6861"/>
    <cellStyle name="Normal 8 2 5 2 11" xfId="30101"/>
    <cellStyle name="Normal 8 2 5 2 11 2" xfId="35672"/>
    <cellStyle name="Normal 8 2 5 2 11 2 2" xfId="30795"/>
    <cellStyle name="Normal 8 2 5 2 11 3" xfId="37366"/>
    <cellStyle name="Normal 8 2 5 2 12" xfId="17243"/>
    <cellStyle name="Normal 8 2 5 2 12 2" xfId="30102"/>
    <cellStyle name="Normal 8 2 5 2 12 2 2" xfId="31348"/>
    <cellStyle name="Normal 8 2 5 2 12 3" xfId="15161"/>
    <cellStyle name="Normal 8 2 5 2 13" xfId="29046"/>
    <cellStyle name="Normal 8 2 5 2 13 2" xfId="29048"/>
    <cellStyle name="Normal 8 2 5 2 14" xfId="29051"/>
    <cellStyle name="Normal 8 2 5 2 14 2" xfId="38074"/>
    <cellStyle name="Normal 8 2 5 2 15" xfId="38533"/>
    <cellStyle name="Normal 8 2 5 2 16" xfId="30108"/>
    <cellStyle name="Normal 8 2 5 2 2" xfId="30109"/>
    <cellStyle name="Normal 8 2 5 2 2 10" xfId="30113"/>
    <cellStyle name="Normal 8 2 5 2 2 10 2" xfId="30118"/>
    <cellStyle name="Normal 8 2 5 2 2 11" xfId="20379"/>
    <cellStyle name="Normal 8 2 5 2 2 2" xfId="24732"/>
    <cellStyle name="Normal 8 2 5 2 2 2 10" xfId="16818"/>
    <cellStyle name="Normal 8 2 5 2 2 2 2" xfId="36871"/>
    <cellStyle name="Normal 8 2 5 2 2 2 2 2" xfId="32414"/>
    <cellStyle name="Normal 8 2 5 2 2 2 2 2 2" xfId="30120"/>
    <cellStyle name="Normal 8 2 5 2 2 2 2 3" xfId="30123"/>
    <cellStyle name="Normal 8 2 5 2 2 2 3" xfId="26289"/>
    <cellStyle name="Normal 8 2 5 2 2 2 3 2" xfId="26768"/>
    <cellStyle name="Normal 8 2 5 2 2 2 3 2 2" xfId="30125"/>
    <cellStyle name="Normal 8 2 5 2 2 2 3 3" xfId="31217"/>
    <cellStyle name="Normal 8 2 5 2 2 2 4" xfId="30129"/>
    <cellStyle name="Normal 8 2 5 2 2 2 4 2" xfId="37849"/>
    <cellStyle name="Normal 8 2 5 2 2 2 4 2 2" xfId="30133"/>
    <cellStyle name="Normal 8 2 5 2 2 2 4 3" xfId="35489"/>
    <cellStyle name="Normal 8 2 5 2 2 2 5" xfId="32695"/>
    <cellStyle name="Normal 8 2 5 2 2 2 5 2" xfId="22926"/>
    <cellStyle name="Normal 8 2 5 2 2 2 5 2 2" xfId="35516"/>
    <cellStyle name="Normal 8 2 5 2 2 2 5 3" xfId="30134"/>
    <cellStyle name="Normal 8 2 5 2 2 2 6" xfId="30505"/>
    <cellStyle name="Normal 8 2 5 2 2 2 6 2" xfId="14482"/>
    <cellStyle name="Normal 8 2 5 2 2 2 6 2 2" xfId="1246"/>
    <cellStyle name="Normal 8 2 5 2 2 2 6 3" xfId="21312"/>
    <cellStyle name="Normal 8 2 5 2 2 2 7" xfId="30138"/>
    <cellStyle name="Normal 8 2 5 2 2 2 7 2" xfId="13213"/>
    <cellStyle name="Normal 8 2 5 2 2 2 7 2 2" xfId="10131"/>
    <cellStyle name="Normal 8 2 5 2 2 2 7 3" xfId="35948"/>
    <cellStyle name="Normal 8 2 5 2 2 2 8" xfId="30143"/>
    <cellStyle name="Normal 8 2 5 2 2 2 8 2" xfId="10887"/>
    <cellStyle name="Normal 8 2 5 2 2 2 9" xfId="4542"/>
    <cellStyle name="Normal 8 2 5 2 2 2 9 2" xfId="10920"/>
    <cellStyle name="Normal 8 2 5 2 2 3" xfId="8015"/>
    <cellStyle name="Normal 8 2 5 2 2 3 2" xfId="35314"/>
    <cellStyle name="Normal 8 2 5 2 2 3 2 2" xfId="5136"/>
    <cellStyle name="Normal 8 2 5 2 2 3 3" xfId="12200"/>
    <cellStyle name="Normal 8 2 5 2 2 4" xfId="32468"/>
    <cellStyle name="Normal 8 2 5 2 2 4 2" xfId="36008"/>
    <cellStyle name="Normal 8 2 5 2 2 4 2 2" xfId="36707"/>
    <cellStyle name="Normal 8 2 5 2 2 4 3" xfId="19561"/>
    <cellStyle name="Normal 8 2 5 2 2 5" xfId="13689"/>
    <cellStyle name="Normal 8 2 5 2 2 5 2" xfId="36938"/>
    <cellStyle name="Normal 8 2 5 2 2 5 2 2" xfId="30148"/>
    <cellStyle name="Normal 8 2 5 2 2 5 3" xfId="26479"/>
    <cellStyle name="Normal 8 2 5 2 2 6" xfId="30155"/>
    <cellStyle name="Normal 8 2 5 2 2 6 2" xfId="34081"/>
    <cellStyle name="Normal 8 2 5 2 2 6 2 2" xfId="1775"/>
    <cellStyle name="Normal 8 2 5 2 2 6 3" xfId="36648"/>
    <cellStyle name="Normal 8 2 5 2 2 7" xfId="9207"/>
    <cellStyle name="Normal 8 2 5 2 2 7 2" xfId="9601"/>
    <cellStyle name="Normal 8 2 5 2 2 7 2 2" xfId="6087"/>
    <cellStyle name="Normal 8 2 5 2 2 7 3" xfId="26487"/>
    <cellStyle name="Normal 8 2 5 2 2 8" xfId="19751"/>
    <cellStyle name="Normal 8 2 5 2 2 8 2" xfId="35965"/>
    <cellStyle name="Normal 8 2 5 2 2 8 2 2" xfId="223"/>
    <cellStyle name="Normal 8 2 5 2 2 8 3" xfId="15332"/>
    <cellStyle name="Normal 8 2 5 2 2 9" xfId="30524"/>
    <cellStyle name="Normal 8 2 5 2 2 9 2" xfId="30160"/>
    <cellStyle name="Normal 8 2 5 2 3" xfId="34332"/>
    <cellStyle name="Normal 8 2 5 2 3 10" xfId="28297"/>
    <cellStyle name="Normal 8 2 5 2 3 10 2" xfId="37581"/>
    <cellStyle name="Normal 8 2 5 2 3 11" xfId="30161"/>
    <cellStyle name="Normal 8 2 5 2 3 2" xfId="35539"/>
    <cellStyle name="Normal 8 2 5 2 3 2 10" xfId="32837"/>
    <cellStyle name="Normal 8 2 5 2 3 2 2" xfId="30163"/>
    <cellStyle name="Normal 8 2 5 2 3 2 2 2" xfId="30164"/>
    <cellStyle name="Normal 8 2 5 2 3 2 2 2 2" xfId="30165"/>
    <cellStyle name="Normal 8 2 5 2 3 2 2 3" xfId="30167"/>
    <cellStyle name="Normal 8 2 5 2 3 2 3" xfId="21055"/>
    <cellStyle name="Normal 8 2 5 2 3 2 3 2" xfId="30170"/>
    <cellStyle name="Normal 8 2 5 2 3 2 3 2 2" xfId="16059"/>
    <cellStyle name="Normal 8 2 5 2 3 2 3 3" xfId="11557"/>
    <cellStyle name="Normal 8 2 5 2 3 2 4" xfId="30171"/>
    <cellStyle name="Normal 8 2 5 2 3 2 4 2" xfId="30172"/>
    <cellStyle name="Normal 8 2 5 2 3 2 4 2 2" xfId="30173"/>
    <cellStyle name="Normal 8 2 5 2 3 2 4 3" xfId="35827"/>
    <cellStyle name="Normal 8 2 5 2 3 2 5" xfId="22975"/>
    <cellStyle name="Normal 8 2 5 2 3 2 5 2" xfId="4365"/>
    <cellStyle name="Normal 8 2 5 2 3 2 5 2 2" xfId="10219"/>
    <cellStyle name="Normal 8 2 5 2 3 2 5 3" xfId="31665"/>
    <cellStyle name="Normal 8 2 5 2 3 2 6" xfId="22976"/>
    <cellStyle name="Normal 8 2 5 2 3 2 6 2" xfId="2281"/>
    <cellStyle name="Normal 8 2 5 2 3 2 6 2 2" xfId="10345"/>
    <cellStyle name="Normal 8 2 5 2 3 2 6 3" xfId="22405"/>
    <cellStyle name="Normal 8 2 5 2 3 2 7" xfId="30174"/>
    <cellStyle name="Normal 8 2 5 2 3 2 7 2" xfId="9914"/>
    <cellStyle name="Normal 8 2 5 2 3 2 7 2 2" xfId="10274"/>
    <cellStyle name="Normal 8 2 5 2 3 2 7 3" xfId="38870"/>
    <cellStyle name="Normal 8 2 5 2 3 2 8" xfId="35577"/>
    <cellStyle name="Normal 8 2 5 2 3 2 8 2" xfId="5942"/>
    <cellStyle name="Normal 8 2 5 2 3 2 9" xfId="11519"/>
    <cellStyle name="Normal 8 2 5 2 3 2 9 2" xfId="11522"/>
    <cellStyle name="Normal 8 2 5 2 3 3" xfId="30177"/>
    <cellStyle name="Normal 8 2 5 2 3 3 2" xfId="24538"/>
    <cellStyle name="Normal 8 2 5 2 3 3 2 2" xfId="30178"/>
    <cellStyle name="Normal 8 2 5 2 3 3 3" xfId="33611"/>
    <cellStyle name="Normal 8 2 5 2 3 4" xfId="24544"/>
    <cellStyle name="Normal 8 2 5 2 3 4 2" xfId="30181"/>
    <cellStyle name="Normal 8 2 5 2 3 4 2 2" xfId="30182"/>
    <cellStyle name="Normal 8 2 5 2 3 4 3" xfId="37721"/>
    <cellStyle name="Normal 8 2 5 2 3 5" xfId="30090"/>
    <cellStyle name="Normal 8 2 5 2 3 5 2" xfId="35600"/>
    <cellStyle name="Normal 8 2 5 2 3 5 2 2" xfId="30183"/>
    <cellStyle name="Normal 8 2 5 2 3 5 3" xfId="30184"/>
    <cellStyle name="Normal 8 2 5 2 3 6" xfId="30186"/>
    <cellStyle name="Normal 8 2 5 2 3 6 2" xfId="30190"/>
    <cellStyle name="Normal 8 2 5 2 3 6 2 2" xfId="35370"/>
    <cellStyle name="Normal 8 2 5 2 3 6 3" xfId="30191"/>
    <cellStyle name="Normal 8 2 5 2 3 7" xfId="6007"/>
    <cellStyle name="Normal 8 2 5 2 3 7 2" xfId="197"/>
    <cellStyle name="Normal 8 2 5 2 3 7 2 2" xfId="35485"/>
    <cellStyle name="Normal 8 2 5 2 3 7 3" xfId="30195"/>
    <cellStyle name="Normal 8 2 5 2 3 8" xfId="19753"/>
    <cellStyle name="Normal 8 2 5 2 3 8 2" xfId="30197"/>
    <cellStyle name="Normal 8 2 5 2 3 8 2 2" xfId="29295"/>
    <cellStyle name="Normal 8 2 5 2 3 8 3" xfId="32238"/>
    <cellStyle name="Normal 8 2 5 2 3 9" xfId="30203"/>
    <cellStyle name="Normal 8 2 5 2 3 9 2" xfId="29062"/>
    <cellStyle name="Normal 8 2 5 2 4" xfId="30204"/>
    <cellStyle name="Normal 8 2 5 2 4 10" xfId="30589"/>
    <cellStyle name="Normal 8 2 5 2 4 2" xfId="30205"/>
    <cellStyle name="Normal 8 2 5 2 4 2 2" xfId="30206"/>
    <cellStyle name="Normal 8 2 5 2 4 2 2 2" xfId="30207"/>
    <cellStyle name="Normal 8 2 5 2 4 2 3" xfId="28390"/>
    <cellStyle name="Normal 8 2 5 2 4 3" xfId="30208"/>
    <cellStyle name="Normal 8 2 5 2 4 3 2" xfId="30209"/>
    <cellStyle name="Normal 8 2 5 2 4 3 2 2" xfId="6610"/>
    <cellStyle name="Normal 8 2 5 2 4 3 3" xfId="37641"/>
    <cellStyle name="Normal 8 2 5 2 4 4" xfId="14490"/>
    <cellStyle name="Normal 8 2 5 2 4 4 2" xfId="30211"/>
    <cellStyle name="Normal 8 2 5 2 4 4 2 2" xfId="33887"/>
    <cellStyle name="Normal 8 2 5 2 4 4 3" xfId="30215"/>
    <cellStyle name="Normal 8 2 5 2 4 5" xfId="25806"/>
    <cellStyle name="Normal 8 2 5 2 4 5 2" xfId="30217"/>
    <cellStyle name="Normal 8 2 5 2 4 5 2 2" xfId="38023"/>
    <cellStyle name="Normal 8 2 5 2 4 5 3" xfId="30218"/>
    <cellStyle name="Normal 8 2 5 2 4 6" xfId="30222"/>
    <cellStyle name="Normal 8 2 5 2 4 6 2" xfId="37948"/>
    <cellStyle name="Normal 8 2 5 2 4 6 2 2" xfId="317"/>
    <cellStyle name="Normal 8 2 5 2 4 6 3" xfId="30223"/>
    <cellStyle name="Normal 8 2 5 2 4 7" xfId="29394"/>
    <cellStyle name="Normal 8 2 5 2 4 7 2" xfId="8911"/>
    <cellStyle name="Normal 8 2 5 2 4 7 2 2" xfId="6931"/>
    <cellStyle name="Normal 8 2 5 2 4 7 3" xfId="30224"/>
    <cellStyle name="Normal 8 2 5 2 4 8" xfId="19756"/>
    <cellStyle name="Normal 8 2 5 2 4 8 2" xfId="30225"/>
    <cellStyle name="Normal 8 2 5 2 4 9" xfId="17273"/>
    <cellStyle name="Normal 8 2 5 2 4 9 2" xfId="30226"/>
    <cellStyle name="Normal 8 2 5 2 5" xfId="36000"/>
    <cellStyle name="Normal 8 2 5 2 5 10" xfId="30233"/>
    <cellStyle name="Normal 8 2 5 2 5 2" xfId="4488"/>
    <cellStyle name="Normal 8 2 5 2 5 2 2" xfId="4149"/>
    <cellStyle name="Normal 8 2 5 2 5 2 2 2" xfId="30238"/>
    <cellStyle name="Normal 8 2 5 2 5 2 3" xfId="30242"/>
    <cellStyle name="Normal 8 2 5 2 5 3" xfId="4017"/>
    <cellStyle name="Normal 8 2 5 2 5 3 2" xfId="929"/>
    <cellStyle name="Normal 8 2 5 2 5 3 2 2" xfId="34526"/>
    <cellStyle name="Normal 8 2 5 2 5 3 3" xfId="30244"/>
    <cellStyle name="Normal 8 2 5 2 5 4" xfId="14496"/>
    <cellStyle name="Normal 8 2 5 2 5 4 2" xfId="1658"/>
    <cellStyle name="Normal 8 2 5 2 5 4 2 2" xfId="9514"/>
    <cellStyle name="Normal 8 2 5 2 5 4 3" xfId="10542"/>
    <cellStyle name="Normal 8 2 5 2 5 5" xfId="27070"/>
    <cellStyle name="Normal 8 2 5 2 5 5 2" xfId="30245"/>
    <cellStyle name="Normal 8 2 5 2 5 5 2 2" xfId="30247"/>
    <cellStyle name="Normal 8 2 5 2 5 5 3" xfId="13579"/>
    <cellStyle name="Normal 8 2 5 2 5 6" xfId="37277"/>
    <cellStyle name="Normal 8 2 5 2 5 6 2" xfId="37886"/>
    <cellStyle name="Normal 8 2 5 2 5 6 2 2" xfId="36524"/>
    <cellStyle name="Normal 8 2 5 2 5 6 3" xfId="10719"/>
    <cellStyle name="Normal 8 2 5 2 5 7" xfId="29398"/>
    <cellStyle name="Normal 8 2 5 2 5 7 2" xfId="19757"/>
    <cellStyle name="Normal 8 2 5 2 5 7 2 2" xfId="4081"/>
    <cellStyle name="Normal 8 2 5 2 5 7 3" xfId="3590"/>
    <cellStyle name="Normal 8 2 5 2 5 8" xfId="19761"/>
    <cellStyle name="Normal 8 2 5 2 5 8 2" xfId="30248"/>
    <cellStyle name="Normal 8 2 5 2 5 9" xfId="30252"/>
    <cellStyle name="Normal 8 2 5 2 5 9 2" xfId="30253"/>
    <cellStyle name="Normal 8 2 5 2 6" xfId="30256"/>
    <cellStyle name="Normal 8 2 5 2 6 2" xfId="30263"/>
    <cellStyle name="Normal 8 2 5 2 6 2 2" xfId="30280"/>
    <cellStyle name="Normal 8 2 5 2 6 2 2 2" xfId="13629"/>
    <cellStyle name="Normal 8 2 5 2 6 2 3" xfId="28455"/>
    <cellStyle name="Normal 8 2 5 2 6 3" xfId="30281"/>
    <cellStyle name="Normal 8 2 5 2 6 3 2" xfId="30282"/>
    <cellStyle name="Normal 8 2 5 2 6 3 2 2" xfId="31990"/>
    <cellStyle name="Normal 8 2 5 2 6 3 3" xfId="34377"/>
    <cellStyle name="Normal 8 2 5 2 6 4" xfId="13765"/>
    <cellStyle name="Normal 8 2 5 2 6 4 2" xfId="30283"/>
    <cellStyle name="Normal 8 2 5 2 6 4 2 2" xfId="10484"/>
    <cellStyle name="Normal 8 2 5 2 6 4 3" xfId="6866"/>
    <cellStyle name="Normal 8 2 5 2 6 5" xfId="30285"/>
    <cellStyle name="Normal 8 2 5 2 6 5 2" xfId="30288"/>
    <cellStyle name="Normal 8 2 5 2 6 5 2 2" xfId="14575"/>
    <cellStyle name="Normal 8 2 5 2 6 5 3" xfId="30290"/>
    <cellStyle name="Normal 8 2 5 2 6 6" xfId="30291"/>
    <cellStyle name="Normal 8 2 5 2 6 6 2" xfId="30295"/>
    <cellStyle name="Normal 8 2 5 2 6 6 2 2" xfId="35560"/>
    <cellStyle name="Normal 8 2 5 2 6 6 3" xfId="30296"/>
    <cellStyle name="Normal 8 2 5 2 6 7" xfId="2407"/>
    <cellStyle name="Normal 8 2 5 2 6 7 2" xfId="19764"/>
    <cellStyle name="Normal 8 2 5 2 6 8" xfId="4796"/>
    <cellStyle name="Normal 8 2 5 2 6 8 2" xfId="33327"/>
    <cellStyle name="Normal 8 2 5 2 6 9" xfId="27822"/>
    <cellStyle name="Normal 8 2 5 2 7" xfId="30300"/>
    <cellStyle name="Normal 8 2 5 2 7 2" xfId="32477"/>
    <cellStyle name="Normal 8 2 5 2 7 2 2" xfId="27339"/>
    <cellStyle name="Normal 8 2 5 2 7 3" xfId="30303"/>
    <cellStyle name="Normal 8 2 5 2 8" xfId="392"/>
    <cellStyle name="Normal 8 2 5 2 8 2" xfId="23295"/>
    <cellStyle name="Normal 8 2 5 2 8 2 2" xfId="30306"/>
    <cellStyle name="Normal 8 2 5 2 8 3" xfId="27680"/>
    <cellStyle name="Normal 8 2 5 2 9" xfId="23297"/>
    <cellStyle name="Normal 8 2 5 2 9 2" xfId="30584"/>
    <cellStyle name="Normal 8 2 5 2 9 2 2" xfId="34380"/>
    <cellStyle name="Normal 8 2 5 2 9 3" xfId="33592"/>
    <cellStyle name="Normal 8 2 5 3" xfId="30309"/>
    <cellStyle name="Normal 8 2 5 3 10" xfId="14832"/>
    <cellStyle name="Normal 8 2 5 3 10 2" xfId="36556"/>
    <cellStyle name="Normal 8 2 5 3 10 2 2" xfId="30327"/>
    <cellStyle name="Normal 8 2 5 3 10 3" xfId="30328"/>
    <cellStyle name="Normal 8 2 5 3 11" xfId="30501"/>
    <cellStyle name="Normal 8 2 5 3 11 2" xfId="37226"/>
    <cellStyle name="Normal 8 2 5 3 11 2 2" xfId="34782"/>
    <cellStyle name="Normal 8 2 5 3 11 3" xfId="28761"/>
    <cellStyle name="Normal 8 2 5 3 12" xfId="30329"/>
    <cellStyle name="Normal 8 2 5 3 12 2" xfId="31058"/>
    <cellStyle name="Normal 8 2 5 3 12 2 2" xfId="30336"/>
    <cellStyle name="Normal 8 2 5 3 12 3" xfId="30330"/>
    <cellStyle name="Normal 8 2 5 3 13" xfId="5069"/>
    <cellStyle name="Normal 8 2 5 3 13 2" xfId="31063"/>
    <cellStyle name="Normal 8 2 5 3 14" xfId="30331"/>
    <cellStyle name="Normal 8 2 5 3 14 2" xfId="31091"/>
    <cellStyle name="Normal 8 2 5 3 15" xfId="30334"/>
    <cellStyle name="Normal 8 2 5 3 16" xfId="34083"/>
    <cellStyle name="Normal 8 2 5 3 2" xfId="33203"/>
    <cellStyle name="Normal 8 2 5 3 2 10" xfId="31227"/>
    <cellStyle name="Normal 8 2 5 3 2 10 2" xfId="38226"/>
    <cellStyle name="Normal 8 2 5 3 2 11" xfId="28063"/>
    <cellStyle name="Normal 8 2 5 3 2 2" xfId="35402"/>
    <cellStyle name="Normal 8 2 5 3 2 2 10" xfId="33321"/>
    <cellStyle name="Normal 8 2 5 3 2 2 2" xfId="29006"/>
    <cellStyle name="Normal 8 2 5 3 2 2 2 2" xfId="29843"/>
    <cellStyle name="Normal 8 2 5 3 2 2 2 2 2" xfId="30339"/>
    <cellStyle name="Normal 8 2 5 3 2 2 2 3" xfId="35903"/>
    <cellStyle name="Normal 8 2 5 3 2 2 3" xfId="26346"/>
    <cellStyle name="Normal 8 2 5 3 2 2 3 2" xfId="29847"/>
    <cellStyle name="Normal 8 2 5 3 2 2 3 2 2" xfId="30341"/>
    <cellStyle name="Normal 8 2 5 3 2 2 3 3" xfId="38818"/>
    <cellStyle name="Normal 8 2 5 3 2 2 4" xfId="678"/>
    <cellStyle name="Normal 8 2 5 3 2 2 4 2" xfId="30344"/>
    <cellStyle name="Normal 8 2 5 3 2 2 4 2 2" xfId="17748"/>
    <cellStyle name="Normal 8 2 5 3 2 2 4 3" xfId="30350"/>
    <cellStyle name="Normal 8 2 5 3 2 2 5" xfId="33970"/>
    <cellStyle name="Normal 8 2 5 3 2 2 5 2" xfId="33973"/>
    <cellStyle name="Normal 8 2 5 3 2 2 5 2 2" xfId="512"/>
    <cellStyle name="Normal 8 2 5 3 2 2 5 3" xfId="31397"/>
    <cellStyle name="Normal 8 2 5 3 2 2 6" xfId="23448"/>
    <cellStyle name="Normal 8 2 5 3 2 2 6 2" xfId="30359"/>
    <cellStyle name="Normal 8 2 5 3 2 2 6 2 2" xfId="2628"/>
    <cellStyle name="Normal 8 2 5 3 2 2 6 3" xfId="1710"/>
    <cellStyle name="Normal 8 2 5 3 2 2 7" xfId="30364"/>
    <cellStyle name="Normal 8 2 5 3 2 2 7 2" xfId="30370"/>
    <cellStyle name="Normal 8 2 5 3 2 2 7 2 2" xfId="7573"/>
    <cellStyle name="Normal 8 2 5 3 2 2 7 3" xfId="30373"/>
    <cellStyle name="Normal 8 2 5 3 2 2 8" xfId="30376"/>
    <cellStyle name="Normal 8 2 5 3 2 2 8 2" xfId="30382"/>
    <cellStyle name="Normal 8 2 5 3 2 2 9" xfId="11933"/>
    <cellStyle name="Normal 8 2 5 3 2 2 9 2" xfId="11937"/>
    <cellStyle name="Normal 8 2 5 3 2 3" xfId="9875"/>
    <cellStyle name="Normal 8 2 5 3 2 3 2" xfId="30385"/>
    <cellStyle name="Normal 8 2 5 3 2 3 2 2" xfId="11768"/>
    <cellStyle name="Normal 8 2 5 3 2 3 3" xfId="38314"/>
    <cellStyle name="Normal 8 2 5 3 2 4" xfId="32949"/>
    <cellStyle name="Normal 8 2 5 3 2 4 2" xfId="35654"/>
    <cellStyle name="Normal 8 2 5 3 2 4 2 2" xfId="30387"/>
    <cellStyle name="Normal 8 2 5 3 2 4 3" xfId="30393"/>
    <cellStyle name="Normal 8 2 5 3 2 5" xfId="30395"/>
    <cellStyle name="Normal 8 2 5 3 2 5 2" xfId="30399"/>
    <cellStyle name="Normal 8 2 5 3 2 5 2 2" xfId="15247"/>
    <cellStyle name="Normal 8 2 5 3 2 5 3" xfId="30414"/>
    <cellStyle name="Normal 8 2 5 3 2 6" xfId="34006"/>
    <cellStyle name="Normal 8 2 5 3 2 6 2" xfId="20225"/>
    <cellStyle name="Normal 8 2 5 3 2 6 2 2" xfId="28987"/>
    <cellStyle name="Normal 8 2 5 3 2 6 3" xfId="30419"/>
    <cellStyle name="Normal 8 2 5 3 2 7" xfId="20226"/>
    <cellStyle name="Normal 8 2 5 3 2 7 2" xfId="7042"/>
    <cellStyle name="Normal 8 2 5 3 2 7 2 2" xfId="29461"/>
    <cellStyle name="Normal 8 2 5 3 2 7 3" xfId="32508"/>
    <cellStyle name="Normal 8 2 5 3 2 8" xfId="28286"/>
    <cellStyle name="Normal 8 2 5 3 2 8 2" xfId="35762"/>
    <cellStyle name="Normal 8 2 5 3 2 8 2 2" xfId="29693"/>
    <cellStyle name="Normal 8 2 5 3 2 8 3" xfId="31744"/>
    <cellStyle name="Normal 8 2 5 3 2 9" xfId="30425"/>
    <cellStyle name="Normal 8 2 5 3 2 9 2" xfId="30426"/>
    <cellStyle name="Normal 8 2 5 3 3" xfId="35311"/>
    <cellStyle name="Normal 8 2 5 3 3 10" xfId="34829"/>
    <cellStyle name="Normal 8 2 5 3 3 10 2" xfId="30431"/>
    <cellStyle name="Normal 8 2 5 3 3 11" xfId="30437"/>
    <cellStyle name="Normal 8 2 5 3 3 11 2" xfId="36347"/>
    <cellStyle name="Normal 8 2 5 3 3 12" xfId="38050"/>
    <cellStyle name="Normal 8 2 5 3 3 12 2" xfId="2656"/>
    <cellStyle name="Normal 8 2 5 3 3 12 2 2" xfId="28575"/>
    <cellStyle name="Normal 8 2 5 3 3 13" xfId="30440"/>
    <cellStyle name="Normal 8 2 5 3 3 2" xfId="24126"/>
    <cellStyle name="Normal 8 2 5 3 3 2 10" xfId="27613"/>
    <cellStyle name="Normal 8 2 5 3 3 2 2" xfId="36077"/>
    <cellStyle name="Normal 8 2 5 3 3 2 2 2" xfId="37781"/>
    <cellStyle name="Normal 8 2 5 3 3 2 2 2 2" xfId="5824"/>
    <cellStyle name="Normal 8 2 5 3 3 2 2 3" xfId="37160"/>
    <cellStyle name="Normal 8 2 5 3 3 2 3" xfId="19922"/>
    <cellStyle name="Normal 8 2 5 3 3 2 3 2" xfId="27628"/>
    <cellStyle name="Normal 8 2 5 3 3 2 3 2 2" xfId="7109"/>
    <cellStyle name="Normal 8 2 5 3 3 2 3 3" xfId="3239"/>
    <cellStyle name="Normal 8 2 5 3 3 2 4" xfId="37475"/>
    <cellStyle name="Normal 8 2 5 3 3 2 4 2" xfId="37823"/>
    <cellStyle name="Normal 8 2 5 3 3 2 4 2 2" xfId="13626"/>
    <cellStyle name="Normal 8 2 5 3 3 2 4 3" xfId="30442"/>
    <cellStyle name="Normal 8 2 5 3 3 2 5" xfId="23505"/>
    <cellStyle name="Normal 8 2 5 3 3 2 5 2" xfId="23507"/>
    <cellStyle name="Normal 8 2 5 3 3 2 5 2 2" xfId="21433"/>
    <cellStyle name="Normal 8 2 5 3 3 2 5 3" xfId="30446"/>
    <cellStyle name="Normal 8 2 5 3 3 2 6" xfId="23511"/>
    <cellStyle name="Normal 8 2 5 3 3 2 6 2" xfId="30447"/>
    <cellStyle name="Normal 8 2 5 3 3 2 6 2 2" xfId="641"/>
    <cellStyle name="Normal 8 2 5 3 3 2 6 3" xfId="30450"/>
    <cellStyle name="Normal 8 2 5 3 3 2 7" xfId="30453"/>
    <cellStyle name="Normal 8 2 5 3 3 2 7 2" xfId="30454"/>
    <cellStyle name="Normal 8 2 5 3 3 2 7 2 2" xfId="5812"/>
    <cellStyle name="Normal 8 2 5 3 3 2 7 3" xfId="30456"/>
    <cellStyle name="Normal 8 2 5 3 3 2 8" xfId="36389"/>
    <cellStyle name="Normal 8 2 5 3 3 2 8 2" xfId="30461"/>
    <cellStyle name="Normal 8 2 5 3 3 2 9" xfId="7873"/>
    <cellStyle name="Normal 8 2 5 3 3 2 9 2" xfId="12256"/>
    <cellStyle name="Normal 8 2 5 3 3 3" xfId="28115"/>
    <cellStyle name="Normal 8 2 5 3 3 3 2" xfId="38433"/>
    <cellStyle name="Normal 8 2 5 3 3 3 2 2" xfId="37943"/>
    <cellStyle name="Normal 8 2 5 3 3 3 3" xfId="30464"/>
    <cellStyle name="Normal 8 2 5 3 3 4" xfId="24912"/>
    <cellStyle name="Normal 8 2 5 3 3 4 2" xfId="38542"/>
    <cellStyle name="Normal 8 2 5 3 3 4 2 2" xfId="36969"/>
    <cellStyle name="Normal 8 2 5 3 3 4 3" xfId="36718"/>
    <cellStyle name="Normal 8 2 5 3 3 5" xfId="38780"/>
    <cellStyle name="Normal 8 2 5 3 3 5 2" xfId="35587"/>
    <cellStyle name="Normal 8 2 5 3 3 5 2 2" xfId="33345"/>
    <cellStyle name="Normal 8 2 5 3 3 5 3" xfId="30466"/>
    <cellStyle name="Normal 8 2 5 3 3 6" xfId="3603"/>
    <cellStyle name="Normal 8 2 5 3 3 6 2" xfId="20228"/>
    <cellStyle name="Normal 8 2 5 3 3 6 2 2" xfId="30284"/>
    <cellStyle name="Normal 8 2 5 3 3 6 3" xfId="28731"/>
    <cellStyle name="Normal 8 2 5 3 3 7" xfId="30773"/>
    <cellStyle name="Normal 8 2 5 3 3 7 2" xfId="36271"/>
    <cellStyle name="Normal 8 2 5 3 3 7 2 2" xfId="30228"/>
    <cellStyle name="Normal 8 2 5 3 3 7 3" xfId="32524"/>
    <cellStyle name="Normal 8 2 5 3 3 8" xfId="29418"/>
    <cellStyle name="Normal 8 2 5 3 3 8 2" xfId="38209"/>
    <cellStyle name="Normal 8 2 5 3 3 8 2 2" xfId="35052"/>
    <cellStyle name="Normal 8 2 5 3 3 8 3" xfId="30476"/>
    <cellStyle name="Normal 8 2 5 3 3 9" xfId="35302"/>
    <cellStyle name="Normal 8 2 5 3 3 9 2" xfId="30477"/>
    <cellStyle name="Normal 8 2 5 3 3 9 2 2" xfId="35134"/>
    <cellStyle name="Normal 8 2 5 3 3 9 3" xfId="30478"/>
    <cellStyle name="Normal 8 2 5 3 4" xfId="18840"/>
    <cellStyle name="Normal 8 2 5 3 4 10" xfId="23396"/>
    <cellStyle name="Normal 8 2 5 3 4 10 2" xfId="33351"/>
    <cellStyle name="Normal 8 2 5 3 4 11" xfId="33467"/>
    <cellStyle name="Normal 8 2 5 3 4 2" xfId="35746"/>
    <cellStyle name="Normal 8 2 5 3 4 2 10" xfId="9607"/>
    <cellStyle name="Normal 8 2 5 3 4 2 2" xfId="30483"/>
    <cellStyle name="Normal 8 2 5 3 4 2 2 2" xfId="38576"/>
    <cellStyle name="Normal 8 2 5 3 4 2 2 2 2" xfId="37242"/>
    <cellStyle name="Normal 8 2 5 3 4 2 2 3" xfId="28348"/>
    <cellStyle name="Normal 8 2 5 3 4 2 3" xfId="32436"/>
    <cellStyle name="Normal 8 2 5 3 4 2 3 2" xfId="30552"/>
    <cellStyle name="Normal 8 2 5 3 4 2 3 2 2" xfId="38359"/>
    <cellStyle name="Normal 8 2 5 3 4 2 3 3" xfId="30555"/>
    <cellStyle name="Normal 8 2 5 3 4 2 4" xfId="30484"/>
    <cellStyle name="Normal 8 2 5 3 4 2 4 2" xfId="38180"/>
    <cellStyle name="Normal 8 2 5 3 4 2 4 2 2" xfId="8058"/>
    <cellStyle name="Normal 8 2 5 3 4 2 4 3" xfId="30487"/>
    <cellStyle name="Normal 8 2 5 3 4 2 5" xfId="23552"/>
    <cellStyle name="Normal 8 2 5 3 4 2 5 2" xfId="23554"/>
    <cellStyle name="Normal 8 2 5 3 4 2 5 2 2" xfId="32936"/>
    <cellStyle name="Normal 8 2 5 3 4 2 5 3" xfId="30492"/>
    <cellStyle name="Normal 8 2 5 3 4 2 6" xfId="23556"/>
    <cellStyle name="Normal 8 2 5 3 4 2 6 2" xfId="36225"/>
    <cellStyle name="Normal 8 2 5 3 4 2 6 2 2" xfId="3394"/>
    <cellStyle name="Normal 8 2 5 3 4 2 6 3" xfId="30499"/>
    <cellStyle name="Normal 8 2 5 3 4 2 7" xfId="30675"/>
    <cellStyle name="Normal 8 2 5 3 4 2 7 2" xfId="4336"/>
    <cellStyle name="Normal 8 2 5 3 4 2 7 2 2" xfId="5250"/>
    <cellStyle name="Normal 8 2 5 3 4 2 7 3" xfId="10530"/>
    <cellStyle name="Normal 8 2 5 3 4 2 8" xfId="30503"/>
    <cellStyle name="Normal 8 2 5 3 4 2 8 2" xfId="34107"/>
    <cellStyle name="Normal 8 2 5 3 4 2 9" xfId="1688"/>
    <cellStyle name="Normal 8 2 5 3 4 2 9 2" xfId="9920"/>
    <cellStyle name="Normal 8 2 5 3 4 3" xfId="37954"/>
    <cellStyle name="Normal 8 2 5 3 4 3 2" xfId="38772"/>
    <cellStyle name="Normal 8 2 5 3 4 3 2 2" xfId="33037"/>
    <cellStyle name="Normal 8 2 5 3 4 3 3" xfId="38504"/>
    <cellStyle name="Normal 8 2 5 3 4 4" xfId="38528"/>
    <cellStyle name="Normal 8 2 5 3 4 4 2" xfId="36881"/>
    <cellStyle name="Normal 8 2 5 3 4 4 2 2" xfId="36627"/>
    <cellStyle name="Normal 8 2 5 3 4 4 3" xfId="37931"/>
    <cellStyle name="Normal 8 2 5 3 4 5" xfId="25812"/>
    <cellStyle name="Normal 8 2 5 3 4 5 2" xfId="30514"/>
    <cellStyle name="Normal 8 2 5 3 4 5 2 2" xfId="5190"/>
    <cellStyle name="Normal 8 2 5 3 4 5 3" xfId="30516"/>
    <cellStyle name="Normal 8 2 5 3 4 6" xfId="20233"/>
    <cellStyle name="Normal 8 2 5 3 4 6 2" xfId="30518"/>
    <cellStyle name="Normal 8 2 5 3 4 6 2 2" xfId="11020"/>
    <cellStyle name="Normal 8 2 5 3 4 6 3" xfId="30520"/>
    <cellStyle name="Normal 8 2 5 3 4 7" xfId="16668"/>
    <cellStyle name="Normal 8 2 5 3 4 7 2" xfId="16670"/>
    <cellStyle name="Normal 8 2 5 3 4 7 2 2" xfId="26818"/>
    <cellStyle name="Normal 8 2 5 3 4 7 3" xfId="30522"/>
    <cellStyle name="Normal 8 2 5 3 4 8" xfId="16673"/>
    <cellStyle name="Normal 8 2 5 3 4 8 2" xfId="36541"/>
    <cellStyle name="Normal 8 2 5 3 4 8 2 2" xfId="29782"/>
    <cellStyle name="Normal 8 2 5 3 4 8 3" xfId="32746"/>
    <cellStyle name="Normal 8 2 5 3 4 9" xfId="17760"/>
    <cellStyle name="Normal 8 2 5 3 4 9 2" xfId="30523"/>
    <cellStyle name="Normal 8 2 5 3 5" xfId="38753"/>
    <cellStyle name="Normal 8 2 5 3 5 10" xfId="29574"/>
    <cellStyle name="Normal 8 2 5 3 5 2" xfId="4511"/>
    <cellStyle name="Normal 8 2 5 3 5 2 2" xfId="36816"/>
    <cellStyle name="Normal 8 2 5 3 5 2 2 2" xfId="38813"/>
    <cellStyle name="Normal 8 2 5 3 5 2 3" xfId="28602"/>
    <cellStyle name="Normal 8 2 5 3 5 3" xfId="35797"/>
    <cellStyle name="Normal 8 2 5 3 5 3 2" xfId="37895"/>
    <cellStyle name="Normal 8 2 5 3 5 3 2 2" xfId="37192"/>
    <cellStyle name="Normal 8 2 5 3 5 3 3" xfId="30527"/>
    <cellStyle name="Normal 8 2 5 3 5 4" xfId="30528"/>
    <cellStyle name="Normal 8 2 5 3 5 4 2" xfId="30530"/>
    <cellStyle name="Normal 8 2 5 3 5 4 2 2" xfId="30532"/>
    <cellStyle name="Normal 8 2 5 3 5 4 3" xfId="1748"/>
    <cellStyle name="Normal 8 2 5 3 5 5" xfId="35388"/>
    <cellStyle name="Normal 8 2 5 3 5 5 2" xfId="30535"/>
    <cellStyle name="Normal 8 2 5 3 5 5 2 2" xfId="30537"/>
    <cellStyle name="Normal 8 2 5 3 5 5 3" xfId="28158"/>
    <cellStyle name="Normal 8 2 5 3 5 6" xfId="20237"/>
    <cellStyle name="Normal 8 2 5 3 5 6 2" xfId="30539"/>
    <cellStyle name="Normal 8 2 5 3 5 6 2 2" xfId="33835"/>
    <cellStyle name="Normal 8 2 5 3 5 6 3" xfId="37340"/>
    <cellStyle name="Normal 8 2 5 3 5 7" xfId="29434"/>
    <cellStyle name="Normal 8 2 5 3 5 7 2" xfId="29320"/>
    <cellStyle name="Normal 8 2 5 3 5 7 2 2" xfId="25971"/>
    <cellStyle name="Normal 8 2 5 3 5 7 3" xfId="38405"/>
    <cellStyle name="Normal 8 2 5 3 5 8" xfId="38575"/>
    <cellStyle name="Normal 8 2 5 3 5 8 2" xfId="37241"/>
    <cellStyle name="Normal 8 2 5 3 5 9" xfId="30542"/>
    <cellStyle name="Normal 8 2 5 3 5 9 2" xfId="36720"/>
    <cellStyle name="Normal 8 2 5 3 6" xfId="30543"/>
    <cellStyle name="Normal 8 2 5 3 6 2" xfId="35471"/>
    <cellStyle name="Normal 8 2 5 3 6 2 2" xfId="11048"/>
    <cellStyle name="Normal 8 2 5 3 6 2 2 2" xfId="11374"/>
    <cellStyle name="Normal 8 2 5 3 6 2 3" xfId="16429"/>
    <cellStyle name="Normal 8 2 5 3 6 3" xfId="32779"/>
    <cellStyle name="Normal 8 2 5 3 6 3 2" xfId="2881"/>
    <cellStyle name="Normal 8 2 5 3 6 3 2 2" xfId="13811"/>
    <cellStyle name="Normal 8 2 5 3 6 3 3" xfId="16441"/>
    <cellStyle name="Normal 8 2 5 3 6 4" xfId="14624"/>
    <cellStyle name="Normal 8 2 5 3 6 4 2" xfId="5154"/>
    <cellStyle name="Normal 8 2 5 3 6 4 2 2" xfId="14054"/>
    <cellStyle name="Normal 8 2 5 3 6 4 3" xfId="16469"/>
    <cellStyle name="Normal 8 2 5 3 6 5" xfId="30227"/>
    <cellStyle name="Normal 8 2 5 3 6 5 2" xfId="2256"/>
    <cellStyle name="Normal 8 2 5 3 6 5 2 2" xfId="14069"/>
    <cellStyle name="Normal 8 2 5 3 6 5 3" xfId="2378"/>
    <cellStyle name="Normal 8 2 5 3 6 6" xfId="37701"/>
    <cellStyle name="Normal 8 2 5 3 6 6 2" xfId="5242"/>
    <cellStyle name="Normal 8 2 5 3 6 6 2 2" xfId="34652"/>
    <cellStyle name="Normal 8 2 5 3 6 6 3" xfId="28563"/>
    <cellStyle name="Normal 8 2 5 3 6 7" xfId="29437"/>
    <cellStyle name="Normal 8 2 5 3 6 7 2" xfId="5340"/>
    <cellStyle name="Normal 8 2 5 3 6 8" xfId="30553"/>
    <cellStyle name="Normal 8 2 5 3 6 8 2" xfId="38358"/>
    <cellStyle name="Normal 8 2 5 3 6 9" xfId="27827"/>
    <cellStyle name="Normal 8 2 5 3 7" xfId="36183"/>
    <cellStyle name="Normal 8 2 5 3 7 2" xfId="34400"/>
    <cellStyle name="Normal 8 2 5 3 7 2 2" xfId="25844"/>
    <cellStyle name="Normal 8 2 5 3 7 3" xfId="37454"/>
    <cellStyle name="Normal 8 2 5 3 8" xfId="23300"/>
    <cellStyle name="Normal 8 2 5 3 8 2" xfId="21951"/>
    <cellStyle name="Normal 8 2 5 3 8 2 2" xfId="6678"/>
    <cellStyle name="Normal 8 2 5 3 8 3" xfId="34471"/>
    <cellStyle name="Normal 8 2 5 3 9" xfId="23302"/>
    <cellStyle name="Normal 8 2 5 3 9 2" xfId="33668"/>
    <cellStyle name="Normal 8 2 5 3 9 2 2" xfId="6990"/>
    <cellStyle name="Normal 8 2 5 3 9 3" xfId="31411"/>
    <cellStyle name="Normal 8 2 5 4" xfId="27449"/>
    <cellStyle name="Normal 8 2 5 4 10" xfId="6009"/>
    <cellStyle name="Normal 8 2 5 4 10 2" xfId="3552"/>
    <cellStyle name="Normal 8 2 5 4 11" xfId="30556"/>
    <cellStyle name="Normal 8 2 5 4 2" xfId="33481"/>
    <cellStyle name="Normal 8 2 5 4 2 10" xfId="26916"/>
    <cellStyle name="Normal 8 2 5 4 2 2" xfId="12439"/>
    <cellStyle name="Normal 8 2 5 4 2 2 2" xfId="31848"/>
    <cellStyle name="Normal 8 2 5 4 2 2 2 2" xfId="4969"/>
    <cellStyle name="Normal 8 2 5 4 2 2 3" xfId="28646"/>
    <cellStyle name="Normal 8 2 5 4 2 3" xfId="7315"/>
    <cellStyle name="Normal 8 2 5 4 2 3 2" xfId="36292"/>
    <cellStyle name="Normal 8 2 5 4 2 3 2 2" xfId="20106"/>
    <cellStyle name="Normal 8 2 5 4 2 3 3" xfId="31362"/>
    <cellStyle name="Normal 8 2 5 4 2 4" xfId="38839"/>
    <cellStyle name="Normal 8 2 5 4 2 4 2" xfId="30558"/>
    <cellStyle name="Normal 8 2 5 4 2 4 2 2" xfId="25631"/>
    <cellStyle name="Normal 8 2 5 4 2 4 3" xfId="35842"/>
    <cellStyle name="Normal 8 2 5 4 2 5" xfId="29110"/>
    <cellStyle name="Normal 8 2 5 4 2 5 2" xfId="26807"/>
    <cellStyle name="Normal 8 2 5 4 2 5 2 2" xfId="27289"/>
    <cellStyle name="Normal 8 2 5 4 2 5 3" xfId="36890"/>
    <cellStyle name="Normal 8 2 5 4 2 6" xfId="30565"/>
    <cellStyle name="Normal 8 2 5 4 2 6 2" xfId="30569"/>
    <cellStyle name="Normal 8 2 5 4 2 6 2 2" xfId="34671"/>
    <cellStyle name="Normal 8 2 5 4 2 6 3" xfId="1137"/>
    <cellStyle name="Normal 8 2 5 4 2 7" xfId="7066"/>
    <cellStyle name="Normal 8 2 5 4 2 7 2" xfId="8754"/>
    <cellStyle name="Normal 8 2 5 4 2 7 2 2" xfId="28117"/>
    <cellStyle name="Normal 8 2 5 4 2 7 3" xfId="1786"/>
    <cellStyle name="Normal 8 2 5 4 2 8" xfId="29105"/>
    <cellStyle name="Normal 8 2 5 4 2 8 2" xfId="35768"/>
    <cellStyle name="Normal 8 2 5 4 2 9" xfId="30572"/>
    <cellStyle name="Normal 8 2 5 4 2 9 2" xfId="30577"/>
    <cellStyle name="Normal 8 2 5 4 3" xfId="26413"/>
    <cellStyle name="Normal 8 2 5 4 3 2" xfId="5029"/>
    <cellStyle name="Normal 8 2 5 4 3 2 2" xfId="31912"/>
    <cellStyle name="Normal 8 2 5 4 3 3" xfId="30578"/>
    <cellStyle name="Normal 8 2 5 4 4" xfId="32387"/>
    <cellStyle name="Normal 8 2 5 4 4 2" xfId="30580"/>
    <cellStyle name="Normal 8 2 5 4 4 2 2" xfId="30593"/>
    <cellStyle name="Normal 8 2 5 4 4 3" xfId="32374"/>
    <cellStyle name="Normal 8 2 5 4 5" xfId="31725"/>
    <cellStyle name="Normal 8 2 5 4 5 2" xfId="30596"/>
    <cellStyle name="Normal 8 2 5 4 5 2 2" xfId="35219"/>
    <cellStyle name="Normal 8 2 5 4 5 3" xfId="37769"/>
    <cellStyle name="Normal 8 2 5 4 6" xfId="31988"/>
    <cellStyle name="Normal 8 2 5 4 6 2" xfId="32336"/>
    <cellStyle name="Normal 8 2 5 4 6 2 2" xfId="6508"/>
    <cellStyle name="Normal 8 2 5 4 6 3" xfId="37045"/>
    <cellStyle name="Normal 8 2 5 4 7" xfId="33133"/>
    <cellStyle name="Normal 8 2 5 4 7 2" xfId="36754"/>
    <cellStyle name="Normal 8 2 5 4 7 2 2" xfId="36569"/>
    <cellStyle name="Normal 8 2 5 4 7 3" xfId="35875"/>
    <cellStyle name="Normal 8 2 5 4 8" xfId="23305"/>
    <cellStyle name="Normal 8 2 5 4 8 2" xfId="23307"/>
    <cellStyle name="Normal 8 2 5 4 8 2 2" xfId="33375"/>
    <cellStyle name="Normal 8 2 5 4 8 3" xfId="38565"/>
    <cellStyle name="Normal 8 2 5 4 9" xfId="23310"/>
    <cellStyle name="Normal 8 2 5 4 9 2" xfId="30605"/>
    <cellStyle name="Normal 8 2 5 5" xfId="31262"/>
    <cellStyle name="Normal 8 2 5 5 10" xfId="30128"/>
    <cellStyle name="Normal 8 2 5 5 10 2" xfId="37848"/>
    <cellStyle name="Normal 8 2 5 5 11" xfId="32696"/>
    <cellStyle name="Normal 8 2 5 5 11 2" xfId="30606"/>
    <cellStyle name="Normal 8 2 5 5 12" xfId="30504"/>
    <cellStyle name="Normal 8 2 5 5 2" xfId="33538"/>
    <cellStyle name="Normal 8 2 5 5 2 10" xfId="11611"/>
    <cellStyle name="Normal 8 2 5 5 2 10 2" xfId="11616"/>
    <cellStyle name="Normal 8 2 5 5 2 11" xfId="16303"/>
    <cellStyle name="Normal 8 2 5 5 2 11 2" xfId="11666"/>
    <cellStyle name="Normal 8 2 5 5 2 12" xfId="11674"/>
    <cellStyle name="Normal 8 2 5 5 2 2" xfId="33123"/>
    <cellStyle name="Normal 8 2 5 5 2 2 10" xfId="4708"/>
    <cellStyle name="Normal 8 2 5 5 2 2 2" xfId="30612"/>
    <cellStyle name="Normal 8 2 5 5 2 2 2 2" xfId="32677"/>
    <cellStyle name="Normal 8 2 5 5 2 2 2 2 2" xfId="30614"/>
    <cellStyle name="Normal 8 2 5 5 2 2 2 3" xfId="30618"/>
    <cellStyle name="Normal 8 2 5 5 2 2 3" xfId="29956"/>
    <cellStyle name="Normal 8 2 5 5 2 2 3 2" xfId="33462"/>
    <cellStyle name="Normal 8 2 5 5 2 2 3 2 2" xfId="35377"/>
    <cellStyle name="Normal 8 2 5 5 2 2 3 3" xfId="31957"/>
    <cellStyle name="Normal 8 2 5 5 2 2 4" xfId="29939"/>
    <cellStyle name="Normal 8 2 5 5 2 2 4 2" xfId="27428"/>
    <cellStyle name="Normal 8 2 5 5 2 2 4 2 2" xfId="26837"/>
    <cellStyle name="Normal 8 2 5 5 2 2 4 3" xfId="26842"/>
    <cellStyle name="Normal 8 2 5 5 2 2 5" xfId="30622"/>
    <cellStyle name="Normal 8 2 5 5 2 2 5 2" xfId="20070"/>
    <cellStyle name="Normal 8 2 5 5 2 2 5 2 2" xfId="4678"/>
    <cellStyle name="Normal 8 2 5 5 2 2 5 3" xfId="20075"/>
    <cellStyle name="Normal 8 2 5 5 2 2 6" xfId="30623"/>
    <cellStyle name="Normal 8 2 5 5 2 2 6 2" xfId="6842"/>
    <cellStyle name="Normal 8 2 5 5 2 2 6 2 2" xfId="8474"/>
    <cellStyle name="Normal 8 2 5 5 2 2 6 3" xfId="35038"/>
    <cellStyle name="Normal 8 2 5 5 2 2 7" xfId="30628"/>
    <cellStyle name="Normal 8 2 5 5 2 2 7 2" xfId="8952"/>
    <cellStyle name="Normal 8 2 5 5 2 2 7 2 2" xfId="6567"/>
    <cellStyle name="Normal 8 2 5 5 2 2 7 3" xfId="36840"/>
    <cellStyle name="Normal 8 2 5 5 2 2 8" xfId="30629"/>
    <cellStyle name="Normal 8 2 5 5 2 2 8 2" xfId="7104"/>
    <cellStyle name="Normal 8 2 5 5 2 2 9" xfId="9972"/>
    <cellStyle name="Normal 8 2 5 5 2 2 9 2" xfId="7149"/>
    <cellStyle name="Normal 8 2 5 5 2 3" xfId="30633"/>
    <cellStyle name="Normal 8 2 5 5 2 3 2" xfId="30635"/>
    <cellStyle name="Normal 8 2 5 5 2 3 2 2" xfId="28281"/>
    <cellStyle name="Normal 8 2 5 5 2 3 3" xfId="37392"/>
    <cellStyle name="Normal 8 2 5 5 2 4" xfId="33997"/>
    <cellStyle name="Normal 8 2 5 5 2 4 2" xfId="33500"/>
    <cellStyle name="Normal 8 2 5 5 2 4 2 2" xfId="26288"/>
    <cellStyle name="Normal 8 2 5 5 2 4 3" xfId="26991"/>
    <cellStyle name="Normal 8 2 5 5 2 5" xfId="34011"/>
    <cellStyle name="Normal 8 2 5 5 2 5 2" xfId="27762"/>
    <cellStyle name="Normal 8 2 5 5 2 5 2 2" xfId="30645"/>
    <cellStyle name="Normal 8 2 5 5 2 5 3" xfId="27780"/>
    <cellStyle name="Normal 8 2 5 5 2 6" xfId="30651"/>
    <cellStyle name="Normal 8 2 5 5 2 6 2" xfId="30656"/>
    <cellStyle name="Normal 8 2 5 5 2 6 2 2" xfId="30657"/>
    <cellStyle name="Normal 8 2 5 5 2 6 3" xfId="16152"/>
    <cellStyle name="Normal 8 2 5 5 2 7" xfId="29508"/>
    <cellStyle name="Normal 8 2 5 5 2 7 2" xfId="30661"/>
    <cellStyle name="Normal 8 2 5 5 2 7 2 2" xfId="30664"/>
    <cellStyle name="Normal 8 2 5 5 2 7 3" xfId="19802"/>
    <cellStyle name="Normal 8 2 5 5 2 8" xfId="29514"/>
    <cellStyle name="Normal 8 2 5 5 2 8 2" xfId="30672"/>
    <cellStyle name="Normal 8 2 5 5 2 8 2 2" xfId="28084"/>
    <cellStyle name="Normal 8 2 5 5 2 8 3" xfId="9395"/>
    <cellStyle name="Normal 8 2 5 5 2 9" xfId="35257"/>
    <cellStyle name="Normal 8 2 5 5 2 9 2" xfId="30679"/>
    <cellStyle name="Normal 8 2 5 5 2 9 2 2" xfId="28711"/>
    <cellStyle name="Normal 8 2 5 5 2 9 3" xfId="11564"/>
    <cellStyle name="Normal 8 2 5 5 3" xfId="36593"/>
    <cellStyle name="Normal 8 2 5 5 3 10" xfId="7419"/>
    <cellStyle name="Normal 8 2 5 5 3 2" xfId="35136"/>
    <cellStyle name="Normal 8 2 5 5 3 2 2" xfId="31838"/>
    <cellStyle name="Normal 8 2 5 5 3 2 2 2" xfId="6272"/>
    <cellStyle name="Normal 8 2 5 5 3 2 3" xfId="29964"/>
    <cellStyle name="Normal 8 2 5 5 3 3" xfId="36445"/>
    <cellStyle name="Normal 8 2 5 5 3 3 2" xfId="26523"/>
    <cellStyle name="Normal 8 2 5 5 3 3 2 2" xfId="32745"/>
    <cellStyle name="Normal 8 2 5 5 3 3 3" xfId="30691"/>
    <cellStyle name="Normal 8 2 5 5 3 4" xfId="24917"/>
    <cellStyle name="Normal 8 2 5 5 3 4 2" xfId="24155"/>
    <cellStyle name="Normal 8 2 5 5 3 4 2 2" xfId="30816"/>
    <cellStyle name="Normal 8 2 5 5 3 4 3" xfId="30693"/>
    <cellStyle name="Normal 8 2 5 5 3 5" xfId="34045"/>
    <cellStyle name="Normal 8 2 5 5 3 5 2" xfId="30696"/>
    <cellStyle name="Normal 8 2 5 5 3 5 2 2" xfId="27160"/>
    <cellStyle name="Normal 8 2 5 5 3 5 3" xfId="24456"/>
    <cellStyle name="Normal 8 2 5 5 3 6" xfId="30702"/>
    <cellStyle name="Normal 8 2 5 5 3 6 2" xfId="30715"/>
    <cellStyle name="Normal 8 2 5 5 3 6 2 2" xfId="30726"/>
    <cellStyle name="Normal 8 2 5 5 3 6 3" xfId="7820"/>
    <cellStyle name="Normal 8 2 5 5 3 7" xfId="29518"/>
    <cellStyle name="Normal 8 2 5 5 3 7 2" xfId="30739"/>
    <cellStyle name="Normal 8 2 5 5 3 7 2 2" xfId="30750"/>
    <cellStyle name="Normal 8 2 5 5 3 7 3" xfId="3040"/>
    <cellStyle name="Normal 8 2 5 5 3 8" xfId="29521"/>
    <cellStyle name="Normal 8 2 5 5 3 8 2" xfId="30754"/>
    <cellStyle name="Normal 8 2 5 5 3 9" xfId="33038"/>
    <cellStyle name="Normal 8 2 5 5 3 9 2" xfId="26227"/>
    <cellStyle name="Normal 8 2 5 5 4" xfId="36613"/>
    <cellStyle name="Normal 8 2 5 5 4 2" xfId="37612"/>
    <cellStyle name="Normal 8 2 5 5 4 2 2" xfId="30755"/>
    <cellStyle name="Normal 8 2 5 5 4 3" xfId="36634"/>
    <cellStyle name="Normal 8 2 5 5 5" xfId="31732"/>
    <cellStyle name="Normal 8 2 5 5 5 2" xfId="26686"/>
    <cellStyle name="Normal 8 2 5 5 5 2 2" xfId="26690"/>
    <cellStyle name="Normal 8 2 5 5 5 3" xfId="36640"/>
    <cellStyle name="Normal 8 2 5 5 6" xfId="30759"/>
    <cellStyle name="Normal 8 2 5 5 6 2" xfId="7424"/>
    <cellStyle name="Normal 8 2 5 5 6 2 2" xfId="17186"/>
    <cellStyle name="Normal 8 2 5 5 6 3" xfId="36650"/>
    <cellStyle name="Normal 8 2 5 5 7" xfId="31448"/>
    <cellStyle name="Normal 8 2 5 5 7 2" xfId="27407"/>
    <cellStyle name="Normal 8 2 5 5 7 2 2" xfId="5831"/>
    <cellStyle name="Normal 8 2 5 5 7 3" xfId="35920"/>
    <cellStyle name="Normal 8 2 5 5 8" xfId="23311"/>
    <cellStyle name="Normal 8 2 5 5 8 2" xfId="26756"/>
    <cellStyle name="Normal 8 2 5 5 8 2 2" xfId="38352"/>
    <cellStyle name="Normal 8 2 5 5 8 3" xfId="37742"/>
    <cellStyle name="Normal 8 2 5 5 9" xfId="31841"/>
    <cellStyle name="Normal 8 2 5 5 9 2" xfId="30764"/>
    <cellStyle name="Normal 8 2 5 5 9 2 2" xfId="37607"/>
    <cellStyle name="Normal 8 2 5 5 9 3" xfId="38696"/>
    <cellStyle name="Normal 8 2 5 6" xfId="31568"/>
    <cellStyle name="Normal 8 2 5 6 10" xfId="30770"/>
    <cellStyle name="Normal 8 2 5 6 10 2" xfId="30775"/>
    <cellStyle name="Normal 8 2 5 6 11" xfId="36507"/>
    <cellStyle name="Normal 8 2 5 6 2" xfId="33276"/>
    <cellStyle name="Normal 8 2 5 6 2 10" xfId="16784"/>
    <cellStyle name="Normal 8 2 5 6 2 2" xfId="31270"/>
    <cellStyle name="Normal 8 2 5 6 2 2 2" xfId="37631"/>
    <cellStyle name="Normal 8 2 5 6 2 2 2 2" xfId="34886"/>
    <cellStyle name="Normal 8 2 5 6 2 2 3" xfId="30776"/>
    <cellStyle name="Normal 8 2 5 6 2 3" xfId="26419"/>
    <cellStyle name="Normal 8 2 5 6 2 3 2" xfId="30786"/>
    <cellStyle name="Normal 8 2 5 6 2 3 2 2" xfId="31343"/>
    <cellStyle name="Normal 8 2 5 6 2 3 3" xfId="37577"/>
    <cellStyle name="Normal 8 2 5 6 2 4" xfId="31157"/>
    <cellStyle name="Normal 8 2 5 6 2 4 2" xfId="34152"/>
    <cellStyle name="Normal 8 2 5 6 2 4 2 2" xfId="13667"/>
    <cellStyle name="Normal 8 2 5 6 2 4 3" xfId="38338"/>
    <cellStyle name="Normal 8 2 5 6 2 5" xfId="34157"/>
    <cellStyle name="Normal 8 2 5 6 2 5 2" xfId="33716"/>
    <cellStyle name="Normal 8 2 5 6 2 5 2 2" xfId="33718"/>
    <cellStyle name="Normal 8 2 5 6 2 5 3" xfId="30073"/>
    <cellStyle name="Normal 8 2 5 6 2 6" xfId="30792"/>
    <cellStyle name="Normal 8 2 5 6 2 6 2" xfId="33720"/>
    <cellStyle name="Normal 8 2 5 6 2 6 2 2" xfId="33722"/>
    <cellStyle name="Normal 8 2 5 6 2 6 3" xfId="19349"/>
    <cellStyle name="Normal 8 2 5 6 2 7" xfId="37477"/>
    <cellStyle name="Normal 8 2 5 6 2 7 2" xfId="33724"/>
    <cellStyle name="Normal 8 2 5 6 2 7 2 2" xfId="33726"/>
    <cellStyle name="Normal 8 2 5 6 2 7 3" xfId="1802"/>
    <cellStyle name="Normal 8 2 5 6 2 8" xfId="33058"/>
    <cellStyle name="Normal 8 2 5 6 2 8 2" xfId="33728"/>
    <cellStyle name="Normal 8 2 5 6 2 9" xfId="38032"/>
    <cellStyle name="Normal 8 2 5 6 2 9 2" xfId="20796"/>
    <cellStyle name="Normal 8 2 5 6 3" xfId="31272"/>
    <cellStyle name="Normal 8 2 5 6 3 2" xfId="15579"/>
    <cellStyle name="Normal 8 2 5 6 3 2 2" xfId="3792"/>
    <cellStyle name="Normal 8 2 5 6 3 3" xfId="4189"/>
    <cellStyle name="Normal 8 2 5 6 4" xfId="37117"/>
    <cellStyle name="Normal 8 2 5 6 4 2" xfId="38673"/>
    <cellStyle name="Normal 8 2 5 6 4 2 2" xfId="26014"/>
    <cellStyle name="Normal 8 2 5 6 4 3" xfId="36535"/>
    <cellStyle name="Normal 8 2 5 6 5" xfId="10164"/>
    <cellStyle name="Normal 8 2 5 6 5 2" xfId="30922"/>
    <cellStyle name="Normal 8 2 5 6 5 2 2" xfId="11727"/>
    <cellStyle name="Normal 8 2 5 6 5 3" xfId="31175"/>
    <cellStyle name="Normal 8 2 5 6 6" xfId="31941"/>
    <cellStyle name="Normal 8 2 5 6 6 2" xfId="32005"/>
    <cellStyle name="Normal 8 2 5 6 6 2 2" xfId="16529"/>
    <cellStyle name="Normal 8 2 5 6 6 3" xfId="31185"/>
    <cellStyle name="Normal 8 2 5 6 7" xfId="15637"/>
    <cellStyle name="Normal 8 2 5 6 7 2" xfId="30794"/>
    <cellStyle name="Normal 8 2 5 6 7 2 2" xfId="1152"/>
    <cellStyle name="Normal 8 2 5 6 7 3" xfId="37911"/>
    <cellStyle name="Normal 8 2 5 6 8" xfId="27298"/>
    <cellStyle name="Normal 8 2 5 6 8 2" xfId="5538"/>
    <cellStyle name="Normal 8 2 5 6 8 2 2" xfId="17505"/>
    <cellStyle name="Normal 8 2 5 6 8 3" xfId="15316"/>
    <cellStyle name="Normal 8 2 5 6 9" xfId="25373"/>
    <cellStyle name="Normal 8 2 5 6 9 2" xfId="30800"/>
    <cellStyle name="Normal 8 2 5 7" xfId="28958"/>
    <cellStyle name="Normal 8 2 5 7 10" xfId="27588"/>
    <cellStyle name="Normal 8 2 5 7 2" xfId="32532"/>
    <cellStyle name="Normal 8 2 5 7 2 2" xfId="11088"/>
    <cellStyle name="Normal 8 2 5 7 2 2 2" xfId="37100"/>
    <cellStyle name="Normal 8 2 5 7 2 3" xfId="30103"/>
    <cellStyle name="Normal 8 2 5 7 3" xfId="38601"/>
    <cellStyle name="Normal 8 2 5 7 3 2" xfId="10697"/>
    <cellStyle name="Normal 8 2 5 7 3 2 2" xfId="37978"/>
    <cellStyle name="Normal 8 2 5 7 3 3" xfId="38362"/>
    <cellStyle name="Normal 8 2 5 7 4" xfId="30801"/>
    <cellStyle name="Normal 8 2 5 7 4 2" xfId="7228"/>
    <cellStyle name="Normal 8 2 5 7 4 2 2" xfId="38725"/>
    <cellStyle name="Normal 8 2 5 7 4 3" xfId="37575"/>
    <cellStyle name="Normal 8 2 5 7 5" xfId="30804"/>
    <cellStyle name="Normal 8 2 5 7 5 2" xfId="10018"/>
    <cellStyle name="Normal 8 2 5 7 5 2 2" xfId="9038"/>
    <cellStyle name="Normal 8 2 5 7 5 3" xfId="6058"/>
    <cellStyle name="Normal 8 2 5 7 6" xfId="33143"/>
    <cellStyle name="Normal 8 2 5 7 6 2" xfId="30407"/>
    <cellStyle name="Normal 8 2 5 7 6 2 2" xfId="18811"/>
    <cellStyle name="Normal 8 2 5 7 6 3" xfId="37173"/>
    <cellStyle name="Normal 8 2 5 7 7" xfId="38651"/>
    <cellStyle name="Normal 8 2 5 7 7 2" xfId="30270"/>
    <cellStyle name="Normal 8 2 5 7 7 2 2" xfId="19161"/>
    <cellStyle name="Normal 8 2 5 7 7 3" xfId="28278"/>
    <cellStyle name="Normal 8 2 5 7 8" xfId="35731"/>
    <cellStyle name="Normal 8 2 5 7 8 2" xfId="30808"/>
    <cellStyle name="Normal 8 2 5 7 9" xfId="30817"/>
    <cellStyle name="Normal 8 2 5 7 9 2" xfId="30824"/>
    <cellStyle name="Normal 8 2 5 8" xfId="29086"/>
    <cellStyle name="Normal 8 2 5 8 10" xfId="14895"/>
    <cellStyle name="Normal 8 2 5 8 2" xfId="25269"/>
    <cellStyle name="Normal 8 2 5 8 2 2" xfId="11235"/>
    <cellStyle name="Normal 8 2 5 8 2 2 2" xfId="19220"/>
    <cellStyle name="Normal 8 2 5 8 2 3" xfId="26427"/>
    <cellStyle name="Normal 8 2 5 8 3" xfId="30841"/>
    <cellStyle name="Normal 8 2 5 8 3 2" xfId="11245"/>
    <cellStyle name="Normal 8 2 5 8 3 2 2" xfId="29136"/>
    <cellStyle name="Normal 8 2 5 8 3 3" xfId="29871"/>
    <cellStyle name="Normal 8 2 5 8 4" xfId="7589"/>
    <cellStyle name="Normal 8 2 5 8 4 2" xfId="17110"/>
    <cellStyle name="Normal 8 2 5 8 4 2 2" xfId="34260"/>
    <cellStyle name="Normal 8 2 5 8 4 3" xfId="36795"/>
    <cellStyle name="Normal 8 2 5 8 5" xfId="30831"/>
    <cellStyle name="Normal 8 2 5 8 5 2" xfId="22125"/>
    <cellStyle name="Normal 8 2 5 8 5 2 2" xfId="26435"/>
    <cellStyle name="Normal 8 2 5 8 5 3" xfId="37356"/>
    <cellStyle name="Normal 8 2 5 8 6" xfId="33168"/>
    <cellStyle name="Normal 8 2 5 8 6 2" xfId="6818"/>
    <cellStyle name="Normal 8 2 5 8 6 2 2" xfId="27694"/>
    <cellStyle name="Normal 8 2 5 8 6 3" xfId="36517"/>
    <cellStyle name="Normal 8 2 5 8 7" xfId="30837"/>
    <cellStyle name="Normal 8 2 5 8 7 2" xfId="22129"/>
    <cellStyle name="Normal 8 2 5 8 7 2 2" xfId="30846"/>
    <cellStyle name="Normal 8 2 5 8 7 3" xfId="30848"/>
    <cellStyle name="Normal 8 2 5 8 8" xfId="31849"/>
    <cellStyle name="Normal 8 2 5 8 8 2" xfId="32509"/>
    <cellStyle name="Normal 8 2 5 8 9" xfId="30851"/>
    <cellStyle name="Normal 8 2 5 8 9 2" xfId="37217"/>
    <cellStyle name="Normal 8 2 5 9" xfId="6688"/>
    <cellStyle name="Normal 8 2 5 9 2" xfId="10918"/>
    <cellStyle name="Normal 8 2 5 9 2 2" xfId="11342"/>
    <cellStyle name="Normal 8 2 5 9 2 2 2" xfId="32496"/>
    <cellStyle name="Normal 8 2 5 9 2 3" xfId="24080"/>
    <cellStyle name="Normal 8 2 5 9 3" xfId="25272"/>
    <cellStyle name="Normal 8 2 5 9 3 2" xfId="1166"/>
    <cellStyle name="Normal 8 2 5 9 3 2 2" xfId="33134"/>
    <cellStyle name="Normal 8 2 5 9 3 3" xfId="38436"/>
    <cellStyle name="Normal 8 2 5 9 4" xfId="30859"/>
    <cellStyle name="Normal 8 2 5 9 4 2" xfId="30857"/>
    <cellStyle name="Normal 8 2 5 9 4 2 2" xfId="32137"/>
    <cellStyle name="Normal 8 2 5 9 4 3" xfId="38603"/>
    <cellStyle name="Normal 8 2 5 9 5" xfId="30858"/>
    <cellStyle name="Normal 8 2 5 9 5 2" xfId="33174"/>
    <cellStyle name="Normal 8 2 5 9 5 2 2" xfId="37558"/>
    <cellStyle name="Normal 8 2 5 9 5 3" xfId="25208"/>
    <cellStyle name="Normal 8 2 5 9 6" xfId="33176"/>
    <cellStyle name="Normal 8 2 5 9 6 2" xfId="30864"/>
    <cellStyle name="Normal 8 2 5 9 6 2 2" xfId="32263"/>
    <cellStyle name="Normal 8 2 5 9 6 3" xfId="35330"/>
    <cellStyle name="Normal 8 2 5 9 7" xfId="31203"/>
    <cellStyle name="Normal 8 2 5 9 7 2" xfId="30870"/>
    <cellStyle name="Normal 8 2 5 9 8" xfId="30873"/>
    <cellStyle name="Normal 8 2 5 9 8 2" xfId="30877"/>
    <cellStyle name="Normal 8 2 5 9 9" xfId="37772"/>
    <cellStyle name="Normal 8 2 6" xfId="30495"/>
    <cellStyle name="Normal 8 2 6 10" xfId="33650"/>
    <cellStyle name="Normal 8 2 6 10 2" xfId="30879"/>
    <cellStyle name="Normal 8 2 6 10 2 2" xfId="30882"/>
    <cellStyle name="Normal 8 2 6 10 3" xfId="19409"/>
    <cellStyle name="Normal 8 2 6 11" xfId="23937"/>
    <cellStyle name="Normal 8 2 6 11 2" xfId="30884"/>
    <cellStyle name="Normal 8 2 6 11 2 2" xfId="30481"/>
    <cellStyle name="Normal 8 2 6 11 3" xfId="7238"/>
    <cellStyle name="Normal 8 2 6 12" xfId="35840"/>
    <cellStyle name="Normal 8 2 6 12 2" xfId="30887"/>
    <cellStyle name="Normal 8 2 6 12 2 2" xfId="30892"/>
    <cellStyle name="Normal 8 2 6 12 3" xfId="4222"/>
    <cellStyle name="Normal 8 2 6 13" xfId="29637"/>
    <cellStyle name="Normal 8 2 6 13 2" xfId="34710"/>
    <cellStyle name="Normal 8 2 6 13 2 2" xfId="32297"/>
    <cellStyle name="Normal 8 2 6 13 3" xfId="8917"/>
    <cellStyle name="Normal 8 2 6 14" xfId="36924"/>
    <cellStyle name="Normal 8 2 6 14 2" xfId="38182"/>
    <cellStyle name="Normal 8 2 6 14 2 2" xfId="27423"/>
    <cellStyle name="Normal 8 2 6 14 3" xfId="2021"/>
    <cellStyle name="Normal 8 2 6 15" xfId="36318"/>
    <cellStyle name="Normal 8 2 6 15 2" xfId="35888"/>
    <cellStyle name="Normal 8 2 6 15 2 2" xfId="29100"/>
    <cellStyle name="Normal 8 2 6 15 3" xfId="1942"/>
    <cellStyle name="Normal 8 2 6 16" xfId="15066"/>
    <cellStyle name="Normal 8 2 6 16 2" xfId="15071"/>
    <cellStyle name="Normal 8 2 6 17" xfId="15132"/>
    <cellStyle name="Normal 8 2 6 17 2" xfId="15136"/>
    <cellStyle name="Normal 8 2 6 18" xfId="15139"/>
    <cellStyle name="Normal 8 2 6 19" xfId="12757"/>
    <cellStyle name="Normal 8 2 6 2" xfId="3023"/>
    <cellStyle name="Normal 8 2 6 2 10" xfId="30893"/>
    <cellStyle name="Normal 8 2 6 2 10 2" xfId="26532"/>
    <cellStyle name="Normal 8 2 6 2 10 2 2" xfId="24996"/>
    <cellStyle name="Normal 8 2 6 2 10 3" xfId="26552"/>
    <cellStyle name="Normal 8 2 6 2 11" xfId="21904"/>
    <cellStyle name="Normal 8 2 6 2 11 2" xfId="30896"/>
    <cellStyle name="Normal 8 2 6 2 11 2 2" xfId="30899"/>
    <cellStyle name="Normal 8 2 6 2 11 3" xfId="30900"/>
    <cellStyle name="Normal 8 2 6 2 12" xfId="13046"/>
    <cellStyle name="Normal 8 2 6 2 12 2" xfId="13049"/>
    <cellStyle name="Normal 8 2 6 2 12 2 2" xfId="30901"/>
    <cellStyle name="Normal 8 2 6 2 12 3" xfId="37635"/>
    <cellStyle name="Normal 8 2 6 2 13" xfId="13062"/>
    <cellStyle name="Normal 8 2 6 2 13 2" xfId="24206"/>
    <cellStyle name="Normal 8 2 6 2 14" xfId="34918"/>
    <cellStyle name="Normal 8 2 6 2 14 2" xfId="26595"/>
    <cellStyle name="Normal 8 2 6 2 15" xfId="36970"/>
    <cellStyle name="Normal 8 2 6 2 16" xfId="27841"/>
    <cellStyle name="Normal 8 2 6 2 2" xfId="31316"/>
    <cellStyle name="Normal 8 2 6 2 2 10" xfId="30902"/>
    <cellStyle name="Normal 8 2 6 2 2 10 2" xfId="27757"/>
    <cellStyle name="Normal 8 2 6 2 2 11" xfId="23566"/>
    <cellStyle name="Normal 8 2 6 2 2 2" xfId="30905"/>
    <cellStyle name="Normal 8 2 6 2 2 2 10" xfId="30996"/>
    <cellStyle name="Normal 8 2 6 2 2 2 2" xfId="25724"/>
    <cellStyle name="Normal 8 2 6 2 2 2 2 2" xfId="36444"/>
    <cellStyle name="Normal 8 2 6 2 2 2 2 2 2" xfId="31847"/>
    <cellStyle name="Normal 8 2 6 2 2 2 2 3" xfId="34032"/>
    <cellStyle name="Normal 8 2 6 2 2 2 3" xfId="23394"/>
    <cellStyle name="Normal 8 2 6 2 2 2 3 2" xfId="36616"/>
    <cellStyle name="Normal 8 2 6 2 2 2 3 2 2" xfId="30091"/>
    <cellStyle name="Normal 8 2 6 2 2 2 3 3" xfId="34068"/>
    <cellStyle name="Normal 8 2 6 2 2 2 4" xfId="35499"/>
    <cellStyle name="Normal 8 2 6 2 2 2 4 2" xfId="10680"/>
    <cellStyle name="Normal 8 2 6 2 2 2 4 2 2" xfId="16055"/>
    <cellStyle name="Normal 8 2 6 2 2 2 4 3" xfId="14447"/>
    <cellStyle name="Normal 8 2 6 2 2 2 5" xfId="10278"/>
    <cellStyle name="Normal 8 2 6 2 2 2 5 2" xfId="10959"/>
    <cellStyle name="Normal 8 2 6 2 2 2 5 2 2" xfId="33414"/>
    <cellStyle name="Normal 8 2 6 2 2 2 5 3" xfId="38871"/>
    <cellStyle name="Normal 8 2 6 2 2 2 6" xfId="12480"/>
    <cellStyle name="Normal 8 2 6 2 2 2 6 2" xfId="12309"/>
    <cellStyle name="Normal 8 2 6 2 2 2 6 2 2" xfId="37807"/>
    <cellStyle name="Normal 8 2 6 2 2 2 6 3" xfId="31378"/>
    <cellStyle name="Normal 8 2 6 2 2 2 7" xfId="10362"/>
    <cellStyle name="Normal 8 2 6 2 2 2 7 2" xfId="11891"/>
    <cellStyle name="Normal 8 2 6 2 2 2 7 2 2" xfId="35537"/>
    <cellStyle name="Normal 8 2 6 2 2 2 7 3" xfId="31455"/>
    <cellStyle name="Normal 8 2 6 2 2 2 8" xfId="16662"/>
    <cellStyle name="Normal 8 2 6 2 2 2 8 2" xfId="20091"/>
    <cellStyle name="Normal 8 2 6 2 2 2 9" xfId="13500"/>
    <cellStyle name="Normal 8 2 6 2 2 2 9 2" xfId="11334"/>
    <cellStyle name="Normal 8 2 6 2 2 3" xfId="4461"/>
    <cellStyle name="Normal 8 2 6 2 2 3 2" xfId="25726"/>
    <cellStyle name="Normal 8 2 6 2 2 3 2 2" xfId="30908"/>
    <cellStyle name="Normal 8 2 6 2 2 3 3" xfId="30958"/>
    <cellStyle name="Normal 8 2 6 2 2 4" xfId="16563"/>
    <cellStyle name="Normal 8 2 6 2 2 4 2" xfId="15239"/>
    <cellStyle name="Normal 8 2 6 2 2 4 2 2" xfId="10314"/>
    <cellStyle name="Normal 8 2 6 2 2 4 3" xfId="3050"/>
    <cellStyle name="Normal 8 2 6 2 2 5" xfId="16573"/>
    <cellStyle name="Normal 8 2 6 2 2 5 2" xfId="16575"/>
    <cellStyle name="Normal 8 2 6 2 2 5 2 2" xfId="21710"/>
    <cellStyle name="Normal 8 2 6 2 2 5 3" xfId="21964"/>
    <cellStyle name="Normal 8 2 6 2 2 6" xfId="16579"/>
    <cellStyle name="Normal 8 2 6 2 2 6 2" xfId="22120"/>
    <cellStyle name="Normal 8 2 6 2 2 6 2 2" xfId="22122"/>
    <cellStyle name="Normal 8 2 6 2 2 6 3" xfId="22159"/>
    <cellStyle name="Normal 8 2 6 2 2 7" xfId="19821"/>
    <cellStyle name="Normal 8 2 6 2 2 7 2" xfId="5686"/>
    <cellStyle name="Normal 8 2 6 2 2 7 2 2" xfId="33617"/>
    <cellStyle name="Normal 8 2 6 2 2 7 3" xfId="36923"/>
    <cellStyle name="Normal 8 2 6 2 2 8" xfId="19825"/>
    <cellStyle name="Normal 8 2 6 2 2 8 2" xfId="22350"/>
    <cellStyle name="Normal 8 2 6 2 2 8 2 2" xfId="22353"/>
    <cellStyle name="Normal 8 2 6 2 2 8 3" xfId="10844"/>
    <cellStyle name="Normal 8 2 6 2 2 9" xfId="13189"/>
    <cellStyle name="Normal 8 2 6 2 2 9 2" xfId="12620"/>
    <cellStyle name="Normal 8 2 6 2 3" xfId="31333"/>
    <cellStyle name="Normal 8 2 6 2 3 10" xfId="4471"/>
    <cellStyle name="Normal 8 2 6 2 3 10 2" xfId="30910"/>
    <cellStyle name="Normal 8 2 6 2 3 11" xfId="18438"/>
    <cellStyle name="Normal 8 2 6 2 3 2" xfId="30918"/>
    <cellStyle name="Normal 8 2 6 2 3 2 10" xfId="32404"/>
    <cellStyle name="Normal 8 2 6 2 3 2 2" xfId="30920"/>
    <cellStyle name="Normal 8 2 6 2 3 2 2 2" xfId="30923"/>
    <cellStyle name="Normal 8 2 6 2 3 2 2 2 2" xfId="38304"/>
    <cellStyle name="Normal 8 2 6 2 3 2 2 3" xfId="34534"/>
    <cellStyle name="Normal 8 2 6 2 3 2 3" xfId="23403"/>
    <cellStyle name="Normal 8 2 6 2 3 2 3 2" xfId="31253"/>
    <cellStyle name="Normal 8 2 6 2 3 2 3 2 2" xfId="36534"/>
    <cellStyle name="Normal 8 2 6 2 3 2 3 3" xfId="12279"/>
    <cellStyle name="Normal 8 2 6 2 3 2 4" xfId="30927"/>
    <cellStyle name="Normal 8 2 6 2 3 2 4 2" xfId="2782"/>
    <cellStyle name="Normal 8 2 6 2 3 2 4 2 2" xfId="35412"/>
    <cellStyle name="Normal 8 2 6 2 3 2 4 3" xfId="34542"/>
    <cellStyle name="Normal 8 2 6 2 3 2 5" xfId="10672"/>
    <cellStyle name="Normal 8 2 6 2 3 2 5 2" xfId="17477"/>
    <cellStyle name="Normal 8 2 6 2 3 2 5 2 2" xfId="36920"/>
    <cellStyle name="Normal 8 2 6 2 3 2 5 3" xfId="28567"/>
    <cellStyle name="Normal 8 2 6 2 3 2 6" xfId="17483"/>
    <cellStyle name="Normal 8 2 6 2 3 2 6 2" xfId="15215"/>
    <cellStyle name="Normal 8 2 6 2 3 2 6 2 2" xfId="32343"/>
    <cellStyle name="Normal 8 2 6 2 3 2 6 3" xfId="36612"/>
    <cellStyle name="Normal 8 2 6 2 3 2 7" xfId="13842"/>
    <cellStyle name="Normal 8 2 6 2 3 2 7 2" xfId="15217"/>
    <cellStyle name="Normal 8 2 6 2 3 2 7 2 2" xfId="916"/>
    <cellStyle name="Normal 8 2 6 2 3 2 7 3" xfId="28119"/>
    <cellStyle name="Normal 8 2 6 2 3 2 8" xfId="15572"/>
    <cellStyle name="Normal 8 2 6 2 3 2 8 2" xfId="18411"/>
    <cellStyle name="Normal 8 2 6 2 3 2 9" xfId="15870"/>
    <cellStyle name="Normal 8 2 6 2 3 2 9 2" xfId="14056"/>
    <cellStyle name="Normal 8 2 6 2 3 3" xfId="30929"/>
    <cellStyle name="Normal 8 2 6 2 3 3 2" xfId="38665"/>
    <cellStyle name="Normal 8 2 6 2 3 3 2 2" xfId="31303"/>
    <cellStyle name="Normal 8 2 6 2 3 3 3" xfId="31421"/>
    <cellStyle name="Normal 8 2 6 2 3 4" xfId="13793"/>
    <cellStyle name="Normal 8 2 6 2 3 4 2" xfId="8904"/>
    <cellStyle name="Normal 8 2 6 2 3 4 2 2" xfId="11916"/>
    <cellStyle name="Normal 8 2 6 2 3 4 3" xfId="7340"/>
    <cellStyle name="Normal 8 2 6 2 3 5" xfId="20669"/>
    <cellStyle name="Normal 8 2 6 2 3 5 2" xfId="23168"/>
    <cellStyle name="Normal 8 2 6 2 3 5 2 2" xfId="25880"/>
    <cellStyle name="Normal 8 2 6 2 3 5 3" xfId="23431"/>
    <cellStyle name="Normal 8 2 6 2 3 6" xfId="23663"/>
    <cellStyle name="Normal 8 2 6 2 3 6 2" xfId="23679"/>
    <cellStyle name="Normal 8 2 6 2 3 6 2 2" xfId="23702"/>
    <cellStyle name="Normal 8 2 6 2 3 6 3" xfId="23736"/>
    <cellStyle name="Normal 8 2 6 2 3 7" xfId="8133"/>
    <cellStyle name="Normal 8 2 6 2 3 7 2" xfId="16566"/>
    <cellStyle name="Normal 8 2 6 2 3 7 2 2" xfId="25568"/>
    <cellStyle name="Normal 8 2 6 2 3 7 3" xfId="19858"/>
    <cellStyle name="Normal 8 2 6 2 3 8" xfId="19828"/>
    <cellStyle name="Normal 8 2 6 2 3 8 2" xfId="25873"/>
    <cellStyle name="Normal 8 2 6 2 3 8 2 2" xfId="24023"/>
    <cellStyle name="Normal 8 2 6 2 3 8 3" xfId="24056"/>
    <cellStyle name="Normal 8 2 6 2 3 9" xfId="9024"/>
    <cellStyle name="Normal 8 2 6 2 3 9 2" xfId="2978"/>
    <cellStyle name="Normal 8 2 6 2 4" xfId="33869"/>
    <cellStyle name="Normal 8 2 6 2 4 10" xfId="9996"/>
    <cellStyle name="Normal 8 2 6 2 4 2" xfId="34660"/>
    <cellStyle name="Normal 8 2 6 2 4 2 2" xfId="30931"/>
    <cellStyle name="Normal 8 2 6 2 4 2 2 2" xfId="31648"/>
    <cellStyle name="Normal 8 2 6 2 4 2 3" xfId="23415"/>
    <cellStyle name="Normal 8 2 6 2 4 3" xfId="30932"/>
    <cellStyle name="Normal 8 2 6 2 4 3 2" xfId="37839"/>
    <cellStyle name="Normal 8 2 6 2 4 3 2 2" xfId="35798"/>
    <cellStyle name="Normal 8 2 6 2 4 3 3" xfId="38155"/>
    <cellStyle name="Normal 8 2 6 2 4 4" xfId="13801"/>
    <cellStyle name="Normal 8 2 6 2 4 4 2" xfId="1673"/>
    <cellStyle name="Normal 8 2 6 2 4 4 2 2" xfId="2451"/>
    <cellStyle name="Normal 8 2 6 2 4 4 3" xfId="24347"/>
    <cellStyle name="Normal 8 2 6 2 4 5" xfId="10566"/>
    <cellStyle name="Normal 8 2 6 2 4 5 2" xfId="19577"/>
    <cellStyle name="Normal 8 2 6 2 4 5 2 2" xfId="2765"/>
    <cellStyle name="Normal 8 2 6 2 4 5 3" xfId="8139"/>
    <cellStyle name="Normal 8 2 6 2 4 6" xfId="24767"/>
    <cellStyle name="Normal 8 2 6 2 4 6 2" xfId="35506"/>
    <cellStyle name="Normal 8 2 6 2 4 6 2 2" xfId="29701"/>
    <cellStyle name="Normal 8 2 6 2 4 6 3" xfId="31935"/>
    <cellStyle name="Normal 8 2 6 2 4 7" xfId="19834"/>
    <cellStyle name="Normal 8 2 6 2 4 7 2" xfId="10875"/>
    <cellStyle name="Normal 8 2 6 2 4 7 2 2" xfId="24042"/>
    <cellStyle name="Normal 8 2 6 2 4 7 3" xfId="24947"/>
    <cellStyle name="Normal 8 2 6 2 4 8" xfId="19840"/>
    <cellStyle name="Normal 8 2 6 2 4 8 2" xfId="24961"/>
    <cellStyle name="Normal 8 2 6 2 4 9" xfId="19302"/>
    <cellStyle name="Normal 8 2 6 2 4 9 2" xfId="8932"/>
    <cellStyle name="Normal 8 2 6 2 5" xfId="34663"/>
    <cellStyle name="Normal 8 2 6 2 5 10" xfId="31371"/>
    <cellStyle name="Normal 8 2 6 2 5 2" xfId="30946"/>
    <cellStyle name="Normal 8 2 6 2 5 2 2" xfId="21161"/>
    <cellStyle name="Normal 8 2 6 2 5 2 2 2" xfId="2288"/>
    <cellStyle name="Normal 8 2 6 2 5 2 3" xfId="21162"/>
    <cellStyle name="Normal 8 2 6 2 5 3" xfId="30950"/>
    <cellStyle name="Normal 8 2 6 2 5 3 2" xfId="21203"/>
    <cellStyle name="Normal 8 2 6 2 5 3 2 2" xfId="985"/>
    <cellStyle name="Normal 8 2 6 2 5 3 3" xfId="21207"/>
    <cellStyle name="Normal 8 2 6 2 5 4" xfId="3799"/>
    <cellStyle name="Normal 8 2 6 2 5 4 2" xfId="1485"/>
    <cellStyle name="Normal 8 2 6 2 5 4 2 2" xfId="4039"/>
    <cellStyle name="Normal 8 2 6 2 5 4 3" xfId="25139"/>
    <cellStyle name="Normal 8 2 6 2 5 5" xfId="3551"/>
    <cellStyle name="Normal 8 2 6 2 5 5 2" xfId="25240"/>
    <cellStyle name="Normal 8 2 6 2 5 5 2 2" xfId="25241"/>
    <cellStyle name="Normal 8 2 6 2 5 5 3" xfId="25258"/>
    <cellStyle name="Normal 8 2 6 2 5 6" xfId="25877"/>
    <cellStyle name="Normal 8 2 6 2 5 6 2" xfId="26162"/>
    <cellStyle name="Normal 8 2 6 2 5 6 2 2" xfId="22565"/>
    <cellStyle name="Normal 8 2 6 2 5 6 3" xfId="24211"/>
    <cellStyle name="Normal 8 2 6 2 5 7" xfId="19848"/>
    <cellStyle name="Normal 8 2 6 2 5 7 2" xfId="9060"/>
    <cellStyle name="Normal 8 2 6 2 5 7 2 2" xfId="1959"/>
    <cellStyle name="Normal 8 2 6 2 5 7 3" xfId="25310"/>
    <cellStyle name="Normal 8 2 6 2 5 8" xfId="19850"/>
    <cellStyle name="Normal 8 2 6 2 5 8 2" xfId="15640"/>
    <cellStyle name="Normal 8 2 6 2 5 9" xfId="15643"/>
    <cellStyle name="Normal 8 2 6 2 5 9 2" xfId="25379"/>
    <cellStyle name="Normal 8 2 6 2 6" xfId="29067"/>
    <cellStyle name="Normal 8 2 6 2 6 2" xfId="36038"/>
    <cellStyle name="Normal 8 2 6 2 6 2 2" xfId="30951"/>
    <cellStyle name="Normal 8 2 6 2 6 2 2 2" xfId="32897"/>
    <cellStyle name="Normal 8 2 6 2 6 2 3" xfId="9328"/>
    <cellStyle name="Normal 8 2 6 2 6 3" xfId="30952"/>
    <cellStyle name="Normal 8 2 6 2 6 3 2" xfId="38793"/>
    <cellStyle name="Normal 8 2 6 2 6 3 2 2" xfId="33210"/>
    <cellStyle name="Normal 8 2 6 2 6 3 3" xfId="30953"/>
    <cellStyle name="Normal 8 2 6 2 6 4" xfId="13686"/>
    <cellStyle name="Normal 8 2 6 2 6 4 2" xfId="10924"/>
    <cellStyle name="Normal 8 2 6 2 6 4 2 2" xfId="10926"/>
    <cellStyle name="Normal 8 2 6 2 6 4 3" xfId="10944"/>
    <cellStyle name="Normal 8 2 6 2 6 5" xfId="11021"/>
    <cellStyle name="Normal 8 2 6 2 6 5 2" xfId="10490"/>
    <cellStyle name="Normal 8 2 6 2 6 5 2 2" xfId="11025"/>
    <cellStyle name="Normal 8 2 6 2 6 5 3" xfId="10565"/>
    <cellStyle name="Normal 8 2 6 2 6 6" xfId="11028"/>
    <cellStyle name="Normal 8 2 6 2 6 6 2" xfId="6480"/>
    <cellStyle name="Normal 8 2 6 2 6 6 2 2" xfId="11052"/>
    <cellStyle name="Normal 8 2 6 2 6 6 3" xfId="11055"/>
    <cellStyle name="Normal 8 2 6 2 6 7" xfId="22696"/>
    <cellStyle name="Normal 8 2 6 2 6 7 2" xfId="19859"/>
    <cellStyle name="Normal 8 2 6 2 6 8" xfId="15650"/>
    <cellStyle name="Normal 8 2 6 2 6 8 2" xfId="15660"/>
    <cellStyle name="Normal 8 2 6 2 6 9" xfId="15664"/>
    <cellStyle name="Normal 8 2 6 2 7" xfId="15484"/>
    <cellStyle name="Normal 8 2 6 2 7 2" xfId="35544"/>
    <cellStyle name="Normal 8 2 6 2 7 2 2" xfId="30526"/>
    <cellStyle name="Normal 8 2 6 2 7 3" xfId="35545"/>
    <cellStyle name="Normal 8 2 6 2 8" xfId="1238"/>
    <cellStyle name="Normal 8 2 6 2 8 2" xfId="23341"/>
    <cellStyle name="Normal 8 2 6 2 8 2 2" xfId="30424"/>
    <cellStyle name="Normal 8 2 6 2 8 3" xfId="30957"/>
    <cellStyle name="Normal 8 2 6 2 9" xfId="23344"/>
    <cellStyle name="Normal 8 2 6 2 9 2" xfId="12454"/>
    <cellStyle name="Normal 8 2 6 2 9 2 2" xfId="30570"/>
    <cellStyle name="Normal 8 2 6 2 9 3" xfId="812"/>
    <cellStyle name="Normal 8 2 6 3" xfId="33215"/>
    <cellStyle name="Normal 8 2 6 3 10" xfId="27463"/>
    <cellStyle name="Normal 8 2 6 3 10 2" xfId="22276"/>
    <cellStyle name="Normal 8 2 6 3 10 2 2" xfId="22282"/>
    <cellStyle name="Normal 8 2 6 3 10 3" xfId="22291"/>
    <cellStyle name="Normal 8 2 6 3 11" xfId="30961"/>
    <cellStyle name="Normal 8 2 6 3 11 2" xfId="30311"/>
    <cellStyle name="Normal 8 2 6 3 11 2 2" xfId="30967"/>
    <cellStyle name="Normal 8 2 6 3 11 3" xfId="27470"/>
    <cellStyle name="Normal 8 2 6 3 12" xfId="30971"/>
    <cellStyle name="Normal 8 2 6 3 12 2" xfId="31698"/>
    <cellStyle name="Normal 8 2 6 3 13" xfId="34900"/>
    <cellStyle name="Normal 8 2 6 3 13 2" xfId="32444"/>
    <cellStyle name="Normal 8 2 6 3 14" xfId="26763"/>
    <cellStyle name="Normal 8 2 6 3 15" xfId="31594"/>
    <cellStyle name="Normal 8 2 6 3 2" xfId="31336"/>
    <cellStyle name="Normal 8 2 6 3 2 10" xfId="36374"/>
    <cellStyle name="Normal 8 2 6 3 2 10 2" xfId="30973"/>
    <cellStyle name="Normal 8 2 6 3 2 11" xfId="11636"/>
    <cellStyle name="Normal 8 2 6 3 2 2" xfId="31656"/>
    <cellStyle name="Normal 8 2 6 3 2 2 10" xfId="26083"/>
    <cellStyle name="Normal 8 2 6 3 2 2 2" xfId="28783"/>
    <cellStyle name="Normal 8 2 6 3 2 2 2 2" xfId="33521"/>
    <cellStyle name="Normal 8 2 6 3 2 2 2 2 2" xfId="35144"/>
    <cellStyle name="Normal 8 2 6 3 2 2 2 3" xfId="34717"/>
    <cellStyle name="Normal 8 2 6 3 2 2 3" xfId="28341"/>
    <cellStyle name="Normal 8 2 6 3 2 2 3 2" xfId="24647"/>
    <cellStyle name="Normal 8 2 6 3 2 2 3 2 2" xfId="31320"/>
    <cellStyle name="Normal 8 2 6 3 2 2 3 3" xfId="33447"/>
    <cellStyle name="Normal 8 2 6 3 2 2 4" xfId="29322"/>
    <cellStyle name="Normal 8 2 6 3 2 2 4 2" xfId="33518"/>
    <cellStyle name="Normal 8 2 6 3 2 2 4 2 2" xfId="30365"/>
    <cellStyle name="Normal 8 2 6 3 2 2 4 3" xfId="12327"/>
    <cellStyle name="Normal 8 2 6 3 2 2 5" xfId="24693"/>
    <cellStyle name="Normal 8 2 6 3 2 2 5 2" xfId="24696"/>
    <cellStyle name="Normal 8 2 6 3 2 2 5 2 2" xfId="30451"/>
    <cellStyle name="Normal 8 2 6 3 2 2 5 3" xfId="30982"/>
    <cellStyle name="Normal 8 2 6 3 2 2 6" xfId="24698"/>
    <cellStyle name="Normal 8 2 6 3 2 2 6 2" xfId="5739"/>
    <cellStyle name="Normal 8 2 6 3 2 2 6 2 2" xfId="30678"/>
    <cellStyle name="Normal 8 2 6 3 2 2 6 3" xfId="30145"/>
    <cellStyle name="Normal 8 2 6 3 2 2 7" xfId="6177"/>
    <cellStyle name="Normal 8 2 6 3 2 2 7 2" xfId="30986"/>
    <cellStyle name="Normal 8 2 6 3 2 2 7 2 2" xfId="31350"/>
    <cellStyle name="Normal 8 2 6 3 2 2 7 3" xfId="30993"/>
    <cellStyle name="Normal 8 2 6 3 2 2 8" xfId="14961"/>
    <cellStyle name="Normal 8 2 6 3 2 2 8 2" xfId="17034"/>
    <cellStyle name="Normal 8 2 6 3 2 2 9" xfId="14965"/>
    <cellStyle name="Normal 8 2 6 3 2 2 9 2" xfId="14967"/>
    <cellStyle name="Normal 8 2 6 3 2 3" xfId="1655"/>
    <cellStyle name="Normal 8 2 6 3 2 3 2" xfId="31004"/>
    <cellStyle name="Normal 8 2 6 3 2 3 2 2" xfId="37415"/>
    <cellStyle name="Normal 8 2 6 3 2 3 3" xfId="24813"/>
    <cellStyle name="Normal 8 2 6 3 2 4" xfId="18551"/>
    <cellStyle name="Normal 8 2 6 3 2 4 2" xfId="36466"/>
    <cellStyle name="Normal 8 2 6 3 2 4 2 2" xfId="38505"/>
    <cellStyle name="Normal 8 2 6 3 2 4 3" xfId="31011"/>
    <cellStyle name="Normal 8 2 6 3 2 5" xfId="31017"/>
    <cellStyle name="Normal 8 2 6 3 2 5 2" xfId="31025"/>
    <cellStyle name="Normal 8 2 6 3 2 5 2 2" xfId="33113"/>
    <cellStyle name="Normal 8 2 6 3 2 5 3" xfId="31030"/>
    <cellStyle name="Normal 8 2 6 3 2 6" xfId="20275"/>
    <cellStyle name="Normal 8 2 6 3 2 6 2" xfId="20083"/>
    <cellStyle name="Normal 8 2 6 3 2 6 2 2" xfId="31140"/>
    <cellStyle name="Normal 8 2 6 3 2 6 3" xfId="499"/>
    <cellStyle name="Normal 8 2 6 3 2 7" xfId="20278"/>
    <cellStyle name="Normal 8 2 6 3 2 7 2" xfId="30611"/>
    <cellStyle name="Normal 8 2 6 3 2 7 2 2" xfId="34970"/>
    <cellStyle name="Normal 8 2 6 3 2 7 3" xfId="31794"/>
    <cellStyle name="Normal 8 2 6 3 2 8" xfId="29661"/>
    <cellStyle name="Normal 8 2 6 3 2 8 2" xfId="29681"/>
    <cellStyle name="Normal 8 2 6 3 2 8 2 2" xfId="38744"/>
    <cellStyle name="Normal 8 2 6 3 2 8 3" xfId="29230"/>
    <cellStyle name="Normal 8 2 6 3 2 9" xfId="33773"/>
    <cellStyle name="Normal 8 2 6 3 2 9 2" xfId="27991"/>
    <cellStyle name="Normal 8 2 6 3 3" xfId="37579"/>
    <cellStyle name="Normal 8 2 6 3 3 10" xfId="31474"/>
    <cellStyle name="Normal 8 2 6 3 3 10 2" xfId="6115"/>
    <cellStyle name="Normal 8 2 6 3 3 11" xfId="25424"/>
    <cellStyle name="Normal 8 2 6 3 3 2" xfId="30911"/>
    <cellStyle name="Normal 8 2 6 3 3 2 10" xfId="5232"/>
    <cellStyle name="Normal 8 2 6 3 3 2 2" xfId="31040"/>
    <cellStyle name="Normal 8 2 6 3 3 2 2 2" xfId="31593"/>
    <cellStyle name="Normal 8 2 6 3 3 2 2 2 2" xfId="31042"/>
    <cellStyle name="Normal 8 2 6 3 3 2 2 3" xfId="15553"/>
    <cellStyle name="Normal 8 2 6 3 3 2 3" xfId="37127"/>
    <cellStyle name="Normal 8 2 6 3 3 2 3 2" xfId="35816"/>
    <cellStyle name="Normal 8 2 6 3 3 2 3 2 2" xfId="38666"/>
    <cellStyle name="Normal 8 2 6 3 3 2 3 3" xfId="15584"/>
    <cellStyle name="Normal 8 2 6 3 3 2 4" xfId="31044"/>
    <cellStyle name="Normal 8 2 6 3 3 2 4 2" xfId="31046"/>
    <cellStyle name="Normal 8 2 6 3 3 2 4 2 2" xfId="38716"/>
    <cellStyle name="Normal 8 2 6 3 3 2 4 3" xfId="14709"/>
    <cellStyle name="Normal 8 2 6 3 3 2 5" xfId="12085"/>
    <cellStyle name="Normal 8 2 6 3 3 2 5 2" xfId="334"/>
    <cellStyle name="Normal 8 2 6 3 3 2 5 2 2" xfId="38242"/>
    <cellStyle name="Normal 8 2 6 3 3 2 5 3" xfId="6304"/>
    <cellStyle name="Normal 8 2 6 3 3 2 6" xfId="22656"/>
    <cellStyle name="Normal 8 2 6 3 3 2 6 2" xfId="1917"/>
    <cellStyle name="Normal 8 2 6 3 3 2 6 2 2" xfId="37462"/>
    <cellStyle name="Normal 8 2 6 3 3 2 6 3" xfId="2342"/>
    <cellStyle name="Normal 8 2 6 3 3 2 7" xfId="11453"/>
    <cellStyle name="Normal 8 2 6 3 3 2 7 2" xfId="24313"/>
    <cellStyle name="Normal 8 2 6 3 3 2 7 2 2" xfId="31047"/>
    <cellStyle name="Normal 8 2 6 3 3 2 7 3" xfId="31048"/>
    <cellStyle name="Normal 8 2 6 3 3 2 8" xfId="13663"/>
    <cellStyle name="Normal 8 2 6 3 3 2 8 2" xfId="2669"/>
    <cellStyle name="Normal 8 2 6 3 3 2 9" xfId="11513"/>
    <cellStyle name="Normal 8 2 6 3 3 2 9 2" xfId="13903"/>
    <cellStyle name="Normal 8 2 6 3 3 3" xfId="32868"/>
    <cellStyle name="Normal 8 2 6 3 3 3 2" xfId="37306"/>
    <cellStyle name="Normal 8 2 6 3 3 3 2 2" xfId="35635"/>
    <cellStyle name="Normal 8 2 6 3 3 3 3" xfId="37756"/>
    <cellStyle name="Normal 8 2 6 3 3 4" xfId="4094"/>
    <cellStyle name="Normal 8 2 6 3 3 4 2" xfId="10880"/>
    <cellStyle name="Normal 8 2 6 3 3 4 2 2" xfId="5452"/>
    <cellStyle name="Normal 8 2 6 3 3 4 3" xfId="20188"/>
    <cellStyle name="Normal 8 2 6 3 3 5" xfId="3808"/>
    <cellStyle name="Normal 8 2 6 3 3 5 2" xfId="26455"/>
    <cellStyle name="Normal 8 2 6 3 3 5 2 2" xfId="6391"/>
    <cellStyle name="Normal 8 2 6 3 3 5 3" xfId="26458"/>
    <cellStyle name="Normal 8 2 6 3 3 6" xfId="11170"/>
    <cellStyle name="Normal 8 2 6 3 3 6 2" xfId="25954"/>
    <cellStyle name="Normal 8 2 6 3 3 6 2 2" xfId="5185"/>
    <cellStyle name="Normal 8 2 6 3 3 6 3" xfId="25957"/>
    <cellStyle name="Normal 8 2 6 3 3 7" xfId="20282"/>
    <cellStyle name="Normal 8 2 6 3 3 7 2" xfId="9104"/>
    <cellStyle name="Normal 8 2 6 3 3 7 2 2" xfId="25964"/>
    <cellStyle name="Normal 8 2 6 3 3 7 3" xfId="25969"/>
    <cellStyle name="Normal 8 2 6 3 3 8" xfId="5869"/>
    <cellStyle name="Normal 8 2 6 3 3 8 2" xfId="25983"/>
    <cellStyle name="Normal 8 2 6 3 3 8 2 2" xfId="25986"/>
    <cellStyle name="Normal 8 2 6 3 3 8 3" xfId="25991"/>
    <cellStyle name="Normal 8 2 6 3 3 9" xfId="9287"/>
    <cellStyle name="Normal 8 2 6 3 3 9 2" xfId="4914"/>
    <cellStyle name="Normal 8 2 6 3 4" xfId="18848"/>
    <cellStyle name="Normal 8 2 6 3 4 10" xfId="16703"/>
    <cellStyle name="Normal 8 2 6 3 4 2" xfId="31050"/>
    <cellStyle name="Normal 8 2 6 3 4 2 2" xfId="31055"/>
    <cellStyle name="Normal 8 2 6 3 4 2 2 2" xfId="36137"/>
    <cellStyle name="Normal 8 2 6 3 4 2 3" xfId="37227"/>
    <cellStyle name="Normal 8 2 6 3 4 3" xfId="25951"/>
    <cellStyle name="Normal 8 2 6 3 4 3 2" xfId="34178"/>
    <cellStyle name="Normal 8 2 6 3 4 3 2 2" xfId="31057"/>
    <cellStyle name="Normal 8 2 6 3 4 3 3" xfId="28439"/>
    <cellStyle name="Normal 8 2 6 3 4 4" xfId="31060"/>
    <cellStyle name="Normal 8 2 6 3 4 4 2" xfId="31867"/>
    <cellStyle name="Normal 8 2 6 3 4 4 2 2" xfId="31061"/>
    <cellStyle name="Normal 8 2 6 3 4 4 3" xfId="31064"/>
    <cellStyle name="Normal 8 2 6 3 4 5" xfId="31066"/>
    <cellStyle name="Normal 8 2 6 3 4 5 2" xfId="31081"/>
    <cellStyle name="Normal 8 2 6 3 4 5 2 2" xfId="31086"/>
    <cellStyle name="Normal 8 2 6 3 4 5 3" xfId="31093"/>
    <cellStyle name="Normal 8 2 6 3 4 6" xfId="20285"/>
    <cellStyle name="Normal 8 2 6 3 4 6 2" xfId="29012"/>
    <cellStyle name="Normal 8 2 6 3 4 6 2 2" xfId="38329"/>
    <cellStyle name="Normal 8 2 6 3 4 6 3" xfId="38061"/>
    <cellStyle name="Normal 8 2 6 3 4 7" xfId="16411"/>
    <cellStyle name="Normal 8 2 6 3 4 7 2" xfId="12720"/>
    <cellStyle name="Normal 8 2 6 3 4 7 2 2" xfId="12729"/>
    <cellStyle name="Normal 8 2 6 3 4 7 3" xfId="12750"/>
    <cellStyle name="Normal 8 2 6 3 4 8" xfId="24808"/>
    <cellStyle name="Normal 8 2 6 3 4 8 2" xfId="12046"/>
    <cellStyle name="Normal 8 2 6 3 4 9" xfId="19375"/>
    <cellStyle name="Normal 8 2 6 3 4 9 2" xfId="12820"/>
    <cellStyle name="Normal 8 2 6 3 5" xfId="31094"/>
    <cellStyle name="Normal 8 2 6 3 5 2" xfId="33652"/>
    <cellStyle name="Normal 8 2 6 3 5 2 2" xfId="37318"/>
    <cellStyle name="Normal 8 2 6 3 5 2 2 2" xfId="37296"/>
    <cellStyle name="Normal 8 2 6 3 5 2 3" xfId="38853"/>
    <cellStyle name="Normal 8 2 6 3 5 3" xfId="37324"/>
    <cellStyle name="Normal 8 2 6 3 5 3 2" xfId="31100"/>
    <cellStyle name="Normal 8 2 6 3 5 3 2 2" xfId="37840"/>
    <cellStyle name="Normal 8 2 6 3 5 3 3" xfId="31101"/>
    <cellStyle name="Normal 8 2 6 3 5 4" xfId="31107"/>
    <cellStyle name="Normal 8 2 6 3 5 4 2" xfId="31111"/>
    <cellStyle name="Normal 8 2 6 3 5 4 2 2" xfId="31113"/>
    <cellStyle name="Normal 8 2 6 3 5 4 3" xfId="4209"/>
    <cellStyle name="Normal 8 2 6 3 5 5" xfId="37770"/>
    <cellStyle name="Normal 8 2 6 3 5 5 2" xfId="36147"/>
    <cellStyle name="Normal 8 2 6 3 5 5 2 2" xfId="32620"/>
    <cellStyle name="Normal 8 2 6 3 5 5 3" xfId="29980"/>
    <cellStyle name="Normal 8 2 6 3 5 6" xfId="20293"/>
    <cellStyle name="Normal 8 2 6 3 5 6 2" xfId="31515"/>
    <cellStyle name="Normal 8 2 6 3 5 6 2 2" xfId="20205"/>
    <cellStyle name="Normal 8 2 6 3 5 6 3" xfId="31521"/>
    <cellStyle name="Normal 8 2 6 3 5 7" xfId="4430"/>
    <cellStyle name="Normal 8 2 6 3 5 7 2" xfId="6104"/>
    <cellStyle name="Normal 8 2 6 3 5 8" xfId="5770"/>
    <cellStyle name="Normal 8 2 6 3 5 8 2" xfId="36909"/>
    <cellStyle name="Normal 8 2 6 3 5 9" xfId="31114"/>
    <cellStyle name="Normal 8 2 6 3 6" xfId="31120"/>
    <cellStyle name="Normal 8 2 6 3 6 2" xfId="29576"/>
    <cellStyle name="Normal 8 2 6 3 6 2 2" xfId="20207"/>
    <cellStyle name="Normal 8 2 6 3 6 3" xfId="31129"/>
    <cellStyle name="Normal 8 2 6 3 7" xfId="29578"/>
    <cellStyle name="Normal 8 2 6 3 7 2" xfId="31131"/>
    <cellStyle name="Normal 8 2 6 3 7 2 2" xfId="24249"/>
    <cellStyle name="Normal 8 2 6 3 7 3" xfId="36228"/>
    <cellStyle name="Normal 8 2 6 3 8" xfId="23349"/>
    <cellStyle name="Normal 8 2 6 3 8 2" xfId="23351"/>
    <cellStyle name="Normal 8 2 6 3 8 2 2" xfId="26953"/>
    <cellStyle name="Normal 8 2 6 3 8 3" xfId="30430"/>
    <cellStyle name="Normal 8 2 6 3 9" xfId="23355"/>
    <cellStyle name="Normal 8 2 6 3 9 2" xfId="31139"/>
    <cellStyle name="Normal 8 2 6 3 9 2 2" xfId="31183"/>
    <cellStyle name="Normal 8 2 6 3 9 3" xfId="36348"/>
    <cellStyle name="Normal 8 2 6 4" xfId="33220"/>
    <cellStyle name="Normal 8 2 6 4 10" xfId="28671"/>
    <cellStyle name="Normal 8 2 6 4 10 2" xfId="27650"/>
    <cellStyle name="Normal 8 2 6 4 11" xfId="31144"/>
    <cellStyle name="Normal 8 2 6 4 2" xfId="32060"/>
    <cellStyle name="Normal 8 2 6 4 2 10" xfId="30560"/>
    <cellStyle name="Normal 8 2 6 4 2 2" xfId="31150"/>
    <cellStyle name="Normal 8 2 6 4 2 2 2" xfId="5491"/>
    <cellStyle name="Normal 8 2 6 4 2 2 2 2" xfId="24365"/>
    <cellStyle name="Normal 8 2 6 4 2 2 3" xfId="35900"/>
    <cellStyle name="Normal 8 2 6 4 2 3" xfId="31151"/>
    <cellStyle name="Normal 8 2 6 4 2 3 2" xfId="5071"/>
    <cellStyle name="Normal 8 2 6 4 2 3 2 2" xfId="38832"/>
    <cellStyle name="Normal 8 2 6 4 2 3 3" xfId="31153"/>
    <cellStyle name="Normal 8 2 6 4 2 4" xfId="32352"/>
    <cellStyle name="Normal 8 2 6 4 2 4 2" xfId="2265"/>
    <cellStyle name="Normal 8 2 6 4 2 4 2 2" xfId="37056"/>
    <cellStyle name="Normal 8 2 6 4 2 4 3" xfId="31156"/>
    <cellStyle name="Normal 8 2 6 4 2 5" xfId="28902"/>
    <cellStyle name="Normal 8 2 6 4 2 5 2" xfId="30781"/>
    <cellStyle name="Normal 8 2 6 4 2 5 2 2" xfId="30785"/>
    <cellStyle name="Normal 8 2 6 4 2 5 3" xfId="31158"/>
    <cellStyle name="Normal 8 2 6 4 2 6" xfId="31160"/>
    <cellStyle name="Normal 8 2 6 4 2 6 2" xfId="31168"/>
    <cellStyle name="Normal 8 2 6 4 2 6 2 2" xfId="34771"/>
    <cellStyle name="Normal 8 2 6 4 2 6 3" xfId="31171"/>
    <cellStyle name="Normal 8 2 6 4 2 7" xfId="27701"/>
    <cellStyle name="Normal 8 2 6 4 2 7 2" xfId="29697"/>
    <cellStyle name="Normal 8 2 6 4 2 7 2 2" xfId="24723"/>
    <cellStyle name="Normal 8 2 6 4 2 7 3" xfId="32569"/>
    <cellStyle name="Normal 8 2 6 4 2 8" xfId="29088"/>
    <cellStyle name="Normal 8 2 6 4 2 8 2" xfId="31176"/>
    <cellStyle name="Normal 8 2 6 4 2 9" xfId="31180"/>
    <cellStyle name="Normal 8 2 6 4 2 9 2" xfId="29810"/>
    <cellStyle name="Normal 8 2 6 4 3" xfId="29908"/>
    <cellStyle name="Normal 8 2 6 4 3 2" xfId="32794"/>
    <cellStyle name="Normal 8 2 6 4 3 2 2" xfId="32574"/>
    <cellStyle name="Normal 8 2 6 4 3 3" xfId="31187"/>
    <cellStyle name="Normal 8 2 6 4 4" xfId="37986"/>
    <cellStyle name="Normal 8 2 6 4 4 2" xfId="31195"/>
    <cellStyle name="Normal 8 2 6 4 4 2 2" xfId="31197"/>
    <cellStyle name="Normal 8 2 6 4 4 3" xfId="31199"/>
    <cellStyle name="Normal 8 2 6 4 5" xfId="31200"/>
    <cellStyle name="Normal 8 2 6 4 5 2" xfId="32840"/>
    <cellStyle name="Normal 8 2 6 4 5 2 2" xfId="31201"/>
    <cellStyle name="Normal 8 2 6 4 5 3" xfId="31202"/>
    <cellStyle name="Normal 8 2 6 4 6" xfId="35036"/>
    <cellStyle name="Normal 8 2 6 4 6 2" xfId="29590"/>
    <cellStyle name="Normal 8 2 6 4 6 2 2" xfId="31209"/>
    <cellStyle name="Normal 8 2 6 4 6 3" xfId="30814"/>
    <cellStyle name="Normal 8 2 6 4 7" xfId="29595"/>
    <cellStyle name="Normal 8 2 6 4 7 2" xfId="37331"/>
    <cellStyle name="Normal 8 2 6 4 7 2 2" xfId="31570"/>
    <cellStyle name="Normal 8 2 6 4 7 3" xfId="38262"/>
    <cellStyle name="Normal 8 2 6 4 8" xfId="23360"/>
    <cellStyle name="Normal 8 2 6 4 8 2" xfId="36519"/>
    <cellStyle name="Normal 8 2 6 4 8 2 2" xfId="31603"/>
    <cellStyle name="Normal 8 2 6 4 8 3" xfId="38494"/>
    <cellStyle name="Normal 8 2 6 4 9" xfId="31210"/>
    <cellStyle name="Normal 8 2 6 4 9 2" xfId="31211"/>
    <cellStyle name="Normal 8 2 6 5" xfId="32073"/>
    <cellStyle name="Normal 8 2 6 5 10" xfId="35599"/>
    <cellStyle name="Normal 8 2 6 5 10 2" xfId="36987"/>
    <cellStyle name="Normal 8 2 6 5 11" xfId="35321"/>
    <cellStyle name="Normal 8 2 6 5 11 2" xfId="35010"/>
    <cellStyle name="Normal 8 2 6 5 12" xfId="32538"/>
    <cellStyle name="Normal 8 2 6 5 12 2" xfId="35118"/>
    <cellStyle name="Normal 8 2 6 5 12 2 2" xfId="37819"/>
    <cellStyle name="Normal 8 2 6 5 13" xfId="22603"/>
    <cellStyle name="Normal 8 2 6 5 2" xfId="35852"/>
    <cellStyle name="Normal 8 2 6 5 2 10" xfId="3575"/>
    <cellStyle name="Normal 8 2 6 5 2 2" xfId="31212"/>
    <cellStyle name="Normal 8 2 6 5 2 2 2" xfId="31218"/>
    <cellStyle name="Normal 8 2 6 5 2 2 2 2" xfId="31219"/>
    <cellStyle name="Normal 8 2 6 5 2 2 3" xfId="31220"/>
    <cellStyle name="Normal 8 2 6 5 2 3" xfId="31222"/>
    <cellStyle name="Normal 8 2 6 5 2 3 2" xfId="22782"/>
    <cellStyle name="Normal 8 2 6 5 2 3 2 2" xfId="38478"/>
    <cellStyle name="Normal 8 2 6 5 2 3 3" xfId="31228"/>
    <cellStyle name="Normal 8 2 6 5 2 4" xfId="2530"/>
    <cellStyle name="Normal 8 2 6 5 2 4 2" xfId="12124"/>
    <cellStyle name="Normal 8 2 6 5 2 4 2 2" xfId="7488"/>
    <cellStyle name="Normal 8 2 6 5 2 4 3" xfId="5334"/>
    <cellStyle name="Normal 8 2 6 5 2 5" xfId="19865"/>
    <cellStyle name="Normal 8 2 6 5 2 5 2" xfId="31284"/>
    <cellStyle name="Normal 8 2 6 5 2 5 2 2" xfId="26675"/>
    <cellStyle name="Normal 8 2 6 5 2 5 3" xfId="26687"/>
    <cellStyle name="Normal 8 2 6 5 2 6" xfId="31943"/>
    <cellStyle name="Normal 8 2 6 5 2 6 2" xfId="24436"/>
    <cellStyle name="Normal 8 2 6 5 2 6 2 2" xfId="24146"/>
    <cellStyle name="Normal 8 2 6 5 2 6 3" xfId="24150"/>
    <cellStyle name="Normal 8 2 6 5 2 7" xfId="5173"/>
    <cellStyle name="Normal 8 2 6 5 2 7 2" xfId="22448"/>
    <cellStyle name="Normal 8 2 6 5 2 7 2 2" xfId="25649"/>
    <cellStyle name="Normal 8 2 6 5 2 7 3" xfId="26735"/>
    <cellStyle name="Normal 8 2 6 5 2 8" xfId="9222"/>
    <cellStyle name="Normal 8 2 6 5 2 8 2" xfId="26751"/>
    <cellStyle name="Normal 8 2 6 5 2 9" xfId="8691"/>
    <cellStyle name="Normal 8 2 6 5 2 9 2" xfId="3028"/>
    <cellStyle name="Normal 8 2 6 5 3" xfId="31340"/>
    <cellStyle name="Normal 8 2 6 5 3 2" xfId="37163"/>
    <cellStyle name="Normal 8 2 6 5 3 2 2" xfId="31236"/>
    <cellStyle name="Normal 8 2 6 5 3 3" xfId="31240"/>
    <cellStyle name="Normal 8 2 6 5 4" xfId="31245"/>
    <cellStyle name="Normal 8 2 6 5 4 2" xfId="31250"/>
    <cellStyle name="Normal 8 2 6 5 4 2 2" xfId="31252"/>
    <cellStyle name="Normal 8 2 6 5 4 3" xfId="31255"/>
    <cellStyle name="Normal 8 2 6 5 5" xfId="15059"/>
    <cellStyle name="Normal 8 2 6 5 5 2" xfId="15063"/>
    <cellStyle name="Normal 8 2 6 5 5 2 2" xfId="35405"/>
    <cellStyle name="Normal 8 2 6 5 5 3" xfId="24324"/>
    <cellStyle name="Normal 8 2 6 5 6" xfId="13716"/>
    <cellStyle name="Normal 8 2 6 5 6 2" xfId="29598"/>
    <cellStyle name="Normal 8 2 6 5 6 2 2" xfId="31257"/>
    <cellStyle name="Normal 8 2 6 5 6 3" xfId="28774"/>
    <cellStyle name="Normal 8 2 6 5 7" xfId="26236"/>
    <cellStyle name="Normal 8 2 6 5 7 2" xfId="38207"/>
    <cellStyle name="Normal 8 2 6 5 7 2 2" xfId="36614"/>
    <cellStyle name="Normal 8 2 6 5 7 3" xfId="36594"/>
    <cellStyle name="Normal 8 2 6 5 8" xfId="21339"/>
    <cellStyle name="Normal 8 2 6 5 8 2" xfId="36658"/>
    <cellStyle name="Normal 8 2 6 5 8 2 2" xfId="31271"/>
    <cellStyle name="Normal 8 2 6 5 8 3" xfId="31273"/>
    <cellStyle name="Normal 8 2 6 5 9" xfId="36875"/>
    <cellStyle name="Normal 8 2 6 5 9 2" xfId="31274"/>
    <cellStyle name="Normal 8 2 6 5 9 2 2" xfId="27155"/>
    <cellStyle name="Normal 8 2 6 5 9 3" xfId="38600"/>
    <cellStyle name="Normal 8 2 6 6" xfId="31346"/>
    <cellStyle name="Normal 8 2 6 6 10" xfId="30152"/>
    <cellStyle name="Normal 8 2 6 6 10 2" xfId="5897"/>
    <cellStyle name="Normal 8 2 6 6 11" xfId="38685"/>
    <cellStyle name="Normal 8 2 6 6 2" xfId="33187"/>
    <cellStyle name="Normal 8 2 6 6 2 10" xfId="32432"/>
    <cellStyle name="Normal 8 2 6 6 2 2" xfId="30748"/>
    <cellStyle name="Normal 8 2 6 6 2 2 2" xfId="31279"/>
    <cellStyle name="Normal 8 2 6 6 2 2 2 2" xfId="27135"/>
    <cellStyle name="Normal 8 2 6 6 2 2 3" xfId="30064"/>
    <cellStyle name="Normal 8 2 6 6 2 3" xfId="31280"/>
    <cellStyle name="Normal 8 2 6 6 2 3 2" xfId="38507"/>
    <cellStyle name="Normal 8 2 6 6 2 3 2 2" xfId="5595"/>
    <cellStyle name="Normal 8 2 6 6 2 3 3" xfId="31285"/>
    <cellStyle name="Normal 8 2 6 6 2 4" xfId="9672"/>
    <cellStyle name="Normal 8 2 6 6 2 4 2" xfId="27195"/>
    <cellStyle name="Normal 8 2 6 6 2 4 2 2" xfId="27217"/>
    <cellStyle name="Normal 8 2 6 6 2 4 3" xfId="27479"/>
    <cellStyle name="Normal 8 2 6 6 2 5" xfId="24005"/>
    <cellStyle name="Normal 8 2 6 6 2 5 2" xfId="31667"/>
    <cellStyle name="Normal 8 2 6 6 2 5 2 2" xfId="27696"/>
    <cellStyle name="Normal 8 2 6 6 2 5 3" xfId="27910"/>
    <cellStyle name="Normal 8 2 6 6 2 6" xfId="27188"/>
    <cellStyle name="Normal 8 2 6 6 2 6 2" xfId="33032"/>
    <cellStyle name="Normal 8 2 6 6 2 6 2 2" xfId="28260"/>
    <cellStyle name="Normal 8 2 6 6 2 6 3" xfId="29036"/>
    <cellStyle name="Normal 8 2 6 6 2 7" xfId="29446"/>
    <cellStyle name="Normal 8 2 6 6 2 7 2" xfId="3695"/>
    <cellStyle name="Normal 8 2 6 6 2 7 2 2" xfId="30110"/>
    <cellStyle name="Normal 8 2 6 6 2 7 3" xfId="30310"/>
    <cellStyle name="Normal 8 2 6 6 2 8" xfId="30496"/>
    <cellStyle name="Normal 8 2 6 6 2 8 2" xfId="3024"/>
    <cellStyle name="Normal 8 2 6 6 2 9" xfId="25403"/>
    <cellStyle name="Normal 8 2 6 6 2 9 2" xfId="11310"/>
    <cellStyle name="Normal 8 2 6 6 3" xfId="31289"/>
    <cellStyle name="Normal 8 2 6 6 3 2" xfId="31299"/>
    <cellStyle name="Normal 8 2 6 6 3 2 2" xfId="31301"/>
    <cellStyle name="Normal 8 2 6 6 3 3" xfId="35699"/>
    <cellStyle name="Normal 8 2 6 6 4" xfId="31313"/>
    <cellStyle name="Normal 8 2 6 6 4 2" xfId="31329"/>
    <cellStyle name="Normal 8 2 6 6 4 2 2" xfId="31823"/>
    <cellStyle name="Normal 8 2 6 6 4 3" xfId="37731"/>
    <cellStyle name="Normal 8 2 6 6 5" xfId="2121"/>
    <cellStyle name="Normal 8 2 6 6 5 2" xfId="31337"/>
    <cellStyle name="Normal 8 2 6 6 5 2 2" xfId="20308"/>
    <cellStyle name="Normal 8 2 6 6 5 3" xfId="37796"/>
    <cellStyle name="Normal 8 2 6 6 6" xfId="33223"/>
    <cellStyle name="Normal 8 2 6 6 6 2" xfId="32067"/>
    <cellStyle name="Normal 8 2 6 6 6 2 2" xfId="21832"/>
    <cellStyle name="Normal 8 2 6 6 6 3" xfId="34682"/>
    <cellStyle name="Normal 8 2 6 6 7" xfId="15655"/>
    <cellStyle name="Normal 8 2 6 6 7 2" xfId="35854"/>
    <cellStyle name="Normal 8 2 6 6 7 2 2" xfId="13818"/>
    <cellStyle name="Normal 8 2 6 6 7 3" xfId="31341"/>
    <cellStyle name="Normal 8 2 6 6 8" xfId="28263"/>
    <cellStyle name="Normal 8 2 6 6 8 2" xfId="36709"/>
    <cellStyle name="Normal 8 2 6 6 8 2 2" xfId="31354"/>
    <cellStyle name="Normal 8 2 6 6 8 3" xfId="31358"/>
    <cellStyle name="Normal 8 2 6 6 9" xfId="31562"/>
    <cellStyle name="Normal 8 2 6 6 9 2" xfId="31361"/>
    <cellStyle name="Normal 8 2 6 7" xfId="25248"/>
    <cellStyle name="Normal 8 2 6 7 10" xfId="31360"/>
    <cellStyle name="Normal 8 2 6 7 2" xfId="31365"/>
    <cellStyle name="Normal 8 2 6 7 2 2" xfId="1793"/>
    <cellStyle name="Normal 8 2 6 7 2 2 2" xfId="31368"/>
    <cellStyle name="Normal 8 2 6 7 2 3" xfId="35810"/>
    <cellStyle name="Normal 8 2 6 7 3" xfId="31372"/>
    <cellStyle name="Normal 8 2 6 7 3 2" xfId="4207"/>
    <cellStyle name="Normal 8 2 6 7 3 2 2" xfId="31376"/>
    <cellStyle name="Normal 8 2 6 7 3 3" xfId="38400"/>
    <cellStyle name="Normal 8 2 6 7 4" xfId="31380"/>
    <cellStyle name="Normal 8 2 6 7 4 2" xfId="31067"/>
    <cellStyle name="Normal 8 2 6 7 4 2 2" xfId="31499"/>
    <cellStyle name="Normal 8 2 6 7 4 3" xfId="38417"/>
    <cellStyle name="Normal 8 2 6 7 5" xfId="33232"/>
    <cellStyle name="Normal 8 2 6 7 5 2" xfId="31580"/>
    <cellStyle name="Normal 8 2 6 7 5 2 2" xfId="37861"/>
    <cellStyle name="Normal 8 2 6 7 5 3" xfId="28028"/>
    <cellStyle name="Normal 8 2 6 7 6" xfId="33250"/>
    <cellStyle name="Normal 8 2 6 7 6 2" xfId="30342"/>
    <cellStyle name="Normal 8 2 6 7 6 2 2" xfId="31385"/>
    <cellStyle name="Normal 8 2 6 7 6 3" xfId="30347"/>
    <cellStyle name="Normal 8 2 6 7 7" xfId="31392"/>
    <cellStyle name="Normal 8 2 6 7 7 2" xfId="31876"/>
    <cellStyle name="Normal 8 2 6 7 7 2 2" xfId="31394"/>
    <cellStyle name="Normal 8 2 6 7 7 3" xfId="31400"/>
    <cellStyle name="Normal 8 2 6 7 8" xfId="38456"/>
    <cellStyle name="Normal 8 2 6 7 8 2" xfId="30360"/>
    <cellStyle name="Normal 8 2 6 7 9" xfId="31402"/>
    <cellStyle name="Normal 8 2 6 7 9 2" xfId="31404"/>
    <cellStyle name="Normal 8 2 6 8" xfId="14105"/>
    <cellStyle name="Normal 8 2 6 8 10" xfId="27898"/>
    <cellStyle name="Normal 8 2 6 8 2" xfId="35991"/>
    <cellStyle name="Normal 8 2 6 8 2 2" xfId="31428"/>
    <cellStyle name="Normal 8 2 6 8 2 2 2" xfId="28693"/>
    <cellStyle name="Normal 8 2 6 8 2 3" xfId="32416"/>
    <cellStyle name="Normal 8 2 6 8 3" xfId="31432"/>
    <cellStyle name="Normal 8 2 6 8 3 2" xfId="22168"/>
    <cellStyle name="Normal 8 2 6 8 3 2 2" xfId="31434"/>
    <cellStyle name="Normal 8 2 6 8 3 3" xfId="31002"/>
    <cellStyle name="Normal 8 2 6 8 4" xfId="7689"/>
    <cellStyle name="Normal 8 2 6 8 4 2" xfId="22174"/>
    <cellStyle name="Normal 8 2 6 8 4 2 2" xfId="34457"/>
    <cellStyle name="Normal 8 2 6 8 4 3" xfId="37847"/>
    <cellStyle name="Normal 8 2 6 8 5" xfId="33254"/>
    <cellStyle name="Normal 8 2 6 8 5 2" xfId="9710"/>
    <cellStyle name="Normal 8 2 6 8 5 2 2" xfId="20368"/>
    <cellStyle name="Normal 8 2 6 8 5 3" xfId="31018"/>
    <cellStyle name="Normal 8 2 6 8 6" xfId="33275"/>
    <cellStyle name="Normal 8 2 6 8 6 2" xfId="21752"/>
    <cellStyle name="Normal 8 2 6 8 6 2 2" xfId="10861"/>
    <cellStyle name="Normal 8 2 6 8 6 3" xfId="30994"/>
    <cellStyle name="Normal 8 2 6 8 7" xfId="25191"/>
    <cellStyle name="Normal 8 2 6 8 7 2" xfId="23627"/>
    <cellStyle name="Normal 8 2 6 8 7 2 2" xfId="6020"/>
    <cellStyle name="Normal 8 2 6 8 7 3" xfId="31718"/>
    <cellStyle name="Normal 8 2 6 8 8" xfId="35344"/>
    <cellStyle name="Normal 8 2 6 8 8 2" xfId="22188"/>
    <cellStyle name="Normal 8 2 6 8 9" xfId="31435"/>
    <cellStyle name="Normal 8 2 6 8 9 2" xfId="34751"/>
    <cellStyle name="Normal 8 2 6 9" xfId="14596"/>
    <cellStyle name="Normal 8 2 6 9 2" xfId="31784"/>
    <cellStyle name="Normal 8 2 6 9 2 2" xfId="29552"/>
    <cellStyle name="Normal 8 2 6 9 2 2 2" xfId="17687"/>
    <cellStyle name="Normal 8 2 6 9 2 3" xfId="31804"/>
    <cellStyle name="Normal 8 2 6 9 3" xfId="31439"/>
    <cellStyle name="Normal 8 2 6 9 3 2" xfId="29331"/>
    <cellStyle name="Normal 8 2 6 9 3 2 2" xfId="31446"/>
    <cellStyle name="Normal 8 2 6 9 3 3" xfId="37018"/>
    <cellStyle name="Normal 8 2 6 9 4" xfId="12980"/>
    <cellStyle name="Normal 8 2 6 9 4 2" xfId="29554"/>
    <cellStyle name="Normal 8 2 6 9 4 2 2" xfId="35993"/>
    <cellStyle name="Normal 8 2 6 9 4 3" xfId="38448"/>
    <cellStyle name="Normal 8 2 6 9 5" xfId="38053"/>
    <cellStyle name="Normal 8 2 6 9 5 2" xfId="29561"/>
    <cellStyle name="Normal 8 2 6 9 5 2 2" xfId="34669"/>
    <cellStyle name="Normal 8 2 6 9 5 3" xfId="38441"/>
    <cellStyle name="Normal 8 2 6 9 6" xfId="31437"/>
    <cellStyle name="Normal 8 2 6 9 6 2" xfId="31449"/>
    <cellStyle name="Normal 8 2 6 9 6 2 2" xfId="34088"/>
    <cellStyle name="Normal 8 2 6 9 6 3" xfId="27016"/>
    <cellStyle name="Normal 8 2 6 9 7" xfId="25413"/>
    <cellStyle name="Normal 8 2 6 9 7 2" xfId="9667"/>
    <cellStyle name="Normal 8 2 6 9 8" xfId="34746"/>
    <cellStyle name="Normal 8 2 6 9 8 2" xfId="8805"/>
    <cellStyle name="Normal 8 2 6 9 9" xfId="31462"/>
    <cellStyle name="Normal 8 2 7" xfId="25402"/>
    <cellStyle name="Normal 8 2 7 10" xfId="31469"/>
    <cellStyle name="Normal 8 2 7 10 2" xfId="35480"/>
    <cellStyle name="Normal 8 2 7 10 2 2" xfId="32595"/>
    <cellStyle name="Normal 8 2 7 10 3" xfId="12607"/>
    <cellStyle name="Normal 8 2 7 11" xfId="31473"/>
    <cellStyle name="Normal 8 2 7 11 2" xfId="31484"/>
    <cellStyle name="Normal 8 2 7 11 2 2" xfId="36638"/>
    <cellStyle name="Normal 8 2 7 11 3" xfId="12615"/>
    <cellStyle name="Normal 8 2 7 12" xfId="35274"/>
    <cellStyle name="Normal 8 2 7 12 2" xfId="31485"/>
    <cellStyle name="Normal 8 2 7 12 2 2" xfId="31493"/>
    <cellStyle name="Normal 8 2 7 12 3" xfId="12637"/>
    <cellStyle name="Normal 8 2 7 13" xfId="19977"/>
    <cellStyle name="Normal 8 2 7 13 2" xfId="19983"/>
    <cellStyle name="Normal 8 2 7 14" xfId="21718"/>
    <cellStyle name="Normal 8 2 7 14 2" xfId="33420"/>
    <cellStyle name="Normal 8 2 7 15" xfId="3558"/>
    <cellStyle name="Normal 8 2 7 16" xfId="4000"/>
    <cellStyle name="Normal 8 2 7 2" xfId="11309"/>
    <cellStyle name="Normal 8 2 7 2 10" xfId="38490"/>
    <cellStyle name="Normal 8 2 7 2 10 2" xfId="36401"/>
    <cellStyle name="Normal 8 2 7 2 11" xfId="31496"/>
    <cellStyle name="Normal 8 2 7 2 2" xfId="32458"/>
    <cellStyle name="Normal 8 2 7 2 2 10" xfId="25646"/>
    <cellStyle name="Normal 8 2 7 2 2 2" xfId="25833"/>
    <cellStyle name="Normal 8 2 7 2 2 2 2" xfId="38246"/>
    <cellStyle name="Normal 8 2 7 2 2 2 2 2" xfId="34282"/>
    <cellStyle name="Normal 8 2 7 2 2 2 3" xfId="27690"/>
    <cellStyle name="Normal 8 2 7 2 2 3" xfId="31503"/>
    <cellStyle name="Normal 8 2 7 2 2 3 2" xfId="31509"/>
    <cellStyle name="Normal 8 2 7 2 2 3 2 2" xfId="31510"/>
    <cellStyle name="Normal 8 2 7 2 2 3 3" xfId="31514"/>
    <cellStyle name="Normal 8 2 7 2 2 4" xfId="31519"/>
    <cellStyle name="Normal 8 2 7 2 2 4 2" xfId="31520"/>
    <cellStyle name="Normal 8 2 7 2 2 4 2 2" xfId="12785"/>
    <cellStyle name="Normal 8 2 7 2 2 4 3" xfId="35928"/>
    <cellStyle name="Normal 8 2 7 2 2 5" xfId="31522"/>
    <cellStyle name="Normal 8 2 7 2 2 5 2" xfId="31530"/>
    <cellStyle name="Normal 8 2 7 2 2 5 2 2" xfId="31541"/>
    <cellStyle name="Normal 8 2 7 2 2 5 3" xfId="31545"/>
    <cellStyle name="Normal 8 2 7 2 2 6" xfId="31549"/>
    <cellStyle name="Normal 8 2 7 2 2 6 2" xfId="31550"/>
    <cellStyle name="Normal 8 2 7 2 2 6 2 2" xfId="31553"/>
    <cellStyle name="Normal 8 2 7 2 2 6 3" xfId="31554"/>
    <cellStyle name="Normal 8 2 7 2 2 7" xfId="24998"/>
    <cellStyle name="Normal 8 2 7 2 2 7 2" xfId="26542"/>
    <cellStyle name="Normal 8 2 7 2 2 7 2 2" xfId="36342"/>
    <cellStyle name="Normal 8 2 7 2 2 7 3" xfId="31565"/>
    <cellStyle name="Normal 8 2 7 2 2 8" xfId="28383"/>
    <cellStyle name="Normal 8 2 7 2 2 8 2" xfId="35294"/>
    <cellStyle name="Normal 8 2 7 2 2 9" xfId="27279"/>
    <cellStyle name="Normal 8 2 7 2 2 9 2" xfId="34677"/>
    <cellStyle name="Normal 8 2 7 2 3" xfId="38038"/>
    <cellStyle name="Normal 8 2 7 2 3 2" xfId="25840"/>
    <cellStyle name="Normal 8 2 7 2 3 2 2" xfId="31572"/>
    <cellStyle name="Normal 8 2 7 2 3 3" xfId="35278"/>
    <cellStyle name="Normal 8 2 7 2 4" xfId="36577"/>
    <cellStyle name="Normal 8 2 7 2 4 2" xfId="34758"/>
    <cellStyle name="Normal 8 2 7 2 4 2 2" xfId="31828"/>
    <cellStyle name="Normal 8 2 7 2 4 3" xfId="18857"/>
    <cellStyle name="Normal 8 2 7 2 5" xfId="34765"/>
    <cellStyle name="Normal 8 2 7 2 5 2" xfId="30653"/>
    <cellStyle name="Normal 8 2 7 2 5 2 2" xfId="31894"/>
    <cellStyle name="Normal 8 2 7 2 5 3" xfId="31918"/>
    <cellStyle name="Normal 8 2 7 2 6" xfId="32097"/>
    <cellStyle name="Normal 8 2 7 2 6 2" xfId="32100"/>
    <cellStyle name="Normal 8 2 7 2 6 2 2" xfId="31951"/>
    <cellStyle name="Normal 8 2 7 2 6 3" xfId="31970"/>
    <cellStyle name="Normal 8 2 7 2 7" xfId="32106"/>
    <cellStyle name="Normal 8 2 7 2 7 2" xfId="32019"/>
    <cellStyle name="Normal 8 2 7 2 7 2 2" xfId="32021"/>
    <cellStyle name="Normal 8 2 7 2 7 3" xfId="32030"/>
    <cellStyle name="Normal 8 2 7 2 8" xfId="7748"/>
    <cellStyle name="Normal 8 2 7 2 8 2" xfId="8599"/>
    <cellStyle name="Normal 8 2 7 2 8 2 2" xfId="32078"/>
    <cellStyle name="Normal 8 2 7 2 8 3" xfId="32141"/>
    <cellStyle name="Normal 8 2 7 2 9" xfId="3232"/>
    <cellStyle name="Normal 8 2 7 2 9 2" xfId="32124"/>
    <cellStyle name="Normal 8 2 7 3" xfId="31900"/>
    <cellStyle name="Normal 8 2 7 3 10" xfId="31504"/>
    <cellStyle name="Normal 8 2 7 3 10 2" xfId="38775"/>
    <cellStyle name="Normal 8 2 7 3 11" xfId="31513"/>
    <cellStyle name="Normal 8 2 7 3 2" xfId="24292"/>
    <cellStyle name="Normal 8 2 7 3 2 10" xfId="31584"/>
    <cellStyle name="Normal 8 2 7 3 2 2" xfId="37693"/>
    <cellStyle name="Normal 8 2 7 3 2 2 2" xfId="36894"/>
    <cellStyle name="Normal 8 2 7 3 2 2 2 2" xfId="14759"/>
    <cellStyle name="Normal 8 2 7 3 2 2 3" xfId="37976"/>
    <cellStyle name="Normal 8 2 7 3 2 3" xfId="36965"/>
    <cellStyle name="Normal 8 2 7 3 2 3 2" xfId="38404"/>
    <cellStyle name="Normal 8 2 7 3 2 3 2 2" xfId="38111"/>
    <cellStyle name="Normal 8 2 7 3 2 3 3" xfId="37194"/>
    <cellStyle name="Normal 8 2 7 3 2 4" xfId="38690"/>
    <cellStyle name="Normal 8 2 7 3 2 4 2" xfId="35076"/>
    <cellStyle name="Normal 8 2 7 3 2 4 2 2" xfId="30232"/>
    <cellStyle name="Normal 8 2 7 3 2 4 3" xfId="31590"/>
    <cellStyle name="Normal 8 2 7 3 2 5" xfId="6517"/>
    <cellStyle name="Normal 8 2 7 3 2 5 2" xfId="31591"/>
    <cellStyle name="Normal 8 2 7 3 2 5 2 2" xfId="30463"/>
    <cellStyle name="Normal 8 2 7 3 2 5 3" xfId="31595"/>
    <cellStyle name="Normal 8 2 7 3 2 6" xfId="31597"/>
    <cellStyle name="Normal 8 2 7 3 2 6 2" xfId="31600"/>
    <cellStyle name="Normal 8 2 7 3 2 6 2 2" xfId="34712"/>
    <cellStyle name="Normal 8 2 7 3 2 6 3" xfId="9599"/>
    <cellStyle name="Normal 8 2 7 3 2 7" xfId="30898"/>
    <cellStyle name="Normal 8 2 7 3 2 7 2" xfId="28428"/>
    <cellStyle name="Normal 8 2 7 3 2 7 2 2" xfId="2129"/>
    <cellStyle name="Normal 8 2 7 3 2 7 3" xfId="31601"/>
    <cellStyle name="Normal 8 2 7 3 2 8" xfId="29260"/>
    <cellStyle name="Normal 8 2 7 3 2 8 2" xfId="31602"/>
    <cellStyle name="Normal 8 2 7 3 2 9" xfId="31605"/>
    <cellStyle name="Normal 8 2 7 3 2 9 2" xfId="28517"/>
    <cellStyle name="Normal 8 2 7 3 3" xfId="37097"/>
    <cellStyle name="Normal 8 2 7 3 3 2" xfId="35849"/>
    <cellStyle name="Normal 8 2 7 3 3 2 2" xfId="36686"/>
    <cellStyle name="Normal 8 2 7 3 3 3" xfId="36097"/>
    <cellStyle name="Normal 8 2 7 3 4" xfId="18854"/>
    <cellStyle name="Normal 8 2 7 3 4 2" xfId="36892"/>
    <cellStyle name="Normal 8 2 7 3 4 2 2" xfId="32144"/>
    <cellStyle name="Normal 8 2 7 3 4 3" xfId="33039"/>
    <cellStyle name="Normal 8 2 7 3 5" xfId="36003"/>
    <cellStyle name="Normal 8 2 7 3 5 2" xfId="30787"/>
    <cellStyle name="Normal 8 2 7 3 5 2 2" xfId="32175"/>
    <cellStyle name="Normal 8 2 7 3 5 3" xfId="32178"/>
    <cellStyle name="Normal 8 2 7 3 6" xfId="33817"/>
    <cellStyle name="Normal 8 2 7 3 6 2" xfId="36108"/>
    <cellStyle name="Normal 8 2 7 3 6 2 2" xfId="32179"/>
    <cellStyle name="Normal 8 2 7 3 6 3" xfId="32189"/>
    <cellStyle name="Normal 8 2 7 3 7" xfId="31789"/>
    <cellStyle name="Normal 8 2 7 3 7 2" xfId="31797"/>
    <cellStyle name="Normal 8 2 7 3 7 2 2" xfId="33428"/>
    <cellStyle name="Normal 8 2 7 3 7 3" xfId="36811"/>
    <cellStyle name="Normal 8 2 7 3 8" xfId="5931"/>
    <cellStyle name="Normal 8 2 7 3 8 2" xfId="8732"/>
    <cellStyle name="Normal 8 2 7 3 8 2 2" xfId="28694"/>
    <cellStyle name="Normal 8 2 7 3 8 3" xfId="35811"/>
    <cellStyle name="Normal 8 2 7 3 9" xfId="5971"/>
    <cellStyle name="Normal 8 2 7 3 9 2" xfId="32195"/>
    <cellStyle name="Normal 8 2 7 4" xfId="27456"/>
    <cellStyle name="Normal 8 2 7 4 10" xfId="30297"/>
    <cellStyle name="Normal 8 2 7 4 2" xfId="31611"/>
    <cellStyle name="Normal 8 2 7 4 2 2" xfId="31618"/>
    <cellStyle name="Normal 8 2 7 4 2 2 2" xfId="31619"/>
    <cellStyle name="Normal 8 2 7 4 2 3" xfId="31621"/>
    <cellStyle name="Normal 8 2 7 4 3" xfId="29999"/>
    <cellStyle name="Normal 8 2 7 4 3 2" xfId="4304"/>
    <cellStyle name="Normal 8 2 7 4 3 2 2" xfId="31622"/>
    <cellStyle name="Normal 8 2 7 4 3 3" xfId="31623"/>
    <cellStyle name="Normal 8 2 7 4 4" xfId="38624"/>
    <cellStyle name="Normal 8 2 7 4 4 2" xfId="7682"/>
    <cellStyle name="Normal 8 2 7 4 4 2 2" xfId="36336"/>
    <cellStyle name="Normal 8 2 7 4 4 3" xfId="25116"/>
    <cellStyle name="Normal 8 2 7 4 5" xfId="33332"/>
    <cellStyle name="Normal 8 2 7 4 5 2" xfId="4768"/>
    <cellStyle name="Normal 8 2 7 4 5 2 2" xfId="32225"/>
    <cellStyle name="Normal 8 2 7 4 5 3" xfId="37108"/>
    <cellStyle name="Normal 8 2 7 4 6" xfId="33303"/>
    <cellStyle name="Normal 8 2 7 4 6 2" xfId="32233"/>
    <cellStyle name="Normal 8 2 7 4 6 2 2" xfId="31624"/>
    <cellStyle name="Normal 8 2 7 4 6 3" xfId="32245"/>
    <cellStyle name="Normal 8 2 7 4 7" xfId="32251"/>
    <cellStyle name="Normal 8 2 7 4 7 2" xfId="36050"/>
    <cellStyle name="Normal 8 2 7 4 7 2 2" xfId="33684"/>
    <cellStyle name="Normal 8 2 7 4 7 3" xfId="35984"/>
    <cellStyle name="Normal 8 2 7 4 8" xfId="838"/>
    <cellStyle name="Normal 8 2 7 4 8 2" xfId="34685"/>
    <cellStyle name="Normal 8 2 7 4 9" xfId="29303"/>
    <cellStyle name="Normal 8 2 7 4 9 2" xfId="32257"/>
    <cellStyle name="Normal 8 2 7 5" xfId="19112"/>
    <cellStyle name="Normal 8 2 7 5 10" xfId="23578"/>
    <cellStyle name="Normal 8 2 7 5 2" xfId="38187"/>
    <cellStyle name="Normal 8 2 7 5 2 2" xfId="31628"/>
    <cellStyle name="Normal 8 2 7 5 2 2 2" xfId="31629"/>
    <cellStyle name="Normal 8 2 7 5 2 3" xfId="31638"/>
    <cellStyle name="Normal 8 2 7 5 3" xfId="31639"/>
    <cellStyle name="Normal 8 2 7 5 3 2" xfId="31642"/>
    <cellStyle name="Normal 8 2 7 5 3 2 2" xfId="31647"/>
    <cellStyle name="Normal 8 2 7 5 3 3" xfId="31649"/>
    <cellStyle name="Normal 8 2 7 5 4" xfId="32398"/>
    <cellStyle name="Normal 8 2 7 5 4 2" xfId="32408"/>
    <cellStyle name="Normal 8 2 7 5 4 2 2" xfId="32268"/>
    <cellStyle name="Normal 8 2 7 5 4 3" xfId="25128"/>
    <cellStyle name="Normal 8 2 7 5 5" xfId="33363"/>
    <cellStyle name="Normal 8 2 7 5 5 2" xfId="32294"/>
    <cellStyle name="Normal 8 2 7 5 5 2 2" xfId="33842"/>
    <cellStyle name="Normal 8 2 7 5 5 3" xfId="32276"/>
    <cellStyle name="Normal 8 2 7 5 6" xfId="33370"/>
    <cellStyle name="Normal 8 2 7 5 6 2" xfId="32287"/>
    <cellStyle name="Normal 8 2 7 5 6 2 2" xfId="32921"/>
    <cellStyle name="Normal 8 2 7 5 6 3" xfId="31650"/>
    <cellStyle name="Normal 8 2 7 5 7" xfId="20410"/>
    <cellStyle name="Normal 8 2 7 5 7 2" xfId="21625"/>
    <cellStyle name="Normal 8 2 7 5 7 2 2" xfId="32900"/>
    <cellStyle name="Normal 8 2 7 5 7 3" xfId="32309"/>
    <cellStyle name="Normal 8 2 7 5 8" xfId="20411"/>
    <cellStyle name="Normal 8 2 7 5 8 2" xfId="36951"/>
    <cellStyle name="Normal 8 2 7 5 9" xfId="31531"/>
    <cellStyle name="Normal 8 2 7 5 9 2" xfId="31654"/>
    <cellStyle name="Normal 8 2 7 6" xfId="34570"/>
    <cellStyle name="Normal 8 2 7 6 2" xfId="37493"/>
    <cellStyle name="Normal 8 2 7 6 2 2" xfId="31658"/>
    <cellStyle name="Normal 8 2 7 6 2 2 2" xfId="31660"/>
    <cellStyle name="Normal 8 2 7 6 2 3" xfId="31668"/>
    <cellStyle name="Normal 8 2 7 6 3" xfId="25420"/>
    <cellStyle name="Normal 8 2 7 6 3 2" xfId="31677"/>
    <cellStyle name="Normal 8 2 7 6 3 2 2" xfId="31670"/>
    <cellStyle name="Normal 8 2 7 6 3 3" xfId="33036"/>
    <cellStyle name="Normal 8 2 7 6 4" xfId="37746"/>
    <cellStyle name="Normal 8 2 7 6 4 2" xfId="35483"/>
    <cellStyle name="Normal 8 2 7 6 4 2 2" xfId="29169"/>
    <cellStyle name="Normal 8 2 7 6 4 3" xfId="25132"/>
    <cellStyle name="Normal 8 2 7 6 5" xfId="31582"/>
    <cellStyle name="Normal 8 2 7 6 5 2" xfId="31683"/>
    <cellStyle name="Normal 8 2 7 6 5 2 2" xfId="26855"/>
    <cellStyle name="Normal 8 2 7 6 5 3" xfId="35886"/>
    <cellStyle name="Normal 8 2 7 6 6" xfId="28303"/>
    <cellStyle name="Normal 8 2 7 6 6 2" xfId="28306"/>
    <cellStyle name="Normal 8 2 7 6 6 2 2" xfId="27382"/>
    <cellStyle name="Normal 8 2 7 6 6 3" xfId="38292"/>
    <cellStyle name="Normal 8 2 7 6 7" xfId="15667"/>
    <cellStyle name="Normal 8 2 7 6 7 2" xfId="31689"/>
    <cellStyle name="Normal 8 2 7 6 8" xfId="29334"/>
    <cellStyle name="Normal 8 2 7 6 8 2" xfId="1112"/>
    <cellStyle name="Normal 8 2 7 6 9" xfId="29336"/>
    <cellStyle name="Normal 8 2 7 7" xfId="8403"/>
    <cellStyle name="Normal 8 2 7 7 2" xfId="9608"/>
    <cellStyle name="Normal 8 2 7 7 2 2" xfId="2176"/>
    <cellStyle name="Normal 8 2 7 7 3" xfId="36772"/>
    <cellStyle name="Normal 8 2 7 8" xfId="9470"/>
    <cellStyle name="Normal 8 2 7 8 2" xfId="38810"/>
    <cellStyle name="Normal 8 2 7 8 2 2" xfId="34277"/>
    <cellStyle name="Normal 8 2 7 8 3" xfId="33630"/>
    <cellStyle name="Normal 8 2 7 9" xfId="14603"/>
    <cellStyle name="Normal 8 2 7 9 2" xfId="36750"/>
    <cellStyle name="Normal 8 2 7 9 2 2" xfId="26235"/>
    <cellStyle name="Normal 8 2 7 9 3" xfId="31693"/>
    <cellStyle name="Normal 8 2 8" xfId="36206"/>
    <cellStyle name="Normal 8 2 8 10" xfId="37505"/>
    <cellStyle name="Normal 8 2 8 10 2" xfId="29641"/>
    <cellStyle name="Normal 8 2 8 11" xfId="33988"/>
    <cellStyle name="Normal 8 2 8 2" xfId="11329"/>
    <cellStyle name="Normal 8 2 8 2 10" xfId="30956"/>
    <cellStyle name="Normal 8 2 8 2 2" xfId="32485"/>
    <cellStyle name="Normal 8 2 8 2 2 2" xfId="37429"/>
    <cellStyle name="Normal 8 2 8 2 2 2 2" xfId="31696"/>
    <cellStyle name="Normal 8 2 8 2 2 3" xfId="37165"/>
    <cellStyle name="Normal 8 2 8 2 3" xfId="29442"/>
    <cellStyle name="Normal 8 2 8 2 3 2" xfId="37776"/>
    <cellStyle name="Normal 8 2 8 2 3 2 2" xfId="29057"/>
    <cellStyle name="Normal 8 2 8 2 3 3" xfId="31710"/>
    <cellStyle name="Normal 8 2 8 2 4" xfId="38070"/>
    <cellStyle name="Normal 8 2 8 2 4 2" xfId="11481"/>
    <cellStyle name="Normal 8 2 8 2 4 2 2" xfId="32390"/>
    <cellStyle name="Normal 8 2 8 2 4 3" xfId="32448"/>
    <cellStyle name="Normal 8 2 8 2 5" xfId="28793"/>
    <cellStyle name="Normal 8 2 8 2 5 2" xfId="38139"/>
    <cellStyle name="Normal 8 2 8 2 5 2 2" xfId="38703"/>
    <cellStyle name="Normal 8 2 8 2 5 3" xfId="37120"/>
    <cellStyle name="Normal 8 2 8 2 6" xfId="32607"/>
    <cellStyle name="Normal 8 2 8 2 6 2" xfId="37604"/>
    <cellStyle name="Normal 8 2 8 2 6 2 2" xfId="35818"/>
    <cellStyle name="Normal 8 2 8 2 6 3" xfId="32629"/>
    <cellStyle name="Normal 8 2 8 2 7" xfId="32667"/>
    <cellStyle name="Normal 8 2 8 2 7 2" xfId="31711"/>
    <cellStyle name="Normal 8 2 8 2 7 2 2" xfId="32668"/>
    <cellStyle name="Normal 8 2 8 2 7 3" xfId="32687"/>
    <cellStyle name="Normal 8 2 8 2 8" xfId="28034"/>
    <cellStyle name="Normal 8 2 8 2 8 2" xfId="9329"/>
    <cellStyle name="Normal 8 2 8 2 9" xfId="23418"/>
    <cellStyle name="Normal 8 2 8 2 9 2" xfId="30954"/>
    <cellStyle name="Normal 8 2 8 3" xfId="31268"/>
    <cellStyle name="Normal 8 2 8 3 2" xfId="29488"/>
    <cellStyle name="Normal 8 2 8 3 2 2" xfId="34030"/>
    <cellStyle name="Normal 8 2 8 3 3" xfId="29495"/>
    <cellStyle name="Normal 8 2 8 4" xfId="35723"/>
    <cellStyle name="Normal 8 2 8 4 2" xfId="31715"/>
    <cellStyle name="Normal 8 2 8 4 2 2" xfId="20533"/>
    <cellStyle name="Normal 8 2 8 4 3" xfId="38271"/>
    <cellStyle name="Normal 8 2 8 5" xfId="36126"/>
    <cellStyle name="Normal 8 2 8 5 2" xfId="38795"/>
    <cellStyle name="Normal 8 2 8 5 2 2" xfId="33899"/>
    <cellStyle name="Normal 8 2 8 5 3" xfId="31719"/>
    <cellStyle name="Normal 8 2 8 6" xfId="34047"/>
    <cellStyle name="Normal 8 2 8 6 2" xfId="35137"/>
    <cellStyle name="Normal 8 2 8 6 2 2" xfId="33947"/>
    <cellStyle name="Normal 8 2 8 6 3" xfId="9825"/>
    <cellStyle name="Normal 8 2 8 7" xfId="7290"/>
    <cellStyle name="Normal 8 2 8 7 2" xfId="9513"/>
    <cellStyle name="Normal 8 2 8 7 2 2" xfId="17896"/>
    <cellStyle name="Normal 8 2 8 7 3" xfId="6599"/>
    <cellStyle name="Normal 8 2 8 8" xfId="9535"/>
    <cellStyle name="Normal 8 2 8 8 2" xfId="35284"/>
    <cellStyle name="Normal 8 2 8 8 2 2" xfId="18306"/>
    <cellStyle name="Normal 8 2 8 8 3" xfId="6623"/>
    <cellStyle name="Normal 8 2 8 9" xfId="35519"/>
    <cellStyle name="Normal 8 2 8 9 2" xfId="38761"/>
    <cellStyle name="Normal 8 2 9" xfId="10916"/>
    <cellStyle name="Normal 8 2 9 10" xfId="270"/>
    <cellStyle name="Normal 8 2 9 10 2" xfId="31723"/>
    <cellStyle name="Normal 8 2 9 11" xfId="37531"/>
    <cellStyle name="Normal 8 2 9 2" xfId="11341"/>
    <cellStyle name="Normal 8 2 9 2 10" xfId="33848"/>
    <cellStyle name="Normal 8 2 9 2 2" xfId="32495"/>
    <cellStyle name="Normal 8 2 9 2 2 2" xfId="35995"/>
    <cellStyle name="Normal 8 2 9 2 2 2 2" xfId="37057"/>
    <cellStyle name="Normal 8 2 9 2 2 3" xfId="31975"/>
    <cellStyle name="Normal 8 2 9 2 3" xfId="34503"/>
    <cellStyle name="Normal 8 2 9 2 3 2" xfId="35111"/>
    <cellStyle name="Normal 8 2 9 2 3 2 2" xfId="38051"/>
    <cellStyle name="Normal 8 2 9 2 3 3" xfId="28041"/>
    <cellStyle name="Normal 8 2 9 2 4" xfId="32210"/>
    <cellStyle name="Normal 8 2 9 2 4 2" xfId="31726"/>
    <cellStyle name="Normal 8 2 9 2 4 2 2" xfId="22622"/>
    <cellStyle name="Normal 8 2 9 2 4 3" xfId="31992"/>
    <cellStyle name="Normal 8 2 9 2 5" xfId="31773"/>
    <cellStyle name="Normal 8 2 9 2 5 2" xfId="31736"/>
    <cellStyle name="Normal 8 2 9 2 5 2 2" xfId="38295"/>
    <cellStyle name="Normal 8 2 9 2 5 3" xfId="20451"/>
    <cellStyle name="Normal 8 2 9 2 6" xfId="25121"/>
    <cellStyle name="Normal 8 2 9 2 6 2" xfId="1062"/>
    <cellStyle name="Normal 8 2 9 2 6 2 2" xfId="18378"/>
    <cellStyle name="Normal 8 2 9 2 6 3" xfId="32003"/>
    <cellStyle name="Normal 8 2 9 2 7" xfId="31738"/>
    <cellStyle name="Normal 8 2 9 2 7 2" xfId="18435"/>
    <cellStyle name="Normal 8 2 9 2 7 2 2" xfId="18436"/>
    <cellStyle name="Normal 8 2 9 2 7 3" xfId="33141"/>
    <cellStyle name="Normal 8 2 9 2 8" xfId="31741"/>
    <cellStyle name="Normal 8 2 9 2 8 2" xfId="35447"/>
    <cellStyle name="Normal 8 2 9 2 9" xfId="15469"/>
    <cellStyle name="Normal 8 2 9 2 9 2" xfId="18473"/>
    <cellStyle name="Normal 8 2 9 3" xfId="24081"/>
    <cellStyle name="Normal 8 2 9 3 2" xfId="31746"/>
    <cellStyle name="Normal 8 2 9 3 2 2" xfId="10416"/>
    <cellStyle name="Normal 8 2 9 3 3" xfId="15326"/>
    <cellStyle name="Normal 8 2 9 4" xfId="31750"/>
    <cellStyle name="Normal 8 2 9 4 2" xfId="31758"/>
    <cellStyle name="Normal 8 2 9 4 2 2" xfId="31850"/>
    <cellStyle name="Normal 8 2 9 4 3" xfId="33636"/>
    <cellStyle name="Normal 8 2 9 5" xfId="35716"/>
    <cellStyle name="Normal 8 2 9 5 2" xfId="31759"/>
    <cellStyle name="Normal 8 2 9 5 2 2" xfId="34078"/>
    <cellStyle name="Normal 8 2 9 5 3" xfId="9368"/>
    <cellStyle name="Normal 8 2 9 6" xfId="31761"/>
    <cellStyle name="Normal 8 2 9 6 2" xfId="31768"/>
    <cellStyle name="Normal 8 2 9 6 2 2" xfId="31776"/>
    <cellStyle name="Normal 8 2 9 6 3" xfId="9850"/>
    <cellStyle name="Normal 8 2 9 7" xfId="23451"/>
    <cellStyle name="Normal 8 2 9 7 2" xfId="12872"/>
    <cellStyle name="Normal 8 2 9 7 2 2" xfId="6355"/>
    <cellStyle name="Normal 8 2 9 7 3" xfId="32220"/>
    <cellStyle name="Normal 8 2 9 8" xfId="10722"/>
    <cellStyle name="Normal 8 2 9 8 2" xfId="32577"/>
    <cellStyle name="Normal 8 2 9 8 2 2" xfId="36742"/>
    <cellStyle name="Normal 8 2 9 8 3" xfId="36476"/>
    <cellStyle name="Normal 8 2 9 9" xfId="31781"/>
    <cellStyle name="Normal 8 2 9 9 2" xfId="29360"/>
    <cellStyle name="Normal 8 20" xfId="36901"/>
    <cellStyle name="Normal 8 21" xfId="22867"/>
    <cellStyle name="Normal 8 3" xfId="32697"/>
    <cellStyle name="Normal 8 3 10" xfId="13097"/>
    <cellStyle name="Normal 8 3 10 2" xfId="19210"/>
    <cellStyle name="Normal 8 3 10 2 2" xfId="19213"/>
    <cellStyle name="Normal 8 3 10 3" xfId="28015"/>
    <cellStyle name="Normal 8 3 11" xfId="16504"/>
    <cellStyle name="Normal 8 3 11 2" xfId="19255"/>
    <cellStyle name="Normal 8 3 11 2 2" xfId="17976"/>
    <cellStyle name="Normal 8 3 11 3" xfId="19259"/>
    <cellStyle name="Normal 8 3 12" xfId="31788"/>
    <cellStyle name="Normal 8 3 12 2" xfId="31790"/>
    <cellStyle name="Normal 8 3 12 2 2" xfId="31799"/>
    <cellStyle name="Normal 8 3 12 3" xfId="31809"/>
    <cellStyle name="Normal 8 3 13" xfId="12001"/>
    <cellStyle name="Normal 8 3 13 2" xfId="9897"/>
    <cellStyle name="Normal 8 3 13 2 2" xfId="36049"/>
    <cellStyle name="Normal 8 3 13 3" xfId="31812"/>
    <cellStyle name="Normal 8 3 14" xfId="13314"/>
    <cellStyle name="Normal 8 3 14 2" xfId="35826"/>
    <cellStyle name="Normal 8 3 15" xfId="24441"/>
    <cellStyle name="Normal 8 3 15 2" xfId="31661"/>
    <cellStyle name="Normal 8 3 16" xfId="38529"/>
    <cellStyle name="Normal 8 3 17" xfId="33693"/>
    <cellStyle name="Normal 8 3 2" xfId="34738"/>
    <cellStyle name="Normal 8 3 2 10" xfId="32628"/>
    <cellStyle name="Normal 8 3 2 10 2" xfId="33418"/>
    <cellStyle name="Normal 8 3 2 10 2 2" xfId="31816"/>
    <cellStyle name="Normal 8 3 2 10 3" xfId="31818"/>
    <cellStyle name="Normal 8 3 2 11" xfId="34102"/>
    <cellStyle name="Normal 8 3 2 11 2" xfId="34452"/>
    <cellStyle name="Normal 8 3 2 11 2 2" xfId="9373"/>
    <cellStyle name="Normal 8 3 2 11 3" xfId="31819"/>
    <cellStyle name="Normal 8 3 2 12" xfId="37496"/>
    <cellStyle name="Normal 8 3 2 12 2" xfId="37965"/>
    <cellStyle name="Normal 8 3 2 12 2 2" xfId="32718"/>
    <cellStyle name="Normal 8 3 2 12 3" xfId="31821"/>
    <cellStyle name="Normal 8 3 2 13" xfId="1870"/>
    <cellStyle name="Normal 8 3 2 13 2" xfId="38235"/>
    <cellStyle name="Normal 8 3 2 14" xfId="35280"/>
    <cellStyle name="Normal 8 3 2 14 2" xfId="31827"/>
    <cellStyle name="Normal 8 3 2 15" xfId="10831"/>
    <cellStyle name="Normal 8 3 2 16" xfId="26786"/>
    <cellStyle name="Normal 8 3 2 2" xfId="36575"/>
    <cellStyle name="Normal 8 3 2 2 10" xfId="37712"/>
    <cellStyle name="Normal 8 3 2 2 10 2" xfId="1200"/>
    <cellStyle name="Normal 8 3 2 2 11" xfId="24778"/>
    <cellStyle name="Normal 8 3 2 2 2" xfId="34759"/>
    <cellStyle name="Normal 8 3 2 2 2 10" xfId="25353"/>
    <cellStyle name="Normal 8 3 2 2 2 2" xfId="31829"/>
    <cellStyle name="Normal 8 3 2 2 2 2 2" xfId="31830"/>
    <cellStyle name="Normal 8 3 2 2 2 2 2 2" xfId="14286"/>
    <cellStyle name="Normal 8 3 2 2 2 2 3" xfId="5728"/>
    <cellStyle name="Normal 8 3 2 2 2 3" xfId="9957"/>
    <cellStyle name="Normal 8 3 2 2 2 3 2" xfId="29600"/>
    <cellStyle name="Normal 8 3 2 2 2 3 2 2" xfId="22580"/>
    <cellStyle name="Normal 8 3 2 2 2 3 3" xfId="3607"/>
    <cellStyle name="Normal 8 3 2 2 2 4" xfId="31690"/>
    <cellStyle name="Normal 8 3 2 2 2 4 2" xfId="36257"/>
    <cellStyle name="Normal 8 3 2 2 2 4 2 2" xfId="14598"/>
    <cellStyle name="Normal 8 3 2 2 2 4 3" xfId="29097"/>
    <cellStyle name="Normal 8 3 2 2 2 5" xfId="36587"/>
    <cellStyle name="Normal 8 3 2 2 2 5 2" xfId="38711"/>
    <cellStyle name="Normal 8 3 2 2 2 5 2 2" xfId="38157"/>
    <cellStyle name="Normal 8 3 2 2 2 5 3" xfId="35245"/>
    <cellStyle name="Normal 8 3 2 2 2 6" xfId="31832"/>
    <cellStyle name="Normal 8 3 2 2 2 6 2" xfId="29616"/>
    <cellStyle name="Normal 8 3 2 2 2 6 2 2" xfId="19283"/>
    <cellStyle name="Normal 8 3 2 2 2 6 3" xfId="31843"/>
    <cellStyle name="Normal 8 3 2 2 2 7" xfId="35673"/>
    <cellStyle name="Normal 8 3 2 2 2 7 2" xfId="30796"/>
    <cellStyle name="Normal 8 3 2 2 2 7 2 2" xfId="19287"/>
    <cellStyle name="Normal 8 3 2 2 2 7 3" xfId="28724"/>
    <cellStyle name="Normal 8 3 2 2 2 8" xfId="29392"/>
    <cellStyle name="Normal 8 3 2 2 2 8 2" xfId="33569"/>
    <cellStyle name="Normal 8 3 2 2 2 9" xfId="31753"/>
    <cellStyle name="Normal 8 3 2 2 2 9 2" xfId="25092"/>
    <cellStyle name="Normal 8 3 2 2 3" xfId="31853"/>
    <cellStyle name="Normal 8 3 2 2 3 2" xfId="12022"/>
    <cellStyle name="Normal 8 3 2 2 3 2 2" xfId="31855"/>
    <cellStyle name="Normal 8 3 2 2 3 3" xfId="31856"/>
    <cellStyle name="Normal 8 3 2 2 4" xfId="31861"/>
    <cellStyle name="Normal 8 3 2 2 4 2" xfId="15053"/>
    <cellStyle name="Normal 8 3 2 2 4 2 2" xfId="33442"/>
    <cellStyle name="Normal 8 3 2 2 4 3" xfId="24520"/>
    <cellStyle name="Normal 8 3 2 2 5" xfId="31470"/>
    <cellStyle name="Normal 8 3 2 2 5 2" xfId="28103"/>
    <cellStyle name="Normal 8 3 2 2 5 2 2" xfId="31865"/>
    <cellStyle name="Normal 8 3 2 2 5 3" xfId="31872"/>
    <cellStyle name="Normal 8 3 2 2 6" xfId="31216"/>
    <cellStyle name="Normal 8 3 2 2 6 2" xfId="15193"/>
    <cellStyle name="Normal 8 3 2 2 6 2 2" xfId="11064"/>
    <cellStyle name="Normal 8 3 2 2 6 3" xfId="31069"/>
    <cellStyle name="Normal 8 3 2 2 7" xfId="10193"/>
    <cellStyle name="Normal 8 3 2 2 7 2" xfId="15230"/>
    <cellStyle name="Normal 8 3 2 2 7 2 2" xfId="36328"/>
    <cellStyle name="Normal 8 3 2 2 7 3" xfId="30140"/>
    <cellStyle name="Normal 8 3 2 2 8" xfId="35299"/>
    <cellStyle name="Normal 8 3 2 2 8 2" xfId="31878"/>
    <cellStyle name="Normal 8 3 2 2 8 2 2" xfId="36685"/>
    <cellStyle name="Normal 8 3 2 2 8 3" xfId="37135"/>
    <cellStyle name="Normal 8 3 2 2 9" xfId="31882"/>
    <cellStyle name="Normal 8 3 2 2 9 2" xfId="37015"/>
    <cellStyle name="Normal 8 3 2 3" xfId="33707"/>
    <cellStyle name="Normal 8 3 2 3 10" xfId="31888"/>
    <cellStyle name="Normal 8 3 2 3 10 2" xfId="26219"/>
    <cellStyle name="Normal 8 3 2 3 11" xfId="33014"/>
    <cellStyle name="Normal 8 3 2 3 2" xfId="31893"/>
    <cellStyle name="Normal 8 3 2 3 2 10" xfId="15407"/>
    <cellStyle name="Normal 8 3 2 3 2 2" xfId="37985"/>
    <cellStyle name="Normal 8 3 2 3 2 2 2" xfId="31896"/>
    <cellStyle name="Normal 8 3 2 3 2 2 2 2" xfId="13661"/>
    <cellStyle name="Normal 8 3 2 3 2 2 3" xfId="13707"/>
    <cellStyle name="Normal 8 3 2 3 2 3" xfId="9961"/>
    <cellStyle name="Normal 8 3 2 3 2 3 2" xfId="31898"/>
    <cellStyle name="Normal 8 3 2 3 2 3 2 2" xfId="29997"/>
    <cellStyle name="Normal 8 3 2 3 2 3 3" xfId="13714"/>
    <cellStyle name="Normal 8 3 2 3 2 4" xfId="35463"/>
    <cellStyle name="Normal 8 3 2 3 2 4 2" xfId="31906"/>
    <cellStyle name="Normal 8 3 2 3 2 4 2 2" xfId="32756"/>
    <cellStyle name="Normal 8 3 2 3 2 4 3" xfId="13728"/>
    <cellStyle name="Normal 8 3 2 3 2 5" xfId="37276"/>
    <cellStyle name="Normal 8 3 2 3 2 5 2" xfId="31907"/>
    <cellStyle name="Normal 8 3 2 3 2 5 2 2" xfId="13696"/>
    <cellStyle name="Normal 8 3 2 3 2 5 3" xfId="13740"/>
    <cellStyle name="Normal 8 3 2 3 2 6" xfId="31909"/>
    <cellStyle name="Normal 8 3 2 3 2 6 2" xfId="32842"/>
    <cellStyle name="Normal 8 3 2 3 2 6 2 2" xfId="31910"/>
    <cellStyle name="Normal 8 3 2 3 2 6 3" xfId="13744"/>
    <cellStyle name="Normal 8 3 2 3 2 7" xfId="32428"/>
    <cellStyle name="Normal 8 3 2 3 2 7 2" xfId="33094"/>
    <cellStyle name="Normal 8 3 2 3 2 7 2 2" xfId="25674"/>
    <cellStyle name="Normal 8 3 2 3 2 7 3" xfId="13752"/>
    <cellStyle name="Normal 8 3 2 3 2 8" xfId="36513"/>
    <cellStyle name="Normal 8 3 2 3 2 8 2" xfId="37681"/>
    <cellStyle name="Normal 8 3 2 3 2 9" xfId="31916"/>
    <cellStyle name="Normal 8 3 2 3 2 9 2" xfId="34337"/>
    <cellStyle name="Normal 8 3 2 3 3" xfId="31775"/>
    <cellStyle name="Normal 8 3 2 3 3 2" xfId="31920"/>
    <cellStyle name="Normal 8 3 2 3 3 2 2" xfId="31923"/>
    <cellStyle name="Normal 8 3 2 3 3 3" xfId="31925"/>
    <cellStyle name="Normal 8 3 2 3 4" xfId="3927"/>
    <cellStyle name="Normal 8 3 2 3 4 2" xfId="18896"/>
    <cellStyle name="Normal 8 3 2 3 4 2 2" xfId="31929"/>
    <cellStyle name="Normal 8 3 2 3 4 3" xfId="34729"/>
    <cellStyle name="Normal 8 3 2 3 5" xfId="18897"/>
    <cellStyle name="Normal 8 3 2 3 5 2" xfId="31931"/>
    <cellStyle name="Normal 8 3 2 3 5 2 2" xfId="31068"/>
    <cellStyle name="Normal 8 3 2 3 5 3" xfId="33231"/>
    <cellStyle name="Normal 8 3 2 3 6" xfId="35490"/>
    <cellStyle name="Normal 8 3 2 3 6 2" xfId="32207"/>
    <cellStyle name="Normal 8 3 2 3 6 2 2" xfId="31934"/>
    <cellStyle name="Normal 8 3 2 3 6 3" xfId="31933"/>
    <cellStyle name="Normal 8 3 2 3 7" xfId="31937"/>
    <cellStyle name="Normal 8 3 2 3 7 2" xfId="38737"/>
    <cellStyle name="Normal 8 3 2 3 7 2 2" xfId="19567"/>
    <cellStyle name="Normal 8 3 2 3 7 3" xfId="38320"/>
    <cellStyle name="Normal 8 3 2 3 8" xfId="31938"/>
    <cellStyle name="Normal 8 3 2 3 8 2" xfId="32234"/>
    <cellStyle name="Normal 8 3 2 3 8 2 2" xfId="22349"/>
    <cellStyle name="Normal 8 3 2 3 8 3" xfId="15867"/>
    <cellStyle name="Normal 8 3 2 3 9" xfId="31948"/>
    <cellStyle name="Normal 8 3 2 3 9 2" xfId="27414"/>
    <cellStyle name="Normal 8 3 2 4" xfId="28482"/>
    <cellStyle name="Normal 8 3 2 4 10" xfId="31950"/>
    <cellStyle name="Normal 8 3 2 4 2" xfId="32101"/>
    <cellStyle name="Normal 8 3 2 4 2 2" xfId="31954"/>
    <cellStyle name="Normal 8 3 2 4 2 2 2" xfId="31961"/>
    <cellStyle name="Normal 8 3 2 4 2 3" xfId="8087"/>
    <cellStyle name="Normal 8 3 2 4 3" xfId="37554"/>
    <cellStyle name="Normal 8 3 2 4 3 2" xfId="31978"/>
    <cellStyle name="Normal 8 3 2 4 3 2 2" xfId="33944"/>
    <cellStyle name="Normal 8 3 2 4 3 3" xfId="31982"/>
    <cellStyle name="Normal 8 3 2 4 4" xfId="18270"/>
    <cellStyle name="Normal 8 3 2 4 4 2" xfId="18274"/>
    <cellStyle name="Normal 8 3 2 4 4 2 2" xfId="35460"/>
    <cellStyle name="Normal 8 3 2 4 4 3" xfId="33190"/>
    <cellStyle name="Normal 8 3 2 4 5" xfId="18279"/>
    <cellStyle name="Normal 8 3 2 4 5 2" xfId="31993"/>
    <cellStyle name="Normal 8 3 2 4 5 2 2" xfId="29651"/>
    <cellStyle name="Normal 8 3 2 4 5 3" xfId="16499"/>
    <cellStyle name="Normal 8 3 2 4 6" xfId="31246"/>
    <cellStyle name="Normal 8 3 2 4 6 2" xfId="19559"/>
    <cellStyle name="Normal 8 3 2 4 6 2 2" xfId="12584"/>
    <cellStyle name="Normal 8 3 2 4 6 3" xfId="19568"/>
    <cellStyle name="Normal 8 3 2 4 7" xfId="24513"/>
    <cellStyle name="Normal 8 3 2 4 7 2" xfId="38502"/>
    <cellStyle name="Normal 8 3 2 4 7 2 2" xfId="32006"/>
    <cellStyle name="Normal 8 3 2 4 7 3" xfId="32007"/>
    <cellStyle name="Normal 8 3 2 4 8" xfId="32011"/>
    <cellStyle name="Normal 8 3 2 4 8 2" xfId="33144"/>
    <cellStyle name="Normal 8 3 2 4 9" xfId="32015"/>
    <cellStyle name="Normal 8 3 2 4 9 2" xfId="30112"/>
    <cellStyle name="Normal 8 3 2 5" xfId="32112"/>
    <cellStyle name="Normal 8 3 2 5 10" xfId="32018"/>
    <cellStyle name="Normal 8 3 2 5 2" xfId="32020"/>
    <cellStyle name="Normal 8 3 2 5 2 2" xfId="32027"/>
    <cellStyle name="Normal 8 3 2 5 2 2 2" xfId="20100"/>
    <cellStyle name="Normal 8 3 2 5 2 3" xfId="29330"/>
    <cellStyle name="Normal 8 3 2 5 3" xfId="32031"/>
    <cellStyle name="Normal 8 3 2 5 3 2" xfId="32036"/>
    <cellStyle name="Normal 8 3 2 5 3 2 2" xfId="26490"/>
    <cellStyle name="Normal 8 3 2 5 3 3" xfId="32039"/>
    <cellStyle name="Normal 8 3 2 5 4" xfId="18286"/>
    <cellStyle name="Normal 8 3 2 5 4 2" xfId="18292"/>
    <cellStyle name="Normal 8 3 2 5 4 2 2" xfId="29555"/>
    <cellStyle name="Normal 8 3 2 5 4 3" xfId="29557"/>
    <cellStyle name="Normal 8 3 2 5 5" xfId="15400"/>
    <cellStyle name="Normal 8 3 2 5 5 2" xfId="32048"/>
    <cellStyle name="Normal 8 3 2 5 5 2 2" xfId="32054"/>
    <cellStyle name="Normal 8 3 2 5 5 3" xfId="32058"/>
    <cellStyle name="Normal 8 3 2 5 6" xfId="31836"/>
    <cellStyle name="Normal 8 3 2 5 6 2" xfId="22346"/>
    <cellStyle name="Normal 8 3 2 5 6 2 2" xfId="32381"/>
    <cellStyle name="Normal 8 3 2 5 6 3" xfId="22348"/>
    <cellStyle name="Normal 8 3 2 5 7" xfId="35733"/>
    <cellStyle name="Normal 8 3 2 5 7 2" xfId="33225"/>
    <cellStyle name="Normal 8 3 2 5 7 2 2" xfId="32069"/>
    <cellStyle name="Normal 8 3 2 5 7 3" xfId="32075"/>
    <cellStyle name="Normal 8 3 2 5 8" xfId="32076"/>
    <cellStyle name="Normal 8 3 2 5 8 2" xfId="6883"/>
    <cellStyle name="Normal 8 3 2 5 9" xfId="37828"/>
    <cellStyle name="Normal 8 3 2 5 9 2" xfId="33291"/>
    <cellStyle name="Normal 8 3 2 6" xfId="37491"/>
    <cellStyle name="Normal 8 3 2 6 2" xfId="32077"/>
    <cellStyle name="Normal 8 3 2 6 2 2" xfId="32080"/>
    <cellStyle name="Normal 8 3 2 6 2 2 2" xfId="32085"/>
    <cellStyle name="Normal 8 3 2 6 2 3" xfId="29382"/>
    <cellStyle name="Normal 8 3 2 6 3" xfId="32088"/>
    <cellStyle name="Normal 8 3 2 6 3 2" xfId="32099"/>
    <cellStyle name="Normal 8 3 2 6 3 2 2" xfId="32105"/>
    <cellStyle name="Normal 8 3 2 6 3 3" xfId="32114"/>
    <cellStyle name="Normal 8 3 2 6 4" xfId="18295"/>
    <cellStyle name="Normal 8 3 2 6 4 2" xfId="18301"/>
    <cellStyle name="Normal 8 3 2 6 4 2 2" xfId="36105"/>
    <cellStyle name="Normal 8 3 2 6 4 3" xfId="33832"/>
    <cellStyle name="Normal 8 3 2 6 5" xfId="17087"/>
    <cellStyle name="Normal 8 3 2 6 5 2" xfId="33335"/>
    <cellStyle name="Normal 8 3 2 6 5 2 2" xfId="32236"/>
    <cellStyle name="Normal 8 3 2 6 5 3" xfId="32252"/>
    <cellStyle name="Normal 8 3 2 6 6" xfId="30546"/>
    <cellStyle name="Normal 8 3 2 6 6 2" xfId="32743"/>
    <cellStyle name="Normal 8 3 2 6 6 2 2" xfId="32290"/>
    <cellStyle name="Normal 8 3 2 6 6 3" xfId="32302"/>
    <cellStyle name="Normal 8 3 2 6 7" xfId="21593"/>
    <cellStyle name="Normal 8 3 2 6 7 2" xfId="33383"/>
    <cellStyle name="Normal 8 3 2 6 8" xfId="32115"/>
    <cellStyle name="Normal 8 3 2 6 8 2" xfId="33389"/>
    <cellStyle name="Normal 8 3 2 6 9" xfId="32118"/>
    <cellStyle name="Normal 8 3 2 7" xfId="32123"/>
    <cellStyle name="Normal 8 3 2 7 2" xfId="32125"/>
    <cellStyle name="Normal 8 3 2 7 2 2" xfId="32129"/>
    <cellStyle name="Normal 8 3 2 7 3" xfId="32130"/>
    <cellStyle name="Normal 8 3 2 8" xfId="36245"/>
    <cellStyle name="Normal 8 3 2 8 2" xfId="32133"/>
    <cellStyle name="Normal 8 3 2 8 2 2" xfId="32134"/>
    <cellStyle name="Normal 8 3 2 8 3" xfId="32138"/>
    <cellStyle name="Normal 8 3 2 9" xfId="37636"/>
    <cellStyle name="Normal 8 3 2 9 2" xfId="33208"/>
    <cellStyle name="Normal 8 3 2 9 2 2" xfId="36730"/>
    <cellStyle name="Normal 8 3 2 9 3" xfId="15724"/>
    <cellStyle name="Normal 8 3 3" xfId="36621"/>
    <cellStyle name="Normal 8 3 3 10" xfId="32139"/>
    <cellStyle name="Normal 8 3 3 10 2" xfId="36122"/>
    <cellStyle name="Normal 8 3 3 11" xfId="32143"/>
    <cellStyle name="Normal 8 3 3 2" xfId="36701"/>
    <cellStyle name="Normal 8 3 3 2 10" xfId="4451"/>
    <cellStyle name="Normal 8 3 3 2 2" xfId="36897"/>
    <cellStyle name="Normal 8 3 3 2 2 2" xfId="28133"/>
    <cellStyle name="Normal 8 3 3 2 2 2 2" xfId="28140"/>
    <cellStyle name="Normal 8 3 3 2 2 3" xfId="25585"/>
    <cellStyle name="Normal 8 3 3 2 3" xfId="32145"/>
    <cellStyle name="Normal 8 3 3 2 3 2" xfId="28168"/>
    <cellStyle name="Normal 8 3 3 2 3 2 2" xfId="25918"/>
    <cellStyle name="Normal 8 3 3 2 3 3" xfId="27008"/>
    <cellStyle name="Normal 8 3 3 2 4" xfId="32150"/>
    <cellStyle name="Normal 8 3 3 2 4 2" xfId="16965"/>
    <cellStyle name="Normal 8 3 3 2 4 2 2" xfId="37959"/>
    <cellStyle name="Normal 8 3 3 2 4 3" xfId="38253"/>
    <cellStyle name="Normal 8 3 3 2 5" xfId="31495"/>
    <cellStyle name="Normal 8 3 3 2 5 2" xfId="13304"/>
    <cellStyle name="Normal 8 3 3 2 5 2 2" xfId="33588"/>
    <cellStyle name="Normal 8 3 3 2 5 3" xfId="5515"/>
    <cellStyle name="Normal 8 3 3 2 6" xfId="30745"/>
    <cellStyle name="Normal 8 3 3 2 6 2" xfId="139"/>
    <cellStyle name="Normal 8 3 3 2 6 2 2" xfId="32154"/>
    <cellStyle name="Normal 8 3 3 2 6 3" xfId="29650"/>
    <cellStyle name="Normal 8 3 3 2 7" xfId="29805"/>
    <cellStyle name="Normal 8 3 3 2 7 2" xfId="9978"/>
    <cellStyle name="Normal 8 3 3 2 7 2 2" xfId="34796"/>
    <cellStyle name="Normal 8 3 3 2 7 3" xfId="4810"/>
    <cellStyle name="Normal 8 3 3 2 8" xfId="32158"/>
    <cellStyle name="Normal 8 3 3 2 8 2" xfId="32159"/>
    <cellStyle name="Normal 8 3 3 2 9" xfId="32164"/>
    <cellStyle name="Normal 8 3 3 2 9 2" xfId="32169"/>
    <cellStyle name="Normal 8 3 3 3" xfId="36001"/>
    <cellStyle name="Normal 8 3 3 3 2" xfId="33802"/>
    <cellStyle name="Normal 8 3 3 3 2 2" xfId="27139"/>
    <cellStyle name="Normal 8 3 3 3 3" xfId="38757"/>
    <cellStyle name="Normal 8 3 3 4" xfId="33818"/>
    <cellStyle name="Normal 8 3 3 4 2" xfId="36107"/>
    <cellStyle name="Normal 8 3 3 4 2 2" xfId="31940"/>
    <cellStyle name="Normal 8 3 3 4 3" xfId="32191"/>
    <cellStyle name="Normal 8 3 3 5" xfId="33833"/>
    <cellStyle name="Normal 8 3 3 5 2" xfId="37105"/>
    <cellStyle name="Normal 8 3 3 5 2 2" xfId="33222"/>
    <cellStyle name="Normal 8 3 3 5 3" xfId="36813"/>
    <cellStyle name="Normal 8 3 3 6" xfId="35935"/>
    <cellStyle name="Normal 8 3 3 6 2" xfId="35985"/>
    <cellStyle name="Normal 8 3 3 6 2 2" xfId="28301"/>
    <cellStyle name="Normal 8 3 3 6 3" xfId="36913"/>
    <cellStyle name="Normal 8 3 3 7" xfId="33843"/>
    <cellStyle name="Normal 8 3 3 7 2" xfId="32196"/>
    <cellStyle name="Normal 8 3 3 7 2 2" xfId="32197"/>
    <cellStyle name="Normal 8 3 3 7 3" xfId="37881"/>
    <cellStyle name="Normal 8 3 3 8" xfId="32199"/>
    <cellStyle name="Normal 8 3 3 8 2" xfId="33243"/>
    <cellStyle name="Normal 8 3 3 8 2 2" xfId="38460"/>
    <cellStyle name="Normal 8 3 3 8 3" xfId="37561"/>
    <cellStyle name="Normal 8 3 3 9" xfId="37845"/>
    <cellStyle name="Normal 8 3 3 9 2" xfId="38867"/>
    <cellStyle name="Normal 8 3 4" xfId="29625"/>
    <cellStyle name="Normal 8 3 4 10" xfId="31685"/>
    <cellStyle name="Normal 8 3 4 10 2" xfId="12883"/>
    <cellStyle name="Normal 8 3 4 11" xfId="6113"/>
    <cellStyle name="Normal 8 3 4 2" xfId="34695"/>
    <cellStyle name="Normal 8 3 4 2 10" xfId="4413"/>
    <cellStyle name="Normal 8 3 4 2 2" xfId="32201"/>
    <cellStyle name="Normal 8 3 4 2 2 2" xfId="32562"/>
    <cellStyle name="Normal 8 3 4 2 2 2 2" xfId="37222"/>
    <cellStyle name="Normal 8 3 4 2 2 3" xfId="27042"/>
    <cellStyle name="Normal 8 3 4 2 3" xfId="30380"/>
    <cellStyle name="Normal 8 3 4 2 3 2" xfId="17610"/>
    <cellStyle name="Normal 8 3 4 2 3 2 2" xfId="33880"/>
    <cellStyle name="Normal 8 3 4 2 3 3" xfId="32206"/>
    <cellStyle name="Normal 8 3 4 2 4" xfId="32208"/>
    <cellStyle name="Normal 8 3 4 2 4 2" xfId="3130"/>
    <cellStyle name="Normal 8 3 4 2 4 2 2" xfId="32063"/>
    <cellStyle name="Normal 8 3 4 2 4 3" xfId="37906"/>
    <cellStyle name="Normal 8 3 4 2 5" xfId="32213"/>
    <cellStyle name="Normal 8 3 4 2 5 2" xfId="17615"/>
    <cellStyle name="Normal 8 3 4 2 5 2 2" xfId="24929"/>
    <cellStyle name="Normal 8 3 4 2 5 3" xfId="32214"/>
    <cellStyle name="Normal 8 3 4 2 6" xfId="32216"/>
    <cellStyle name="Normal 8 3 4 2 6 2" xfId="17620"/>
    <cellStyle name="Normal 8 3 4 2 6 2 2" xfId="32217"/>
    <cellStyle name="Normal 8 3 4 2 6 3" xfId="32055"/>
    <cellStyle name="Normal 8 3 4 2 7" xfId="10189"/>
    <cellStyle name="Normal 8 3 4 2 7 2" xfId="28506"/>
    <cellStyle name="Normal 8 3 4 2 7 2 2" xfId="34336"/>
    <cellStyle name="Normal 8 3 4 2 7 3" xfId="34723"/>
    <cellStyle name="Normal 8 3 4 2 8" xfId="2347"/>
    <cellStyle name="Normal 8 3 4 2 8 2" xfId="23445"/>
    <cellStyle name="Normal 8 3 4 2 9" xfId="31293"/>
    <cellStyle name="Normal 8 3 4 2 9 2" xfId="32223"/>
    <cellStyle name="Normal 8 3 4 3" xfId="33333"/>
    <cellStyle name="Normal 8 3 4 3 2" xfId="32224"/>
    <cellStyle name="Normal 8 3 4 3 2 2" xfId="32227"/>
    <cellStyle name="Normal 8 3 4 3 3" xfId="36741"/>
    <cellStyle name="Normal 8 3 4 4" xfId="28714"/>
    <cellStyle name="Normal 8 3 4 4 2" xfId="35478"/>
    <cellStyle name="Normal 8 3 4 4 2 2" xfId="28824"/>
    <cellStyle name="Normal 8 3 4 4 3" xfId="32248"/>
    <cellStyle name="Normal 8 3 4 5" xfId="31471"/>
    <cellStyle name="Normal 8 3 4 5 2" xfId="31475"/>
    <cellStyle name="Normal 8 3 4 5 2 2" xfId="28657"/>
    <cellStyle name="Normal 8 3 4 5 3" xfId="35979"/>
    <cellStyle name="Normal 8 3 4 6" xfId="35273"/>
    <cellStyle name="Normal 8 3 4 6 2" xfId="34885"/>
    <cellStyle name="Normal 8 3 4 6 2 2" xfId="31492"/>
    <cellStyle name="Normal 8 3 4 6 3" xfId="33961"/>
    <cellStyle name="Normal 8 3 4 7" xfId="35923"/>
    <cellStyle name="Normal 8 3 4 7 2" xfId="32258"/>
    <cellStyle name="Normal 8 3 4 7 2 2" xfId="25374"/>
    <cellStyle name="Normal 8 3 4 7 3" xfId="32259"/>
    <cellStyle name="Normal 8 3 4 8" xfId="21177"/>
    <cellStyle name="Normal 8 3 4 8 2" xfId="33421"/>
    <cellStyle name="Normal 8 3 4 8 2 2" xfId="31563"/>
    <cellStyle name="Normal 8 3 4 8 3" xfId="32264"/>
    <cellStyle name="Normal 8 3 4 9" xfId="34101"/>
    <cellStyle name="Normal 8 3 4 9 2" xfId="36602"/>
    <cellStyle name="Normal 8 3 5" xfId="26110"/>
    <cellStyle name="Normal 8 3 5 10" xfId="14092"/>
    <cellStyle name="Normal 8 3 5 2" xfId="11389"/>
    <cellStyle name="Normal 8 3 5 2 2" xfId="32410"/>
    <cellStyle name="Normal 8 3 5 2 2 2" xfId="32271"/>
    <cellStyle name="Normal 8 3 5 2 3" xfId="32273"/>
    <cellStyle name="Normal 8 3 5 3" xfId="33362"/>
    <cellStyle name="Normal 8 3 5 3 2" xfId="38658"/>
    <cellStyle name="Normal 8 3 5 3 2 2" xfId="33847"/>
    <cellStyle name="Normal 8 3 5 3 3" xfId="32281"/>
    <cellStyle name="Normal 8 3 5 4" xfId="33377"/>
    <cellStyle name="Normal 8 3 5 4 2" xfId="32291"/>
    <cellStyle name="Normal 8 3 5 4 2 2" xfId="32119"/>
    <cellStyle name="Normal 8 3 5 4 3" xfId="32300"/>
    <cellStyle name="Normal 8 3 5 5" xfId="32307"/>
    <cellStyle name="Normal 8 3 5 5 2" xfId="36933"/>
    <cellStyle name="Normal 8 3 5 5 2 2" xfId="33293"/>
    <cellStyle name="Normal 8 3 5 5 3" xfId="32317"/>
    <cellStyle name="Normal 8 3 5 6" xfId="35254"/>
    <cellStyle name="Normal 8 3 5 6 2" xfId="36950"/>
    <cellStyle name="Normal 8 3 5 6 2 2" xfId="32321"/>
    <cellStyle name="Normal 8 3 5 6 3" xfId="17471"/>
    <cellStyle name="Normal 8 3 5 7" xfId="32322"/>
    <cellStyle name="Normal 8 3 5 7 2" xfId="23389"/>
    <cellStyle name="Normal 8 3 5 7 2 2" xfId="3356"/>
    <cellStyle name="Normal 8 3 5 7 3" xfId="32323"/>
    <cellStyle name="Normal 8 3 5 8" xfId="25304"/>
    <cellStyle name="Normal 8 3 5 8 2" xfId="23402"/>
    <cellStyle name="Normal 8 3 5 9" xfId="32328"/>
    <cellStyle name="Normal 8 3 5 9 2" xfId="6505"/>
    <cellStyle name="Normal 8 3 6" xfId="32335"/>
    <cellStyle name="Normal 8 3 6 10" xfId="32342"/>
    <cellStyle name="Normal 8 3 6 2" xfId="3112"/>
    <cellStyle name="Normal 8 3 6 2 2" xfId="21423"/>
    <cellStyle name="Normal 8 3 6 2 2 2" xfId="21425"/>
    <cellStyle name="Normal 8 3 6 2 3" xfId="21429"/>
    <cellStyle name="Normal 8 3 6 3" xfId="31258"/>
    <cellStyle name="Normal 8 3 6 3 2" xfId="23429"/>
    <cellStyle name="Normal 8 3 6 3 2 2" xfId="17961"/>
    <cellStyle name="Normal 8 3 6 3 3" xfId="21450"/>
    <cellStyle name="Normal 8 3 6 4" xfId="25443"/>
    <cellStyle name="Normal 8 3 6 4 2" xfId="23734"/>
    <cellStyle name="Normal 8 3 6 4 2 2" xfId="16142"/>
    <cellStyle name="Normal 8 3 6 4 3" xfId="21463"/>
    <cellStyle name="Normal 8 3 6 5" xfId="32345"/>
    <cellStyle name="Normal 8 3 6 5 2" xfId="21483"/>
    <cellStyle name="Normal 8 3 6 5 2 2" xfId="21486"/>
    <cellStyle name="Normal 8 3 6 5 3" xfId="21490"/>
    <cellStyle name="Normal 8 3 6 6" xfId="32348"/>
    <cellStyle name="Normal 8 3 6 6 2" xfId="35616"/>
    <cellStyle name="Normal 8 3 6 6 2 2" xfId="33465"/>
    <cellStyle name="Normal 8 3 6 6 3" xfId="29932"/>
    <cellStyle name="Normal 8 3 6 7" xfId="25249"/>
    <cellStyle name="Normal 8 3 6 7 2" xfId="28543"/>
    <cellStyle name="Normal 8 3 6 7 2 2" xfId="33148"/>
    <cellStyle name="Normal 8 3 6 7 3" xfId="24169"/>
    <cellStyle name="Normal 8 3 6 8" xfId="25312"/>
    <cellStyle name="Normal 8 3 6 8 2" xfId="35444"/>
    <cellStyle name="Normal 8 3 6 9" xfId="32355"/>
    <cellStyle name="Normal 8 3 6 9 2" xfId="34013"/>
    <cellStyle name="Normal 8 3 7" xfId="27807"/>
    <cellStyle name="Normal 8 3 7 2" xfId="11403"/>
    <cellStyle name="Normal 8 3 7 2 2" xfId="28485"/>
    <cellStyle name="Normal 8 3 7 2 2 2" xfId="35453"/>
    <cellStyle name="Normal 8 3 7 2 3" xfId="24361"/>
    <cellStyle name="Normal 8 3 7 3" xfId="30959"/>
    <cellStyle name="Normal 8 3 7 3 2" xfId="8140"/>
    <cellStyle name="Normal 8 3 7 3 2 2" xfId="7505"/>
    <cellStyle name="Normal 8 3 7 3 3" xfId="7517"/>
    <cellStyle name="Normal 8 3 7 4" xfId="30965"/>
    <cellStyle name="Normal 8 3 7 4 2" xfId="11855"/>
    <cellStyle name="Normal 8 3 7 4 2 2" xfId="7592"/>
    <cellStyle name="Normal 8 3 7 4 3" xfId="11861"/>
    <cellStyle name="Normal 8 3 7 5" xfId="4280"/>
    <cellStyle name="Normal 8 3 7 5 2" xfId="11879"/>
    <cellStyle name="Normal 8 3 7 5 2 2" xfId="7686"/>
    <cellStyle name="Normal 8 3 7 5 3" xfId="11882"/>
    <cellStyle name="Normal 8 3 7 6" xfId="36787"/>
    <cellStyle name="Normal 8 3 7 6 2" xfId="11885"/>
    <cellStyle name="Normal 8 3 7 6 2 2" xfId="7823"/>
    <cellStyle name="Normal 8 3 7 6 3" xfId="11900"/>
    <cellStyle name="Normal 8 3 7 7" xfId="32356"/>
    <cellStyle name="Normal 8 3 7 7 2" xfId="28749"/>
    <cellStyle name="Normal 8 3 7 8" xfId="27326"/>
    <cellStyle name="Normal 8 3 7 8 2" xfId="28755"/>
    <cellStyle name="Normal 8 3 7 9" xfId="32358"/>
    <cellStyle name="Normal 8 3 8" xfId="33791"/>
    <cellStyle name="Normal 8 3 8 2" xfId="5094"/>
    <cellStyle name="Normal 8 3 8 2 2" xfId="25135"/>
    <cellStyle name="Normal 8 3 8 3" xfId="24640"/>
    <cellStyle name="Normal 8 3 9" xfId="10491"/>
    <cellStyle name="Normal 8 3 9 2" xfId="11433"/>
    <cellStyle name="Normal 8 3 9 2 2" xfId="30320"/>
    <cellStyle name="Normal 8 3 9 3" xfId="33405"/>
    <cellStyle name="Normal 8 4" xfId="30842"/>
    <cellStyle name="Normal 8 4 10" xfId="17490"/>
    <cellStyle name="Normal 8 4 10 2" xfId="2636"/>
    <cellStyle name="Normal 8 4 10 2 2" xfId="2008"/>
    <cellStyle name="Normal 8 4 10 3" xfId="9290"/>
    <cellStyle name="Normal 8 4 11" xfId="6128"/>
    <cellStyle name="Normal 8 4 11 2" xfId="2661"/>
    <cellStyle name="Normal 8 4 11 2 2" xfId="4773"/>
    <cellStyle name="Normal 8 4 11 3" xfId="4373"/>
    <cellStyle name="Normal 8 4 12" xfId="6137"/>
    <cellStyle name="Normal 8 4 12 2" xfId="7782"/>
    <cellStyle name="Normal 8 4 12 2 2" xfId="5346"/>
    <cellStyle name="Normal 8 4 12 3" xfId="8301"/>
    <cellStyle name="Normal 8 4 13" xfId="7511"/>
    <cellStyle name="Normal 8 4 13 2" xfId="2566"/>
    <cellStyle name="Normal 8 4 13 2 2" xfId="2094"/>
    <cellStyle name="Normal 8 4 13 3" xfId="16228"/>
    <cellStyle name="Normal 8 4 14" xfId="6141"/>
    <cellStyle name="Normal 8 4 14 2" xfId="1320"/>
    <cellStyle name="Normal 8 4 15" xfId="14851"/>
    <cellStyle name="Normal 8 4 15 2" xfId="12039"/>
    <cellStyle name="Normal 8 4 16" xfId="9532"/>
    <cellStyle name="Normal 8 4 17" xfId="12061"/>
    <cellStyle name="Normal 8 4 2" xfId="31408"/>
    <cellStyle name="Normal 8 4 2 10" xfId="32359"/>
    <cellStyle name="Normal 8 4 2 10 2" xfId="32365"/>
    <cellStyle name="Normal 8 4 2 10 2 2" xfId="32661"/>
    <cellStyle name="Normal 8 4 2 10 3" xfId="16105"/>
    <cellStyle name="Normal 8 4 2 11" xfId="32370"/>
    <cellStyle name="Normal 8 4 2 11 2" xfId="9360"/>
    <cellStyle name="Normal 8 4 2 11 2 2" xfId="25292"/>
    <cellStyle name="Normal 8 4 2 11 3" xfId="9642"/>
    <cellStyle name="Normal 8 4 2 12" xfId="32373"/>
    <cellStyle name="Normal 8 4 2 12 2" xfId="32375"/>
    <cellStyle name="Normal 8 4 2 12 2 2" xfId="25332"/>
    <cellStyle name="Normal 8 4 2 12 3" xfId="16131"/>
    <cellStyle name="Normal 8 4 2 13" xfId="32382"/>
    <cellStyle name="Normal 8 4 2 13 2" xfId="4730"/>
    <cellStyle name="Normal 8 4 2 14" xfId="11697"/>
    <cellStyle name="Normal 8 4 2 14 2" xfId="37046"/>
    <cellStyle name="Normal 8 4 2 15" xfId="32389"/>
    <cellStyle name="Normal 8 4 2 16" xfId="18942"/>
    <cellStyle name="Normal 8 4 2 2" xfId="12589"/>
    <cellStyle name="Normal 8 4 2 2 10" xfId="37741"/>
    <cellStyle name="Normal 8 4 2 2 10 2" xfId="33404"/>
    <cellStyle name="Normal 8 4 2 2 11" xfId="36468"/>
    <cellStyle name="Normal 8 4 2 2 2" xfId="11036"/>
    <cellStyle name="Normal 8 4 2 2 2 10" xfId="35077"/>
    <cellStyle name="Normal 8 4 2 2 2 2" xfId="32396"/>
    <cellStyle name="Normal 8 4 2 2 2 2 2" xfId="32402"/>
    <cellStyle name="Normal 8 4 2 2 2 2 2 2" xfId="32413"/>
    <cellStyle name="Normal 8 4 2 2 2 2 3" xfId="28045"/>
    <cellStyle name="Normal 8 4 2 2 2 3" xfId="15861"/>
    <cellStyle name="Normal 8 4 2 2 2 3 2" xfId="30590"/>
    <cellStyle name="Normal 8 4 2 2 2 3 2 2" xfId="28472"/>
    <cellStyle name="Normal 8 4 2 2 2 3 3" xfId="24580"/>
    <cellStyle name="Normal 8 4 2 2 2 4" xfId="33924"/>
    <cellStyle name="Normal 8 4 2 2 2 4 2" xfId="28131"/>
    <cellStyle name="Normal 8 4 2 2 2 4 2 2" xfId="28138"/>
    <cellStyle name="Normal 8 4 2 2 2 4 3" xfId="22799"/>
    <cellStyle name="Normal 8 4 2 2 2 5" xfId="37517"/>
    <cellStyle name="Normal 8 4 2 2 2 5 2" xfId="28164"/>
    <cellStyle name="Normal 8 4 2 2 2 5 2 2" xfId="30766"/>
    <cellStyle name="Normal 8 4 2 2 2 5 3" xfId="26889"/>
    <cellStyle name="Normal 8 4 2 2 2 6" xfId="25051"/>
    <cellStyle name="Normal 8 4 2 2 2 6 2" xfId="24763"/>
    <cellStyle name="Normal 8 4 2 2 2 6 2 2" xfId="32427"/>
    <cellStyle name="Normal 8 4 2 2 2 6 3" xfId="33406"/>
    <cellStyle name="Normal 8 4 2 2 2 7" xfId="38588"/>
    <cellStyle name="Normal 8 4 2 2 2 7 2" xfId="31420"/>
    <cellStyle name="Normal 8 4 2 2 2 7 2 2" xfId="32431"/>
    <cellStyle name="Normal 8 4 2 2 2 7 3" xfId="36860"/>
    <cellStyle name="Normal 8 4 2 2 2 8" xfId="35019"/>
    <cellStyle name="Normal 8 4 2 2 2 8 2" xfId="30229"/>
    <cellStyle name="Normal 8 4 2 2 2 9" xfId="21900"/>
    <cellStyle name="Normal 8 4 2 2 2 9 2" xfId="29543"/>
    <cellStyle name="Normal 8 4 2 2 3" xfId="32450"/>
    <cellStyle name="Normal 8 4 2 2 3 2" xfId="7757"/>
    <cellStyle name="Normal 8 4 2 2 3 2 2" xfId="32462"/>
    <cellStyle name="Normal 8 4 2 2 3 3" xfId="33237"/>
    <cellStyle name="Normal 8 4 2 2 4" xfId="32465"/>
    <cellStyle name="Normal 8 4 2 2 4 2" xfId="10794"/>
    <cellStyle name="Normal 8 4 2 2 4 2 2" xfId="24953"/>
    <cellStyle name="Normal 8 4 2 2 4 3" xfId="33263"/>
    <cellStyle name="Normal 8 4 2 2 5" xfId="32491"/>
    <cellStyle name="Normal 8 4 2 2 5 2" xfId="10811"/>
    <cellStyle name="Normal 8 4 2 2 5 2 2" xfId="27099"/>
    <cellStyle name="Normal 8 4 2 2 5 3" xfId="32514"/>
    <cellStyle name="Normal 8 4 2 2 6" xfId="32520"/>
    <cellStyle name="Normal 8 4 2 2 6 2" xfId="6497"/>
    <cellStyle name="Normal 8 4 2 2 6 2 2" xfId="25024"/>
    <cellStyle name="Normal 8 4 2 2 6 3" xfId="36677"/>
    <cellStyle name="Normal 8 4 2 2 7" xfId="17750"/>
    <cellStyle name="Normal 8 4 2 2 7 2" xfId="18458"/>
    <cellStyle name="Normal 8 4 2 2 7 2 2" xfId="13910"/>
    <cellStyle name="Normal 8 4 2 2 7 3" xfId="19555"/>
    <cellStyle name="Normal 8 4 2 2 8" xfId="25784"/>
    <cellStyle name="Normal 8 4 2 2 8 2" xfId="22312"/>
    <cellStyle name="Normal 8 4 2 2 8 2 2" xfId="30705"/>
    <cellStyle name="Normal 8 4 2 2 8 3" xfId="30737"/>
    <cellStyle name="Normal 8 4 2 2 9" xfId="32547"/>
    <cellStyle name="Normal 8 4 2 2 9 2" xfId="24103"/>
    <cellStyle name="Normal 8 4 2 3" xfId="4695"/>
    <cellStyle name="Normal 8 4 2 3 10" xfId="35666"/>
    <cellStyle name="Normal 8 4 2 3 10 2" xfId="26468"/>
    <cellStyle name="Normal 8 4 2 3 11" xfId="32554"/>
    <cellStyle name="Normal 8 4 2 3 2" xfId="17050"/>
    <cellStyle name="Normal 8 4 2 3 2 10" xfId="3536"/>
    <cellStyle name="Normal 8 4 2 3 2 2" xfId="38855"/>
    <cellStyle name="Normal 8 4 2 3 2 2 2" xfId="31327"/>
    <cellStyle name="Normal 8 4 2 3 2 2 2 2" xfId="5037"/>
    <cellStyle name="Normal 8 4 2 3 2 2 3" xfId="23291"/>
    <cellStyle name="Normal 8 4 2 3 2 3" xfId="12545"/>
    <cellStyle name="Normal 8 4 2 3 2 3 2" xfId="32555"/>
    <cellStyle name="Normal 8 4 2 3 2 3 2 2" xfId="32560"/>
    <cellStyle name="Normal 8 4 2 3 2 3 3" xfId="15755"/>
    <cellStyle name="Normal 8 4 2 3 2 4" xfId="34851"/>
    <cellStyle name="Normal 8 4 2 3 2 4 2" xfId="32563"/>
    <cellStyle name="Normal 8 4 2 3 2 4 2 2" xfId="32565"/>
    <cellStyle name="Normal 8 4 2 3 2 4 3" xfId="15762"/>
    <cellStyle name="Normal 8 4 2 3 2 5" xfId="37645"/>
    <cellStyle name="Normal 8 4 2 3 2 5 2" xfId="34924"/>
    <cellStyle name="Normal 8 4 2 3 2 5 2 2" xfId="30494"/>
    <cellStyle name="Normal 8 4 2 3 2 5 3" xfId="15776"/>
    <cellStyle name="Normal 8 4 2 3 2 6" xfId="32568"/>
    <cellStyle name="Normal 8 4 2 3 2 6 2" xfId="32789"/>
    <cellStyle name="Normal 8 4 2 3 2 6 2 2" xfId="32570"/>
    <cellStyle name="Normal 8 4 2 3 2 6 3" xfId="15784"/>
    <cellStyle name="Normal 8 4 2 3 2 7" xfId="32571"/>
    <cellStyle name="Normal 8 4 2 3 2 7 2" xfId="29068"/>
    <cellStyle name="Normal 8 4 2 3 2 7 2 2" xfId="36039"/>
    <cellStyle name="Normal 8 4 2 3 2 7 3" xfId="5364"/>
    <cellStyle name="Normal 8 4 2 3 2 8" xfId="35089"/>
    <cellStyle name="Normal 8 4 2 3 2 8 2" xfId="31118"/>
    <cellStyle name="Normal 8 4 2 3 2 9" xfId="29582"/>
    <cellStyle name="Normal 8 4 2 3 2 9 2" xfId="35034"/>
    <cellStyle name="Normal 8 4 2 3 3" xfId="10634"/>
    <cellStyle name="Normal 8 4 2 3 3 2" xfId="21288"/>
    <cellStyle name="Normal 8 4 2 3 3 2 2" xfId="28788"/>
    <cellStyle name="Normal 8 4 2 3 3 3" xfId="36827"/>
    <cellStyle name="Normal 8 4 2 3 4" xfId="18957"/>
    <cellStyle name="Normal 8 4 2 3 4 2" xfId="10969"/>
    <cellStyle name="Normal 8 4 2 3 4 2 2" xfId="18667"/>
    <cellStyle name="Normal 8 4 2 3 4 3" xfId="35777"/>
    <cellStyle name="Normal 8 4 2 3 5" xfId="34855"/>
    <cellStyle name="Normal 8 4 2 3 5 2" xfId="10505"/>
    <cellStyle name="Normal 8 4 2 3 5 2 2" xfId="28942"/>
    <cellStyle name="Normal 8 4 2 3 5 3" xfId="34302"/>
    <cellStyle name="Normal 8 4 2 3 6" xfId="32593"/>
    <cellStyle name="Normal 8 4 2 3 6 2" xfId="9390"/>
    <cellStyle name="Normal 8 4 2 3 6 2 2" xfId="25393"/>
    <cellStyle name="Normal 8 4 2 3 6 3" xfId="35431"/>
    <cellStyle name="Normal 8 4 2 3 7" xfId="37782"/>
    <cellStyle name="Normal 8 4 2 3 7 2" xfId="10049"/>
    <cellStyle name="Normal 8 4 2 3 7 2 2" xfId="27182"/>
    <cellStyle name="Normal 8 4 2 3 7 3" xfId="12587"/>
    <cellStyle name="Normal 8 4 2 3 8" xfId="38200"/>
    <cellStyle name="Normal 8 4 2 3 8 2" xfId="20316"/>
    <cellStyle name="Normal 8 4 2 3 8 2 2" xfId="20317"/>
    <cellStyle name="Normal 8 4 2 3 8 3" xfId="20354"/>
    <cellStyle name="Normal 8 4 2 3 9" xfId="32602"/>
    <cellStyle name="Normal 8 4 2 3 9 2" xfId="13487"/>
    <cellStyle name="Normal 8 4 2 4" xfId="32619"/>
    <cellStyle name="Normal 8 4 2 4 10" xfId="17798"/>
    <cellStyle name="Normal 8 4 2 4 2" xfId="17055"/>
    <cellStyle name="Normal 8 4 2 4 2 2" xfId="32623"/>
    <cellStyle name="Normal 8 4 2 4 2 2 2" xfId="7237"/>
    <cellStyle name="Normal 8 4 2 4 2 3" xfId="7751"/>
    <cellStyle name="Normal 8 4 2 4 3" xfId="32633"/>
    <cellStyle name="Normal 8 4 2 4 3 2" xfId="8267"/>
    <cellStyle name="Normal 8 4 2 4 3 2 2" xfId="29311"/>
    <cellStyle name="Normal 8 4 2 4 3 3" xfId="3216"/>
    <cellStyle name="Normal 8 4 2 4 4" xfId="32640"/>
    <cellStyle name="Normal 8 4 2 4 4 2" xfId="12905"/>
    <cellStyle name="Normal 8 4 2 4 4 2 2" xfId="32378"/>
    <cellStyle name="Normal 8 4 2 4 4 3" xfId="1288"/>
    <cellStyle name="Normal 8 4 2 4 5" xfId="32648"/>
    <cellStyle name="Normal 8 4 2 4 5 2" xfId="12939"/>
    <cellStyle name="Normal 8 4 2 4 5 2 2" xfId="25721"/>
    <cellStyle name="Normal 8 4 2 4 5 3" xfId="6492"/>
    <cellStyle name="Normal 8 4 2 4 6" xfId="32652"/>
    <cellStyle name="Normal 8 4 2 4 6 2" xfId="13157"/>
    <cellStyle name="Normal 8 4 2 4 6 2 2" xfId="25742"/>
    <cellStyle name="Normal 8 4 2 4 6 3" xfId="30917"/>
    <cellStyle name="Normal 8 4 2 4 7" xfId="32655"/>
    <cellStyle name="Normal 8 4 2 4 7 2" xfId="13188"/>
    <cellStyle name="Normal 8 4 2 4 7 2 2" xfId="12621"/>
    <cellStyle name="Normal 8 4 2 4 7 3" xfId="9967"/>
    <cellStyle name="Normal 8 4 2 4 8" xfId="32659"/>
    <cellStyle name="Normal 8 4 2 4 8 2" xfId="9026"/>
    <cellStyle name="Normal 8 4 2 4 9" xfId="16120"/>
    <cellStyle name="Normal 8 4 2 4 9 2" xfId="19301"/>
    <cellStyle name="Normal 8 4 2 5" xfId="32664"/>
    <cellStyle name="Normal 8 4 2 5 10" xfId="16963"/>
    <cellStyle name="Normal 8 4 2 5 2" xfId="17066"/>
    <cellStyle name="Normal 8 4 2 5 2 2" xfId="29731"/>
    <cellStyle name="Normal 8 4 2 5 2 2 2" xfId="32672"/>
    <cellStyle name="Normal 8 4 2 5 2 3" xfId="32103"/>
    <cellStyle name="Normal 8 4 2 5 3" xfId="32684"/>
    <cellStyle name="Normal 8 4 2 5 3 2" xfId="29739"/>
    <cellStyle name="Normal 8 4 2 5 3 2 2" xfId="12221"/>
    <cellStyle name="Normal 8 4 2 5 3 3" xfId="36851"/>
    <cellStyle name="Normal 8 4 2 5 4" xfId="29741"/>
    <cellStyle name="Normal 8 4 2 5 4 2" xfId="29746"/>
    <cellStyle name="Normal 8 4 2 5 4 2 2" xfId="26112"/>
    <cellStyle name="Normal 8 4 2 5 4 3" xfId="29748"/>
    <cellStyle name="Normal 8 4 2 5 5" xfId="32704"/>
    <cellStyle name="Normal 8 4 2 5 5 2" xfId="32712"/>
    <cellStyle name="Normal 8 4 2 5 5 2 2" xfId="16137"/>
    <cellStyle name="Normal 8 4 2 5 5 3" xfId="31657"/>
    <cellStyle name="Normal 8 4 2 5 6" xfId="32716"/>
    <cellStyle name="Normal 8 4 2 5 6 2" xfId="32717"/>
    <cellStyle name="Normal 8 4 2 5 6 2 2" xfId="26157"/>
    <cellStyle name="Normal 8 4 2 5 6 3" xfId="30912"/>
    <cellStyle name="Normal 8 4 2 5 7" xfId="37253"/>
    <cellStyle name="Normal 8 4 2 5 7 2" xfId="33772"/>
    <cellStyle name="Normal 8 4 2 5 7 2 2" xfId="27992"/>
    <cellStyle name="Normal 8 4 2 5 7 3" xfId="2862"/>
    <cellStyle name="Normal 8 4 2 5 8" xfId="38287"/>
    <cellStyle name="Normal 8 4 2 5 8 2" xfId="9288"/>
    <cellStyle name="Normal 8 4 2 5 9" xfId="8123"/>
    <cellStyle name="Normal 8 4 2 5 9 2" xfId="19374"/>
    <cellStyle name="Normal 8 4 2 6" xfId="35522"/>
    <cellStyle name="Normal 8 4 2 6 2" xfId="17074"/>
    <cellStyle name="Normal 8 4 2 6 2 2" xfId="32836"/>
    <cellStyle name="Normal 8 4 2 6 2 2 2" xfId="32732"/>
    <cellStyle name="Normal 8 4 2 6 2 3" xfId="32735"/>
    <cellStyle name="Normal 8 4 2 6 3" xfId="32738"/>
    <cellStyle name="Normal 8 4 2 6 3 2" xfId="32742"/>
    <cellStyle name="Normal 8 4 2 6 3 2 2" xfId="32750"/>
    <cellStyle name="Normal 8 4 2 6 3 3" xfId="32755"/>
    <cellStyle name="Normal 8 4 2 6 4" xfId="31955"/>
    <cellStyle name="Normal 8 4 2 6 4 2" xfId="32761"/>
    <cellStyle name="Normal 8 4 2 6 4 2 2" xfId="24202"/>
    <cellStyle name="Normal 8 4 2 6 4 3" xfId="32765"/>
    <cellStyle name="Normal 8 4 2 6 5" xfId="10108"/>
    <cellStyle name="Normal 8 4 2 6 5 2" xfId="32777"/>
    <cellStyle name="Normal 8 4 2 6 5 2 2" xfId="31084"/>
    <cellStyle name="Normal 8 4 2 6 5 3" xfId="31149"/>
    <cellStyle name="Normal 8 4 2 6 6" xfId="31169"/>
    <cellStyle name="Normal 8 4 2 6 6 2" xfId="32787"/>
    <cellStyle name="Normal 8 4 2 6 6 2 2" xfId="34376"/>
    <cellStyle name="Normal 8 4 2 6 6 3" xfId="32795"/>
    <cellStyle name="Normal 8 4 2 6 7" xfId="28808"/>
    <cellStyle name="Normal 8 4 2 6 7 2" xfId="31181"/>
    <cellStyle name="Normal 8 4 2 6 8" xfId="32820"/>
    <cellStyle name="Normal 8 4 2 6 8 2" xfId="32824"/>
    <cellStyle name="Normal 8 4 2 6 9" xfId="16141"/>
    <cellStyle name="Normal 8 4 2 7" xfId="32828"/>
    <cellStyle name="Normal 8 4 2 7 2" xfId="13798"/>
    <cellStyle name="Normal 8 4 2 7 2 2" xfId="36163"/>
    <cellStyle name="Normal 8 4 2 7 3" xfId="31307"/>
    <cellStyle name="Normal 8 4 2 8" xfId="34362"/>
    <cellStyle name="Normal 8 4 2 8 2" xfId="13620"/>
    <cellStyle name="Normal 8 4 2 8 2 2" xfId="34367"/>
    <cellStyle name="Normal 8 4 2 8 3" xfId="28713"/>
    <cellStyle name="Normal 8 4 2 9" xfId="32829"/>
    <cellStyle name="Normal 8 4 2 9 2" xfId="38551"/>
    <cellStyle name="Normal 8 4 2 9 2 2" xfId="28405"/>
    <cellStyle name="Normal 8 4 2 9 3" xfId="1284"/>
    <cellStyle name="Normal 8 4 3" xfId="36239"/>
    <cellStyle name="Normal 8 4 3 10" xfId="3326"/>
    <cellStyle name="Normal 8 4 3 10 2" xfId="27781"/>
    <cellStyle name="Normal 8 4 3 11" xfId="32835"/>
    <cellStyle name="Normal 8 4 3 2" xfId="12603"/>
    <cellStyle name="Normal 8 4 3 2 10" xfId="32841"/>
    <cellStyle name="Normal 8 4 3 2 2" xfId="7876"/>
    <cellStyle name="Normal 8 4 3 2 2 2" xfId="32844"/>
    <cellStyle name="Normal 8 4 3 2 2 2 2" xfId="30264"/>
    <cellStyle name="Normal 8 4 3 2 2 3" xfId="32855"/>
    <cellStyle name="Normal 8 4 3 2 3" xfId="34215"/>
    <cellStyle name="Normal 8 4 3 2 3 2" xfId="32866"/>
    <cellStyle name="Normal 8 4 3 2 3 2 2" xfId="30928"/>
    <cellStyle name="Normal 8 4 3 2 3 3" xfId="34597"/>
    <cellStyle name="Normal 8 4 3 2 4" xfId="31417"/>
    <cellStyle name="Normal 8 4 3 2 4 2" xfId="37191"/>
    <cellStyle name="Normal 8 4 3 2 4 2 2" xfId="32869"/>
    <cellStyle name="Normal 8 4 3 2 4 3" xfId="32870"/>
    <cellStyle name="Normal 8 4 3 2 5" xfId="32872"/>
    <cellStyle name="Normal 8 4 3 2 5 2" xfId="5457"/>
    <cellStyle name="Normal 8 4 3 2 5 2 2" xfId="31189"/>
    <cellStyle name="Normal 8 4 3 2 5 3" xfId="30468"/>
    <cellStyle name="Normal 8 4 3 2 6" xfId="32875"/>
    <cellStyle name="Normal 8 4 3 2 6 2" xfId="36386"/>
    <cellStyle name="Normal 8 4 3 2 6 2 2" xfId="31242"/>
    <cellStyle name="Normal 8 4 3 2 6 3" xfId="37588"/>
    <cellStyle name="Normal 8 4 3 2 7" xfId="17804"/>
    <cellStyle name="Normal 8 4 3 2 7 2" xfId="32878"/>
    <cellStyle name="Normal 8 4 3 2 7 2 2" xfId="35698"/>
    <cellStyle name="Normal 8 4 3 2 7 3" xfId="32881"/>
    <cellStyle name="Normal 8 4 3 2 8" xfId="26243"/>
    <cellStyle name="Normal 8 4 3 2 8 2" xfId="32884"/>
    <cellStyle name="Normal 8 4 3 2 9" xfId="32889"/>
    <cellStyle name="Normal 8 4 3 2 9 2" xfId="13974"/>
    <cellStyle name="Normal 8 4 3 3" xfId="2680"/>
    <cellStyle name="Normal 8 4 3 3 2" xfId="38059"/>
    <cellStyle name="Normal 8 4 3 3 2 2" xfId="32891"/>
    <cellStyle name="Normal 8 4 3 3 3" xfId="34841"/>
    <cellStyle name="Normal 8 4 3 4" xfId="29944"/>
    <cellStyle name="Normal 8 4 3 4 2" xfId="35167"/>
    <cellStyle name="Normal 8 4 3 4 2 2" xfId="32902"/>
    <cellStyle name="Normal 8 4 3 4 3" xfId="32907"/>
    <cellStyle name="Normal 8 4 3 5" xfId="38021"/>
    <cellStyle name="Normal 8 4 3 5 2" xfId="29788"/>
    <cellStyle name="Normal 8 4 3 5 2 2" xfId="32912"/>
    <cellStyle name="Normal 8 4 3 5 3" xfId="32917"/>
    <cellStyle name="Normal 8 4 3 6" xfId="32920"/>
    <cellStyle name="Normal 8 4 3 6 2" xfId="28775"/>
    <cellStyle name="Normal 8 4 3 6 2 2" xfId="34309"/>
    <cellStyle name="Normal 8 4 3 6 3" xfId="33991"/>
    <cellStyle name="Normal 8 4 3 7" xfId="38285"/>
    <cellStyle name="Normal 8 4 3 7 2" xfId="25855"/>
    <cellStyle name="Normal 8 4 3 7 2 2" xfId="38676"/>
    <cellStyle name="Normal 8 4 3 7 3" xfId="32925"/>
    <cellStyle name="Normal 8 4 3 8" xfId="32928"/>
    <cellStyle name="Normal 8 4 3 8 2" xfId="34421"/>
    <cellStyle name="Normal 8 4 3 8 2 2" xfId="33557"/>
    <cellStyle name="Normal 8 4 3 8 3" xfId="32933"/>
    <cellStyle name="Normal 8 4 3 9" xfId="36177"/>
    <cellStyle name="Normal 8 4 3 9 2" xfId="21454"/>
    <cellStyle name="Normal 8 4 4" xfId="34894"/>
    <cellStyle name="Normal 8 4 4 10" xfId="14606"/>
    <cellStyle name="Normal 8 4 4 10 2" xfId="14610"/>
    <cellStyle name="Normal 8 4 4 11" xfId="12312"/>
    <cellStyle name="Normal 8 4 4 2" xfId="37565"/>
    <cellStyle name="Normal 8 4 4 2 10" xfId="3046"/>
    <cellStyle name="Normal 8 4 4 2 2" xfId="35870"/>
    <cellStyle name="Normal 8 4 4 2 2 2" xfId="35326"/>
    <cellStyle name="Normal 8 4 4 2 2 2 2" xfId="34971"/>
    <cellStyle name="Normal 8 4 4 2 2 3" xfId="38144"/>
    <cellStyle name="Normal 8 4 4 2 3" xfId="26389"/>
    <cellStyle name="Normal 8 4 4 2 3 2" xfId="27759"/>
    <cellStyle name="Normal 8 4 4 2 3 2 2" xfId="36295"/>
    <cellStyle name="Normal 8 4 4 2 3 3" xfId="35739"/>
    <cellStyle name="Normal 8 4 4 2 4" xfId="34271"/>
    <cellStyle name="Normal 8 4 4 2 4 2" xfId="32939"/>
    <cellStyle name="Normal 8 4 4 2 4 2 2" xfId="11287"/>
    <cellStyle name="Normal 8 4 4 2 4 3" xfId="38369"/>
    <cellStyle name="Normal 8 4 4 2 5" xfId="33021"/>
    <cellStyle name="Normal 8 4 4 2 5 2" xfId="11297"/>
    <cellStyle name="Normal 8 4 4 2 5 2 2" xfId="37464"/>
    <cellStyle name="Normal 8 4 4 2 5 3" xfId="30521"/>
    <cellStyle name="Normal 8 4 4 2 6" xfId="31704"/>
    <cellStyle name="Normal 8 4 4 2 6 2" xfId="11319"/>
    <cellStyle name="Normal 8 4 4 2 6 2 2" xfId="32940"/>
    <cellStyle name="Normal 8 4 4 2 6 3" xfId="36357"/>
    <cellStyle name="Normal 8 4 4 2 7" xfId="7327"/>
    <cellStyle name="Normal 8 4 4 2 7 2" xfId="32944"/>
    <cellStyle name="Normal 8 4 4 2 7 2 2" xfId="32948"/>
    <cellStyle name="Normal 8 4 4 2 7 3" xfId="36758"/>
    <cellStyle name="Normal 8 4 4 2 8" xfId="6722"/>
    <cellStyle name="Normal 8 4 4 2 8 2" xfId="23494"/>
    <cellStyle name="Normal 8 4 4 2 9" xfId="23496"/>
    <cellStyle name="Normal 8 4 4 2 9 2" xfId="14210"/>
    <cellStyle name="Normal 8 4 4 3" xfId="34091"/>
    <cellStyle name="Normal 8 4 4 3 2" xfId="37533"/>
    <cellStyle name="Normal 8 4 4 3 2 2" xfId="32951"/>
    <cellStyle name="Normal 8 4 4 3 3" xfId="25425"/>
    <cellStyle name="Normal 8 4 4 4" xfId="16615"/>
    <cellStyle name="Normal 8 4 4 4 2" xfId="25890"/>
    <cellStyle name="Normal 8 4 4 4 2 2" xfId="25896"/>
    <cellStyle name="Normal 8 4 4 4 3" xfId="32955"/>
    <cellStyle name="Normal 8 4 4 5" xfId="38104"/>
    <cellStyle name="Normal 8 4 4 5 2" xfId="37345"/>
    <cellStyle name="Normal 8 4 4 5 2 2" xfId="32956"/>
    <cellStyle name="Normal 8 4 4 5 3" xfId="32962"/>
    <cellStyle name="Normal 8 4 4 6" xfId="37424"/>
    <cellStyle name="Normal 8 4 4 6 2" xfId="32968"/>
    <cellStyle name="Normal 8 4 4 6 2 2" xfId="32971"/>
    <cellStyle name="Normal 8 4 4 6 3" xfId="27535"/>
    <cellStyle name="Normal 8 4 4 7" xfId="35685"/>
    <cellStyle name="Normal 8 4 4 7 2" xfId="37183"/>
    <cellStyle name="Normal 8 4 4 7 2 2" xfId="38269"/>
    <cellStyle name="Normal 8 4 4 7 3" xfId="32974"/>
    <cellStyle name="Normal 8 4 4 8" xfId="21184"/>
    <cellStyle name="Normal 8 4 4 8 2" xfId="34477"/>
    <cellStyle name="Normal 8 4 4 8 2 2" xfId="33050"/>
    <cellStyle name="Normal 8 4 4 8 3" xfId="25778"/>
    <cellStyle name="Normal 8 4 4 9" xfId="36193"/>
    <cellStyle name="Normal 8 4 4 9 2" xfId="21886"/>
    <cellStyle name="Normal 8 4 5" xfId="34110"/>
    <cellStyle name="Normal 8 4 5 10" xfId="14644"/>
    <cellStyle name="Normal 8 4 5 2" xfId="2743"/>
    <cellStyle name="Normal 8 4 5 2 2" xfId="34116"/>
    <cellStyle name="Normal 8 4 5 2 2 2" xfId="37068"/>
    <cellStyle name="Normal 8 4 5 2 3" xfId="32981"/>
    <cellStyle name="Normal 8 4 5 3" xfId="35973"/>
    <cellStyle name="Normal 8 4 5 3 2" xfId="35593"/>
    <cellStyle name="Normal 8 4 5 3 2 2" xfId="33690"/>
    <cellStyle name="Normal 8 4 5 3 3" xfId="32984"/>
    <cellStyle name="Normal 8 4 5 4" xfId="33427"/>
    <cellStyle name="Normal 8 4 5 4 2" xfId="33911"/>
    <cellStyle name="Normal 8 4 5 4 2 2" xfId="26728"/>
    <cellStyle name="Normal 8 4 5 4 3" xfId="32986"/>
    <cellStyle name="Normal 8 4 5 5" xfId="35562"/>
    <cellStyle name="Normal 8 4 5 5 2" xfId="36610"/>
    <cellStyle name="Normal 8 4 5 5 2 2" xfId="32988"/>
    <cellStyle name="Normal 8 4 5 5 3" xfId="32993"/>
    <cellStyle name="Normal 8 4 5 6" xfId="32994"/>
    <cellStyle name="Normal 8 4 5 6 2" xfId="32995"/>
    <cellStyle name="Normal 8 4 5 6 2 2" xfId="32997"/>
    <cellStyle name="Normal 8 4 5 6 3" xfId="32110"/>
    <cellStyle name="Normal 8 4 5 7" xfId="25335"/>
    <cellStyle name="Normal 8 4 5 7 2" xfId="27333"/>
    <cellStyle name="Normal 8 4 5 7 2 2" xfId="12602"/>
    <cellStyle name="Normal 8 4 5 7 3" xfId="33025"/>
    <cellStyle name="Normal 8 4 5 8" xfId="4228"/>
    <cellStyle name="Normal 8 4 5 8 2" xfId="27352"/>
    <cellStyle name="Normal 8 4 5 9" xfId="36132"/>
    <cellStyle name="Normal 8 4 5 9 2" xfId="22139"/>
    <cellStyle name="Normal 8 4 6" xfId="33686"/>
    <cellStyle name="Normal 8 4 6 10" xfId="27814"/>
    <cellStyle name="Normal 8 4 6 2" xfId="2044"/>
    <cellStyle name="Normal 8 4 6 2 2" xfId="20505"/>
    <cellStyle name="Normal 8 4 6 2 2 2" xfId="21828"/>
    <cellStyle name="Normal 8 4 6 2 3" xfId="21834"/>
    <cellStyle name="Normal 8 4 6 3" xfId="32303"/>
    <cellStyle name="Normal 8 4 6 3 2" xfId="20509"/>
    <cellStyle name="Normal 8 4 6 3 2 2" xfId="21865"/>
    <cellStyle name="Normal 8 4 6 3 3" xfId="21868"/>
    <cellStyle name="Normal 8 4 6 4" xfId="32320"/>
    <cellStyle name="Normal 8 4 6 4 2" xfId="20513"/>
    <cellStyle name="Normal 8 4 6 4 2 2" xfId="21898"/>
    <cellStyle name="Normal 8 4 6 4 3" xfId="21909"/>
    <cellStyle name="Normal 8 4 6 5" xfId="33935"/>
    <cellStyle name="Normal 8 4 6 5 2" xfId="20520"/>
    <cellStyle name="Normal 8 4 6 5 2 2" xfId="21937"/>
    <cellStyle name="Normal 8 4 6 5 3" xfId="21942"/>
    <cellStyle name="Normal 8 4 6 6" xfId="31154"/>
    <cellStyle name="Normal 8 4 6 6 2" xfId="27394"/>
    <cellStyle name="Normal 8 4 6 6 2 2" xfId="37362"/>
    <cellStyle name="Normal 8 4 6 6 3" xfId="32660"/>
    <cellStyle name="Normal 8 4 6 7" xfId="25346"/>
    <cellStyle name="Normal 8 4 6 7 2" xfId="27397"/>
    <cellStyle name="Normal 8 4 6 7 2 2" xfId="12780"/>
    <cellStyle name="Normal 8 4 6 7 3" xfId="33042"/>
    <cellStyle name="Normal 8 4 6 8" xfId="23150"/>
    <cellStyle name="Normal 8 4 6 8 2" xfId="27401"/>
    <cellStyle name="Normal 8 4 6 9" xfId="33043"/>
    <cellStyle name="Normal 8 4 6 9 2" xfId="22319"/>
    <cellStyle name="Normal 8 4 7" xfId="4423"/>
    <cellStyle name="Normal 8 4 7 2" xfId="5893"/>
    <cellStyle name="Normal 8 4 7 2 2" xfId="27547"/>
    <cellStyle name="Normal 8 4 7 2 2 2" xfId="27550"/>
    <cellStyle name="Normal 8 4 7 2 3" xfId="29131"/>
    <cellStyle name="Normal 8 4 7 3" xfId="31425"/>
    <cellStyle name="Normal 8 4 7 3 2" xfId="27594"/>
    <cellStyle name="Normal 8 4 7 3 2 2" xfId="27598"/>
    <cellStyle name="Normal 8 4 7 3 3" xfId="29205"/>
    <cellStyle name="Normal 8 4 7 4" xfId="32349"/>
    <cellStyle name="Normal 8 4 7 4 2" xfId="30549"/>
    <cellStyle name="Normal 8 4 7 4 2 2" xfId="26762"/>
    <cellStyle name="Normal 8 4 7 4 3" xfId="32604"/>
    <cellStyle name="Normal 8 4 7 5" xfId="19125"/>
    <cellStyle name="Normal 8 4 7 5 2" xfId="29246"/>
    <cellStyle name="Normal 8 4 7 5 2 2" xfId="29248"/>
    <cellStyle name="Normal 8 4 7 5 3" xfId="30728"/>
    <cellStyle name="Normal 8 4 7 6" xfId="36214"/>
    <cellStyle name="Normal 8 4 7 6 2" xfId="29267"/>
    <cellStyle name="Normal 8 4 7 6 2 2" xfId="29268"/>
    <cellStyle name="Normal 8 4 7 6 3" xfId="30567"/>
    <cellStyle name="Normal 8 4 7 7" xfId="32809"/>
    <cellStyle name="Normal 8 4 7 7 2" xfId="25356"/>
    <cellStyle name="Normal 8 4 7 8" xfId="33065"/>
    <cellStyle name="Normal 8 4 7 8 2" xfId="32391"/>
    <cellStyle name="Normal 8 4 7 9" xfId="33066"/>
    <cellStyle name="Normal 8 4 8" xfId="5104"/>
    <cellStyle name="Normal 8 4 8 2" xfId="11474"/>
    <cellStyle name="Normal 8 4 8 2 2" xfId="28088"/>
    <cellStyle name="Normal 8 4 8 3" xfId="27567"/>
    <cellStyle name="Normal 8 4 9" xfId="33072"/>
    <cellStyle name="Normal 8 4 9 2" xfId="11484"/>
    <cellStyle name="Normal 8 4 9 2 2" xfId="29373"/>
    <cellStyle name="Normal 8 4 9 3" xfId="33077"/>
    <cellStyle name="Normal 8 5" xfId="33011"/>
    <cellStyle name="Normal 8 5 10" xfId="33082"/>
    <cellStyle name="Normal 8 5 10 2" xfId="18099"/>
    <cellStyle name="Normal 8 5 10 2 2" xfId="20835"/>
    <cellStyle name="Normal 8 5 10 3" xfId="18103"/>
    <cellStyle name="Normal 8 5 11" xfId="33083"/>
    <cellStyle name="Normal 8 5 11 2" xfId="10425"/>
    <cellStyle name="Normal 8 5 11 2 2" xfId="10579"/>
    <cellStyle name="Normal 8 5 11 3" xfId="1595"/>
    <cellStyle name="Normal 8 5 12" xfId="33088"/>
    <cellStyle name="Normal 8 5 12 2" xfId="4586"/>
    <cellStyle name="Normal 8 5 12 2 2" xfId="13031"/>
    <cellStyle name="Normal 8 5 12 3" xfId="7990"/>
    <cellStyle name="Normal 8 5 13" xfId="37468"/>
    <cellStyle name="Normal 8 5 13 2" xfId="34149"/>
    <cellStyle name="Normal 8 5 14" xfId="33091"/>
    <cellStyle name="Normal 8 5 14 2" xfId="32111"/>
    <cellStyle name="Normal 8 5 15" xfId="32530"/>
    <cellStyle name="Normal 8 5 16" xfId="33095"/>
    <cellStyle name="Normal 8 5 2" xfId="34834"/>
    <cellStyle name="Normal 8 5 2 10" xfId="33099"/>
    <cellStyle name="Normal 8 5 2 10 2" xfId="33993"/>
    <cellStyle name="Normal 8 5 2 11" xfId="33116"/>
    <cellStyle name="Normal 8 5 2 2" xfId="7521"/>
    <cellStyle name="Normal 8 5 2 2 10" xfId="28614"/>
    <cellStyle name="Normal 8 5 2 2 2" xfId="11042"/>
    <cellStyle name="Normal 8 5 2 2 2 2" xfId="5006"/>
    <cellStyle name="Normal 8 5 2 2 2 2 2" xfId="25275"/>
    <cellStyle name="Normal 8 5 2 2 2 3" xfId="25278"/>
    <cellStyle name="Normal 8 5 2 2 3" xfId="30939"/>
    <cellStyle name="Normal 8 5 2 2 3 2" xfId="33125"/>
    <cellStyle name="Normal 8 5 2 2 3 2 2" xfId="28225"/>
    <cellStyle name="Normal 8 5 2 2 3 3" xfId="4035"/>
    <cellStyle name="Normal 8 5 2 2 4" xfId="30254"/>
    <cellStyle name="Normal 8 5 2 2 4 2" xfId="30261"/>
    <cellStyle name="Normal 8 5 2 2 4 2 2" xfId="30278"/>
    <cellStyle name="Normal 8 5 2 2 4 3" xfId="27720"/>
    <cellStyle name="Normal 8 5 2 2 5" xfId="30298"/>
    <cellStyle name="Normal 8 5 2 2 5 2" xfId="32473"/>
    <cellStyle name="Normal 8 5 2 2 5 2 2" xfId="27338"/>
    <cellStyle name="Normal 8 5 2 2 5 3" xfId="17656"/>
    <cellStyle name="Normal 8 5 2 2 6" xfId="31644"/>
    <cellStyle name="Normal 8 5 2 2 6 2" xfId="3579"/>
    <cellStyle name="Normal 8 5 2 2 6 2 2" xfId="2832"/>
    <cellStyle name="Normal 8 5 2 2 6 3" xfId="7892"/>
    <cellStyle name="Normal 8 5 2 2 7" xfId="30325"/>
    <cellStyle name="Normal 8 5 2 2 7 2" xfId="7050"/>
    <cellStyle name="Normal 8 5 2 2 7 2 2" xfId="7071"/>
    <cellStyle name="Normal 8 5 2 2 7 3" xfId="4719"/>
    <cellStyle name="Normal 8 5 2 2 8" xfId="28074"/>
    <cellStyle name="Normal 8 5 2 2 8 2" xfId="19356"/>
    <cellStyle name="Normal 8 5 2 2 9" xfId="11540"/>
    <cellStyle name="Normal 8 5 2 2 9 2" xfId="8889"/>
    <cellStyle name="Normal 8 5 2 3" xfId="7531"/>
    <cellStyle name="Normal 8 5 2 3 2" xfId="15690"/>
    <cellStyle name="Normal 8 5 2 3 2 2" xfId="6353"/>
    <cellStyle name="Normal 8 5 2 3 3" xfId="17029"/>
    <cellStyle name="Normal 8 5 2 4" xfId="9422"/>
    <cellStyle name="Normal 8 5 2 4 2" xfId="15925"/>
    <cellStyle name="Normal 8 5 2 4 2 2" xfId="21704"/>
    <cellStyle name="Normal 8 5 2 4 3" xfId="5097"/>
    <cellStyle name="Normal 8 5 2 5" xfId="18141"/>
    <cellStyle name="Normal 8 5 2 5 2" xfId="18148"/>
    <cellStyle name="Normal 8 5 2 5 2 2" xfId="29867"/>
    <cellStyle name="Normal 8 5 2 5 3" xfId="31730"/>
    <cellStyle name="Normal 8 5 2 6" xfId="15372"/>
    <cellStyle name="Normal 8 5 2 6 2" xfId="16015"/>
    <cellStyle name="Normal 8 5 2 6 2 2" xfId="33154"/>
    <cellStyle name="Normal 8 5 2 6 3" xfId="33157"/>
    <cellStyle name="Normal 8 5 2 7" xfId="21707"/>
    <cellStyle name="Normal 8 5 2 7 2" xfId="4261"/>
    <cellStyle name="Normal 8 5 2 7 2 2" xfId="33173"/>
    <cellStyle name="Normal 8 5 2 7 3" xfId="30802"/>
    <cellStyle name="Normal 8 5 2 8" xfId="21709"/>
    <cellStyle name="Normal 8 5 2 8 2" xfId="14717"/>
    <cellStyle name="Normal 8 5 2 8 2 2" xfId="34563"/>
    <cellStyle name="Normal 8 5 2 8 3" xfId="30829"/>
    <cellStyle name="Normal 8 5 2 9" xfId="33132"/>
    <cellStyle name="Normal 8 5 2 9 2" xfId="34584"/>
    <cellStyle name="Normal 8 5 3" xfId="32784"/>
    <cellStyle name="Normal 8 5 3 10" xfId="19945"/>
    <cellStyle name="Normal 8 5 3 10 2" xfId="33178"/>
    <cellStyle name="Normal 8 5 3 11" xfId="34378"/>
    <cellStyle name="Normal 8 5 3 2" xfId="2644"/>
    <cellStyle name="Normal 8 5 3 2 10" xfId="13160"/>
    <cellStyle name="Normal 8 5 3 2 2" xfId="16993"/>
    <cellStyle name="Normal 8 5 3 2 2 2" xfId="16997"/>
    <cellStyle name="Normal 8 5 3 2 2 2 2" xfId="25651"/>
    <cellStyle name="Normal 8 5 3 2 2 3" xfId="25661"/>
    <cellStyle name="Normal 8 5 3 2 3" xfId="12102"/>
    <cellStyle name="Normal 8 5 3 2 3 2" xfId="30945"/>
    <cellStyle name="Normal 8 5 3 2 3 2 2" xfId="20397"/>
    <cellStyle name="Normal 8 5 3 2 3 3" xfId="17018"/>
    <cellStyle name="Normal 8 5 3 2 4" xfId="29071"/>
    <cellStyle name="Normal 8 5 3 2 4 2" xfId="29713"/>
    <cellStyle name="Normal 8 5 3 2 4 2 2" xfId="24648"/>
    <cellStyle name="Normal 8 5 3 2 4 3" xfId="26547"/>
    <cellStyle name="Normal 8 5 3 2 5" xfId="8050"/>
    <cellStyle name="Normal 8 5 3 2 5 2" xfId="5109"/>
    <cellStyle name="Normal 8 5 3 2 5 2 2" xfId="25489"/>
    <cellStyle name="Normal 8 5 3 2 5 3" xfId="38493"/>
    <cellStyle name="Normal 8 5 3 2 6" xfId="13267"/>
    <cellStyle name="Normal 8 5 3 2 6 2" xfId="11960"/>
    <cellStyle name="Normal 8 5 3 2 6 2 2" xfId="30731"/>
    <cellStyle name="Normal 8 5 3 2 6 3" xfId="33179"/>
    <cellStyle name="Normal 8 5 3 2 7" xfId="6666"/>
    <cellStyle name="Normal 8 5 3 2 7 2" xfId="30126"/>
    <cellStyle name="Normal 8 5 3 2 7 2 2" xfId="33185"/>
    <cellStyle name="Normal 8 5 3 2 7 3" xfId="910"/>
    <cellStyle name="Normal 8 5 3 2 8" xfId="6673"/>
    <cellStyle name="Normal 8 5 3 2 8 2" xfId="36585"/>
    <cellStyle name="Normal 8 5 3 2 9" xfId="7629"/>
    <cellStyle name="Normal 8 5 3 2 9 2" xfId="5139"/>
    <cellStyle name="Normal 8 5 3 3" xfId="12027"/>
    <cellStyle name="Normal 8 5 3 3 2" xfId="33197"/>
    <cellStyle name="Normal 8 5 3 3 2 2" xfId="33202"/>
    <cellStyle name="Normal 8 5 3 3 3" xfId="29733"/>
    <cellStyle name="Normal 8 5 3 4" xfId="33213"/>
    <cellStyle name="Normal 8 5 3 4 2" xfId="26183"/>
    <cellStyle name="Normal 8 5 3 4 2 2" xfId="27051"/>
    <cellStyle name="Normal 8 5 3 4 3" xfId="29736"/>
    <cellStyle name="Normal 8 5 3 5" xfId="35626"/>
    <cellStyle name="Normal 8 5 3 5 2" xfId="26019"/>
    <cellStyle name="Normal 8 5 3 5 2 2" xfId="28556"/>
    <cellStyle name="Normal 8 5 3 5 3" xfId="29745"/>
    <cellStyle name="Normal 8 5 3 6" xfId="33253"/>
    <cellStyle name="Normal 8 5 3 6 2" xfId="24234"/>
    <cellStyle name="Normal 8 5 3 6 2 2" xfId="24242"/>
    <cellStyle name="Normal 8 5 3 6 3" xfId="28831"/>
    <cellStyle name="Normal 8 5 3 7" xfId="33318"/>
    <cellStyle name="Normal 8 5 3 7 2" xfId="1677"/>
    <cellStyle name="Normal 8 5 3 7 2 2" xfId="2136"/>
    <cellStyle name="Normal 8 5 3 7 3" xfId="2101"/>
    <cellStyle name="Normal 8 5 3 8" xfId="33325"/>
    <cellStyle name="Normal 8 5 3 8 2" xfId="34641"/>
    <cellStyle name="Normal 8 5 3 8 2 2" xfId="12234"/>
    <cellStyle name="Normal 8 5 3 8 3" xfId="33256"/>
    <cellStyle name="Normal 8 5 3 9" xfId="38833"/>
    <cellStyle name="Normal 8 5 3 9 2" xfId="22776"/>
    <cellStyle name="Normal 8 5 4" xfId="29634"/>
    <cellStyle name="Normal 8 5 4 10" xfId="33328"/>
    <cellStyle name="Normal 8 5 4 2" xfId="26118"/>
    <cellStyle name="Normal 8 5 4 2 2" xfId="33334"/>
    <cellStyle name="Normal 8 5 4 2 2 2" xfId="3827"/>
    <cellStyle name="Normal 8 5 4 2 3" xfId="28185"/>
    <cellStyle name="Normal 8 5 4 3" xfId="33353"/>
    <cellStyle name="Normal 8 5 4 3 2" xfId="32610"/>
    <cellStyle name="Normal 8 5 4 3 2 2" xfId="26279"/>
    <cellStyle name="Normal 8 5 4 3 3" xfId="33373"/>
    <cellStyle name="Normal 8 5 4 4" xfId="32805"/>
    <cellStyle name="Normal 8 5 4 4 2" xfId="33381"/>
    <cellStyle name="Normal 8 5 4 4 2 2" xfId="29758"/>
    <cellStyle name="Normal 8 5 4 4 3" xfId="33330"/>
    <cellStyle name="Normal 8 5 4 5" xfId="36855"/>
    <cellStyle name="Normal 8 5 4 5 2" xfId="33387"/>
    <cellStyle name="Normal 8 5 4 5 2 2" xfId="31026"/>
    <cellStyle name="Normal 8 5 4 5 3" xfId="26617"/>
    <cellStyle name="Normal 8 5 4 6" xfId="35039"/>
    <cellStyle name="Normal 8 5 4 6 2" xfId="33394"/>
    <cellStyle name="Normal 8 5 4 6 2 2" xfId="28113"/>
    <cellStyle name="Normal 8 5 4 6 3" xfId="26620"/>
    <cellStyle name="Normal 8 5 4 7" xfId="33399"/>
    <cellStyle name="Normal 8 5 4 7 2" xfId="33409"/>
    <cellStyle name="Normal 8 5 4 7 2 2" xfId="35934"/>
    <cellStyle name="Normal 8 5 4 7 3" xfId="33411"/>
    <cellStyle name="Normal 8 5 4 8" xfId="21194"/>
    <cellStyle name="Normal 8 5 4 8 2" xfId="35714"/>
    <cellStyle name="Normal 8 5 4 9" xfId="36427"/>
    <cellStyle name="Normal 8 5 4 9 2" xfId="23363"/>
    <cellStyle name="Normal 8 5 5" xfId="33413"/>
    <cellStyle name="Normal 8 5 5 10" xfId="72"/>
    <cellStyle name="Normal 8 5 5 2" xfId="38445"/>
    <cellStyle name="Normal 8 5 5 2 2" xfId="24944"/>
    <cellStyle name="Normal 8 5 5 2 2 2" xfId="433"/>
    <cellStyle name="Normal 8 5 5 2 3" xfId="28792"/>
    <cellStyle name="Normal 8 5 5 3" xfId="31007"/>
    <cellStyle name="Normal 8 5 5 3 2" xfId="28740"/>
    <cellStyle name="Normal 8 5 5 3 2 2" xfId="27252"/>
    <cellStyle name="Normal 8 5 5 3 3" xfId="33002"/>
    <cellStyle name="Normal 8 5 5 4" xfId="28679"/>
    <cellStyle name="Normal 8 5 5 4 2" xfId="28515"/>
    <cellStyle name="Normal 8 5 5 4 2 2" xfId="38043"/>
    <cellStyle name="Normal 8 5 5 4 3" xfId="26962"/>
    <cellStyle name="Normal 8 5 5 5" xfId="33430"/>
    <cellStyle name="Normal 8 5 5 5 2" xfId="38452"/>
    <cellStyle name="Normal 8 5 5 5 2 2" xfId="37140"/>
    <cellStyle name="Normal 8 5 5 5 3" xfId="33432"/>
    <cellStyle name="Normal 8 5 5 6" xfId="34415"/>
    <cellStyle name="Normal 8 5 5 6 2" xfId="33433"/>
    <cellStyle name="Normal 8 5 5 6 2 2" xfId="33435"/>
    <cellStyle name="Normal 8 5 5 6 3" xfId="33437"/>
    <cellStyle name="Normal 8 5 5 7" xfId="25380"/>
    <cellStyle name="Normal 8 5 5 7 2" xfId="28221"/>
    <cellStyle name="Normal 8 5 5 7 2 2" xfId="34020"/>
    <cellStyle name="Normal 8 5 5 7 3" xfId="33440"/>
    <cellStyle name="Normal 8 5 5 8" xfId="9156"/>
    <cellStyle name="Normal 8 5 5 8 2" xfId="38639"/>
    <cellStyle name="Normal 8 5 5 9" xfId="33448"/>
    <cellStyle name="Normal 8 5 5 9 2" xfId="14145"/>
    <cellStyle name="Normal 8 5 6" xfId="30856"/>
    <cellStyle name="Normal 8 5 6 2" xfId="32136"/>
    <cellStyle name="Normal 8 5 6 2 2" xfId="11352"/>
    <cellStyle name="Normal 8 5 6 2 2 2" xfId="11362"/>
    <cellStyle name="Normal 8 5 6 2 3" xfId="31983"/>
    <cellStyle name="Normal 8 5 6 3" xfId="33471"/>
    <cellStyle name="Normal 8 5 6 3 2" xfId="11441"/>
    <cellStyle name="Normal 8 5 6 3 2 2" xfId="11446"/>
    <cellStyle name="Normal 8 5 6 3 3" xfId="33475"/>
    <cellStyle name="Normal 8 5 6 4" xfId="33477"/>
    <cellStyle name="Normal 8 5 6 4 2" xfId="11489"/>
    <cellStyle name="Normal 8 5 6 4 2 2" xfId="35212"/>
    <cellStyle name="Normal 8 5 6 4 3" xfId="30040"/>
    <cellStyle name="Normal 8 5 6 5" xfId="33478"/>
    <cellStyle name="Normal 8 5 6 5 2" xfId="33485"/>
    <cellStyle name="Normal 8 5 6 5 2 2" xfId="33506"/>
    <cellStyle name="Normal 8 5 6 5 3" xfId="33511"/>
    <cellStyle name="Normal 8 5 6 6" xfId="28412"/>
    <cellStyle name="Normal 8 5 6 6 2" xfId="33542"/>
    <cellStyle name="Normal 8 5 6 6 2 2" xfId="33700"/>
    <cellStyle name="Normal 8 5 6 6 3" xfId="33512"/>
    <cellStyle name="Normal 8 5 6 7" xfId="33583"/>
    <cellStyle name="Normal 8 5 6 7 2" xfId="26647"/>
    <cellStyle name="Normal 8 5 6 8" xfId="25382"/>
    <cellStyle name="Normal 8 5 6 8 2" xfId="33522"/>
    <cellStyle name="Normal 8 5 6 9" xfId="33524"/>
    <cellStyle name="Normal 8 5 7" xfId="31895"/>
    <cellStyle name="Normal 8 5 7 2" xfId="1914"/>
    <cellStyle name="Normal 8 5 7 2 2" xfId="9695"/>
    <cellStyle name="Normal 8 5 7 3" xfId="21965"/>
    <cellStyle name="Normal 8 5 8" xfId="33532"/>
    <cellStyle name="Normal 8 5 8 2" xfId="33534"/>
    <cellStyle name="Normal 8 5 8 2 2" xfId="26812"/>
    <cellStyle name="Normal 8 5 8 3" xfId="32334"/>
    <cellStyle name="Normal 8 5 9" xfId="33543"/>
    <cellStyle name="Normal 8 5 9 2" xfId="33548"/>
    <cellStyle name="Normal 8 5 9 2 2" xfId="11637"/>
    <cellStyle name="Normal 8 5 9 3" xfId="33550"/>
    <cellStyle name="Normal 8 6" xfId="15619"/>
    <cellStyle name="Normal 8 6 10" xfId="33554"/>
    <cellStyle name="Normal 8 6 10 2" xfId="36429"/>
    <cellStyle name="Normal 8 6 11" xfId="8821"/>
    <cellStyle name="Normal 8 6 2" xfId="34615"/>
    <cellStyle name="Normal 8 6 2 10" xfId="29454"/>
    <cellStyle name="Normal 8 6 2 2" xfId="11189"/>
    <cellStyle name="Normal 8 6 2 2 2" xfId="2629"/>
    <cellStyle name="Normal 8 6 2 2 2 2" xfId="33107"/>
    <cellStyle name="Normal 8 6 2 2 3" xfId="33562"/>
    <cellStyle name="Normal 8 6 2 3" xfId="4463"/>
    <cellStyle name="Normal 8 6 2 3 2" xfId="33574"/>
    <cellStyle name="Normal 8 6 2 3 2 2" xfId="33584"/>
    <cellStyle name="Normal 8 6 2 3 3" xfId="31124"/>
    <cellStyle name="Normal 8 6 2 4" xfId="33591"/>
    <cellStyle name="Normal 8 6 2 4 2" xfId="36903"/>
    <cellStyle name="Normal 8 6 2 4 2 2" xfId="5923"/>
    <cellStyle name="Normal 8 6 2 4 3" xfId="18656"/>
    <cellStyle name="Normal 8 6 2 5" xfId="33593"/>
    <cellStyle name="Normal 8 6 2 5 2" xfId="33594"/>
    <cellStyle name="Normal 8 6 2 5 2 2" xfId="33596"/>
    <cellStyle name="Normal 8 6 2 5 3" xfId="30685"/>
    <cellStyle name="Normal 8 6 2 6" xfId="31887"/>
    <cellStyle name="Normal 8 6 2 6 2" xfId="31890"/>
    <cellStyle name="Normal 8 6 2 6 2 2" xfId="12576"/>
    <cellStyle name="Normal 8 6 2 6 3" xfId="33599"/>
    <cellStyle name="Normal 8 6 2 7" xfId="33033"/>
    <cellStyle name="Normal 8 6 2 7 2" xfId="28258"/>
    <cellStyle name="Normal 8 6 2 7 2 2" xfId="26041"/>
    <cellStyle name="Normal 8 6 2 7 3" xfId="33603"/>
    <cellStyle name="Normal 8 6 2 8" xfId="29035"/>
    <cellStyle name="Normal 8 6 2 8 2" xfId="34635"/>
    <cellStyle name="Normal 8 6 2 9" xfId="33608"/>
    <cellStyle name="Normal 8 6 2 9 2" xfId="33609"/>
    <cellStyle name="Normal 8 6 3" xfId="36249"/>
    <cellStyle name="Normal 8 6 3 2" xfId="38125"/>
    <cellStyle name="Normal 8 6 3 2 2" xfId="34183"/>
    <cellStyle name="Normal 8 6 3 3" xfId="33621"/>
    <cellStyle name="Normal 8 6 4" xfId="29640"/>
    <cellStyle name="Normal 8 6 4 2" xfId="33622"/>
    <cellStyle name="Normal 8 6 4 2 2" xfId="34700"/>
    <cellStyle name="Normal 8 6 4 3" xfId="33624"/>
    <cellStyle name="Normal 8 6 5" xfId="33625"/>
    <cellStyle name="Normal 8 6 5 2" xfId="33628"/>
    <cellStyle name="Normal 8 6 5 2 2" xfId="35079"/>
    <cellStyle name="Normal 8 6 5 3" xfId="30127"/>
    <cellStyle name="Normal 8 6 6" xfId="4778"/>
    <cellStyle name="Normal 8 6 6 2" xfId="37559"/>
    <cellStyle name="Normal 8 6 6 2 2" xfId="5442"/>
    <cellStyle name="Normal 8 6 6 3" xfId="23912"/>
    <cellStyle name="Normal 8 6 7" xfId="31897"/>
    <cellStyle name="Normal 8 6 7 2" xfId="34579"/>
    <cellStyle name="Normal 8 6 7 2 2" xfId="29742"/>
    <cellStyle name="Normal 8 6 7 3" xfId="33135"/>
    <cellStyle name="Normal 8 6 8" xfId="33629"/>
    <cellStyle name="Normal 8 6 8 2" xfId="33856"/>
    <cellStyle name="Normal 8 6 8 2 2" xfId="26848"/>
    <cellStyle name="Normal 8 6 8 3" xfId="33638"/>
    <cellStyle name="Normal 8 6 9" xfId="33858"/>
    <cellStyle name="Normal 8 6 9 2" xfId="36410"/>
    <cellStyle name="Normal 8 7" xfId="19490"/>
    <cellStyle name="Normal 8 7 10" xfId="31613"/>
    <cellStyle name="Normal 8 7 10 2" xfId="29232"/>
    <cellStyle name="Normal 8 7 11" xfId="31973"/>
    <cellStyle name="Normal 8 7 2" xfId="14474"/>
    <cellStyle name="Normal 8 7 2 10" xfId="16267"/>
    <cellStyle name="Normal 8 7 2 2" xfId="33657"/>
    <cellStyle name="Normal 8 7 2 2 2" xfId="37691"/>
    <cellStyle name="Normal 8 7 2 2 2 2" xfId="33659"/>
    <cellStyle name="Normal 8 7 2 2 3" xfId="33663"/>
    <cellStyle name="Normal 8 7 2 3" xfId="36743"/>
    <cellStyle name="Normal 8 7 2 3 2" xfId="38016"/>
    <cellStyle name="Normal 8 7 2 3 2 2" xfId="33664"/>
    <cellStyle name="Normal 8 7 2 3 3" xfId="33667"/>
    <cellStyle name="Normal 8 7 2 4" xfId="33669"/>
    <cellStyle name="Normal 8 7 2 4 2" xfId="37905"/>
    <cellStyle name="Normal 8 7 2 4 2 2" xfId="9471"/>
    <cellStyle name="Normal 8 7 2 4 3" xfId="35681"/>
    <cellStyle name="Normal 8 7 2 5" xfId="18075"/>
    <cellStyle name="Normal 8 7 2 5 2" xfId="34000"/>
    <cellStyle name="Normal 8 7 2 5 2 2" xfId="27325"/>
    <cellStyle name="Normal 8 7 2 5 3" xfId="33672"/>
    <cellStyle name="Normal 8 7 2 6" xfId="10556"/>
    <cellStyle name="Normal 8 7 2 6 2" xfId="34036"/>
    <cellStyle name="Normal 8 7 2 6 2 2" xfId="33064"/>
    <cellStyle name="Normal 8 7 2 6 3" xfId="27335"/>
    <cellStyle name="Normal 8 7 2 7" xfId="31586"/>
    <cellStyle name="Normal 8 7 2 7 2" xfId="32539"/>
    <cellStyle name="Normal 8 7 2 7 2 2" xfId="31225"/>
    <cellStyle name="Normal 8 7 2 7 3" xfId="27358"/>
    <cellStyle name="Normal 8 7 2 8" xfId="37272"/>
    <cellStyle name="Normal 8 7 2 8 2" xfId="38610"/>
    <cellStyle name="Normal 8 7 2 9" xfId="8769"/>
    <cellStyle name="Normal 8 7 2 9 2" xfId="27364"/>
    <cellStyle name="Normal 8 7 3" xfId="34386"/>
    <cellStyle name="Normal 8 7 3 2" xfId="33677"/>
    <cellStyle name="Normal 8 7 3 2 2" xfId="33678"/>
    <cellStyle name="Normal 8 7 3 3" xfId="37656"/>
    <cellStyle name="Normal 8 7 4" xfId="33679"/>
    <cellStyle name="Normal 8 7 4 2" xfId="33680"/>
    <cellStyle name="Normal 8 7 4 2 2" xfId="33681"/>
    <cellStyle name="Normal 8 7 4 3" xfId="33682"/>
    <cellStyle name="Normal 8 7 5" xfId="28036"/>
    <cellStyle name="Normal 8 7 5 2" xfId="33688"/>
    <cellStyle name="Normal 8 7 5 2 2" xfId="28703"/>
    <cellStyle name="Normal 8 7 5 3" xfId="33706"/>
    <cellStyle name="Normal 8 7 6" xfId="30860"/>
    <cellStyle name="Normal 8 7 6 2" xfId="32261"/>
    <cellStyle name="Normal 8 7 6 2 2" xfId="33708"/>
    <cellStyle name="Normal 8 7 6 3" xfId="23955"/>
    <cellStyle name="Normal 8 7 7" xfId="31905"/>
    <cellStyle name="Normal 8 7 7 2" xfId="35899"/>
    <cellStyle name="Normal 8 7 7 2 2" xfId="33710"/>
    <cellStyle name="Normal 8 7 7 3" xfId="33711"/>
    <cellStyle name="Normal 8 7 8" xfId="35225"/>
    <cellStyle name="Normal 8 7 8 2" xfId="33859"/>
    <cellStyle name="Normal 8 7 8 2 2" xfId="36979"/>
    <cellStyle name="Normal 8 7 8 3" xfId="31965"/>
    <cellStyle name="Normal 8 7 9" xfId="33712"/>
    <cellStyle name="Normal 8 7 9 2" xfId="33714"/>
    <cellStyle name="Normal 8 8" xfId="13693"/>
    <cellStyle name="Normal 8 8 10" xfId="15916"/>
    <cellStyle name="Normal 8 8 2" xfId="31384"/>
    <cellStyle name="Normal 8 8 2 2" xfId="33717"/>
    <cellStyle name="Normal 8 8 2 2 2" xfId="33719"/>
    <cellStyle name="Normal 8 8 2 3" xfId="34099"/>
    <cellStyle name="Normal 8 8 3" xfId="36298"/>
    <cellStyle name="Normal 8 8 3 2" xfId="33721"/>
    <cellStyle name="Normal 8 8 3 2 2" xfId="33723"/>
    <cellStyle name="Normal 8 8 3 3" xfId="37951"/>
    <cellStyle name="Normal 8 8 4" xfId="35677"/>
    <cellStyle name="Normal 8 8 4 2" xfId="33725"/>
    <cellStyle name="Normal 8 8 4 2 2" xfId="33727"/>
    <cellStyle name="Normal 8 8 4 3" xfId="38616"/>
    <cellStyle name="Normal 8 8 5" xfId="38244"/>
    <cellStyle name="Normal 8 8 5 2" xfId="33729"/>
    <cellStyle name="Normal 8 8 5 2 2" xfId="35058"/>
    <cellStyle name="Normal 8 8 5 3" xfId="36019"/>
    <cellStyle name="Normal 8 8 6" xfId="30869"/>
    <cellStyle name="Normal 8 8 6 2" xfId="25528"/>
    <cellStyle name="Normal 8 8 6 2 2" xfId="33261"/>
    <cellStyle name="Normal 8 8 6 3" xfId="28880"/>
    <cellStyle name="Normal 8 8 7" xfId="31908"/>
    <cellStyle name="Normal 8 8 7 2" xfId="37008"/>
    <cellStyle name="Normal 8 8 7 2 2" xfId="33342"/>
    <cellStyle name="Normal 8 8 7 3" xfId="33740"/>
    <cellStyle name="Normal 8 8 8" xfId="34591"/>
    <cellStyle name="Normal 8 8 8 2" xfId="34665"/>
    <cellStyle name="Normal 8 8 9" xfId="27714"/>
    <cellStyle name="Normal 8 8 9 2" xfId="33746"/>
    <cellStyle name="Normal 8 9" xfId="30348"/>
    <cellStyle name="Normal 8 9 10" xfId="24610"/>
    <cellStyle name="Normal 8 9 2" xfId="34166"/>
    <cellStyle name="Normal 8 9 2 2" xfId="37040"/>
    <cellStyle name="Normal 8 9 2 2 2" xfId="32957"/>
    <cellStyle name="Normal 8 9 2 3" xfId="34278"/>
    <cellStyle name="Normal 8 9 3" xfId="33747"/>
    <cellStyle name="Normal 8 9 3 2" xfId="24598"/>
    <cellStyle name="Normal 8 9 3 2 2" xfId="33749"/>
    <cellStyle name="Normal 8 9 3 3" xfId="24604"/>
    <cellStyle name="Normal 8 9 4" xfId="33763"/>
    <cellStyle name="Normal 8 9 4 2" xfId="1472"/>
    <cellStyle name="Normal 8 9 4 2 2" xfId="5716"/>
    <cellStyle name="Normal 8 9 4 3" xfId="33765"/>
    <cellStyle name="Normal 8 9 5" xfId="29656"/>
    <cellStyle name="Normal 8 9 5 2" xfId="7360"/>
    <cellStyle name="Normal 8 9 5 2 2" xfId="3749"/>
    <cellStyle name="Normal 8 9 5 3" xfId="33770"/>
    <cellStyle name="Normal 8 9 6" xfId="30876"/>
    <cellStyle name="Normal 8 9 6 2" xfId="8629"/>
    <cellStyle name="Normal 8 9 6 2 2" xfId="9951"/>
    <cellStyle name="Normal 8 9 6 3" xfId="26917"/>
    <cellStyle name="Normal 8 9 7" xfId="32843"/>
    <cellStyle name="Normal 8 9 7 2" xfId="14957"/>
    <cellStyle name="Normal 8 9 7 2 2" xfId="18078"/>
    <cellStyle name="Normal 8 9 7 3" xfId="33776"/>
    <cellStyle name="Normal 8 9 8" xfId="32858"/>
    <cellStyle name="Normal 8 9 8 2" xfId="15010"/>
    <cellStyle name="Normal 8 9 9" xfId="33886"/>
    <cellStyle name="Normal 8 9 9 2" xfId="17636"/>
    <cellStyle name="Normal 9" xfId="5872"/>
    <cellStyle name="Normal 9 10" xfId="18545"/>
    <cellStyle name="Normal 9 10 2" xfId="18554"/>
    <cellStyle name="Normal 9 10 2 2" xfId="18557"/>
    <cellStyle name="Normal 9 10 3" xfId="15084"/>
    <cellStyle name="Normal 9 11" xfId="9739"/>
    <cellStyle name="Normal 9 11 2" xfId="9743"/>
    <cellStyle name="Normal 9 11 2 2" xfId="36221"/>
    <cellStyle name="Normal 9 11 3" xfId="15088"/>
    <cellStyle name="Normal 9 12" xfId="3643"/>
    <cellStyle name="Normal 9 12 2" xfId="18558"/>
    <cellStyle name="Normal 9 12 2 2" xfId="18561"/>
    <cellStyle name="Normal 9 12 3" xfId="15474"/>
    <cellStyle name="Normal 9 13" xfId="18563"/>
    <cellStyle name="Normal 9 13 2" xfId="18445"/>
    <cellStyle name="Normal 9 13 2 2" xfId="38872"/>
    <cellStyle name="Normal 9 13 3" xfId="33778"/>
    <cellStyle name="Normal 9 14" xfId="18567"/>
    <cellStyle name="Normal 9 14 2" xfId="18573"/>
    <cellStyle name="Normal 9 14 2 2" xfId="38875"/>
    <cellStyle name="Normal 9 14 3" xfId="35423"/>
    <cellStyle name="Normal 9 15" xfId="22438"/>
    <cellStyle name="Normal 9 15 2" xfId="22440"/>
    <cellStyle name="Normal 9 15 2 2" xfId="34868"/>
    <cellStyle name="Normal 9 15 3" xfId="38704"/>
    <cellStyle name="Normal 9 16" xfId="22444"/>
    <cellStyle name="Normal 9 16 2" xfId="33610"/>
    <cellStyle name="Normal 9 17" xfId="32753"/>
    <cellStyle name="Normal 9 17 2" xfId="36210"/>
    <cellStyle name="Normal 9 18" xfId="36459"/>
    <cellStyle name="Normal 9 19" xfId="27560"/>
    <cellStyle name="Normal 9 2" xfId="5722"/>
    <cellStyle name="Normal 9 2 10" xfId="25853"/>
    <cellStyle name="Normal 9 2 10 2" xfId="32976"/>
    <cellStyle name="Normal 9 2 10 2 2" xfId="7058"/>
    <cellStyle name="Normal 9 2 10 3" xfId="10076"/>
    <cellStyle name="Normal 9 2 11" xfId="29466"/>
    <cellStyle name="Normal 9 2 11 2" xfId="35767"/>
    <cellStyle name="Normal 9 2 11 2 2" xfId="15874"/>
    <cellStyle name="Normal 9 2 11 3" xfId="15006"/>
    <cellStyle name="Normal 9 2 12" xfId="30571"/>
    <cellStyle name="Normal 9 2 12 2" xfId="30575"/>
    <cellStyle name="Normal 9 2 12 2 2" xfId="6371"/>
    <cellStyle name="Normal 9 2 12 3" xfId="10099"/>
    <cellStyle name="Normal 9 2 13" xfId="35990"/>
    <cellStyle name="Normal 9 2 13 2" xfId="31427"/>
    <cellStyle name="Normal 9 2 13 2 2" xfId="14296"/>
    <cellStyle name="Normal 9 2 13 3" xfId="14515"/>
    <cellStyle name="Normal 9 2 14" xfId="31430"/>
    <cellStyle name="Normal 9 2 14 2" xfId="33828"/>
    <cellStyle name="Normal 9 2 15" xfId="33834"/>
    <cellStyle name="Normal 9 2 15 2" xfId="31423"/>
    <cellStyle name="Normal 9 2 16" xfId="33255"/>
    <cellStyle name="Normal 9 2 17" xfId="33274"/>
    <cellStyle name="Normal 9 2 2" xfId="35546"/>
    <cellStyle name="Normal 9 2 2 10" xfId="15649"/>
    <cellStyle name="Normal 9 2 2 10 2" xfId="15658"/>
    <cellStyle name="Normal 9 2 2 10 2 2" xfId="11085"/>
    <cellStyle name="Normal 9 2 2 10 3" xfId="13223"/>
    <cellStyle name="Normal 9 2 2 11" xfId="15662"/>
    <cellStyle name="Normal 9 2 2 11 2" xfId="11093"/>
    <cellStyle name="Normal 9 2 2 11 2 2" xfId="11103"/>
    <cellStyle name="Normal 9 2 2 11 3" xfId="10693"/>
    <cellStyle name="Normal 9 2 2 12" xfId="11107"/>
    <cellStyle name="Normal 9 2 2 12 2" xfId="11115"/>
    <cellStyle name="Normal 9 2 2 12 2 2" xfId="11124"/>
    <cellStyle name="Normal 9 2 2 12 3" xfId="7225"/>
    <cellStyle name="Normal 9 2 2 13" xfId="11129"/>
    <cellStyle name="Normal 9 2 2 13 2" xfId="11139"/>
    <cellStyle name="Normal 9 2 2 14" xfId="25741"/>
    <cellStyle name="Normal 9 2 2 14 2" xfId="33850"/>
    <cellStyle name="Normal 9 2 2 15" xfId="12689"/>
    <cellStyle name="Normal 9 2 2 16" xfId="33852"/>
    <cellStyle name="Normal 9 2 2 2" xfId="8156"/>
    <cellStyle name="Normal 9 2 2 2 10" xfId="31379"/>
    <cellStyle name="Normal 9 2 2 2 10 2" xfId="32830"/>
    <cellStyle name="Normal 9 2 2 2 11" xfId="33866"/>
    <cellStyle name="Normal 9 2 2 2 2" xfId="35053"/>
    <cellStyle name="Normal 9 2 2 2 2 10" xfId="9963"/>
    <cellStyle name="Normal 9 2 2 2 2 2" xfId="24822"/>
    <cellStyle name="Normal 9 2 2 2 2 2 2" xfId="11059"/>
    <cellStyle name="Normal 9 2 2 2 2 2 2 2" xfId="14415"/>
    <cellStyle name="Normal 9 2 2 2 2 2 3" xfId="14418"/>
    <cellStyle name="Normal 9 2 2 2 2 3" xfId="2657"/>
    <cellStyle name="Normal 9 2 2 2 2 3 2" xfId="13675"/>
    <cellStyle name="Normal 9 2 2 2 2 3 2 2" xfId="14457"/>
    <cellStyle name="Normal 9 2 2 2 2 3 3" xfId="14470"/>
    <cellStyle name="Normal 9 2 2 2 2 4" xfId="32895"/>
    <cellStyle name="Normal 9 2 2 2 2 4 2" xfId="2615"/>
    <cellStyle name="Normal 9 2 2 2 2 4 2 2" xfId="33857"/>
    <cellStyle name="Normal 9 2 2 2 2 4 3" xfId="31616"/>
    <cellStyle name="Normal 9 2 2 2 2 5" xfId="26417"/>
    <cellStyle name="Normal 9 2 2 2 2 5 2" xfId="4119"/>
    <cellStyle name="Normal 9 2 2 2 2 5 2 2" xfId="33862"/>
    <cellStyle name="Normal 9 2 2 2 2 5 3" xfId="31913"/>
    <cellStyle name="Normal 9 2 2 2 2 6" xfId="33053"/>
    <cellStyle name="Normal 9 2 2 2 2 6 2" xfId="8921"/>
    <cellStyle name="Normal 9 2 2 2 2 6 2 2" xfId="30916"/>
    <cellStyle name="Normal 9 2 2 2 2 6 3" xfId="33876"/>
    <cellStyle name="Normal 9 2 2 2 2 7" xfId="30355"/>
    <cellStyle name="Normal 9 2 2 2 2 7 2" xfId="8061"/>
    <cellStyle name="Normal 9 2 2 2 2 7 2 2" xfId="34773"/>
    <cellStyle name="Normal 9 2 2 2 2 7 3" xfId="33888"/>
    <cellStyle name="Normal 9 2 2 2 2 8" xfId="31963"/>
    <cellStyle name="Normal 9 2 2 2 2 8 2" xfId="8936"/>
    <cellStyle name="Normal 9 2 2 2 2 9" xfId="33890"/>
    <cellStyle name="Normal 9 2 2 2 2 9 2" xfId="6658"/>
    <cellStyle name="Normal 9 2 2 2 3" xfId="38632"/>
    <cellStyle name="Normal 9 2 2 2 3 2" xfId="32892"/>
    <cellStyle name="Normal 9 2 2 2 3 2 2" xfId="14281"/>
    <cellStyle name="Normal 9 2 2 2 3 3" xfId="33900"/>
    <cellStyle name="Normal 9 2 2 2 4" xfId="34195"/>
    <cellStyle name="Normal 9 2 2 2 4 2" xfId="26803"/>
    <cellStyle name="Normal 9 2 2 2 4 2 2" xfId="31456"/>
    <cellStyle name="Normal 9 2 2 2 4 3" xfId="33901"/>
    <cellStyle name="Normal 9 2 2 2 5" xfId="33533"/>
    <cellStyle name="Normal 9 2 2 2 5 2" xfId="26813"/>
    <cellStyle name="Normal 9 2 2 2 5 2 2" xfId="36385"/>
    <cellStyle name="Normal 9 2 2 2 5 3" xfId="34119"/>
    <cellStyle name="Normal 9 2 2 2 6" xfId="32332"/>
    <cellStyle name="Normal 9 2 2 2 6 2" xfId="34544"/>
    <cellStyle name="Normal 9 2 2 2 6 2 2" xfId="21659"/>
    <cellStyle name="Normal 9 2 2 2 6 3" xfId="34549"/>
    <cellStyle name="Normal 9 2 2 2 7" xfId="33048"/>
    <cellStyle name="Normal 9 2 2 2 7 2" xfId="33909"/>
    <cellStyle name="Normal 9 2 2 2 7 2 2" xfId="22082"/>
    <cellStyle name="Normal 9 2 2 2 7 3" xfId="26330"/>
    <cellStyle name="Normal 9 2 2 2 8" xfId="35328"/>
    <cellStyle name="Normal 9 2 2 2 8 2" xfId="37815"/>
    <cellStyle name="Normal 9 2 2 2 8 2 2" xfId="22297"/>
    <cellStyle name="Normal 9 2 2 2 8 3" xfId="36335"/>
    <cellStyle name="Normal 9 2 2 2 9" xfId="33913"/>
    <cellStyle name="Normal 9 2 2 2 9 2" xfId="32557"/>
    <cellStyle name="Normal 9 2 2 3" xfId="35059"/>
    <cellStyle name="Normal 9 2 2 3 10" xfId="9906"/>
    <cellStyle name="Normal 9 2 2 3 10 2" xfId="33917"/>
    <cellStyle name="Normal 9 2 2 3 11" xfId="35187"/>
    <cellStyle name="Normal 9 2 2 3 2" xfId="33057"/>
    <cellStyle name="Normal 9 2 2 3 2 10" xfId="34353"/>
    <cellStyle name="Normal 9 2 2 3 2 2" xfId="34987"/>
    <cellStyle name="Normal 9 2 2 3 2 2 2" xfId="36831"/>
    <cellStyle name="Normal 9 2 2 3 2 2 2 2" xfId="4667"/>
    <cellStyle name="Normal 9 2 2 3 2 2 3" xfId="38354"/>
    <cellStyle name="Normal 9 2 2 3 2 3" xfId="6119"/>
    <cellStyle name="Normal 9 2 2 3 2 3 2" xfId="16189"/>
    <cellStyle name="Normal 9 2 2 3 2 3 2 2" xfId="16344"/>
    <cellStyle name="Normal 9 2 2 3 2 3 3" xfId="16359"/>
    <cellStyle name="Normal 9 2 2 3 2 4" xfId="28177"/>
    <cellStyle name="Normal 9 2 2 3 2 4 2" xfId="13990"/>
    <cellStyle name="Normal 9 2 2 3 2 4 2 2" xfId="9870"/>
    <cellStyle name="Normal 9 2 2 3 2 4 3" xfId="33918"/>
    <cellStyle name="Normal 9 2 2 3 2 5" xfId="20246"/>
    <cellStyle name="Normal 9 2 2 3 2 5 2" xfId="16391"/>
    <cellStyle name="Normal 9 2 2 3 2 5 2 2" xfId="4361"/>
    <cellStyle name="Normal 9 2 2 3 2 5 3" xfId="31837"/>
    <cellStyle name="Normal 9 2 2 3 2 6" xfId="33919"/>
    <cellStyle name="Normal 9 2 2 3 2 6 2" xfId="12723"/>
    <cellStyle name="Normal 9 2 2 3 2 6 2 2" xfId="36944"/>
    <cellStyle name="Normal 9 2 2 3 2 6 3" xfId="26524"/>
    <cellStyle name="Normal 9 2 2 3 2 7" xfId="31152"/>
    <cellStyle name="Normal 9 2 2 3 2 7 2" xfId="12802"/>
    <cellStyle name="Normal 9 2 2 3 2 7 2 2" xfId="33932"/>
    <cellStyle name="Normal 9 2 2 3 2 7 3" xfId="24156"/>
    <cellStyle name="Normal 9 2 2 3 2 8" xfId="25599"/>
    <cellStyle name="Normal 9 2 2 3 2 8 2" xfId="12827"/>
    <cellStyle name="Normal 9 2 2 3 2 9" xfId="31547"/>
    <cellStyle name="Normal 9 2 2 3 2 9 2" xfId="10583"/>
    <cellStyle name="Normal 9 2 2 3 3" xfId="36446"/>
    <cellStyle name="Normal 9 2 2 3 3 2" xfId="33980"/>
    <cellStyle name="Normal 9 2 2 3 3 2 2" xfId="24369"/>
    <cellStyle name="Normal 9 2 2 3 3 3" xfId="33948"/>
    <cellStyle name="Normal 9 2 2 3 4" xfId="19163"/>
    <cellStyle name="Normal 9 2 2 3 4 2" xfId="37074"/>
    <cellStyle name="Normal 9 2 2 3 4 2 2" xfId="28120"/>
    <cellStyle name="Normal 9 2 2 3 4 3" xfId="34115"/>
    <cellStyle name="Normal 9 2 2 3 5" xfId="7940"/>
    <cellStyle name="Normal 9 2 2 3 5 2" xfId="11634"/>
    <cellStyle name="Normal 9 2 2 3 5 2 2" xfId="29899"/>
    <cellStyle name="Normal 9 2 2 3 5 3" xfId="23172"/>
    <cellStyle name="Normal 9 2 2 3 6" xfId="7118"/>
    <cellStyle name="Normal 9 2 2 3 6 2" xfId="11646"/>
    <cellStyle name="Normal 9 2 2 3 6 2 2" xfId="23100"/>
    <cellStyle name="Normal 9 2 2 3 6 3" xfId="20349"/>
    <cellStyle name="Normal 9 2 2 3 7" xfId="15472"/>
    <cellStyle name="Normal 9 2 2 3 7 2" xfId="5754"/>
    <cellStyle name="Normal 9 2 2 3 7 2 2" xfId="23623"/>
    <cellStyle name="Normal 9 2 2 3 7 3" xfId="20373"/>
    <cellStyle name="Normal 9 2 2 3 8" xfId="17038"/>
    <cellStyle name="Normal 9 2 2 3 8 2" xfId="25415"/>
    <cellStyle name="Normal 9 2 2 3 8 2 2" xfId="25418"/>
    <cellStyle name="Normal 9 2 2 3 8 3" xfId="25422"/>
    <cellStyle name="Normal 9 2 2 3 9" xfId="32621"/>
    <cellStyle name="Normal 9 2 2 3 9 2" xfId="36187"/>
    <cellStyle name="Normal 9 2 2 4" xfId="32383"/>
    <cellStyle name="Normal 9 2 2 4 10" xfId="33949"/>
    <cellStyle name="Normal 9 2 2 4 2" xfId="645"/>
    <cellStyle name="Normal 9 2 2 4 2 2" xfId="34229"/>
    <cellStyle name="Normal 9 2 2 4 2 2 2" xfId="26864"/>
    <cellStyle name="Normal 9 2 2 4 2 3" xfId="3093"/>
    <cellStyle name="Normal 9 2 2 4 3" xfId="34235"/>
    <cellStyle name="Normal 9 2 2 4 3 2" xfId="38604"/>
    <cellStyle name="Normal 9 2 2 4 3 2 2" xfId="32087"/>
    <cellStyle name="Normal 9 2 2 4 3 3" xfId="35988"/>
    <cellStyle name="Normal 9 2 2 4 4" xfId="28631"/>
    <cellStyle name="Normal 9 2 2 4 4 2" xfId="33950"/>
    <cellStyle name="Normal 9 2 2 4 4 2 2" xfId="11278"/>
    <cellStyle name="Normal 9 2 2 4 4 3" xfId="33957"/>
    <cellStyle name="Normal 9 2 2 4 5" xfId="28640"/>
    <cellStyle name="Normal 9 2 2 4 5 2" xfId="38789"/>
    <cellStyle name="Normal 9 2 2 4 5 2 2" xfId="33962"/>
    <cellStyle name="Normal 9 2 2 4 5 3" xfId="16245"/>
    <cellStyle name="Normal 9 2 2 4 6" xfId="29644"/>
    <cellStyle name="Normal 9 2 2 4 6 2" xfId="26495"/>
    <cellStyle name="Normal 9 2 2 4 6 2 2" xfId="24477"/>
    <cellStyle name="Normal 9 2 2 4 6 3" xfId="16600"/>
    <cellStyle name="Normal 9 2 2 4 7" xfId="33963"/>
    <cellStyle name="Normal 9 2 2 4 7 2" xfId="33964"/>
    <cellStyle name="Normal 9 2 2 4 7 2 2" xfId="29934"/>
    <cellStyle name="Normal 9 2 2 4 7 3" xfId="17033"/>
    <cellStyle name="Normal 9 2 2 4 8" xfId="37359"/>
    <cellStyle name="Normal 9 2 2 4 8 2" xfId="36765"/>
    <cellStyle name="Normal 9 2 2 4 9" xfId="38499"/>
    <cellStyle name="Normal 9 2 2 4 9 2" xfId="34576"/>
    <cellStyle name="Normal 9 2 2 5" xfId="24282"/>
    <cellStyle name="Normal 9 2 2 5 10" xfId="29072"/>
    <cellStyle name="Normal 9 2 2 5 2" xfId="33971"/>
    <cellStyle name="Normal 9 2 2 5 2 2" xfId="33974"/>
    <cellStyle name="Normal 9 2 2 5 2 2 2" xfId="33986"/>
    <cellStyle name="Normal 9 2 2 5 2 3" xfId="31396"/>
    <cellStyle name="Normal 9 2 2 5 3" xfId="33987"/>
    <cellStyle name="Normal 9 2 2 5 3 2" xfId="30358"/>
    <cellStyle name="Normal 9 2 2 5 3 2 2" xfId="32736"/>
    <cellStyle name="Normal 9 2 2 5 3 3" xfId="31134"/>
    <cellStyle name="Normal 9 2 2 5 4" xfId="30362"/>
    <cellStyle name="Normal 9 2 2 5 4 2" xfId="30371"/>
    <cellStyle name="Normal 9 2 2 5 4 2 2" xfId="34311"/>
    <cellStyle name="Normal 9 2 2 5 4 3" xfId="30372"/>
    <cellStyle name="Normal 9 2 2 5 5" xfId="30377"/>
    <cellStyle name="Normal 9 2 2 5 5 2" xfId="30381"/>
    <cellStyle name="Normal 9 2 2 5 5 2 2" xfId="24147"/>
    <cellStyle name="Normal 9 2 2 5 5 3" xfId="6332"/>
    <cellStyle name="Normal 9 2 2 5 6" xfId="32576"/>
    <cellStyle name="Normal 9 2 2 5 6 2" xfId="33996"/>
    <cellStyle name="Normal 9 2 2 5 6 2 2" xfId="32108"/>
    <cellStyle name="Normal 9 2 2 5 6 3" xfId="16097"/>
    <cellStyle name="Normal 9 2 2 5 7" xfId="32360"/>
    <cellStyle name="Normal 9 2 2 5 7 2" xfId="32366"/>
    <cellStyle name="Normal 9 2 2 5 7 2 2" xfId="32663"/>
    <cellStyle name="Normal 9 2 2 5 7 3" xfId="16107"/>
    <cellStyle name="Normal 9 2 2 5 8" xfId="32369"/>
    <cellStyle name="Normal 9 2 2 5 8 2" xfId="9358"/>
    <cellStyle name="Normal 9 2 2 5 9" xfId="32372"/>
    <cellStyle name="Normal 9 2 2 5 9 2" xfId="32376"/>
    <cellStyle name="Normal 9 2 2 6" xfId="26925"/>
    <cellStyle name="Normal 9 2 2 6 2" xfId="33998"/>
    <cellStyle name="Normal 9 2 2 6 2 2" xfId="26378"/>
    <cellStyle name="Normal 9 2 2 6 2 2 2" xfId="19280"/>
    <cellStyle name="Normal 9 2 2 6 2 3" xfId="26379"/>
    <cellStyle name="Normal 9 2 2 6 3" xfId="34002"/>
    <cellStyle name="Normal 9 2 2 6 3 2" xfId="35597"/>
    <cellStyle name="Normal 9 2 2 6 3 2 2" xfId="33165"/>
    <cellStyle name="Normal 9 2 2 6 3 3" xfId="35110"/>
    <cellStyle name="Normal 9 2 2 6 4" xfId="34275"/>
    <cellStyle name="Normal 9 2 2 6 4 2" xfId="9210"/>
    <cellStyle name="Normal 9 2 2 6 4 2 2" xfId="28837"/>
    <cellStyle name="Normal 9 2 2 6 4 3" xfId="26424"/>
    <cellStyle name="Normal 9 2 2 6 5" xfId="10445"/>
    <cellStyle name="Normal 9 2 2 6 5 2" xfId="26446"/>
    <cellStyle name="Normal 9 2 2 6 5 2 2" xfId="26618"/>
    <cellStyle name="Normal 9 2 2 6 5 3" xfId="8567"/>
    <cellStyle name="Normal 9 2 2 6 6" xfId="34014"/>
    <cellStyle name="Normal 9 2 2 6 6 2" xfId="26449"/>
    <cellStyle name="Normal 9 2 2 6 6 2 2" xfId="10994"/>
    <cellStyle name="Normal 9 2 2 6 6 3" xfId="34018"/>
    <cellStyle name="Normal 9 2 2 6 7" xfId="35258"/>
    <cellStyle name="Normal 9 2 2 6 7 2" xfId="8448"/>
    <cellStyle name="Normal 9 2 2 6 8" xfId="34029"/>
    <cellStyle name="Normal 9 2 2 6 8 2" xfId="26464"/>
    <cellStyle name="Normal 9 2 2 6 9" xfId="25895"/>
    <cellStyle name="Normal 9 2 2 7" xfId="36219"/>
    <cellStyle name="Normal 9 2 2 7 2" xfId="34033"/>
    <cellStyle name="Normal 9 2 2 7 2 2" xfId="24318"/>
    <cellStyle name="Normal 9 2 2 7 3" xfId="34040"/>
    <cellStyle name="Normal 9 2 2 8" xfId="34046"/>
    <cellStyle name="Normal 9 2 2 8 2" xfId="34069"/>
    <cellStyle name="Normal 9 2 2 8 2 2" xfId="34070"/>
    <cellStyle name="Normal 9 2 2 8 3" xfId="37431"/>
    <cellStyle name="Normal 9 2 2 9" xfId="34073"/>
    <cellStyle name="Normal 9 2 2 9 2" xfId="34074"/>
    <cellStyle name="Normal 9 2 2 9 2 2" xfId="38599"/>
    <cellStyle name="Normal 9 2 2 9 3" xfId="37775"/>
    <cellStyle name="Normal 9 2 3" xfId="24010"/>
    <cellStyle name="Normal 9 2 3 10" xfId="19665"/>
    <cellStyle name="Normal 9 2 3 10 2" xfId="9721"/>
    <cellStyle name="Normal 9 2 3 11" xfId="11163"/>
    <cellStyle name="Normal 9 2 3 2" xfId="38045"/>
    <cellStyle name="Normal 9 2 3 2 10" xfId="22337"/>
    <cellStyle name="Normal 9 2 3 2 2" xfId="34808"/>
    <cellStyle name="Normal 9 2 3 2 2 2" xfId="26840"/>
    <cellStyle name="Normal 9 2 3 2 2 2 2" xfId="34672"/>
    <cellStyle name="Normal 9 2 3 2 2 3" xfId="34076"/>
    <cellStyle name="Normal 9 2 3 2 3" xfId="37777"/>
    <cellStyle name="Normal 9 2 3 2 3 2" xfId="26844"/>
    <cellStyle name="Normal 9 2 3 2 3 2 2" xfId="15187"/>
    <cellStyle name="Normal 9 2 3 2 3 3" xfId="34080"/>
    <cellStyle name="Normal 9 2 3 2 4" xfId="36237"/>
    <cellStyle name="Normal 9 2 3 2 4 2" xfId="4155"/>
    <cellStyle name="Normal 9 2 3 2 4 2 2" xfId="30992"/>
    <cellStyle name="Normal 9 2 3 2 4 3" xfId="34084"/>
    <cellStyle name="Normal 9 2 3 2 5" xfId="33855"/>
    <cellStyle name="Normal 9 2 3 2 5 2" xfId="26850"/>
    <cellStyle name="Normal 9 2 3 2 5 2 2" xfId="34880"/>
    <cellStyle name="Normal 9 2 3 2 5 3" xfId="34090"/>
    <cellStyle name="Normal 9 2 3 2 6" xfId="33634"/>
    <cellStyle name="Normal 9 2 3 2 6 2" xfId="34113"/>
    <cellStyle name="Normal 9 2 3 2 6 2 2" xfId="38613"/>
    <cellStyle name="Normal 9 2 3 2 6 3" xfId="35971"/>
    <cellStyle name="Normal 9 2 3 2 7" xfId="34903"/>
    <cellStyle name="Normal 9 2 3 2 7 2" xfId="33510"/>
    <cellStyle name="Normal 9 2 3 2 7 2 2" xfId="34123"/>
    <cellStyle name="Normal 9 2 3 2 7 3" xfId="34126"/>
    <cellStyle name="Normal 9 2 3 2 8" xfId="35786"/>
    <cellStyle name="Normal 9 2 3 2 8 2" xfId="33903"/>
    <cellStyle name="Normal 9 2 3 2 9" xfId="27025"/>
    <cellStyle name="Normal 9 2 3 2 9 2" xfId="34144"/>
    <cellStyle name="Normal 9 2 3 3" xfId="34146"/>
    <cellStyle name="Normal 9 2 3 3 2" xfId="34823"/>
    <cellStyle name="Normal 9 2 3 3 2 2" xfId="34825"/>
    <cellStyle name="Normal 9 2 3 3 3" xfId="34839"/>
    <cellStyle name="Normal 9 2 3 4" xfId="36822"/>
    <cellStyle name="Normal 9 2 3 4 2" xfId="34917"/>
    <cellStyle name="Normal 9 2 3 4 2 2" xfId="38065"/>
    <cellStyle name="Normal 9 2 3 4 3" xfId="34921"/>
    <cellStyle name="Normal 9 2 3 5" xfId="37989"/>
    <cellStyle name="Normal 9 2 3 5 2" xfId="34147"/>
    <cellStyle name="Normal 9 2 3 5 2 2" xfId="34148"/>
    <cellStyle name="Normal 9 2 3 5 3" xfId="34578"/>
    <cellStyle name="Normal 9 2 3 6" xfId="33434"/>
    <cellStyle name="Normal 9 2 3 6 2" xfId="34151"/>
    <cellStyle name="Normal 9 2 3 6 2 2" xfId="38523"/>
    <cellStyle name="Normal 9 2 3 6 3" xfId="34160"/>
    <cellStyle name="Normal 9 2 3 7" xfId="30234"/>
    <cellStyle name="Normal 9 2 3 7 2" xfId="34161"/>
    <cellStyle name="Normal 9 2 3 7 2 2" xfId="34162"/>
    <cellStyle name="Normal 9 2 3 7 3" xfId="34168"/>
    <cellStyle name="Normal 9 2 3 8" xfId="14438"/>
    <cellStyle name="Normal 9 2 3 8 2" xfId="36284"/>
    <cellStyle name="Normal 9 2 3 8 2 2" xfId="26903"/>
    <cellStyle name="Normal 9 2 3 8 3" xfId="33820"/>
    <cellStyle name="Normal 9 2 3 9" xfId="37630"/>
    <cellStyle name="Normal 9 2 3 9 2" xfId="34171"/>
    <cellStyle name="Normal 9 2 4" xfId="30434"/>
    <cellStyle name="Normal 9 2 4 10" xfId="34172"/>
    <cellStyle name="Normal 9 2 4 10 2" xfId="12459"/>
    <cellStyle name="Normal 9 2 4 11" xfId="33092"/>
    <cellStyle name="Normal 9 2 4 2" xfId="34174"/>
    <cellStyle name="Normal 9 2 4 2 10" xfId="28483"/>
    <cellStyle name="Normal 9 2 4 2 2" xfId="35175"/>
    <cellStyle name="Normal 9 2 4 2 2 2" xfId="28397"/>
    <cellStyle name="Normal 9 2 4 2 2 2 2" xfId="34142"/>
    <cellStyle name="Normal 9 2 4 2 2 3" xfId="34176"/>
    <cellStyle name="Normal 9 2 4 2 3" xfId="35570"/>
    <cellStyle name="Normal 9 2 4 2 3 2" xfId="38544"/>
    <cellStyle name="Normal 9 2 4 2 3 2 2" xfId="24800"/>
    <cellStyle name="Normal 9 2 4 2 3 3" xfId="28291"/>
    <cellStyle name="Normal 9 2 4 2 4" xfId="35178"/>
    <cellStyle name="Normal 9 2 4 2 4 2" xfId="1554"/>
    <cellStyle name="Normal 9 2 4 2 4 2 2" xfId="9964"/>
    <cellStyle name="Normal 9 2 4 2 4 3" xfId="5546"/>
    <cellStyle name="Normal 9 2 4 2 5" xfId="33860"/>
    <cellStyle name="Normal 9 2 4 2 5 2" xfId="36980"/>
    <cellStyle name="Normal 9 2 4 2 5 2 2" xfId="34828"/>
    <cellStyle name="Normal 9 2 4 2 5 3" xfId="35075"/>
    <cellStyle name="Normal 9 2 4 2 6" xfId="29825"/>
    <cellStyle name="Normal 9 2 4 2 6 2" xfId="37863"/>
    <cellStyle name="Normal 9 2 4 2 6 2 2" xfId="33196"/>
    <cellStyle name="Normal 9 2 4 2 6 3" xfId="33212"/>
    <cellStyle name="Normal 9 2 4 2 7" xfId="37529"/>
    <cellStyle name="Normal 9 2 4 2 7 2" xfId="33352"/>
    <cellStyle name="Normal 9 2 4 2 7 2 2" xfId="32613"/>
    <cellStyle name="Normal 9 2 4 2 7 3" xfId="32803"/>
    <cellStyle name="Normal 9 2 4 2 8" xfId="615"/>
    <cellStyle name="Normal 9 2 4 2 8 2" xfId="23719"/>
    <cellStyle name="Normal 9 2 4 2 9" xfId="27469"/>
    <cellStyle name="Normal 9 2 4 2 9 2" xfId="33470"/>
    <cellStyle name="Normal 9 2 4 3" xfId="34185"/>
    <cellStyle name="Normal 9 2 4 3 2" xfId="36770"/>
    <cellStyle name="Normal 9 2 4 3 2 2" xfId="35572"/>
    <cellStyle name="Normal 9 2 4 3 3" xfId="37182"/>
    <cellStyle name="Normal 9 2 4 4" xfId="36928"/>
    <cellStyle name="Normal 9 2 4 4 2" xfId="34186"/>
    <cellStyle name="Normal 9 2 4 4 2 2" xfId="34636"/>
    <cellStyle name="Normal 9 2 4 4 3" xfId="35251"/>
    <cellStyle name="Normal 9 2 4 5" xfId="36591"/>
    <cellStyle name="Normal 9 2 4 5 2" xfId="35808"/>
    <cellStyle name="Normal 9 2 4 5 2 2" xfId="38083"/>
    <cellStyle name="Normal 9 2 4 5 3" xfId="34857"/>
    <cellStyle name="Normal 9 2 4 6" xfId="34189"/>
    <cellStyle name="Normal 9 2 4 6 2" xfId="34516"/>
    <cellStyle name="Normal 9 2 4 6 2 2" xfId="38379"/>
    <cellStyle name="Normal 9 2 4 6 3" xfId="32642"/>
    <cellStyle name="Normal 9 2 4 7" xfId="37482"/>
    <cellStyle name="Normal 9 2 4 7 2" xfId="34190"/>
    <cellStyle name="Normal 9 2 4 7 2 2" xfId="38590"/>
    <cellStyle name="Normal 9 2 4 7 3" xfId="37614"/>
    <cellStyle name="Normal 9 2 4 8" xfId="28253"/>
    <cellStyle name="Normal 9 2 4 8 2" xfId="3532"/>
    <cellStyle name="Normal 9 2 4 8 2 2" xfId="5205"/>
    <cellStyle name="Normal 9 2 4 8 3" xfId="5227"/>
    <cellStyle name="Normal 9 2 4 9" xfId="36282"/>
    <cellStyle name="Normal 9 2 4 9 2" xfId="8237"/>
    <cellStyle name="Normal 9 2 5" xfId="26131"/>
    <cellStyle name="Normal 9 2 5 10" xfId="26591"/>
    <cellStyle name="Normal 9 2 5 2" xfId="38571"/>
    <cellStyle name="Normal 9 2 5 2 2" xfId="34191"/>
    <cellStyle name="Normal 9 2 5 2 2 2" xfId="28438"/>
    <cellStyle name="Normal 9 2 5 2 3" xfId="17114"/>
    <cellStyle name="Normal 9 2 5 3" xfId="34806"/>
    <cellStyle name="Normal 9 2 5 3 2" xfId="38720"/>
    <cellStyle name="Normal 9 2 5 3 2 2" xfId="26607"/>
    <cellStyle name="Normal 9 2 5 3 3" xfId="796"/>
    <cellStyle name="Normal 9 2 5 4" xfId="37500"/>
    <cellStyle name="Normal 9 2 5 4 2" xfId="38865"/>
    <cellStyle name="Normal 9 2 5 4 2 2" xfId="2722"/>
    <cellStyle name="Normal 9 2 5 4 3" xfId="33283"/>
    <cellStyle name="Normal 9 2 5 5" xfId="37697"/>
    <cellStyle name="Normal 9 2 5 5 2" xfId="31962"/>
    <cellStyle name="Normal 9 2 5 5 2 2" xfId="8935"/>
    <cellStyle name="Normal 9 2 5 5 3" xfId="33891"/>
    <cellStyle name="Normal 9 2 5 6" xfId="26489"/>
    <cellStyle name="Normal 9 2 5 6 2" xfId="32218"/>
    <cellStyle name="Normal 9 2 5 6 2 2" xfId="1662"/>
    <cellStyle name="Normal 9 2 5 6 3" xfId="26492"/>
    <cellStyle name="Normal 9 2 5 7" xfId="35054"/>
    <cellStyle name="Normal 9 2 5 7 2" xfId="25619"/>
    <cellStyle name="Normal 9 2 5 7 2 2" xfId="5386"/>
    <cellStyle name="Normal 9 2 5 7 3" xfId="25626"/>
    <cellStyle name="Normal 9 2 5 8" xfId="29156"/>
    <cellStyle name="Normal 9 2 5 8 2" xfId="25636"/>
    <cellStyle name="Normal 9 2 5 9" xfId="34196"/>
    <cellStyle name="Normal 9 2 5 9 2" xfId="35183"/>
    <cellStyle name="Normal 9 2 6" xfId="30438"/>
    <cellStyle name="Normal 9 2 6 10" xfId="36301"/>
    <cellStyle name="Normal 9 2 6 2" xfId="34197"/>
    <cellStyle name="Normal 9 2 6 2 2" xfId="34200"/>
    <cellStyle name="Normal 9 2 6 2 2 2" xfId="37638"/>
    <cellStyle name="Normal 9 2 6 2 3" xfId="18245"/>
    <cellStyle name="Normal 9 2 6 3" xfId="34201"/>
    <cellStyle name="Normal 9 2 6 3 2" xfId="38470"/>
    <cellStyle name="Normal 9 2 6 3 2 2" xfId="13699"/>
    <cellStyle name="Normal 9 2 6 3 3" xfId="27722"/>
    <cellStyle name="Normal 9 2 6 4" xfId="37523"/>
    <cellStyle name="Normal 9 2 6 4 2" xfId="37993"/>
    <cellStyle name="Normal 9 2 6 4 2 2" xfId="12659"/>
    <cellStyle name="Normal 9 2 6 4 3" xfId="31891"/>
    <cellStyle name="Normal 9 2 6 5" xfId="36619"/>
    <cellStyle name="Normal 9 2 6 5 2" xfId="25600"/>
    <cellStyle name="Normal 9 2 6 5 2 2" xfId="12824"/>
    <cellStyle name="Normal 9 2 6 5 3" xfId="31548"/>
    <cellStyle name="Normal 9 2 6 6" xfId="34202"/>
    <cellStyle name="Normal 9 2 6 6 2" xfId="35873"/>
    <cellStyle name="Normal 9 2 6 6 2 2" xfId="3200"/>
    <cellStyle name="Normal 9 2 6 6 3" xfId="33358"/>
    <cellStyle name="Normal 9 2 6 7" xfId="28523"/>
    <cellStyle name="Normal 9 2 6 7 2" xfId="25670"/>
    <cellStyle name="Normal 9 2 6 7 2 2" xfId="4995"/>
    <cellStyle name="Normal 9 2 6 7 3" xfId="38305"/>
    <cellStyle name="Normal 9 2 6 8" xfId="28022"/>
    <cellStyle name="Normal 9 2 6 8 2" xfId="36723"/>
    <cellStyle name="Normal 9 2 6 9" xfId="34203"/>
    <cellStyle name="Normal 9 2 6 9 2" xfId="1271"/>
    <cellStyle name="Normal 9 2 7" xfId="34217"/>
    <cellStyle name="Normal 9 2 7 2" xfId="29536"/>
    <cellStyle name="Normal 9 2 7 2 2" xfId="34218"/>
    <cellStyle name="Normal 9 2 7 2 2 2" xfId="34220"/>
    <cellStyle name="Normal 9 2 7 2 3" xfId="18249"/>
    <cellStyle name="Normal 9 2 7 3" xfId="34222"/>
    <cellStyle name="Normal 9 2 7 3 2" xfId="35591"/>
    <cellStyle name="Normal 9 2 7 3 2 2" xfId="14258"/>
    <cellStyle name="Normal 9 2 7 3 3" xfId="36947"/>
    <cellStyle name="Normal 9 2 7 4" xfId="34312"/>
    <cellStyle name="Normal 9 2 7 4 2" xfId="1491"/>
    <cellStyle name="Normal 9 2 7 4 2 2" xfId="13003"/>
    <cellStyle name="Normal 9 2 7 4 3" xfId="33784"/>
    <cellStyle name="Normal 9 2 7 5" xfId="36170"/>
    <cellStyle name="Normal 9 2 7 5 2" xfId="34224"/>
    <cellStyle name="Normal 9 2 7 5 2 2" xfId="14396"/>
    <cellStyle name="Normal 9 2 7 5 3" xfId="31599"/>
    <cellStyle name="Normal 9 2 7 6" xfId="36918"/>
    <cellStyle name="Normal 9 2 7 6 2" xfId="38183"/>
    <cellStyle name="Normal 9 2 7 6 2 2" xfId="20593"/>
    <cellStyle name="Normal 9 2 7 6 3" xfId="32521"/>
    <cellStyle name="Normal 9 2 7 7" xfId="34228"/>
    <cellStyle name="Normal 9 2 7 7 2" xfId="32630"/>
    <cellStyle name="Normal 9 2 7 8" xfId="34239"/>
    <cellStyle name="Normal 9 2 7 8 2" xfId="23755"/>
    <cellStyle name="Normal 9 2 7 9" xfId="34242"/>
    <cellStyle name="Normal 9 2 8" xfId="29306"/>
    <cellStyle name="Normal 9 2 8 2" xfId="29548"/>
    <cellStyle name="Normal 9 2 8 2 2" xfId="36529"/>
    <cellStyle name="Normal 9 2 8 3" xfId="34268"/>
    <cellStyle name="Normal 9 2 9" xfId="31783"/>
    <cellStyle name="Normal 9 2 9 2" xfId="29550"/>
    <cellStyle name="Normal 9 2 9 2 2" xfId="17688"/>
    <cellStyle name="Normal 9 2 9 3" xfId="31805"/>
    <cellStyle name="Normal 9 3" xfId="34273"/>
    <cellStyle name="Normal 9 3 10" xfId="33314"/>
    <cellStyle name="Normal 9 3 10 2" xfId="34279"/>
    <cellStyle name="Normal 9 3 10 2 2" xfId="33456"/>
    <cellStyle name="Normal 9 3 10 3" xfId="1375"/>
    <cellStyle name="Normal 9 3 11" xfId="34283"/>
    <cellStyle name="Normal 9 3 11 2" xfId="34286"/>
    <cellStyle name="Normal 9 3 11 2 2" xfId="34287"/>
    <cellStyle name="Normal 9 3 11 3" xfId="38873"/>
    <cellStyle name="Normal 9 3 12" xfId="15154"/>
    <cellStyle name="Normal 9 3 12 2" xfId="15157"/>
    <cellStyle name="Normal 9 3 12 2 2" xfId="33090"/>
    <cellStyle name="Normal 9 3 12 3" xfId="30179"/>
    <cellStyle name="Normal 9 3 13" xfId="79"/>
    <cellStyle name="Normal 9 3 13 2" xfId="33771"/>
    <cellStyle name="Normal 9 3 13 2 2" xfId="28210"/>
    <cellStyle name="Normal 9 3 13 3" xfId="38812"/>
    <cellStyle name="Normal 9 3 14" xfId="32379"/>
    <cellStyle name="Normal 9 3 14 2" xfId="38371"/>
    <cellStyle name="Normal 9 3 15" xfId="38630"/>
    <cellStyle name="Normal 9 3 15 2" xfId="33777"/>
    <cellStyle name="Normal 9 3 16" xfId="37102"/>
    <cellStyle name="Normal 9 3 17" xfId="37248"/>
    <cellStyle name="Normal 9 3 2" xfId="35050"/>
    <cellStyle name="Normal 9 3 2 10" xfId="31012"/>
    <cellStyle name="Normal 9 3 2 10 2" xfId="34306"/>
    <cellStyle name="Normal 9 3 2 10 2 2" xfId="9280"/>
    <cellStyle name="Normal 9 3 2 10 3" xfId="24980"/>
    <cellStyle name="Normal 9 3 2 11" xfId="26912"/>
    <cellStyle name="Normal 9 3 2 11 2" xfId="34315"/>
    <cellStyle name="Normal 9 3 2 11 2 2" xfId="30626"/>
    <cellStyle name="Normal 9 3 2 11 3" xfId="25030"/>
    <cellStyle name="Normal 9 3 2 12" xfId="34317"/>
    <cellStyle name="Normal 9 3 2 12 2" xfId="34324"/>
    <cellStyle name="Normal 9 3 2 12 2 2" xfId="30151"/>
    <cellStyle name="Normal 9 3 2 12 3" xfId="27854"/>
    <cellStyle name="Normal 9 3 2 13" xfId="27711"/>
    <cellStyle name="Normal 9 3 2 13 2" xfId="34330"/>
    <cellStyle name="Normal 9 3 2 14" xfId="34007"/>
    <cellStyle name="Normal 9 3 2 14 2" xfId="34333"/>
    <cellStyle name="Normal 9 3 2 15" xfId="6912"/>
    <cellStyle name="Normal 9 3 2 16" xfId="17420"/>
    <cellStyle name="Normal 9 3 2 2" xfId="37596"/>
    <cellStyle name="Normal 9 3 2 2 10" xfId="3495"/>
    <cellStyle name="Normal 9 3 2 2 10 2" xfId="37773"/>
    <cellStyle name="Normal 9 3 2 2 11" xfId="34339"/>
    <cellStyle name="Normal 9 3 2 2 2" xfId="33270"/>
    <cellStyle name="Normal 9 3 2 2 2 10" xfId="34345"/>
    <cellStyle name="Normal 9 3 2 2 2 2" xfId="36737"/>
    <cellStyle name="Normal 9 3 2 2 2 2 2" xfId="38798"/>
    <cellStyle name="Normal 9 3 2 2 2 2 2 2" xfId="3425"/>
    <cellStyle name="Normal 9 3 2 2 2 2 3" xfId="34348"/>
    <cellStyle name="Normal 9 3 2 2 2 3" xfId="20605"/>
    <cellStyle name="Normal 9 3 2 2 2 3 2" xfId="38027"/>
    <cellStyle name="Normal 9 3 2 2 2 3 2 2" xfId="21472"/>
    <cellStyle name="Normal 9 3 2 2 2 3 3" xfId="34350"/>
    <cellStyle name="Normal 9 3 2 2 2 4" xfId="36048"/>
    <cellStyle name="Normal 9 3 2 2 2 4 2" xfId="33683"/>
    <cellStyle name="Normal 9 3 2 2 2 4 2 2" xfId="4647"/>
    <cellStyle name="Normal 9 3 2 2 2 4 3" xfId="34025"/>
    <cellStyle name="Normal 9 3 2 2 2 5" xfId="35983"/>
    <cellStyle name="Normal 9 3 2 2 2 5 2" xfId="38108"/>
    <cellStyle name="Normal 9 3 2 2 2 5 2 2" xfId="35580"/>
    <cellStyle name="Normal 9 3 2 2 2 5 3" xfId="37762"/>
    <cellStyle name="Normal 9 3 2 2 2 6" xfId="34351"/>
    <cellStyle name="Normal 9 3 2 2 2 6 2" xfId="35607"/>
    <cellStyle name="Normal 9 3 2 2 2 6 2 2" xfId="36322"/>
    <cellStyle name="Normal 9 3 2 2 2 6 3" xfId="35613"/>
    <cellStyle name="Normal 9 3 2 2 2 7" xfId="34354"/>
    <cellStyle name="Normal 9 3 2 2 2 7 2" xfId="38564"/>
    <cellStyle name="Normal 9 3 2 2 2 7 2 2" xfId="35653"/>
    <cellStyle name="Normal 9 3 2 2 2 7 3" xfId="38664"/>
    <cellStyle name="Normal 9 3 2 2 2 8" xfId="32004"/>
    <cellStyle name="Normal 9 3 2 2 2 8 2" xfId="37157"/>
    <cellStyle name="Normal 9 3 2 2 2 9" xfId="31184"/>
    <cellStyle name="Normal 9 3 2 2 2 9 2" xfId="9160"/>
    <cellStyle name="Normal 9 3 2 2 3" xfId="38694"/>
    <cellStyle name="Normal 9 3 2 2 3 2" xfId="38015"/>
    <cellStyle name="Normal 9 3 2 2 3 2 2" xfId="25153"/>
    <cellStyle name="Normal 9 3 2 2 3 3" xfId="38218"/>
    <cellStyle name="Normal 9 3 2 2 4" xfId="34356"/>
    <cellStyle name="Normal 9 3 2 2 4 2" xfId="34364"/>
    <cellStyle name="Normal 9 3 2 2 4 2 2" xfId="34365"/>
    <cellStyle name="Normal 9 3 2 2 4 3" xfId="34368"/>
    <cellStyle name="Normal 9 3 2 2 5" xfId="34256"/>
    <cellStyle name="Normal 9 3 2 2 5 2" xfId="34372"/>
    <cellStyle name="Normal 9 3 2 2 5 2 2" xfId="7618"/>
    <cellStyle name="Normal 9 3 2 2 5 3" xfId="3729"/>
    <cellStyle name="Normal 9 3 2 2 6" xfId="27848"/>
    <cellStyle name="Normal 9 3 2 2 6 2" xfId="34373"/>
    <cellStyle name="Normal 9 3 2 2 6 2 2" xfId="23939"/>
    <cellStyle name="Normal 9 3 2 2 6 3" xfId="28943"/>
    <cellStyle name="Normal 9 3 2 2 7" xfId="36674"/>
    <cellStyle name="Normal 9 3 2 2 7 2" xfId="29074"/>
    <cellStyle name="Normal 9 3 2 2 7 2 2" xfId="32598"/>
    <cellStyle name="Normal 9 3 2 2 7 3" xfId="30717"/>
    <cellStyle name="Normal 9 3 2 2 8" xfId="38652"/>
    <cellStyle name="Normal 9 3 2 2 8 2" xfId="28612"/>
    <cellStyle name="Normal 9 3 2 2 8 2 2" xfId="24067"/>
    <cellStyle name="Normal 9 3 2 2 8 3" xfId="28660"/>
    <cellStyle name="Normal 9 3 2 2 9" xfId="24573"/>
    <cellStyle name="Normal 9 3 2 2 9 2" xfId="30199"/>
    <cellStyle name="Normal 9 3 2 3" xfId="33262"/>
    <cellStyle name="Normal 9 3 2 3 10" xfId="30411"/>
    <cellStyle name="Normal 9 3 2 3 10 2" xfId="32852"/>
    <cellStyle name="Normal 9 3 2 3 11" xfId="29827"/>
    <cellStyle name="Normal 9 3 2 3 2" xfId="34052"/>
    <cellStyle name="Normal 9 3 2 3 2 10" xfId="34381"/>
    <cellStyle name="Normal 9 3 2 3 2 2" xfId="28555"/>
    <cellStyle name="Normal 9 3 2 3 2 2 2" xfId="35614"/>
    <cellStyle name="Normal 9 3 2 3 2 2 2 2" xfId="21882"/>
    <cellStyle name="Normal 9 3 2 3 2 2 3" xfId="35617"/>
    <cellStyle name="Normal 9 3 2 3 2 3" xfId="8176"/>
    <cellStyle name="Normal 9 3 2 3 2 3 2" xfId="34384"/>
    <cellStyle name="Normal 9 3 2 3 2 3 2 2" xfId="21923"/>
    <cellStyle name="Normal 9 3 2 3 2 3 3" xfId="35158"/>
    <cellStyle name="Normal 9 3 2 3 2 4" xfId="37397"/>
    <cellStyle name="Normal 9 3 2 3 2 4 2" xfId="32899"/>
    <cellStyle name="Normal 9 3 2 3 2 4 2 2" xfId="34387"/>
    <cellStyle name="Normal 9 3 2 3 2 4 3" xfId="34391"/>
    <cellStyle name="Normal 9 3 2 3 2 5" xfId="32308"/>
    <cellStyle name="Normal 9 3 2 3 2 5 2" xfId="3426"/>
    <cellStyle name="Normal 9 3 2 3 2 5 2 2" xfId="34394"/>
    <cellStyle name="Normal 9 3 2 3 2 5 3" xfId="36396"/>
    <cellStyle name="Normal 9 3 2 3 2 6" xfId="36464"/>
    <cellStyle name="Normal 9 3 2 3 2 6 2" xfId="7490"/>
    <cellStyle name="Normal 9 3 2 3 2 6 2 2" xfId="33246"/>
    <cellStyle name="Normal 9 3 2 3 2 6 3" xfId="34396"/>
    <cellStyle name="Normal 9 3 2 3 2 7" xfId="30400"/>
    <cellStyle name="Normal 9 3 2 3 2 7 2" xfId="7560"/>
    <cellStyle name="Normal 9 3 2 3 2 7 2 2" xfId="37151"/>
    <cellStyle name="Normal 9 3 2 3 2 7 3" xfId="25302"/>
    <cellStyle name="Normal 9 3 2 3 2 8" xfId="30405"/>
    <cellStyle name="Normal 9 3 2 3 2 8 2" xfId="7662"/>
    <cellStyle name="Normal 9 3 2 3 2 9" xfId="37171"/>
    <cellStyle name="Normal 9 3 2 3 2 9 2" xfId="7804"/>
    <cellStyle name="Normal 9 3 2 3 3" xfId="34413"/>
    <cellStyle name="Normal 9 3 2 3 3 2" xfId="34414"/>
    <cellStyle name="Normal 9 3 2 3 3 2 2" xfId="38418"/>
    <cellStyle name="Normal 9 3 2 3 3 3" xfId="34417"/>
    <cellStyle name="Normal 9 3 2 3 4" xfId="19206"/>
    <cellStyle name="Normal 9 3 2 3 4 2" xfId="23838"/>
    <cellStyle name="Normal 9 3 2 3 4 2 2" xfId="36643"/>
    <cellStyle name="Normal 9 3 2 3 4 3" xfId="31857"/>
    <cellStyle name="Normal 9 3 2 3 5" xfId="29768"/>
    <cellStyle name="Normal 9 3 2 3 5 2" xfId="30601"/>
    <cellStyle name="Normal 9 3 2 3 5 2 2" xfId="36895"/>
    <cellStyle name="Normal 9 3 2 3 5 3" xfId="11407"/>
    <cellStyle name="Normal 9 3 2 3 6" xfId="34434"/>
    <cellStyle name="Normal 9 3 2 3 6 2" xfId="38764"/>
    <cellStyle name="Normal 9 3 2 3 6 2 2" xfId="35917"/>
    <cellStyle name="Normal 9 3 2 3 6 3" xfId="25392"/>
    <cellStyle name="Normal 9 3 2 3 7" xfId="34437"/>
    <cellStyle name="Normal 9 3 2 3 7 2" xfId="34438"/>
    <cellStyle name="Normal 9 3 2 3 7 2 2" xfId="34439"/>
    <cellStyle name="Normal 9 3 2 3 7 3" xfId="32848"/>
    <cellStyle name="Normal 9 3 2 3 8" xfId="37670"/>
    <cellStyle name="Normal 9 3 2 3 8 2" xfId="28718"/>
    <cellStyle name="Normal 9 3 2 3 8 2 2" xfId="8762"/>
    <cellStyle name="Normal 9 3 2 3 8 3" xfId="28732"/>
    <cellStyle name="Normal 9 3 2 3 9" xfId="23952"/>
    <cellStyle name="Normal 9 3 2 3 9 2" xfId="34444"/>
    <cellStyle name="Normal 9 3 2 4" xfId="34454"/>
    <cellStyle name="Normal 9 3 2 4 10" xfId="26426"/>
    <cellStyle name="Normal 9 3 2 4 2" xfId="34193"/>
    <cellStyle name="Normal 9 3 2 4 2 2" xfId="37971"/>
    <cellStyle name="Normal 9 3 2 4 2 2 2" xfId="38849"/>
    <cellStyle name="Normal 9 3 2 4 2 3" xfId="8381"/>
    <cellStyle name="Normal 9 3 2 4 3" xfId="34459"/>
    <cellStyle name="Normal 9 3 2 4 3 2" xfId="34467"/>
    <cellStyle name="Normal 9 3 2 4 3 2 2" xfId="37058"/>
    <cellStyle name="Normal 9 3 2 4 3 3" xfId="35459"/>
    <cellStyle name="Normal 9 3 2 4 4" xfId="34469"/>
    <cellStyle name="Normal 9 3 2 4 4 2" xfId="25201"/>
    <cellStyle name="Normal 9 3 2 4 4 2 2" xfId="27641"/>
    <cellStyle name="Normal 9 3 2 4 4 3" xfId="32147"/>
    <cellStyle name="Normal 9 3 2 4 5" xfId="34481"/>
    <cellStyle name="Normal 9 3 2 4 5 2" xfId="37939"/>
    <cellStyle name="Normal 9 3 2 4 5 2 2" xfId="34489"/>
    <cellStyle name="Normal 9 3 2 4 5 3" xfId="5843"/>
    <cellStyle name="Normal 9 3 2 4 6" xfId="28764"/>
    <cellStyle name="Normal 9 3 2 4 6 2" xfId="38667"/>
    <cellStyle name="Normal 9 3 2 4 6 2 2" xfId="38100"/>
    <cellStyle name="Normal 9 3 2 4 6 3" xfId="27183"/>
    <cellStyle name="Normal 9 3 2 4 7" xfId="34490"/>
    <cellStyle name="Normal 9 3 2 4 7 2" xfId="38483"/>
    <cellStyle name="Normal 9 3 2 4 7 2 2" xfId="34491"/>
    <cellStyle name="Normal 9 3 2 4 7 3" xfId="28491"/>
    <cellStyle name="Normal 9 3 2 4 8" xfId="33159"/>
    <cellStyle name="Normal 9 3 2 4 8 2" xfId="37166"/>
    <cellStyle name="Normal 9 3 2 4 9" xfId="35945"/>
    <cellStyle name="Normal 9 3 2 4 9 2" xfId="31708"/>
    <cellStyle name="Normal 9 3 2 5" xfId="34498"/>
    <cellStyle name="Normal 9 3 2 5 10" xfId="30847"/>
    <cellStyle name="Normal 9 3 2 5 2" xfId="25119"/>
    <cellStyle name="Normal 9 3 2 5 2 2" xfId="34505"/>
    <cellStyle name="Normal 9 3 2 5 2 2 2" xfId="34507"/>
    <cellStyle name="Normal 9 3 2 5 2 3" xfId="20108"/>
    <cellStyle name="Normal 9 3 2 5 3" xfId="34509"/>
    <cellStyle name="Normal 9 3 2 5 3 2" xfId="37144"/>
    <cellStyle name="Normal 9 3 2 5 3 2 2" xfId="34512"/>
    <cellStyle name="Normal 9 3 2 5 3 3" xfId="20217"/>
    <cellStyle name="Normal 9 3 2 5 4" xfId="38580"/>
    <cellStyle name="Normal 9 3 2 5 4 2" xfId="37486"/>
    <cellStyle name="Normal 9 3 2 5 4 2 2" xfId="13238"/>
    <cellStyle name="Normal 9 3 2 5 4 3" xfId="3676"/>
    <cellStyle name="Normal 9 3 2 5 5" xfId="36209"/>
    <cellStyle name="Normal 9 3 2 5 5 2" xfId="34513"/>
    <cellStyle name="Normal 9 3 2 5 5 2 2" xfId="36996"/>
    <cellStyle name="Normal 9 3 2 5 5 3" xfId="19609"/>
    <cellStyle name="Normal 9 3 2 5 6" xfId="31237"/>
    <cellStyle name="Normal 9 3 2 5 6 2" xfId="34514"/>
    <cellStyle name="Normal 9 3 2 5 6 2 2" xfId="38368"/>
    <cellStyle name="Normal 9 3 2 5 6 3" xfId="20319"/>
    <cellStyle name="Normal 9 3 2 5 7" xfId="34515"/>
    <cellStyle name="Normal 9 3 2 5 7 2" xfId="34188"/>
    <cellStyle name="Normal 9 3 2 5 7 2 2" xfId="36791"/>
    <cellStyle name="Normal 9 3 2 5 7 3" xfId="20360"/>
    <cellStyle name="Normal 9 3 2 5 8" xfId="38211"/>
    <cellStyle name="Normal 9 3 2 5 8 2" xfId="353"/>
    <cellStyle name="Normal 9 3 2 5 9" xfId="23963"/>
    <cellStyle name="Normal 9 3 2 5 9 2" xfId="34519"/>
    <cellStyle name="Normal 9 3 2 6" xfId="38026"/>
    <cellStyle name="Normal 9 3 2 6 2" xfId="34240"/>
    <cellStyle name="Normal 9 3 2 6 2 2" xfId="24531"/>
    <cellStyle name="Normal 9 3 2 6 2 2 2" xfId="16913"/>
    <cellStyle name="Normal 9 3 2 6 2 3" xfId="34520"/>
    <cellStyle name="Normal 9 3 2 6 3" xfId="34522"/>
    <cellStyle name="Normal 9 3 2 6 3 2" xfId="34524"/>
    <cellStyle name="Normal 9 3 2 6 3 2 2" xfId="35419"/>
    <cellStyle name="Normal 9 3 2 6 3 3" xfId="33696"/>
    <cellStyle name="Normal 9 3 2 6 4" xfId="24039"/>
    <cellStyle name="Normal 9 3 2 6 4 2" xfId="29752"/>
    <cellStyle name="Normal 9 3 2 6 4 2 2" xfId="29757"/>
    <cellStyle name="Normal 9 3 2 6 4 3" xfId="6876"/>
    <cellStyle name="Normal 9 3 2 6 5" xfId="901"/>
    <cellStyle name="Normal 9 3 2 6 5 2" xfId="38860"/>
    <cellStyle name="Normal 9 3 2 6 5 2 2" xfId="38142"/>
    <cellStyle name="Normal 9 3 2 6 5 3" xfId="3081"/>
    <cellStyle name="Normal 9 3 2 6 6" xfId="34525"/>
    <cellStyle name="Normal 9 3 2 6 6 2" xfId="35674"/>
    <cellStyle name="Normal 9 3 2 6 6 2 2" xfId="38538"/>
    <cellStyle name="Normal 9 3 2 6 6 3" xfId="1860"/>
    <cellStyle name="Normal 9 3 2 6 7" xfId="36273"/>
    <cellStyle name="Normal 9 3 2 6 7 2" xfId="32634"/>
    <cellStyle name="Normal 9 3 2 6 8" xfId="38146"/>
    <cellStyle name="Normal 9 3 2 6 8 2" xfId="33525"/>
    <cellStyle name="Normal 9 3 2 6 9" xfId="26729"/>
    <cellStyle name="Normal 9 3 2 7" xfId="36815"/>
    <cellStyle name="Normal 9 3 2 7 2" xfId="34533"/>
    <cellStyle name="Normal 9 3 2 7 2 2" xfId="24575"/>
    <cellStyle name="Normal 9 3 2 7 3" xfId="34535"/>
    <cellStyle name="Normal 9 3 2 8" xfId="37808"/>
    <cellStyle name="Normal 9 3 2 8 2" xfId="34536"/>
    <cellStyle name="Normal 9 3 2 8 2 2" xfId="34539"/>
    <cellStyle name="Normal 9 3 2 8 3" xfId="34540"/>
    <cellStyle name="Normal 9 3 2 9" xfId="35439"/>
    <cellStyle name="Normal 9 3 2 9 2" xfId="34543"/>
    <cellStyle name="Normal 9 3 2 9 2 2" xfId="35734"/>
    <cellStyle name="Normal 9 3 2 9 3" xfId="8999"/>
    <cellStyle name="Normal 9 3 3" xfId="34614"/>
    <cellStyle name="Normal 9 3 3 10" xfId="34545"/>
    <cellStyle name="Normal 9 3 3 10 2" xfId="34548"/>
    <cellStyle name="Normal 9 3 3 11" xfId="34550"/>
    <cellStyle name="Normal 9 3 3 2" xfId="35318"/>
    <cellStyle name="Normal 9 3 3 2 10" xfId="20120"/>
    <cellStyle name="Normal 9 3 3 2 2" xfId="34554"/>
    <cellStyle name="Normal 9 3 3 2 2 2" xfId="28583"/>
    <cellStyle name="Normal 9 3 3 2 2 2 2" xfId="37082"/>
    <cellStyle name="Normal 9 3 3 2 2 3" xfId="14971"/>
    <cellStyle name="Normal 9 3 3 2 3" xfId="34555"/>
    <cellStyle name="Normal 9 3 3 2 3 2" xfId="37891"/>
    <cellStyle name="Normal 9 3 3 2 3 2 2" xfId="36620"/>
    <cellStyle name="Normal 9 3 3 2 3 3" xfId="13257"/>
    <cellStyle name="Normal 9 3 3 2 4" xfId="34557"/>
    <cellStyle name="Normal 9 3 3 2 4 2" xfId="34561"/>
    <cellStyle name="Normal 9 3 3 2 4 2 2" xfId="34564"/>
    <cellStyle name="Normal 9 3 3 2 4 3" xfId="24139"/>
    <cellStyle name="Normal 9 3 3 2 5" xfId="34323"/>
    <cellStyle name="Normal 9 3 3 2 5 2" xfId="30150"/>
    <cellStyle name="Normal 9 3 3 2 5 2 2" xfId="26298"/>
    <cellStyle name="Normal 9 3 3 2 5 3" xfId="6015"/>
    <cellStyle name="Normal 9 3 3 2 6" xfId="27857"/>
    <cellStyle name="Normal 9 3 3 2 6 2" xfId="33452"/>
    <cellStyle name="Normal 9 3 3 2 6 2 2" xfId="34596"/>
    <cellStyle name="Normal 9 3 3 2 6 3" xfId="25719"/>
    <cellStyle name="Normal 9 3 3 2 7" xfId="34599"/>
    <cellStyle name="Normal 9 3 3 2 7 2" xfId="34602"/>
    <cellStyle name="Normal 9 3 3 2 7 2 2" xfId="35221"/>
    <cellStyle name="Normal 9 3 3 2 7 3" xfId="33613"/>
    <cellStyle name="Normal 9 3 3 2 8" xfId="26505"/>
    <cellStyle name="Normal 9 3 3 2 8 2" xfId="26512"/>
    <cellStyle name="Normal 9 3 3 2 9" xfId="27312"/>
    <cellStyle name="Normal 9 3 3 2 9 2" xfId="34608"/>
    <cellStyle name="Normal 9 3 3 3" xfId="27342"/>
    <cellStyle name="Normal 9 3 3 3 2" xfId="34628"/>
    <cellStyle name="Normal 9 3 3 3 2 2" xfId="28586"/>
    <cellStyle name="Normal 9 3 3 3 3" xfId="34631"/>
    <cellStyle name="Normal 9 3 3 4" xfId="35482"/>
    <cellStyle name="Normal 9 3 3 4 2" xfId="33757"/>
    <cellStyle name="Normal 9 3 3 4 2 2" xfId="34633"/>
    <cellStyle name="Normal 9 3 3 4 3" xfId="23881"/>
    <cellStyle name="Normal 9 3 3 5" xfId="34035"/>
    <cellStyle name="Normal 9 3 3 5 2" xfId="38080"/>
    <cellStyle name="Normal 9 3 3 5 2 2" xfId="38457"/>
    <cellStyle name="Normal 9 3 3 5 3" xfId="33644"/>
    <cellStyle name="Normal 9 3 3 6" xfId="34019"/>
    <cellStyle name="Normal 9 3 3 6 2" xfId="34653"/>
    <cellStyle name="Normal 9 3 3 6 2 2" xfId="34230"/>
    <cellStyle name="Normal 9 3 3 6 3" xfId="34655"/>
    <cellStyle name="Normal 9 3 3 7" xfId="30462"/>
    <cellStyle name="Normal 9 3 3 7 2" xfId="34656"/>
    <cellStyle name="Normal 9 3 3 7 2 2" xfId="31577"/>
    <cellStyle name="Normal 9 3 3 7 3" xfId="34657"/>
    <cellStyle name="Normal 9 3 3 8" xfId="36824"/>
    <cellStyle name="Normal 9 3 3 8 2" xfId="34658"/>
    <cellStyle name="Normal 9 3 3 8 2 2" xfId="34661"/>
    <cellStyle name="Normal 9 3 3 8 3" xfId="34668"/>
    <cellStyle name="Normal 9 3 3 9" xfId="37984"/>
    <cellStyle name="Normal 9 3 3 9 2" xfId="6887"/>
    <cellStyle name="Normal 9 3 4" xfId="26133"/>
    <cellStyle name="Normal 9 3 4 10" xfId="36884"/>
    <cellStyle name="Normal 9 3 4 10 2" xfId="8976"/>
    <cellStyle name="Normal 9 3 4 11" xfId="34678"/>
    <cellStyle name="Normal 9 3 4 2" xfId="34690"/>
    <cellStyle name="Normal 9 3 4 2 10" xfId="35074"/>
    <cellStyle name="Normal 9 3 4 2 2" xfId="6542"/>
    <cellStyle name="Normal 9 3 4 2 2 2" xfId="6345"/>
    <cellStyle name="Normal 9 3 4 2 2 2 2" xfId="16086"/>
    <cellStyle name="Normal 9 3 4 2 2 3" xfId="16091"/>
    <cellStyle name="Normal 9 3 4 2 3" xfId="7418"/>
    <cellStyle name="Normal 9 3 4 2 3 2" xfId="16094"/>
    <cellStyle name="Normal 9 3 4 2 3 2 2" xfId="24879"/>
    <cellStyle name="Normal 9 3 4 2 3 3" xfId="20263"/>
    <cellStyle name="Normal 9 3 4 2 4" xfId="16098"/>
    <cellStyle name="Normal 9 3 4 2 4 2" xfId="16103"/>
    <cellStyle name="Normal 9 3 4 2 4 2 2" xfId="16110"/>
    <cellStyle name="Normal 9 3 4 2 4 3" xfId="16116"/>
    <cellStyle name="Normal 9 3 4 2 5" xfId="14344"/>
    <cellStyle name="Normal 9 3 4 2 5 2" xfId="9645"/>
    <cellStyle name="Normal 9 3 4 2 5 2 2" xfId="16517"/>
    <cellStyle name="Normal 9 3 4 2 5 3" xfId="8130"/>
    <cellStyle name="Normal 9 3 4 2 6" xfId="16124"/>
    <cellStyle name="Normal 9 3 4 2 6 2" xfId="16132"/>
    <cellStyle name="Normal 9 3 4 2 6 2 2" xfId="18748"/>
    <cellStyle name="Normal 9 3 4 2 6 3" xfId="16136"/>
    <cellStyle name="Normal 9 3 4 2 7" xfId="8397"/>
    <cellStyle name="Normal 9 3 4 2 7 2" xfId="17355"/>
    <cellStyle name="Normal 9 3 4 2 7 2 2" xfId="20725"/>
    <cellStyle name="Normal 9 3 4 2 7 3" xfId="33953"/>
    <cellStyle name="Normal 9 3 4 2 8" xfId="17016"/>
    <cellStyle name="Normal 9 3 4 2 8 2" xfId="16145"/>
    <cellStyle name="Normal 9 3 4 2 9" xfId="23769"/>
    <cellStyle name="Normal 9 3 4 2 9 2" xfId="15911"/>
    <cellStyle name="Normal 9 3 4 3" xfId="34701"/>
    <cellStyle name="Normal 9 3 4 3 2" xfId="18430"/>
    <cellStyle name="Normal 9 3 4 3 2 2" xfId="8570"/>
    <cellStyle name="Normal 9 3 4 3 3" xfId="7157"/>
    <cellStyle name="Normal 9 3 4 4" xfId="9257"/>
    <cellStyle name="Normal 9 3 4 4 2" xfId="575"/>
    <cellStyle name="Normal 9 3 4 4 2 2" xfId="34703"/>
    <cellStyle name="Normal 9 3 4 4 3" xfId="23831"/>
    <cellStyle name="Normal 9 3 4 5" xfId="34716"/>
    <cellStyle name="Normal 9 3 4 5 2" xfId="8667"/>
    <cellStyle name="Normal 9 3 4 5 2 2" xfId="10885"/>
    <cellStyle name="Normal 9 3 4 5 3" xfId="10889"/>
    <cellStyle name="Normal 9 3 4 6" xfId="34726"/>
    <cellStyle name="Normal 9 3 4 6 2" xfId="8715"/>
    <cellStyle name="Normal 9 3 4 6 2 2" xfId="34728"/>
    <cellStyle name="Normal 9 3 4 6 3" xfId="34061"/>
    <cellStyle name="Normal 9 3 4 7" xfId="38717"/>
    <cellStyle name="Normal 9 3 4 7 2" xfId="9669"/>
    <cellStyle name="Normal 9 3 4 7 2 2" xfId="34733"/>
    <cellStyle name="Normal 9 3 4 7 3" xfId="34734"/>
    <cellStyle name="Normal 9 3 4 8" xfId="38259"/>
    <cellStyle name="Normal 9 3 4 8 2" xfId="8807"/>
    <cellStyle name="Normal 9 3 4 8 2 2" xfId="34760"/>
    <cellStyle name="Normal 9 3 4 8 3" xfId="34775"/>
    <cellStyle name="Normal 9 3 4 9" xfId="37246"/>
    <cellStyle name="Normal 9 3 4 9 2" xfId="9734"/>
    <cellStyle name="Normal 9 3 5" xfId="10393"/>
    <cellStyle name="Normal 9 3 5 10" xfId="35252"/>
    <cellStyle name="Normal 9 3 5 2" xfId="38014"/>
    <cellStyle name="Normal 9 3 5 2 2" xfId="34781"/>
    <cellStyle name="Normal 9 3 5 2 2 2" xfId="36028"/>
    <cellStyle name="Normal 9 3 5 2 3" xfId="28337"/>
    <cellStyle name="Normal 9 3 5 3" xfId="34788"/>
    <cellStyle name="Normal 9 3 5 3 2" xfId="34790"/>
    <cellStyle name="Normal 9 3 5 3 2 2" xfId="4053"/>
    <cellStyle name="Normal 9 3 5 3 3" xfId="34793"/>
    <cellStyle name="Normal 9 3 5 4" xfId="34802"/>
    <cellStyle name="Normal 9 3 5 4 2" xfId="4359"/>
    <cellStyle name="Normal 9 3 5 4 2 2" xfId="3832"/>
    <cellStyle name="Normal 9 3 5 4 3" xfId="34803"/>
    <cellStyle name="Normal 9 3 5 5" xfId="37091"/>
    <cellStyle name="Normal 9 3 5 5 2" xfId="37094"/>
    <cellStyle name="Normal 9 3 5 5 2 2" xfId="3783"/>
    <cellStyle name="Normal 9 3 5 5 3" xfId="37902"/>
    <cellStyle name="Normal 9 3 5 6" xfId="37095"/>
    <cellStyle name="Normal 9 3 5 6 2" xfId="36930"/>
    <cellStyle name="Normal 9 3 5 6 2 2" xfId="32386"/>
    <cellStyle name="Normal 9 3 5 6 3" xfId="34807"/>
    <cellStyle name="Normal 9 3 5 7" xfId="34809"/>
    <cellStyle name="Normal 9 3 5 7 2" xfId="25688"/>
    <cellStyle name="Normal 9 3 5 7 2 2" xfId="13736"/>
    <cellStyle name="Normal 9 3 5 7 3" xfId="21716"/>
    <cellStyle name="Normal 9 3 5 8" xfId="37314"/>
    <cellStyle name="Normal 9 3 5 8 2" xfId="37524"/>
    <cellStyle name="Normal 9 3 5 9" xfId="33742"/>
    <cellStyle name="Normal 9 3 5 9 2" xfId="37792"/>
    <cellStyle name="Normal 9 3 6" xfId="38771"/>
    <cellStyle name="Normal 9 3 6 10" xfId="26297"/>
    <cellStyle name="Normal 9 3 6 2" xfId="34813"/>
    <cellStyle name="Normal 9 3 6 2 2" xfId="22708"/>
    <cellStyle name="Normal 9 3 6 2 2 2" xfId="22710"/>
    <cellStyle name="Normal 9 3 6 2 3" xfId="22719"/>
    <cellStyle name="Normal 9 3 6 3" xfId="34815"/>
    <cellStyle name="Normal 9 3 6 3 2" xfId="10775"/>
    <cellStyle name="Normal 9 3 6 3 2 2" xfId="20080"/>
    <cellStyle name="Normal 9 3 6 3 3" xfId="22756"/>
    <cellStyle name="Normal 9 3 6 4" xfId="36100"/>
    <cellStyle name="Normal 9 3 6 4 2" xfId="22789"/>
    <cellStyle name="Normal 9 3 6 4 2 2" xfId="22791"/>
    <cellStyle name="Normal 9 3 6 4 3" xfId="22795"/>
    <cellStyle name="Normal 9 3 6 5" xfId="34816"/>
    <cellStyle name="Normal 9 3 6 5 2" xfId="22849"/>
    <cellStyle name="Normal 9 3 6 5 2 2" xfId="21308"/>
    <cellStyle name="Normal 9 3 6 5 3" xfId="26886"/>
    <cellStyle name="Normal 9 3 6 6" xfId="34817"/>
    <cellStyle name="Normal 9 3 6 6 2" xfId="37627"/>
    <cellStyle name="Normal 9 3 6 6 2 2" xfId="34819"/>
    <cellStyle name="Normal 9 3 6 6 3" xfId="38116"/>
    <cellStyle name="Normal 9 3 6 7" xfId="25692"/>
    <cellStyle name="Normal 9 3 6 7 2" xfId="25693"/>
    <cellStyle name="Normal 9 3 6 7 2 2" xfId="16008"/>
    <cellStyle name="Normal 9 3 6 7 3" xfId="21767"/>
    <cellStyle name="Normal 9 3 6 8" xfId="34836"/>
    <cellStyle name="Normal 9 3 6 8 2" xfId="38420"/>
    <cellStyle name="Normal 9 3 6 9" xfId="37508"/>
    <cellStyle name="Normal 9 3 6 9 2" xfId="34840"/>
    <cellStyle name="Normal 9 3 7" xfId="34853"/>
    <cellStyle name="Normal 9 3 7 2" xfId="37552"/>
    <cellStyle name="Normal 9 3 7 2 2" xfId="30139"/>
    <cellStyle name="Normal 9 3 7 2 2 2" xfId="13214"/>
    <cellStyle name="Normal 9 3 7 2 3" xfId="30144"/>
    <cellStyle name="Normal 9 3 7 3" xfId="34879"/>
    <cellStyle name="Normal 9 3 7 3 2" xfId="37369"/>
    <cellStyle name="Normal 9 3 7 3 2 2" xfId="12627"/>
    <cellStyle name="Normal 9 3 7 3 3" xfId="35511"/>
    <cellStyle name="Normal 9 3 7 4" xfId="34892"/>
    <cellStyle name="Normal 9 3 7 4 2" xfId="38401"/>
    <cellStyle name="Normal 9 3 7 4 2 2" xfId="25815"/>
    <cellStyle name="Normal 9 3 7 4 3" xfId="30771"/>
    <cellStyle name="Normal 9 3 7 5" xfId="29585"/>
    <cellStyle name="Normal 9 3 7 5 2" xfId="34910"/>
    <cellStyle name="Normal 9 3 7 5 2 2" xfId="34915"/>
    <cellStyle name="Normal 9 3 7 5 3" xfId="33153"/>
    <cellStyle name="Normal 9 3 7 6" xfId="23860"/>
    <cellStyle name="Normal 9 3 7 6 2" xfId="23862"/>
    <cellStyle name="Normal 9 3 7 6 2 2" xfId="6833"/>
    <cellStyle name="Normal 9 3 7 6 3" xfId="38684"/>
    <cellStyle name="Normal 9 3 7 7" xfId="23866"/>
    <cellStyle name="Normal 9 3 7 7 2" xfId="25697"/>
    <cellStyle name="Normal 9 3 7 8" xfId="34922"/>
    <cellStyle name="Normal 9 3 7 8 2" xfId="38205"/>
    <cellStyle name="Normal 9 3 7 9" xfId="36247"/>
    <cellStyle name="Normal 9 3 8" xfId="31533"/>
    <cellStyle name="Normal 9 3 8 2" xfId="34929"/>
    <cellStyle name="Normal 9 3 8 2 2" xfId="30175"/>
    <cellStyle name="Normal 9 3 8 3" xfId="34930"/>
    <cellStyle name="Normal 9 3 9" xfId="12921"/>
    <cellStyle name="Normal 9 3 9 2" xfId="27041"/>
    <cellStyle name="Normal 9 3 9 2 2" xfId="18136"/>
    <cellStyle name="Normal 9 3 9 3" xfId="34931"/>
    <cellStyle name="Normal 9 4" xfId="34639"/>
    <cellStyle name="Normal 9 4 10" xfId="22765"/>
    <cellStyle name="Normal 9 4 10 2" xfId="4040"/>
    <cellStyle name="Normal 9 4 10 2 2" xfId="37019"/>
    <cellStyle name="Normal 9 4 10 3" xfId="7364"/>
    <cellStyle name="Normal 9 4 11" xfId="6456"/>
    <cellStyle name="Normal 9 4 11 2" xfId="28262"/>
    <cellStyle name="Normal 9 4 11 2 2" xfId="34127"/>
    <cellStyle name="Normal 9 4 11 3" xfId="28771"/>
    <cellStyle name="Normal 9 4 12" xfId="7549"/>
    <cellStyle name="Normal 9 4 12 2" xfId="1036"/>
    <cellStyle name="Normal 9 4 12 2 2" xfId="34936"/>
    <cellStyle name="Normal 9 4 12 3" xfId="29296"/>
    <cellStyle name="Normal 9 4 13" xfId="21217"/>
    <cellStyle name="Normal 9 4 13 2" xfId="24376"/>
    <cellStyle name="Normal 9 4 14" xfId="24380"/>
    <cellStyle name="Normal 9 4 14 2" xfId="29717"/>
    <cellStyle name="Normal 9 4 15" xfId="26625"/>
    <cellStyle name="Normal 9 4 16" xfId="29921"/>
    <cellStyle name="Normal 9 4 2" xfId="35569"/>
    <cellStyle name="Normal 9 4 2 10" xfId="38118"/>
    <cellStyle name="Normal 9 4 2 10 2" xfId="16212"/>
    <cellStyle name="Normal 9 4 2 11" xfId="34949"/>
    <cellStyle name="Normal 9 4 2 2" xfId="38545"/>
    <cellStyle name="Normal 9 4 2 2 10" xfId="32288"/>
    <cellStyle name="Normal 9 4 2 2 2" xfId="33839"/>
    <cellStyle name="Normal 9 4 2 2 2 2" xfId="29965"/>
    <cellStyle name="Normal 9 4 2 2 2 2 2" xfId="34951"/>
    <cellStyle name="Normal 9 4 2 2 2 3" xfId="34956"/>
    <cellStyle name="Normal 9 4 2 2 3" xfId="34957"/>
    <cellStyle name="Normal 9 4 2 2 3 2" xfId="34958"/>
    <cellStyle name="Normal 9 4 2 2 3 2 2" xfId="8512"/>
    <cellStyle name="Normal 9 4 2 2 3 3" xfId="34959"/>
    <cellStyle name="Normal 9 4 2 2 4" xfId="35814"/>
    <cellStyle name="Normal 9 4 2 2 4 2" xfId="36508"/>
    <cellStyle name="Normal 9 4 2 2 4 2 2" xfId="34961"/>
    <cellStyle name="Normal 9 4 2 2 4 3" xfId="34968"/>
    <cellStyle name="Normal 9 4 2 2 5" xfId="35764"/>
    <cellStyle name="Normal 9 4 2 2 5 2" xfId="35788"/>
    <cellStyle name="Normal 9 4 2 2 5 2 2" xfId="37002"/>
    <cellStyle name="Normal 9 4 2 2 5 3" xfId="34969"/>
    <cellStyle name="Normal 9 4 2 2 6" xfId="34973"/>
    <cellStyle name="Normal 9 4 2 2 6 2" xfId="38324"/>
    <cellStyle name="Normal 9 4 2 2 6 2 2" xfId="32498"/>
    <cellStyle name="Normal 9 4 2 2 6 3" xfId="25473"/>
    <cellStyle name="Normal 9 4 2 2 7" xfId="35143"/>
    <cellStyle name="Normal 9 4 2 2 7 2" xfId="37744"/>
    <cellStyle name="Normal 9 4 2 2 7 2 2" xfId="14934"/>
    <cellStyle name="Normal 9 4 2 2 7 3" xfId="24654"/>
    <cellStyle name="Normal 9 4 2 2 8" xfId="34946"/>
    <cellStyle name="Normal 9 4 2 2 8 2" xfId="38002"/>
    <cellStyle name="Normal 9 4 2 2 9" xfId="25124"/>
    <cellStyle name="Normal 9 4 2 2 9 2" xfId="29157"/>
    <cellStyle name="Normal 9 4 2 3" xfId="33341"/>
    <cellStyle name="Normal 9 4 2 3 2" xfId="12399"/>
    <cellStyle name="Normal 9 4 2 3 2 2" xfId="33551"/>
    <cellStyle name="Normal 9 4 2 3 3" xfId="34976"/>
    <cellStyle name="Normal 9 4 2 4" xfId="35126"/>
    <cellStyle name="Normal 9 4 2 4 2" xfId="10865"/>
    <cellStyle name="Normal 9 4 2 4 2 2" xfId="38809"/>
    <cellStyle name="Normal 9 4 2 4 3" xfId="34977"/>
    <cellStyle name="Normal 9 4 2 5" xfId="38440"/>
    <cellStyle name="Normal 9 4 2 5 2" xfId="12421"/>
    <cellStyle name="Normal 9 4 2 5 2 2" xfId="38586"/>
    <cellStyle name="Normal 9 4 2 5 3" xfId="30624"/>
    <cellStyle name="Normal 9 4 2 6" xfId="35701"/>
    <cellStyle name="Normal 9 4 2 6 2" xfId="8766"/>
    <cellStyle name="Normal 9 4 2 6 2 2" xfId="34980"/>
    <cellStyle name="Normal 9 4 2 6 3" xfId="34983"/>
    <cellStyle name="Normal 9 4 2 7" xfId="35982"/>
    <cellStyle name="Normal 9 4 2 7 2" xfId="12427"/>
    <cellStyle name="Normal 9 4 2 7 2 2" xfId="34984"/>
    <cellStyle name="Normal 9 4 2 7 3" xfId="18090"/>
    <cellStyle name="Normal 9 4 2 8" xfId="35535"/>
    <cellStyle name="Normal 9 4 2 8 2" xfId="17286"/>
    <cellStyle name="Normal 9 4 2 8 2 2" xfId="36874"/>
    <cellStyle name="Normal 9 4 2 8 3" xfId="34985"/>
    <cellStyle name="Normal 9 4 2 9" xfId="34986"/>
    <cellStyle name="Normal 9 4 2 9 2" xfId="37275"/>
    <cellStyle name="Normal 9 4 3" xfId="35176"/>
    <cellStyle name="Normal 9 4 3 10" xfId="30843"/>
    <cellStyle name="Normal 9 4 3 10 2" xfId="31410"/>
    <cellStyle name="Normal 9 4 3 11" xfId="33009"/>
    <cellStyle name="Normal 9 4 3 2" xfId="36654"/>
    <cellStyle name="Normal 9 4 3 2 10" xfId="34995"/>
    <cellStyle name="Normal 9 4 3 2 2" xfId="34997"/>
    <cellStyle name="Normal 9 4 3 2 2 2" xfId="35001"/>
    <cellStyle name="Normal 9 4 3 2 2 2 2" xfId="35029"/>
    <cellStyle name="Normal 9 4 3 2 2 3" xfId="35962"/>
    <cellStyle name="Normal 9 4 3 2 3" xfId="36281"/>
    <cellStyle name="Normal 9 4 3 2 3 2" xfId="35004"/>
    <cellStyle name="Normal 9 4 3 2 3 2 2" xfId="36172"/>
    <cellStyle name="Normal 9 4 3 2 3 3" xfId="33775"/>
    <cellStyle name="Normal 9 4 3 2 4" xfId="35005"/>
    <cellStyle name="Normal 9 4 3 2 4 2" xfId="35006"/>
    <cellStyle name="Normal 9 4 3 2 4 2 2" xfId="14773"/>
    <cellStyle name="Normal 9 4 3 2 4 3" xfId="37212"/>
    <cellStyle name="Normal 9 4 3 2 5" xfId="35637"/>
    <cellStyle name="Normal 9 4 3 2 5 2" xfId="35639"/>
    <cellStyle name="Normal 9 4 3 2 5 2 2" xfId="38534"/>
    <cellStyle name="Normal 9 4 3 2 5 3" xfId="35007"/>
    <cellStyle name="Normal 9 4 3 2 6" xfId="35647"/>
    <cellStyle name="Normal 9 4 3 2 6 2" xfId="36296"/>
    <cellStyle name="Normal 9 4 3 2 6 2 2" xfId="30632"/>
    <cellStyle name="Normal 9 4 3 2 6 3" xfId="38435"/>
    <cellStyle name="Normal 9 4 3 2 7" xfId="35740"/>
    <cellStyle name="Normal 9 4 3 2 7 2" xfId="36633"/>
    <cellStyle name="Normal 9 4 3 2 7 2 2" xfId="26418"/>
    <cellStyle name="Normal 9 4 3 2 7 3" xfId="24710"/>
    <cellStyle name="Normal 9 4 3 2 8" xfId="36424"/>
    <cellStyle name="Normal 9 4 3 2 8 2" xfId="36641"/>
    <cellStyle name="Normal 9 4 3 2 9" xfId="26423"/>
    <cellStyle name="Normal 9 4 3 2 9 2" xfId="36419"/>
    <cellStyle name="Normal 9 4 3 3" xfId="35009"/>
    <cellStyle name="Normal 9 4 3 3 2" xfId="35013"/>
    <cellStyle name="Normal 9 4 3 3 2 2" xfId="34410"/>
    <cellStyle name="Normal 9 4 3 3 3" xfId="35016"/>
    <cellStyle name="Normal 9 4 3 4" xfId="35018"/>
    <cellStyle name="Normal 9 4 3 4 2" xfId="35024"/>
    <cellStyle name="Normal 9 4 3 4 2 2" xfId="34629"/>
    <cellStyle name="Normal 9 4 3 4 3" xfId="35037"/>
    <cellStyle name="Normal 9 4 3 5" xfId="35043"/>
    <cellStyle name="Normal 9 4 3 5 2" xfId="38186"/>
    <cellStyle name="Normal 9 4 3 5 2 2" xfId="38241"/>
    <cellStyle name="Normal 9 4 3 5 3" xfId="35376"/>
    <cellStyle name="Normal 9 4 3 6" xfId="35044"/>
    <cellStyle name="Normal 9 4 3 6 2" xfId="35046"/>
    <cellStyle name="Normal 9 4 3 6 2 2" xfId="34740"/>
    <cellStyle name="Normal 9 4 3 6 3" xfId="35048"/>
    <cellStyle name="Normal 9 4 3 7" xfId="34713"/>
    <cellStyle name="Normal 9 4 3 7 2" xfId="34276"/>
    <cellStyle name="Normal 9 4 3 7 2 2" xfId="35051"/>
    <cellStyle name="Normal 9 4 3 7 3" xfId="34610"/>
    <cellStyle name="Normal 9 4 3 8" xfId="35561"/>
    <cellStyle name="Normal 9 4 3 8 2" xfId="35466"/>
    <cellStyle name="Normal 9 4 3 8 2 2" xfId="35055"/>
    <cellStyle name="Normal 9 4 3 8 3" xfId="33761"/>
    <cellStyle name="Normal 9 4 3 9" xfId="35060"/>
    <cellStyle name="Normal 9 4 3 9 2" xfId="38044"/>
    <cellStyle name="Normal 9 4 4" xfId="35062"/>
    <cellStyle name="Normal 9 4 4 10" xfId="34495"/>
    <cellStyle name="Normal 9 4 4 2" xfId="36976"/>
    <cellStyle name="Normal 9 4 4 2 2" xfId="35068"/>
    <cellStyle name="Normal 9 4 4 2 2 2" xfId="35070"/>
    <cellStyle name="Normal 9 4 4 2 3" xfId="35248"/>
    <cellStyle name="Normal 9 4 4 3" xfId="35080"/>
    <cellStyle name="Normal 9 4 4 3 2" xfId="35082"/>
    <cellStyle name="Normal 9 4 4 3 2 2" xfId="34975"/>
    <cellStyle name="Normal 9 4 4 3 3" xfId="26867"/>
    <cellStyle name="Normal 9 4 4 4" xfId="16870"/>
    <cellStyle name="Normal 9 4 4 4 2" xfId="35094"/>
    <cellStyle name="Normal 9 4 4 4 2 2" xfId="35014"/>
    <cellStyle name="Normal 9 4 4 4 3" xfId="35100"/>
    <cellStyle name="Normal 9 4 4 5" xfId="29877"/>
    <cellStyle name="Normal 9 4 4 5 2" xfId="29886"/>
    <cellStyle name="Normal 9 4 4 5 2 2" xfId="29594"/>
    <cellStyle name="Normal 9 4 4 5 3" xfId="28178"/>
    <cellStyle name="Normal 9 4 4 6" xfId="29889"/>
    <cellStyle name="Normal 9 4 4 6 2" xfId="28203"/>
    <cellStyle name="Normal 9 4 4 6 2 2" xfId="32249"/>
    <cellStyle name="Normal 9 4 4 6 3" xfId="28205"/>
    <cellStyle name="Normal 9 4 4 7" xfId="33348"/>
    <cellStyle name="Normal 9 4 4 7 2" xfId="35117"/>
    <cellStyle name="Normal 9 4 4 7 2 2" xfId="28211"/>
    <cellStyle name="Normal 9 4 4 7 3" xfId="28213"/>
    <cellStyle name="Normal 9 4 4 8" xfId="25592"/>
    <cellStyle name="Normal 9 4 4 8 2" xfId="28215"/>
    <cellStyle name="Normal 9 4 4 9" xfId="29496"/>
    <cellStyle name="Normal 9 4 4 9 2" xfId="34154"/>
    <cellStyle name="Normal 9 4 5" xfId="30976"/>
    <cellStyle name="Normal 9 4 5 10" xfId="32979"/>
    <cellStyle name="Normal 9 4 5 2" xfId="33519"/>
    <cellStyle name="Normal 9 4 5 2 2" xfId="35146"/>
    <cellStyle name="Normal 9 4 5 2 2 2" xfId="37252"/>
    <cellStyle name="Normal 9 4 5 2 3" xfId="31442"/>
    <cellStyle name="Normal 9 4 5 3" xfId="34719"/>
    <cellStyle name="Normal 9 4 5 3 2" xfId="35148"/>
    <cellStyle name="Normal 9 4 5 3 2 2" xfId="28635"/>
    <cellStyle name="Normal 9 4 5 3 3" xfId="33103"/>
    <cellStyle name="Normal 9 4 5 4" xfId="35149"/>
    <cellStyle name="Normal 9 4 5 4 2" xfId="35154"/>
    <cellStyle name="Normal 9 4 5 4 2 2" xfId="15323"/>
    <cellStyle name="Normal 9 4 5 4 3" xfId="36465"/>
    <cellStyle name="Normal 9 4 5 5" xfId="35162"/>
    <cellStyle name="Normal 9 4 5 5 2" xfId="34448"/>
    <cellStyle name="Normal 9 4 5 5 2 2" xfId="15355"/>
    <cellStyle name="Normal 9 4 5 5 3" xfId="35165"/>
    <cellStyle name="Normal 9 4 5 6" xfId="35166"/>
    <cellStyle name="Normal 9 4 5 6 2" xfId="35172"/>
    <cellStyle name="Normal 9 4 5 6 2 2" xfId="15386"/>
    <cellStyle name="Normal 9 4 5 6 3" xfId="38633"/>
    <cellStyle name="Normal 9 4 5 7" xfId="35174"/>
    <cellStyle name="Normal 9 4 5 7 2" xfId="37968"/>
    <cellStyle name="Normal 9 4 5 7 2 2" xfId="14194"/>
    <cellStyle name="Normal 9 4 5 7 3" xfId="21788"/>
    <cellStyle name="Normal 9 4 5 8" xfId="9791"/>
    <cellStyle name="Normal 9 4 5 8 2" xfId="38501"/>
    <cellStyle name="Normal 9 4 5 9" xfId="35184"/>
    <cellStyle name="Normal 9 4 5 9 2" xfId="36653"/>
    <cellStyle name="Normal 9 4 6" xfId="33523"/>
    <cellStyle name="Normal 9 4 6 2" xfId="24641"/>
    <cellStyle name="Normal 9 4 6 2 2" xfId="31323"/>
    <cellStyle name="Normal 9 4 6 2 2 2" xfId="5041"/>
    <cellStyle name="Normal 9 4 6 2 3" xfId="23293"/>
    <cellStyle name="Normal 9 4 6 3" xfId="33446"/>
    <cellStyle name="Normal 9 4 6 3 2" xfId="23329"/>
    <cellStyle name="Normal 9 4 6 3 2 2" xfId="23330"/>
    <cellStyle name="Normal 9 4 6 3 3" xfId="15757"/>
    <cellStyle name="Normal 9 4 6 4" xfId="34873"/>
    <cellStyle name="Normal 9 4 6 4 2" xfId="23373"/>
    <cellStyle name="Normal 9 4 6 4 2 2" xfId="23375"/>
    <cellStyle name="Normal 9 4 6 4 3" xfId="15765"/>
    <cellStyle name="Normal 9 4 6 5" xfId="34889"/>
    <cellStyle name="Normal 9 4 6 5 2" xfId="23410"/>
    <cellStyle name="Normal 9 4 6 5 2 2" xfId="6507"/>
    <cellStyle name="Normal 9 4 6 5 3" xfId="15778"/>
    <cellStyle name="Normal 9 4 6 6" xfId="38718"/>
    <cellStyle name="Normal 9 4 6 6 2" xfId="35185"/>
    <cellStyle name="Normal 9 4 6 6 2 2" xfId="38299"/>
    <cellStyle name="Normal 9 4 6 6 3" xfId="35186"/>
    <cellStyle name="Normal 9 4 6 7" xfId="25708"/>
    <cellStyle name="Normal 9 4 6 7 2" xfId="35573"/>
    <cellStyle name="Normal 9 4 6 8" xfId="25711"/>
    <cellStyle name="Normal 9 4 6 8 2" xfId="37539"/>
    <cellStyle name="Normal 9 4 6 9" xfId="33965"/>
    <cellStyle name="Normal 9 4 7" xfId="21469"/>
    <cellStyle name="Normal 9 4 7 2" xfId="33517"/>
    <cellStyle name="Normal 9 4 7 2 2" xfId="30363"/>
    <cellStyle name="Normal 9 4 7 3" xfId="38341"/>
    <cellStyle name="Normal 9 4 8" xfId="670"/>
    <cellStyle name="Normal 9 4 8 2" xfId="28995"/>
    <cellStyle name="Normal 9 4 8 2 2" xfId="30452"/>
    <cellStyle name="Normal 9 4 8 3" xfId="30981"/>
    <cellStyle name="Normal 9 4 9" xfId="34461"/>
    <cellStyle name="Normal 9 4 9 2" xfId="26566"/>
    <cellStyle name="Normal 9 4 9 2 2" xfId="30676"/>
    <cellStyle name="Normal 9 4 9 3" xfId="34140"/>
    <cellStyle name="Normal 9 5" xfId="35193"/>
    <cellStyle name="Normal 9 5 10" xfId="24798"/>
    <cellStyle name="Normal 9 5 10 2" xfId="31479"/>
    <cellStyle name="Normal 9 5 11" xfId="36197"/>
    <cellStyle name="Normal 9 5 2" xfId="37180"/>
    <cellStyle name="Normal 9 5 2 10" xfId="33400"/>
    <cellStyle name="Normal 9 5 2 2" xfId="17432"/>
    <cellStyle name="Normal 9 5 2 2 2" xfId="35642"/>
    <cellStyle name="Normal 9 5 2 2 2 2" xfId="34249"/>
    <cellStyle name="Normal 9 5 2 2 3" xfId="35201"/>
    <cellStyle name="Normal 9 5 2 3" xfId="34941"/>
    <cellStyle name="Normal 9 5 2 3 2" xfId="11834"/>
    <cellStyle name="Normal 9 5 2 3 2 2" xfId="35203"/>
    <cellStyle name="Normal 9 5 2 3 3" xfId="38824"/>
    <cellStyle name="Normal 9 5 2 4" xfId="37899"/>
    <cellStyle name="Normal 9 5 2 4 2" xfId="24017"/>
    <cellStyle name="Normal 9 5 2 4 2 2" xfId="37062"/>
    <cellStyle name="Normal 9 5 2 4 3" xfId="35205"/>
    <cellStyle name="Normal 9 5 2 5" xfId="36615"/>
    <cellStyle name="Normal 9 5 2 5 2" xfId="12900"/>
    <cellStyle name="Normal 9 5 2 5 2 2" xfId="35224"/>
    <cellStyle name="Normal 9 5 2 5 3" xfId="37487"/>
    <cellStyle name="Normal 9 5 2 6" xfId="35713"/>
    <cellStyle name="Normal 9 5 2 6 2" xfId="12933"/>
    <cellStyle name="Normal 9 5 2 6 2 2" xfId="12130"/>
    <cellStyle name="Normal 9 5 2 6 3" xfId="12133"/>
    <cellStyle name="Normal 9 5 2 7" xfId="35589"/>
    <cellStyle name="Normal 9 5 2 7 2" xfId="17321"/>
    <cellStyle name="Normal 9 5 2 7 2 2" xfId="10141"/>
    <cellStyle name="Normal 9 5 2 7 3" xfId="3713"/>
    <cellStyle name="Normal 9 5 2 8" xfId="35595"/>
    <cellStyle name="Normal 9 5 2 8 2" xfId="17325"/>
    <cellStyle name="Normal 9 5 2 9" xfId="38238"/>
    <cellStyle name="Normal 9 5 2 9 2" xfId="7772"/>
    <cellStyle name="Normal 9 5 3" xfId="35644"/>
    <cellStyle name="Normal 9 5 3 2" xfId="38230"/>
    <cellStyle name="Normal 9 5 3 2 2" xfId="37732"/>
    <cellStyle name="Normal 9 5 3 3" xfId="37270"/>
    <cellStyle name="Normal 9 5 4" xfId="30698"/>
    <cellStyle name="Normal 9 5 4 2" xfId="26142"/>
    <cellStyle name="Normal 9 5 4 2 2" xfId="35659"/>
    <cellStyle name="Normal 9 5 4 3" xfId="38747"/>
    <cellStyle name="Normal 9 5 5" xfId="31003"/>
    <cellStyle name="Normal 9 5 5 2" xfId="37417"/>
    <cellStyle name="Normal 9 5 5 2 2" xfId="35228"/>
    <cellStyle name="Normal 9 5 5 3" xfId="35102"/>
    <cellStyle name="Normal 9 5 6" xfId="35773"/>
    <cellStyle name="Normal 9 5 6 2" xfId="35357"/>
    <cellStyle name="Normal 9 5 6 2 2" xfId="6265"/>
    <cellStyle name="Normal 9 5 6 3" xfId="37685"/>
    <cellStyle name="Normal 9 5 7" xfId="31924"/>
    <cellStyle name="Normal 9 5 7 2" xfId="35241"/>
    <cellStyle name="Normal 9 5 7 2 2" xfId="35242"/>
    <cellStyle name="Normal 9 5 7 3" xfId="38579"/>
    <cellStyle name="Normal 9 5 8" xfId="36502"/>
    <cellStyle name="Normal 9 5 8 2" xfId="34262"/>
    <cellStyle name="Normal 9 5 8 2 2" xfId="34370"/>
    <cellStyle name="Normal 9 5 8 3" xfId="27845"/>
    <cellStyle name="Normal 9 5 9" xfId="9413"/>
    <cellStyle name="Normal 9 5 9 2" xfId="29765"/>
    <cellStyle name="Normal 9 6" xfId="17995"/>
    <cellStyle name="Normal 9 6 10" xfId="29767"/>
    <cellStyle name="Normal 9 6 10 2" xfId="30602"/>
    <cellStyle name="Normal 9 6 11" xfId="34435"/>
    <cellStyle name="Normal 9 6 2" xfId="35249"/>
    <cellStyle name="Normal 9 6 2 10" xfId="12735"/>
    <cellStyle name="Normal 9 6 2 2" xfId="34768"/>
    <cellStyle name="Normal 9 6 2 2 2" xfId="38165"/>
    <cellStyle name="Normal 9 6 2 2 2 2" xfId="28743"/>
    <cellStyle name="Normal 9 6 2 2 3" xfId="35267"/>
    <cellStyle name="Normal 9 6 2 3" xfId="36489"/>
    <cellStyle name="Normal 9 6 2 3 2" xfId="17359"/>
    <cellStyle name="Normal 9 6 2 3 2 2" xfId="35253"/>
    <cellStyle name="Normal 9 6 2 3 3" xfId="35255"/>
    <cellStyle name="Normal 9 6 2 4" xfId="38030"/>
    <cellStyle name="Normal 9 6 2 4 2" xfId="17364"/>
    <cellStyle name="Normal 9 6 2 4 2 2" xfId="30573"/>
    <cellStyle name="Normal 9 6 2 4 3" xfId="34173"/>
    <cellStyle name="Normal 9 6 2 5" xfId="35261"/>
    <cellStyle name="Normal 9 6 2 5 2" xfId="17366"/>
    <cellStyle name="Normal 9 6 2 5 2 2" xfId="20850"/>
    <cellStyle name="Normal 9 6 2 5 3" xfId="35861"/>
    <cellStyle name="Normal 9 6 2 6" xfId="24858"/>
    <cellStyle name="Normal 9 6 2 6 2" xfId="17369"/>
    <cellStyle name="Normal 9 6 2 6 2 2" xfId="18355"/>
    <cellStyle name="Normal 9 6 2 6 3" xfId="38661"/>
    <cellStyle name="Normal 9 6 2 7" xfId="36149"/>
    <cellStyle name="Normal 9 6 2 7 2" xfId="17374"/>
    <cellStyle name="Normal 9 6 2 7 2 2" xfId="30095"/>
    <cellStyle name="Normal 9 6 2 7 3" xfId="30100"/>
    <cellStyle name="Normal 9 6 2 8" xfId="36173"/>
    <cellStyle name="Normal 9 6 2 8 2" xfId="17384"/>
    <cellStyle name="Normal 9 6 2 9" xfId="16794"/>
    <cellStyle name="Normal 9 6 2 9 2" xfId="16800"/>
    <cellStyle name="Normal 9 6 3" xfId="36324"/>
    <cellStyle name="Normal 9 6 3 2" xfId="34293"/>
    <cellStyle name="Normal 9 6 3 2 2" xfId="30769"/>
    <cellStyle name="Normal 9 6 3 3" xfId="32846"/>
    <cellStyle name="Normal 9 6 4" xfId="29663"/>
    <cellStyle name="Normal 9 6 4 2" xfId="37268"/>
    <cellStyle name="Normal 9 6 4 2 2" xfId="37447"/>
    <cellStyle name="Normal 9 6 4 3" xfId="38427"/>
    <cellStyle name="Normal 9 6 5" xfId="36467"/>
    <cellStyle name="Normal 9 6 5 2" xfId="38506"/>
    <cellStyle name="Normal 9 6 5 2 2" xfId="35263"/>
    <cellStyle name="Normal 9 6 5 3" xfId="38540"/>
    <cellStyle name="Normal 9 6 6" xfId="31013"/>
    <cellStyle name="Normal 9 6 6 2" xfId="34305"/>
    <cellStyle name="Normal 9 6 6 2 2" xfId="9279"/>
    <cellStyle name="Normal 9 6 6 3" xfId="24979"/>
    <cellStyle name="Normal 9 6 7" xfId="26913"/>
    <cellStyle name="Normal 9 6 7 2" xfId="34314"/>
    <cellStyle name="Normal 9 6 7 2 2" xfId="30627"/>
    <cellStyle name="Normal 9 6 7 3" xfId="25031"/>
    <cellStyle name="Normal 9 6 8" xfId="34318"/>
    <cellStyle name="Normal 9 6 8 2" xfId="34325"/>
    <cellStyle name="Normal 9 6 8 2 2" xfId="30153"/>
    <cellStyle name="Normal 9 6 8 3" xfId="27855"/>
    <cellStyle name="Normal 9 6 9" xfId="27710"/>
    <cellStyle name="Normal 9 6 9 2" xfId="34331"/>
    <cellStyle name="Normal 9 7" xfId="14476"/>
    <cellStyle name="Normal 9 7 10" xfId="25859"/>
    <cellStyle name="Normal 9 7 2" xfId="14480"/>
    <cellStyle name="Normal 9 7 2 2" xfId="28797"/>
    <cellStyle name="Normal 9 7 2 2 2" xfId="38738"/>
    <cellStyle name="Normal 9 7 2 3" xfId="34864"/>
    <cellStyle name="Normal 9 7 3" xfId="33454"/>
    <cellStyle name="Normal 9 7 3 2" xfId="36267"/>
    <cellStyle name="Normal 9 7 3 2 2" xfId="36952"/>
    <cellStyle name="Normal 9 7 3 3" xfId="35395"/>
    <cellStyle name="Normal 9 7 4" xfId="36667"/>
    <cellStyle name="Normal 9 7 4 2" xfId="38007"/>
    <cellStyle name="Normal 9 7 4 2 2" xfId="26053"/>
    <cellStyle name="Normal 9 7 4 3" xfId="35407"/>
    <cellStyle name="Normal 9 7 5" xfId="31023"/>
    <cellStyle name="Normal 9 7 5 2" xfId="33115"/>
    <cellStyle name="Normal 9 7 5 2 2" xfId="36449"/>
    <cellStyle name="Normal 9 7 5 3" xfId="30835"/>
    <cellStyle name="Normal 9 7 6" xfId="31031"/>
    <cellStyle name="Normal 9 7 6 2" xfId="36052"/>
    <cellStyle name="Normal 9 7 6 2 2" xfId="37043"/>
    <cellStyle name="Normal 9 7 6 3" xfId="38171"/>
    <cellStyle name="Normal 9 7 7" xfId="28590"/>
    <cellStyle name="Normal 9 7 7 2" xfId="35282"/>
    <cellStyle name="Normal 9 7 7 2 2" xfId="37700"/>
    <cellStyle name="Normal 9 7 7 3" xfId="35449"/>
    <cellStyle name="Normal 9 7 8" xfId="34488"/>
    <cellStyle name="Normal 9 7 8 2" xfId="35283"/>
    <cellStyle name="Normal 9 7 9" xfId="25997"/>
    <cellStyle name="Normal 9 7 9 2" xfId="38659"/>
    <cellStyle name="Normal 9 8" xfId="13702"/>
    <cellStyle name="Normal 9 8 10" xfId="34619"/>
    <cellStyle name="Normal 9 8 2" xfId="31393"/>
    <cellStyle name="Normal 9 8 2 2" xfId="33676"/>
    <cellStyle name="Normal 9 8 2 2 2" xfId="35287"/>
    <cellStyle name="Normal 9 8 2 3" xfId="8497"/>
    <cellStyle name="Normal 9 8 3" xfId="36330"/>
    <cellStyle name="Normal 9 8 3 2" xfId="38751"/>
    <cellStyle name="Normal 9 8 3 2 2" xfId="37239"/>
    <cellStyle name="Normal 9 8 3 3" xfId="4117"/>
    <cellStyle name="Normal 9 8 4" xfId="37644"/>
    <cellStyle name="Normal 9 8 4 2" xfId="34638"/>
    <cellStyle name="Normal 9 8 4 2 2" xfId="38585"/>
    <cellStyle name="Normal 9 8 4 3" xfId="11134"/>
    <cellStyle name="Normal 9 8 5" xfId="35730"/>
    <cellStyle name="Normal 9 8 5 2" xfId="31141"/>
    <cellStyle name="Normal 9 8 5 2 2" xfId="37597"/>
    <cellStyle name="Normal 9 8 5 3" xfId="11264"/>
    <cellStyle name="Normal 9 8 6" xfId="35289"/>
    <cellStyle name="Normal 9 8 6 2" xfId="35291"/>
    <cellStyle name="Normal 9 8 6 2 2" xfId="36355"/>
    <cellStyle name="Normal 9 8 6 3" xfId="11355"/>
    <cellStyle name="Normal 9 8 7" xfId="35292"/>
    <cellStyle name="Normal 9 8 7 2" xfId="35293"/>
    <cellStyle name="Normal 9 8 7 2 2" xfId="35295"/>
    <cellStyle name="Normal 9 8 7 3" xfId="11443"/>
    <cellStyle name="Normal 9 8 8" xfId="38866"/>
    <cellStyle name="Normal 9 8 8 2" xfId="35297"/>
    <cellStyle name="Normal 9 8 9" xfId="27736"/>
    <cellStyle name="Normal 9 8 9 2" xfId="35301"/>
    <cellStyle name="Normal 9 9" xfId="31398"/>
    <cellStyle name="Normal 9 9 2" xfId="36333"/>
    <cellStyle name="Normal 9 9 2 2" xfId="24258"/>
    <cellStyle name="Normal 9 9 2 2 2" xfId="38101"/>
    <cellStyle name="Normal 9 9 2 3" xfId="35305"/>
    <cellStyle name="Normal 9 9 3" xfId="38383"/>
    <cellStyle name="Normal 9 9 3 2" xfId="24780"/>
    <cellStyle name="Normal 9 9 3 2 2" xfId="37106"/>
    <cellStyle name="Normal 9 9 3 3" xfId="25802"/>
    <cellStyle name="Normal 9 9 4" xfId="37557"/>
    <cellStyle name="Normal 9 9 4 2" xfId="15287"/>
    <cellStyle name="Normal 9 9 4 2 2" xfId="15293"/>
    <cellStyle name="Normal 9 9 4 3" xfId="35430"/>
    <cellStyle name="Normal 9 9 5" xfId="30609"/>
    <cellStyle name="Normal 9 9 5 2" xfId="4589"/>
    <cellStyle name="Normal 9 9 5 2 2" xfId="15340"/>
    <cellStyle name="Normal 9 9 5 3" xfId="35761"/>
    <cellStyle name="Normal 9 9 6" xfId="31791"/>
    <cellStyle name="Normal 9 9 6 2" xfId="15359"/>
    <cellStyle name="Normal 9 9 6 2 2" xfId="15363"/>
    <cellStyle name="Normal 9 9 6 3" xfId="36218"/>
    <cellStyle name="Normal 9 9 7" xfId="32890"/>
    <cellStyle name="Normal 9 9 7 2" xfId="15389"/>
    <cellStyle name="Normal 9 9 8" xfId="38411"/>
    <cellStyle name="Normal 9 9 8 2" xfId="14199"/>
    <cellStyle name="Normal 9 9 9" xfId="27216"/>
    <cellStyle name="Normal_2.1.1" xfId="38877"/>
    <cellStyle name="Normal_20 Culminación por sexo 2006" xfId="38885"/>
    <cellStyle name="Normal_3.2.2" xfId="38879"/>
    <cellStyle name="Normal_3.2.2 2" xfId="38891"/>
    <cellStyle name="Normal_3.2.4" xfId="38878"/>
    <cellStyle name="Normal_3.2.4 2" xfId="38890"/>
    <cellStyle name="Normal_5.2.1" xfId="38888"/>
    <cellStyle name="Normal_Capitulo 5 UTU" xfId="38889"/>
    <cellStyle name="Normal_U.REPUBLICA" xfId="38883"/>
    <cellStyle name="Notas" xfId="38802"/>
    <cellStyle name="Notas 2" xfId="30561"/>
    <cellStyle name="Notas 2 2" xfId="35390"/>
    <cellStyle name="Notas 3" xfId="2560"/>
    <cellStyle name="Notas 4" xfId="25764"/>
    <cellStyle name="Notas 5" xfId="6812"/>
    <cellStyle name="Porcentaje" xfId="38553"/>
    <cellStyle name="Porcentaje 10" xfId="31229"/>
    <cellStyle name="Porcentaje 10 2" xfId="34933"/>
    <cellStyle name="Porcentaje 2" xfId="14389"/>
    <cellStyle name="Porcentaje 2 2" xfId="19193"/>
    <cellStyle name="Porcentaje 2 3" xfId="25148"/>
    <cellStyle name="Porcentaje 3" xfId="19637"/>
    <cellStyle name="Porcentaje 4" xfId="29631"/>
    <cellStyle name="Porcentaje 4 2" xfId="29936"/>
    <cellStyle name="Porcentaje 5" xfId="25158"/>
    <cellStyle name="Porcentaje 6" xfId="9872"/>
    <cellStyle name="Porcentaje 6 10" xfId="6631"/>
    <cellStyle name="Porcentaje 6 10 2" xfId="38220"/>
    <cellStyle name="Porcentaje 6 11" xfId="37991"/>
    <cellStyle name="Porcentaje 6 2" xfId="1899"/>
    <cellStyle name="Porcentaje 6 2 10" xfId="32810"/>
    <cellStyle name="Porcentaje 6 2 2" xfId="25161"/>
    <cellStyle name="Porcentaje 6 2 2 2" xfId="38347"/>
    <cellStyle name="Porcentaje 6 2 2 2 2" xfId="32723"/>
    <cellStyle name="Porcentaje 6 2 2 3" xfId="32702"/>
    <cellStyle name="Porcentaje 6 2 3" xfId="32706"/>
    <cellStyle name="Porcentaje 6 2 3 2" xfId="36521"/>
    <cellStyle name="Porcentaje 6 2 3 2 2" xfId="38500"/>
    <cellStyle name="Porcentaje 6 2 3 3" xfId="35404"/>
    <cellStyle name="Porcentaje 6 2 4" xfId="33902"/>
    <cellStyle name="Porcentaje 6 2 4 2" xfId="26892"/>
    <cellStyle name="Porcentaje 6 2 4 2 2" xfId="32832"/>
    <cellStyle name="Porcentaje 6 2 4 3" xfId="35411"/>
    <cellStyle name="Porcentaje 6 2 5" xfId="26894"/>
    <cellStyle name="Porcentaje 6 2 5 2" xfId="36435"/>
    <cellStyle name="Porcentaje 6 2 5 2 2" xfId="35555"/>
    <cellStyle name="Porcentaje 6 2 5 3" xfId="35744"/>
    <cellStyle name="Porcentaje 6 2 6" xfId="32615"/>
    <cellStyle name="Porcentaje 6 2 6 2" xfId="16822"/>
    <cellStyle name="Porcentaje 6 2 6 2 2" xfId="30937"/>
    <cellStyle name="Porcentaje 6 2 6 3" xfId="23895"/>
    <cellStyle name="Porcentaje 6 2 7" xfId="33786"/>
    <cellStyle name="Porcentaje 6 2 7 2" xfId="13889"/>
    <cellStyle name="Porcentaje 6 2 7 2 2" xfId="37086"/>
    <cellStyle name="Porcentaje 6 2 7 3" xfId="31517"/>
    <cellStyle name="Porcentaje 6 2 8" xfId="1454"/>
    <cellStyle name="Porcentaje 6 2 8 2" xfId="14729"/>
    <cellStyle name="Porcentaje 6 2 9" xfId="35474"/>
    <cellStyle name="Porcentaje 6 2 9 2" xfId="18756"/>
    <cellStyle name="Porcentaje 6 3" xfId="25602"/>
    <cellStyle name="Porcentaje 6 3 2" xfId="8530"/>
    <cellStyle name="Porcentaje 6 3 2 2" xfId="12861"/>
    <cellStyle name="Porcentaje 6 3 3" xfId="37856"/>
    <cellStyle name="Porcentaje 6 4" xfId="35736"/>
    <cellStyle name="Porcentaje 6 4 2" xfId="8534"/>
    <cellStyle name="Porcentaje 6 4 2 2" xfId="37408"/>
    <cellStyle name="Porcentaje 6 4 3" xfId="35844"/>
    <cellStyle name="Porcentaje 6 5" xfId="33368"/>
    <cellStyle name="Porcentaje 6 5 2" xfId="15379"/>
    <cellStyle name="Porcentaje 6 5 2 2" xfId="21223"/>
    <cellStyle name="Porcentaje 6 5 3" xfId="24196"/>
    <cellStyle name="Porcentaje 6 6" xfId="28890"/>
    <cellStyle name="Porcentaje 6 6 2" xfId="6809"/>
    <cellStyle name="Porcentaje 6 6 2 2" xfId="35475"/>
    <cellStyle name="Porcentaje 6 6 3" xfId="33783"/>
    <cellStyle name="Porcentaje 6 7" xfId="37735"/>
    <cellStyle name="Porcentaje 6 7 2" xfId="37737"/>
    <cellStyle name="Porcentaje 6 7 2 2" xfId="31860"/>
    <cellStyle name="Porcentaje 6 7 3" xfId="18894"/>
    <cellStyle name="Porcentaje 6 8" xfId="26174"/>
    <cellStyle name="Porcentaje 6 8 2" xfId="26175"/>
    <cellStyle name="Porcentaje 6 8 2 2" xfId="32149"/>
    <cellStyle name="Porcentaje 6 8 3" xfId="18910"/>
    <cellStyle name="Porcentaje 6 9" xfId="26179"/>
    <cellStyle name="Porcentaje 6 9 2" xfId="38514"/>
    <cellStyle name="Porcentaje 7" xfId="11112"/>
    <cellStyle name="Porcentaje 8" xfId="27496"/>
    <cellStyle name="Porcentaje 8 2" xfId="27028"/>
    <cellStyle name="Porcentaje 8 2 2" xfId="6073"/>
    <cellStyle name="Porcentaje 8 3" xfId="38136"/>
    <cellStyle name="Porcentaje 9" xfId="31468"/>
    <cellStyle name="Porcentaje 9 2" xfId="35479"/>
    <cellStyle name="Porcentaje 9 2 2" xfId="32596"/>
    <cellStyle name="Porcentaje 9 3" xfId="28862"/>
    <cellStyle name="Porcentual 2" xfId="10555"/>
    <cellStyle name="Porcentual 2 2" xfId="11926"/>
    <cellStyle name="Porcentual 3" xfId="11931"/>
    <cellStyle name="Porcentual 3 10" xfId="35484"/>
    <cellStyle name="Porcentual 3 10 10" xfId="37197"/>
    <cellStyle name="Porcentual 3 10 10 2" xfId="2350"/>
    <cellStyle name="Porcentual 3 10 11" xfId="30230"/>
    <cellStyle name="Porcentual 3 10 2" xfId="31817"/>
    <cellStyle name="Porcentual 3 10 2 10" xfId="1764"/>
    <cellStyle name="Porcentual 3 10 2 2" xfId="34086"/>
    <cellStyle name="Porcentual 3 10 2 2 2" xfId="31717"/>
    <cellStyle name="Porcentual 3 10 2 2 2 2" xfId="36235"/>
    <cellStyle name="Porcentual 3 10 2 2 3" xfId="36233"/>
    <cellStyle name="Porcentual 3 10 2 3" xfId="37200"/>
    <cellStyle name="Porcentual 3 10 2 3 2" xfId="36694"/>
    <cellStyle name="Porcentual 3 10 2 3 2 2" xfId="5877"/>
    <cellStyle name="Porcentual 3 10 2 3 3" xfId="34953"/>
    <cellStyle name="Porcentual 3 10 2 4" xfId="27904"/>
    <cellStyle name="Porcentual 3 10 2 4 2" xfId="33873"/>
    <cellStyle name="Porcentual 3 10 2 4 2 2" xfId="5665"/>
    <cellStyle name="Porcentual 3 10 2 4 3" xfId="29300"/>
    <cellStyle name="Porcentual 3 10 2 5" xfId="23766"/>
    <cellStyle name="Porcentual 3 10 2 5 2" xfId="32909"/>
    <cellStyle name="Porcentual 3 10 2 5 2 2" xfId="8287"/>
    <cellStyle name="Porcentual 3 10 2 5 3" xfId="29310"/>
    <cellStyle name="Porcentual 3 10 2 6" xfId="29314"/>
    <cellStyle name="Porcentual 3 10 2 6 2" xfId="32913"/>
    <cellStyle name="Porcentual 3 10 2 6 2 2" xfId="29317"/>
    <cellStyle name="Porcentual 3 10 2 6 3" xfId="29319"/>
    <cellStyle name="Porcentual 3 10 2 7" xfId="22038"/>
    <cellStyle name="Porcentual 3 10 2 7 2" xfId="28342"/>
    <cellStyle name="Porcentual 3 10 2 7 2 2" xfId="24646"/>
    <cellStyle name="Porcentual 3 10 2 7 3" xfId="29323"/>
    <cellStyle name="Porcentual 3 10 2 8" xfId="28076"/>
    <cellStyle name="Porcentual 3 10 2 8 2" xfId="24814"/>
    <cellStyle name="Porcentual 3 10 2 9" xfId="28085"/>
    <cellStyle name="Porcentual 3 10 2 9 2" xfId="31010"/>
    <cellStyle name="Porcentual 3 10 3" xfId="36533"/>
    <cellStyle name="Porcentual 3 10 3 2" xfId="34087"/>
    <cellStyle name="Porcentual 3 10 3 2 2" xfId="38127"/>
    <cellStyle name="Porcentual 3 10 3 3" xfId="35869"/>
    <cellStyle name="Porcentual 3 10 4" xfId="38095"/>
    <cellStyle name="Porcentual 3 10 4 2" xfId="35974"/>
    <cellStyle name="Porcentual 3 10 4 2 2" xfId="24528"/>
    <cellStyle name="Porcentual 3 10 4 3" xfId="37532"/>
    <cellStyle name="Porcentual 3 10 5" xfId="35679"/>
    <cellStyle name="Porcentual 3 10 5 2" xfId="34125"/>
    <cellStyle name="Porcentual 3 10 5 2 2" xfId="32999"/>
    <cellStyle name="Porcentual 3 10 5 3" xfId="35567"/>
    <cellStyle name="Porcentual 3 10 6" xfId="32722"/>
    <cellStyle name="Porcentual 3 10 6 2" xfId="34504"/>
    <cellStyle name="Porcentual 3 10 6 2 2" xfId="35112"/>
    <cellStyle name="Porcentual 3 10 6 3" xfId="32209"/>
    <cellStyle name="Porcentual 3 10 7" xfId="34446"/>
    <cellStyle name="Porcentual 3 10 7 2" xfId="15327"/>
    <cellStyle name="Porcentual 3 10 7 2 2" xfId="4579"/>
    <cellStyle name="Porcentual 3 10 7 3" xfId="32967"/>
    <cellStyle name="Porcentual 3 10 8" xfId="12707"/>
    <cellStyle name="Porcentual 3 10 8 2" xfId="33637"/>
    <cellStyle name="Porcentual 3 10 8 2 2" xfId="35571"/>
    <cellStyle name="Porcentual 3 10 8 3" xfId="37184"/>
    <cellStyle name="Porcentual 3 10 9" xfId="36078"/>
    <cellStyle name="Porcentual 3 10 9 2" xfId="9370"/>
    <cellStyle name="Porcentual 3 11" xfId="36839"/>
    <cellStyle name="Porcentual 3 11 10" xfId="1950"/>
    <cellStyle name="Porcentual 3 11 2" xfId="37543"/>
    <cellStyle name="Porcentual 3 11 2 2" xfId="28031"/>
    <cellStyle name="Porcentual 3 11 2 2 2" xfId="35575"/>
    <cellStyle name="Porcentual 3 11 2 3" xfId="36697"/>
    <cellStyle name="Porcentual 3 11 3" xfId="38109"/>
    <cellStyle name="Porcentual 3 11 3 2" xfId="35581"/>
    <cellStyle name="Porcentual 3 11 3 2 2" xfId="35582"/>
    <cellStyle name="Porcentual 3 11 3 3" xfId="34118"/>
    <cellStyle name="Porcentual 3 11 4" xfId="35583"/>
    <cellStyle name="Porcentual 3 11 4 2" xfId="35590"/>
    <cellStyle name="Porcentual 3 11 4 2 2" xfId="36731"/>
    <cellStyle name="Porcentual 3 11 4 3" xfId="35594"/>
    <cellStyle name="Porcentual 3 11 5" xfId="649"/>
    <cellStyle name="Porcentual 3 11 5 2" xfId="32494"/>
    <cellStyle name="Porcentual 3 11 5 2 2" xfId="36939"/>
    <cellStyle name="Porcentual 3 11 5 3" xfId="30154"/>
    <cellStyle name="Porcentual 3 11 6" xfId="37761"/>
    <cellStyle name="Porcentual 3 11 6 2" xfId="30088"/>
    <cellStyle name="Porcentual 3 11 6 2 2" xfId="35601"/>
    <cellStyle name="Porcentual 3 11 6 3" xfId="30185"/>
    <cellStyle name="Porcentual 3 11 7" xfId="25801"/>
    <cellStyle name="Porcentual 3 11 7 2" xfId="25804"/>
    <cellStyle name="Porcentual 3 11 7 2 2" xfId="30216"/>
    <cellStyle name="Porcentual 3 11 7 3" xfId="30221"/>
    <cellStyle name="Porcentual 3 11 8" xfId="8867"/>
    <cellStyle name="Porcentual 3 11 8 2" xfId="27068"/>
    <cellStyle name="Porcentual 3 11 9" xfId="24250"/>
    <cellStyle name="Porcentual 3 11 9 2" xfId="30286"/>
    <cellStyle name="Porcentual 3 12" xfId="35604"/>
    <cellStyle name="Porcentual 3 12 10" xfId="25263"/>
    <cellStyle name="Porcentual 3 12 2" xfId="38343"/>
    <cellStyle name="Porcentual 3 12 2 2" xfId="35671"/>
    <cellStyle name="Porcentual 3 12 2 2 2" xfId="8501"/>
    <cellStyle name="Porcentual 3 12 2 3" xfId="36400"/>
    <cellStyle name="Porcentual 3 12 3" xfId="35608"/>
    <cellStyle name="Porcentual 3 12 3 2" xfId="36321"/>
    <cellStyle name="Porcentual 3 12 3 2 2" xfId="2440"/>
    <cellStyle name="Porcentual 3 12 3 3" xfId="33733"/>
    <cellStyle name="Porcentual 3 12 4" xfId="35615"/>
    <cellStyle name="Porcentual 3 12 4 2" xfId="32987"/>
    <cellStyle name="Porcentual 3 12 4 2 2" xfId="38022"/>
    <cellStyle name="Porcentual 3 12 4 3" xfId="34707"/>
    <cellStyle name="Porcentual 3 12 5" xfId="35618"/>
    <cellStyle name="Porcentual 3 12 5 2" xfId="30394"/>
    <cellStyle name="Porcentual 3 12 5 2 2" xfId="30398"/>
    <cellStyle name="Porcentual 3 12 5 3" xfId="34004"/>
    <cellStyle name="Porcentual 3 12 6" xfId="35105"/>
    <cellStyle name="Porcentual 3 12 6 2" xfId="38781"/>
    <cellStyle name="Porcentual 3 12 6 2 2" xfId="35586"/>
    <cellStyle name="Porcentual 3 12 6 3" xfId="38336"/>
    <cellStyle name="Porcentual 3 12 7" xfId="25808"/>
    <cellStyle name="Porcentual 3 12 7 2" xfId="25811"/>
    <cellStyle name="Porcentual 3 12 7 2 2" xfId="30512"/>
    <cellStyle name="Porcentual 3 12 7 3" xfId="4135"/>
    <cellStyle name="Porcentual 3 12 8" xfId="25813"/>
    <cellStyle name="Porcentual 3 12 8 2" xfId="35389"/>
    <cellStyle name="Porcentual 3 12 9" xfId="37525"/>
    <cellStyle name="Porcentual 3 12 9 2" xfId="30469"/>
    <cellStyle name="Porcentual 3 13" xfId="28670"/>
    <cellStyle name="Porcentual 3 13 2" xfId="10592"/>
    <cellStyle name="Porcentual 3 13 2 2" xfId="10653"/>
    <cellStyle name="Porcentual 3 13 2 2 2" xfId="7920"/>
    <cellStyle name="Porcentual 3 13 2 3" xfId="7942"/>
    <cellStyle name="Porcentual 3 13 3" xfId="10660"/>
    <cellStyle name="Porcentual 3 13 3 2" xfId="1600"/>
    <cellStyle name="Porcentual 3 13 3 2 2" xfId="588"/>
    <cellStyle name="Porcentual 3 13 3 3" xfId="15687"/>
    <cellStyle name="Porcentual 3 13 4" xfId="9587"/>
    <cellStyle name="Porcentual 3 13 4 2" xfId="3220"/>
    <cellStyle name="Porcentual 3 13 4 2 2" xfId="2888"/>
    <cellStyle name="Porcentual 3 13 4 3" xfId="7453"/>
    <cellStyle name="Porcentual 3 13 5" xfId="5625"/>
    <cellStyle name="Porcentual 3 13 5 2" xfId="1542"/>
    <cellStyle name="Porcentual 3 13 5 2 2" xfId="2259"/>
    <cellStyle name="Porcentual 3 13 5 3" xfId="227"/>
    <cellStyle name="Porcentual 3 13 6" xfId="21817"/>
    <cellStyle name="Porcentual 3 13 6 2" xfId="19635"/>
    <cellStyle name="Porcentual 3 13 6 2 2" xfId="14830"/>
    <cellStyle name="Porcentual 3 13 6 3" xfId="16708"/>
    <cellStyle name="Porcentual 3 13 7" xfId="25819"/>
    <cellStyle name="Porcentual 3 13 7 2" xfId="25821"/>
    <cellStyle name="Porcentual 3 13 8" xfId="25830"/>
    <cellStyle name="Porcentual 3 13 8 2" xfId="14354"/>
    <cellStyle name="Porcentual 3 13 9" xfId="4902"/>
    <cellStyle name="Porcentual 3 14" xfId="28675"/>
    <cellStyle name="Porcentual 3 14 2" xfId="21262"/>
    <cellStyle name="Porcentual 3 14 2 2" xfId="33080"/>
    <cellStyle name="Porcentual 3 14 3" xfId="24491"/>
    <cellStyle name="Porcentual 3 15" xfId="28689"/>
    <cellStyle name="Porcentual 3 15 2" xfId="21269"/>
    <cellStyle name="Porcentual 3 15 2 2" xfId="8322"/>
    <cellStyle name="Porcentual 3 15 3" xfId="28696"/>
    <cellStyle name="Porcentual 3 16" xfId="25750"/>
    <cellStyle name="Porcentual 3 16 2" xfId="6198"/>
    <cellStyle name="Porcentual 3 16 2 2" xfId="37126"/>
    <cellStyle name="Porcentual 3 16 3" xfId="28698"/>
    <cellStyle name="Porcentual 3 17" xfId="28706"/>
    <cellStyle name="Porcentual 3 17 2" xfId="7469"/>
    <cellStyle name="Porcentual 3 17 2 2" xfId="37229"/>
    <cellStyle name="Porcentual 3 17 3" xfId="28717"/>
    <cellStyle name="Porcentual 3 18" xfId="28719"/>
    <cellStyle name="Porcentual 3 18 2" xfId="8757"/>
    <cellStyle name="Porcentual 3 18 2 2" xfId="32417"/>
    <cellStyle name="Porcentual 3 18 3" xfId="26368"/>
    <cellStyle name="Porcentual 3 19" xfId="28733"/>
    <cellStyle name="Porcentual 3 19 2" xfId="12632"/>
    <cellStyle name="Porcentual 3 19 2 2" xfId="29178"/>
    <cellStyle name="Porcentual 3 19 3" xfId="28784"/>
    <cellStyle name="Porcentual 3 2" xfId="32540"/>
    <cellStyle name="Porcentual 3 2 10" xfId="32292"/>
    <cellStyle name="Porcentual 3 2 10 2" xfId="35640"/>
    <cellStyle name="Porcentual 3 2 10 2 2" xfId="27237"/>
    <cellStyle name="Porcentual 3 2 10 3" xfId="18779"/>
    <cellStyle name="Porcentual 3 2 11" xfId="35648"/>
    <cellStyle name="Porcentual 3 2 11 2" xfId="36294"/>
    <cellStyle name="Porcentual 3 2 11 2 2" xfId="36150"/>
    <cellStyle name="Porcentual 3 2 11 3" xfId="18790"/>
    <cellStyle name="Porcentual 3 2 12" xfId="35656"/>
    <cellStyle name="Porcentual 3 2 12 2" xfId="26709"/>
    <cellStyle name="Porcentual 3 2 12 2 2" xfId="35662"/>
    <cellStyle name="Porcentual 3 2 12 3" xfId="18796"/>
    <cellStyle name="Porcentual 3 2 13" xfId="30391"/>
    <cellStyle name="Porcentual 3 2 13 2" xfId="4972"/>
    <cellStyle name="Porcentual 3 2 13 2 2" xfId="762"/>
    <cellStyle name="Porcentual 3 2 13 3" xfId="18807"/>
    <cellStyle name="Porcentual 3 2 14" xfId="33702"/>
    <cellStyle name="Porcentual 3 2 14 2" xfId="31452"/>
    <cellStyle name="Porcentual 3 2 14 2 2" xfId="26823"/>
    <cellStyle name="Porcentual 3 2 14 3" xfId="12512"/>
    <cellStyle name="Porcentual 3 2 15" xfId="36148"/>
    <cellStyle name="Porcentual 3 2 15 2" xfId="11602"/>
    <cellStyle name="Porcentual 3 2 15 2 2" xfId="10338"/>
    <cellStyle name="Porcentual 3 2 15 3" xfId="12527"/>
    <cellStyle name="Porcentual 3 2 16" xfId="37864"/>
    <cellStyle name="Porcentual 3 2 16 2" xfId="35141"/>
    <cellStyle name="Porcentual 3 2 17" xfId="34721"/>
    <cellStyle name="Porcentual 3 2 17 2" xfId="25740"/>
    <cellStyle name="Porcentual 3 2 18" xfId="32960"/>
    <cellStyle name="Porcentual 3 2 19" xfId="7814"/>
    <cellStyle name="Porcentual 3 2 2" xfId="30114"/>
    <cellStyle name="Porcentual 3 2 2 10" xfId="29612"/>
    <cellStyle name="Porcentual 3 2 2 10 2" xfId="32469"/>
    <cellStyle name="Porcentual 3 2 2 10 2 2" xfId="15772"/>
    <cellStyle name="Porcentual 3 2 2 10 3" xfId="32493"/>
    <cellStyle name="Porcentual 3 2 2 11" xfId="27482"/>
    <cellStyle name="Porcentual 3 2 2 11 2" xfId="24545"/>
    <cellStyle name="Porcentual 3 2 2 11 2 2" xfId="30180"/>
    <cellStyle name="Porcentual 3 2 2 11 3" xfId="30087"/>
    <cellStyle name="Porcentual 3 2 2 12" xfId="6320"/>
    <cellStyle name="Porcentual 3 2 2 12 2" xfId="9194"/>
    <cellStyle name="Porcentual 3 2 2 12 2 2" xfId="30210"/>
    <cellStyle name="Porcentual 3 2 2 12 3" xfId="25805"/>
    <cellStyle name="Porcentual 3 2 2 13" xfId="5033"/>
    <cellStyle name="Porcentual 3 2 2 13 2" xfId="7537"/>
    <cellStyle name="Porcentual 3 2 2 13 2 2" xfId="33499"/>
    <cellStyle name="Porcentual 3 2 2 13 3" xfId="9665"/>
    <cellStyle name="Porcentual 3 2 2 14" xfId="32996"/>
    <cellStyle name="Porcentual 3 2 2 14 2" xfId="13080"/>
    <cellStyle name="Porcentual 3 2 2 15" xfId="35683"/>
    <cellStyle name="Porcentual 3 2 2 15 2" xfId="2894"/>
    <cellStyle name="Porcentual 3 2 2 16" xfId="12907"/>
    <cellStyle name="Porcentual 3 2 2 17" xfId="10348"/>
    <cellStyle name="Porcentual 3 2 2 2" xfId="22681"/>
    <cellStyle name="Porcentual 3 2 2 2 10" xfId="14723"/>
    <cellStyle name="Porcentual 3 2 2 2 10 2" xfId="10423"/>
    <cellStyle name="Porcentual 3 2 2 2 10 2 2" xfId="37503"/>
    <cellStyle name="Porcentual 3 2 2 2 10 3" xfId="1613"/>
    <cellStyle name="Porcentual 3 2 2 2 11" xfId="16612"/>
    <cellStyle name="Porcentual 3 2 2 2 11 2" xfId="31772"/>
    <cellStyle name="Porcentual 3 2 2 2 11 2 2" xfId="31735"/>
    <cellStyle name="Porcentual 3 2 2 2 11 3" xfId="31737"/>
    <cellStyle name="Porcentual 3 2 2 2 12" xfId="36124"/>
    <cellStyle name="Porcentual 3 2 2 2 12 2" xfId="28745"/>
    <cellStyle name="Porcentual 3 2 2 2 12 2 2" xfId="28747"/>
    <cellStyle name="Porcentual 3 2 2 2 12 3" xfId="29190"/>
    <cellStyle name="Porcentual 3 2 2 2 13" xfId="35868"/>
    <cellStyle name="Porcentual 3 2 2 2 13 2" xfId="8368"/>
    <cellStyle name="Porcentual 3 2 2 2 14" xfId="32937"/>
    <cellStyle name="Porcentual 3 2 2 2 14 2" xfId="28928"/>
    <cellStyle name="Porcentual 3 2 2 2 15" xfId="10355"/>
    <cellStyle name="Porcentual 3 2 2 2 16" xfId="35236"/>
    <cellStyle name="Porcentual 3 2 2 2 2" xfId="13394"/>
    <cellStyle name="Porcentual 3 2 2 2 2 10" xfId="29580"/>
    <cellStyle name="Porcentual 3 2 2 2 2 10 2" xfId="35317"/>
    <cellStyle name="Porcentual 3 2 2 2 2 11" xfId="33764"/>
    <cellStyle name="Porcentual 3 2 2 2 2 2" xfId="8638"/>
    <cellStyle name="Porcentual 3 2 2 2 2 2 10" xfId="31518"/>
    <cellStyle name="Porcentual 3 2 2 2 2 2 2" xfId="11653"/>
    <cellStyle name="Porcentual 3 2 2 2 2 2 2 2" xfId="38286"/>
    <cellStyle name="Porcentual 3 2 2 2 2 2 2 2 2" xfId="36256"/>
    <cellStyle name="Porcentual 3 2 2 2 2 2 2 3" xfId="32931"/>
    <cellStyle name="Porcentual 3 2 2 2 2 2 3" xfId="37571"/>
    <cellStyle name="Porcentual 3 2 2 2 2 2 3 2" xfId="35686"/>
    <cellStyle name="Porcentual 3 2 2 2 2 2 3 2 2" xfId="37053"/>
    <cellStyle name="Porcentual 3 2 2 2 2 2 3 3" xfId="33989"/>
    <cellStyle name="Porcentual 3 2 2 2 2 2 4" xfId="38663"/>
    <cellStyle name="Porcentual 3 2 2 2 2 2 4 2" xfId="32998"/>
    <cellStyle name="Porcentual 3 2 2 2 2 2 4 2 2" xfId="35689"/>
    <cellStyle name="Porcentual 3 2 2 2 2 2 4 3" xfId="24574"/>
    <cellStyle name="Porcentual 3 2 2 2 2 2 5" xfId="31697"/>
    <cellStyle name="Porcentual 3 2 2 2 2 2 5 2" xfId="27913"/>
    <cellStyle name="Porcentual 3 2 2 2 2 2 5 2 2" xfId="38559"/>
    <cellStyle name="Porcentual 3 2 2 2 2 2 5 3" xfId="27914"/>
    <cellStyle name="Porcentual 3 2 2 2 2 2 6" xfId="37930"/>
    <cellStyle name="Porcentual 3 2 2 2 2 2 6 2" xfId="7251"/>
    <cellStyle name="Porcentual 3 2 2 2 2 2 6 2 2" xfId="30636"/>
    <cellStyle name="Porcentual 3 2 2 2 2 2 6 3" xfId="33063"/>
    <cellStyle name="Porcentual 3 2 2 2 2 2 7" xfId="33251"/>
    <cellStyle name="Porcentual 3 2 2 2 2 2 7 2" xfId="6784"/>
    <cellStyle name="Porcentual 3 2 2 2 2 2 7 2 2" xfId="32814"/>
    <cellStyle name="Porcentual 3 2 2 2 2 2 7 3" xfId="38472"/>
    <cellStyle name="Porcentual 3 2 2 2 2 2 8" xfId="36061"/>
    <cellStyle name="Porcentual 3 2 2 2 2 2 8 2" xfId="38724"/>
    <cellStyle name="Porcentual 3 2 2 2 2 2 9" xfId="37520"/>
    <cellStyle name="Porcentual 3 2 2 2 2 2 9 2" xfId="19873"/>
    <cellStyle name="Porcentual 3 2 2 2 2 3" xfId="26209"/>
    <cellStyle name="Porcentual 3 2 2 2 2 3 2" xfId="26211"/>
    <cellStyle name="Porcentual 3 2 2 2 2 3 2 2" xfId="33319"/>
    <cellStyle name="Porcentual 3 2 2 2 2 3 3" xfId="36275"/>
    <cellStyle name="Porcentual 3 2 2 2 2 4" xfId="6699"/>
    <cellStyle name="Porcentual 3 2 2 2 2 4 2" xfId="36213"/>
    <cellStyle name="Porcentual 3 2 2 2 2 4 2 2" xfId="36858"/>
    <cellStyle name="Porcentual 3 2 2 2 2 4 3" xfId="37753"/>
    <cellStyle name="Porcentual 3 2 2 2 2 5" xfId="38526"/>
    <cellStyle name="Porcentual 3 2 2 2 2 5 2" xfId="36605"/>
    <cellStyle name="Porcentual 3 2 2 2 2 5 2 2" xfId="35704"/>
    <cellStyle name="Porcentual 3 2 2 2 2 5 3" xfId="38602"/>
    <cellStyle name="Porcentual 3 2 2 2 2 6" xfId="33183"/>
    <cellStyle name="Porcentual 3 2 2 2 2 6 2" xfId="18381"/>
    <cellStyle name="Porcentual 3 2 2 2 2 6 2 2" xfId="34050"/>
    <cellStyle name="Porcentual 3 2 2 2 2 6 3" xfId="18442"/>
    <cellStyle name="Porcentual 3 2 2 2 2 7" xfId="38110"/>
    <cellStyle name="Porcentual 3 2 2 2 2 7 2" xfId="18607"/>
    <cellStyle name="Porcentual 3 2 2 2 2 7 2 2" xfId="37346"/>
    <cellStyle name="Porcentual 3 2 2 2 2 7 3" xfId="18579"/>
    <cellStyle name="Porcentual 3 2 2 2 2 8" xfId="30406"/>
    <cellStyle name="Porcentual 3 2 2 2 2 8 2" xfId="18813"/>
    <cellStyle name="Porcentual 3 2 2 2 2 8 2 2" xfId="35909"/>
    <cellStyle name="Porcentual 3 2 2 2 2 8 3" xfId="18818"/>
    <cellStyle name="Porcentual 3 2 2 2 2 9" xfId="37172"/>
    <cellStyle name="Porcentual 3 2 2 2 2 9 2" xfId="18890"/>
    <cellStyle name="Porcentual 3 2 2 2 3" xfId="8646"/>
    <cellStyle name="Porcentual 3 2 2 2 3 10" xfId="28194"/>
    <cellStyle name="Porcentual 3 2 2 2 3 10 2" xfId="12799"/>
    <cellStyle name="Porcentual 3 2 2 2 3 11" xfId="31742"/>
    <cellStyle name="Porcentual 3 2 2 2 3 2" xfId="6233"/>
    <cellStyle name="Porcentual 3 2 2 2 3 2 10" xfId="14215"/>
    <cellStyle name="Porcentual 3 2 2 2 3 2 2" xfId="25179"/>
    <cellStyle name="Porcentual 3 2 2 2 3 2 2 2" xfId="34714"/>
    <cellStyle name="Porcentual 3 2 2 2 3 2 2 2 2" xfId="35718"/>
    <cellStyle name="Porcentual 3 2 2 2 3 2 2 3" xfId="20336"/>
    <cellStyle name="Porcentual 3 2 2 2 3 2 3" xfId="8110"/>
    <cellStyle name="Porcentual 3 2 2 2 3 2 3 2" xfId="33350"/>
    <cellStyle name="Porcentual 3 2 2 2 3 2 3 2 2" xfId="30428"/>
    <cellStyle name="Porcentual 3 2 2 2 3 2 3 3" xfId="28321"/>
    <cellStyle name="Porcentual 3 2 2 2 3 2 4" xfId="2600"/>
    <cellStyle name="Porcentual 3 2 2 2 3 2 4 2" xfId="26302"/>
    <cellStyle name="Porcentual 3 2 2 2 3 2 4 2 2" xfId="32775"/>
    <cellStyle name="Porcentual 3 2 2 2 3 2 4 3" xfId="31578"/>
    <cellStyle name="Porcentual 3 2 2 2 3 2 5" xfId="25185"/>
    <cellStyle name="Porcentual 3 2 2 2 3 2 5 2" xfId="31779"/>
    <cellStyle name="Porcentual 3 2 2 2 3 2 5 2 2" xfId="33535"/>
    <cellStyle name="Porcentual 3 2 2 2 3 2 5 3" xfId="9272"/>
    <cellStyle name="Porcentual 3 2 2 2 3 2 6" xfId="25189"/>
    <cellStyle name="Porcentual 3 2 2 2 3 2 6 2" xfId="24870"/>
    <cellStyle name="Porcentual 3 2 2 2 3 2 6 2 2" xfId="33854"/>
    <cellStyle name="Porcentual 3 2 2 2 3 2 6 3" xfId="20740"/>
    <cellStyle name="Porcentual 3 2 2 2 3 2 7" xfId="12324"/>
    <cellStyle name="Porcentual 3 2 2 2 3 2 7 2" xfId="12373"/>
    <cellStyle name="Porcentual 3 2 2 2 3 2 7 2 2" xfId="20156"/>
    <cellStyle name="Porcentual 3 2 2 2 3 2 7 3" xfId="20353"/>
    <cellStyle name="Porcentual 3 2 2 2 3 2 8" xfId="33056"/>
    <cellStyle name="Porcentual 3 2 2 2 3 2 8 2" xfId="29410"/>
    <cellStyle name="Porcentual 3 2 2 2 3 2 9" xfId="36447"/>
    <cellStyle name="Porcentual 3 2 2 2 3 2 9 2" xfId="784"/>
    <cellStyle name="Porcentual 3 2 2 2 3 3" xfId="26224"/>
    <cellStyle name="Porcentual 3 2 2 2 3 3 2" xfId="25195"/>
    <cellStyle name="Porcentual 3 2 2 2 3 3 2 2" xfId="36486"/>
    <cellStyle name="Porcentual 3 2 2 2 3 3 3" xfId="4276"/>
    <cellStyle name="Porcentual 3 2 2 2 3 4" xfId="26229"/>
    <cellStyle name="Porcentual 3 2 2 2 3 4 2" xfId="25213"/>
    <cellStyle name="Porcentual 3 2 2 2 3 4 2 2" xfId="35422"/>
    <cellStyle name="Porcentual 3 2 2 2 3 4 3" xfId="2569"/>
    <cellStyle name="Porcentual 3 2 2 2 3 5" xfId="35084"/>
    <cellStyle name="Porcentual 3 2 2 2 3 5 2" xfId="28269"/>
    <cellStyle name="Porcentual 3 2 2 2 3 5 2 2" xfId="37233"/>
    <cellStyle name="Porcentual 3 2 2 2 3 5 3" xfId="37352"/>
    <cellStyle name="Porcentual 3 2 2 2 3 6" xfId="28275"/>
    <cellStyle name="Porcentual 3 2 2 2 3 6 2" xfId="19048"/>
    <cellStyle name="Porcentual 3 2 2 2 3 6 2 2" xfId="33861"/>
    <cellStyle name="Porcentual 3 2 2 2 3 6 3" xfId="19056"/>
    <cellStyle name="Porcentual 3 2 2 2 3 7" xfId="38701"/>
    <cellStyle name="Porcentual 3 2 2 2 3 7 2" xfId="30637"/>
    <cellStyle name="Porcentual 3 2 2 2 3 7 2 2" xfId="35970"/>
    <cellStyle name="Porcentual 3 2 2 2 3 7 3" xfId="19135"/>
    <cellStyle name="Porcentual 3 2 2 2 3 8" xfId="30271"/>
    <cellStyle name="Porcentual 3 2 2 2 3 8 2" xfId="19159"/>
    <cellStyle name="Porcentual 3 2 2 2 3 8 2 2" xfId="12853"/>
    <cellStyle name="Porcentual 3 2 2 2 3 8 3" xfId="19166"/>
    <cellStyle name="Porcentual 3 2 2 2 3 9" xfId="28279"/>
    <cellStyle name="Porcentual 3 2 2 2 3 9 2" xfId="19202"/>
    <cellStyle name="Porcentual 3 2 2 2 4" xfId="14314"/>
    <cellStyle name="Porcentual 3 2 2 2 4 10" xfId="8673"/>
    <cellStyle name="Porcentual 3 2 2 2 4 2" xfId="9766"/>
    <cellStyle name="Porcentual 3 2 2 2 4 2 2" xfId="38731"/>
    <cellStyle name="Porcentual 3 2 2 2 4 2 2 2" xfId="37903"/>
    <cellStyle name="Porcentual 3 2 2 2 4 2 3" xfId="38786"/>
    <cellStyle name="Porcentual 3 2 2 2 4 3" xfId="16888"/>
    <cellStyle name="Porcentual 3 2 2 2 4 3 2" xfId="25782"/>
    <cellStyle name="Porcentual 3 2 2 2 4 3 2 2" xfId="36332"/>
    <cellStyle name="Porcentual 3 2 2 2 4 3 3" xfId="32551"/>
    <cellStyle name="Porcentual 3 2 2 2 4 4" xfId="26233"/>
    <cellStyle name="Porcentual 3 2 2 2 4 4 2" xfId="38199"/>
    <cellStyle name="Porcentual 3 2 2 2 4 4 2 2" xfId="34263"/>
    <cellStyle name="Porcentual 3 2 2 2 4 4 3" xfId="32601"/>
    <cellStyle name="Porcentual 3 2 2 2 4 5" xfId="38041"/>
    <cellStyle name="Porcentual 3 2 2 2 4 5 2" xfId="32658"/>
    <cellStyle name="Porcentual 3 2 2 2 4 5 2 2" xfId="34328"/>
    <cellStyle name="Porcentual 3 2 2 2 4 5 3" xfId="33824"/>
    <cellStyle name="Porcentual 3 2 2 2 4 6" xfId="15039"/>
    <cellStyle name="Porcentual 3 2 2 2 4 6 2" xfId="19275"/>
    <cellStyle name="Porcentual 3 2 2 2 4 6 2 2" xfId="35760"/>
    <cellStyle name="Porcentual 3 2 2 2 4 6 3" xfId="19278"/>
    <cellStyle name="Porcentual 3 2 2 2 4 7" xfId="36198"/>
    <cellStyle name="Porcentual 3 2 2 2 4 7 2" xfId="32812"/>
    <cellStyle name="Porcentual 3 2 2 2 4 7 2 2" xfId="35763"/>
    <cellStyle name="Porcentual 3 2 2 2 4 7 3" xfId="36617"/>
    <cellStyle name="Porcentual 3 2 2 2 4 8" xfId="30809"/>
    <cellStyle name="Porcentual 3 2 2 2 4 8 2" xfId="19307"/>
    <cellStyle name="Porcentual 3 2 2 2 4 9" xfId="28231"/>
    <cellStyle name="Porcentual 3 2 2 2 4 9 2" xfId="19312"/>
    <cellStyle name="Porcentual 3 2 2 2 5" xfId="14319"/>
    <cellStyle name="Porcentual 3 2 2 2 5 10" xfId="37832"/>
    <cellStyle name="Porcentual 3 2 2 2 5 2" xfId="13135"/>
    <cellStyle name="Porcentual 3 2 2 2 5 2 2" xfId="37513"/>
    <cellStyle name="Porcentual 3 2 2 2 5 2 2 2" xfId="31332"/>
    <cellStyle name="Porcentual 3 2 2 2 5 2 3" xfId="35936"/>
    <cellStyle name="Porcentual 3 2 2 2 5 3" xfId="26237"/>
    <cellStyle name="Porcentual 3 2 2 2 5 3 2" xfId="26245"/>
    <cellStyle name="Porcentual 3 2 2 2 5 3 2 2" xfId="38039"/>
    <cellStyle name="Porcentual 3 2 2 2 5 3 3" xfId="32888"/>
    <cellStyle name="Porcentual 3 2 2 2 5 4" xfId="19581"/>
    <cellStyle name="Porcentual 3 2 2 2 5 4 2" xfId="1642"/>
    <cellStyle name="Porcentual 3 2 2 2 5 4 2 2" xfId="29441"/>
    <cellStyle name="Porcentual 3 2 2 2 5 4 3" xfId="6168"/>
    <cellStyle name="Porcentual 3 2 2 2 5 5" xfId="38439"/>
    <cellStyle name="Porcentual 3 2 2 2 5 5 2" xfId="9804"/>
    <cellStyle name="Porcentual 3 2 2 2 5 5 2 2" xfId="35638"/>
    <cellStyle name="Porcentual 3 2 2 2 5 5 3" xfId="9816"/>
    <cellStyle name="Porcentual 3 2 2 2 5 6" xfId="37104"/>
    <cellStyle name="Porcentual 3 2 2 2 5 6 2" xfId="19340"/>
    <cellStyle name="Porcentual 3 2 2 2 5 6 2 2" xfId="38075"/>
    <cellStyle name="Porcentual 3 2 2 2 5 6 3" xfId="19352"/>
    <cellStyle name="Porcentual 3 2 2 2 5 7" xfId="29816"/>
    <cellStyle name="Porcentual 3 2 2 2 5 7 2" xfId="19376"/>
    <cellStyle name="Porcentual 3 2 2 2 5 7 2 2" xfId="35769"/>
    <cellStyle name="Porcentual 3 2 2 2 5 7 3" xfId="7168"/>
    <cellStyle name="Porcentual 3 2 2 2 5 8" xfId="30823"/>
    <cellStyle name="Porcentual 3 2 2 2 5 8 2" xfId="19385"/>
    <cellStyle name="Porcentual 3 2 2 2 5 9" xfId="36555"/>
    <cellStyle name="Porcentual 3 2 2 2 5 9 2" xfId="19394"/>
    <cellStyle name="Porcentual 3 2 2 2 6" xfId="2762"/>
    <cellStyle name="Porcentual 3 2 2 2 6 2" xfId="4439"/>
    <cellStyle name="Porcentual 3 2 2 2 6 2 2" xfId="36254"/>
    <cellStyle name="Porcentual 3 2 2 2 6 2 2 2" xfId="34303"/>
    <cellStyle name="Porcentual 3 2 2 2 6 2 3" xfId="11252"/>
    <cellStyle name="Porcentual 3 2 2 2 6 3" xfId="22563"/>
    <cellStyle name="Porcentual 3 2 2 2 6 3 2" xfId="22571"/>
    <cellStyle name="Porcentual 3 2 2 2 6 3 2 2" xfId="24359"/>
    <cellStyle name="Porcentual 3 2 2 2 6 3 3" xfId="21353"/>
    <cellStyle name="Porcentual 3 2 2 2 6 4" xfId="11504"/>
    <cellStyle name="Porcentual 3 2 2 2 6 4 2" xfId="35770"/>
    <cellStyle name="Porcentual 3 2 2 2 6 4 2 2" xfId="25169"/>
    <cellStyle name="Porcentual 3 2 2 2 6 4 3" xfId="4563"/>
    <cellStyle name="Porcentual 3 2 2 2 6 5" xfId="32131"/>
    <cellStyle name="Porcentual 3 2 2 2 6 5 2" xfId="36997"/>
    <cellStyle name="Porcentual 3 2 2 2 6 5 2 2" xfId="35785"/>
    <cellStyle name="Porcentual 3 2 2 2 6 5 3" xfId="2544"/>
    <cellStyle name="Porcentual 3 2 2 2 6 6" xfId="35792"/>
    <cellStyle name="Porcentual 3 2 2 2 6 6 2" xfId="19419"/>
    <cellStyle name="Porcentual 3 2 2 2 6 6 2 2" xfId="38250"/>
    <cellStyle name="Porcentual 3 2 2 2 6 6 3" xfId="2649"/>
    <cellStyle name="Porcentual 3 2 2 2 6 7" xfId="36190"/>
    <cellStyle name="Porcentual 3 2 2 2 6 7 2" xfId="19425"/>
    <cellStyle name="Porcentual 3 2 2 2 6 8" xfId="21640"/>
    <cellStyle name="Porcentual 3 2 2 2 6 8 2" xfId="19434"/>
    <cellStyle name="Porcentual 3 2 2 2 6 9" xfId="16631"/>
    <cellStyle name="Porcentual 3 2 2 2 7" xfId="17885"/>
    <cellStyle name="Porcentual 3 2 2 2 7 2" xfId="7054"/>
    <cellStyle name="Porcentual 3 2 2 2 7 2 2" xfId="38792"/>
    <cellStyle name="Porcentual 3 2 2 2 7 3" xfId="12742"/>
    <cellStyle name="Porcentual 3 2 2 2 8" xfId="25130"/>
    <cellStyle name="Porcentual 3 2 2 2 8 2" xfId="3902"/>
    <cellStyle name="Porcentual 3 2 2 2 8 2 2" xfId="34844"/>
    <cellStyle name="Porcentual 3 2 2 2 8 3" xfId="24227"/>
    <cellStyle name="Porcentual 3 2 2 2 9" xfId="26741"/>
    <cellStyle name="Porcentual 3 2 2 2 9 2" xfId="33894"/>
    <cellStyle name="Porcentual 3 2 2 2 9 2 2" xfId="36504"/>
    <cellStyle name="Porcentual 3 2 2 2 9 3" xfId="35766"/>
    <cellStyle name="Porcentual 3 2 2 3" xfId="22427"/>
    <cellStyle name="Porcentual 3 2 2 3 10" xfId="29377"/>
    <cellStyle name="Porcentual 3 2 2 3 10 2" xfId="4202"/>
    <cellStyle name="Porcentual 3 2 2 3 11" xfId="29832"/>
    <cellStyle name="Porcentual 3 2 2 3 2" xfId="2074"/>
    <cellStyle name="Porcentual 3 2 2 3 2 10" xfId="38311"/>
    <cellStyle name="Porcentual 3 2 2 3 2 2" xfId="38076"/>
    <cellStyle name="Porcentual 3 2 2 3 2 2 2" xfId="35817"/>
    <cellStyle name="Porcentual 3 2 2 3 2 2 2 2" xfId="18568"/>
    <cellStyle name="Porcentual 3 2 2 3 2 2 3" xfId="25898"/>
    <cellStyle name="Porcentual 3 2 2 3 2 3" xfId="33605"/>
    <cellStyle name="Porcentual 3 2 2 3 2 3 2" xfId="36565"/>
    <cellStyle name="Porcentual 3 2 2 3 2 3 2 2" xfId="22833"/>
    <cellStyle name="Porcentual 3 2 2 3 2 3 3" xfId="25262"/>
    <cellStyle name="Porcentual 3 2 2 3 2 4" xfId="33879"/>
    <cellStyle name="Porcentual 3 2 2 3 2 4 2" xfId="36679"/>
    <cellStyle name="Porcentual 3 2 2 3 2 4 2 2" xfId="13346"/>
    <cellStyle name="Porcentual 3 2 2 3 2 4 3" xfId="36043"/>
    <cellStyle name="Porcentual 3 2 2 3 2 5" xfId="37281"/>
    <cellStyle name="Porcentual 3 2 2 3 2 5 2" xfId="30581"/>
    <cellStyle name="Porcentual 3 2 2 3 2 5 2 2" xfId="22854"/>
    <cellStyle name="Porcentual 3 2 2 3 2 5 3" xfId="38447"/>
    <cellStyle name="Porcentual 3 2 2 3 2 6" xfId="33813"/>
    <cellStyle name="Porcentual 3 2 2 3 2 6 2" xfId="20708"/>
    <cellStyle name="Porcentual 3 2 2 3 2 6 2 2" xfId="22856"/>
    <cellStyle name="Porcentual 3 2 2 3 2 6 3" xfId="12520"/>
    <cellStyle name="Porcentual 3 2 2 3 2 7" xfId="16274"/>
    <cellStyle name="Porcentual 3 2 2 3 2 7 2" xfId="20716"/>
    <cellStyle name="Porcentual 3 2 2 3 2 7 2 2" xfId="22860"/>
    <cellStyle name="Porcentual 3 2 2 3 2 7 3" xfId="7392"/>
    <cellStyle name="Porcentual 3 2 2 3 2 8" xfId="6817"/>
    <cellStyle name="Porcentual 3 2 2 3 2 8 2" xfId="27693"/>
    <cellStyle name="Porcentual 3 2 2 3 2 9" xfId="36516"/>
    <cellStyle name="Porcentual 3 2 2 3 2 9 2" xfId="20735"/>
    <cellStyle name="Porcentual 3 2 2 3 3" xfId="37869"/>
    <cellStyle name="Porcentual 3 2 2 3 3 2" xfId="34502"/>
    <cellStyle name="Porcentual 3 2 2 3 3 2 2" xfId="25520"/>
    <cellStyle name="Porcentual 3 2 2 3 3 3" xfId="35651"/>
    <cellStyle name="Porcentual 3 2 2 3 4" xfId="38018"/>
    <cellStyle name="Porcentual 3 2 2 3 4 2" xfId="9842"/>
    <cellStyle name="Porcentual 3 2 2 3 4 2 2" xfId="32525"/>
    <cellStyle name="Porcentual 3 2 2 3 4 3" xfId="16894"/>
    <cellStyle name="Porcentual 3 2 2 3 5" xfId="38745"/>
    <cellStyle name="Porcentual 3 2 2 3 5 2" xfId="2866"/>
    <cellStyle name="Porcentual 3 2 2 3 5 2 2" xfId="30122"/>
    <cellStyle name="Porcentual 3 2 2 3 5 3" xfId="34499"/>
    <cellStyle name="Porcentual 3 2 2 3 6" xfId="36085"/>
    <cellStyle name="Porcentual 3 2 2 3 6 2" xfId="3146"/>
    <cellStyle name="Porcentual 3 2 2 3 6 2 2" xfId="6493"/>
    <cellStyle name="Porcentual 3 2 2 3 6 3" xfId="4225"/>
    <cellStyle name="Porcentual 3 2 2 3 7" xfId="31680"/>
    <cellStyle name="Porcentual 3 2 2 3 7 2" xfId="9856"/>
    <cellStyle name="Porcentual 3 2 2 3 7 2 2" xfId="30872"/>
    <cellStyle name="Porcentual 3 2 2 3 7 3" xfId="15931"/>
    <cellStyle name="Porcentual 3 2 2 3 8" xfId="35885"/>
    <cellStyle name="Porcentual 3 2 2 3 8 2" xfId="13218"/>
    <cellStyle name="Porcentual 3 2 2 3 8 2 2" xfId="34749"/>
    <cellStyle name="Porcentual 3 2 2 3 8 3" xfId="4534"/>
    <cellStyle name="Porcentual 3 2 2 3 9" xfId="29044"/>
    <cellStyle name="Porcentual 3 2 2 3 9 2" xfId="4674"/>
    <cellStyle name="Porcentual 3 2 2 4" xfId="22111"/>
    <cellStyle name="Porcentual 3 2 2 4 10" xfId="34449"/>
    <cellStyle name="Porcentual 3 2 2 4 10 2" xfId="35890"/>
    <cellStyle name="Porcentual 3 2 2 4 11" xfId="37567"/>
    <cellStyle name="Porcentual 3 2 2 4 2" xfId="33908"/>
    <cellStyle name="Porcentual 3 2 2 4 2 10" xfId="36828"/>
    <cellStyle name="Porcentual 3 2 2 4 2 2" xfId="36016"/>
    <cellStyle name="Porcentual 3 2 2 4 2 2 2" xfId="35526"/>
    <cellStyle name="Porcentual 3 2 2 4 2 2 2 2" xfId="37601"/>
    <cellStyle name="Porcentual 3 2 2 4 2 2 3" xfId="36022"/>
    <cellStyle name="Porcentual 3 2 2 4 2 3" xfId="34131"/>
    <cellStyle name="Porcentual 3 2 2 4 2 3 2" xfId="16683"/>
    <cellStyle name="Porcentual 3 2 2 4 2 3 2 2" xfId="28106"/>
    <cellStyle name="Porcentual 3 2 2 4 2 3 3" xfId="10654"/>
    <cellStyle name="Porcentual 3 2 2 4 2 4" xfId="33920"/>
    <cellStyle name="Porcentual 3 2 2 4 2 4 2" xfId="34428"/>
    <cellStyle name="Porcentual 3 2 2 4 2 4 2 2" xfId="33230"/>
    <cellStyle name="Porcentual 3 2 2 4 2 4 3" xfId="33081"/>
    <cellStyle name="Porcentual 3 2 2 4 2 5" xfId="35757"/>
    <cellStyle name="Porcentual 3 2 2 4 2 5 2" xfId="33940"/>
    <cellStyle name="Porcentual 3 2 2 4 2 5 2 2" xfId="37938"/>
    <cellStyle name="Porcentual 3 2 2 4 2 5 3" xfId="37070"/>
    <cellStyle name="Porcentual 3 2 2 4 2 6" xfId="31798"/>
    <cellStyle name="Porcentual 3 2 2 4 2 6 2" xfId="35259"/>
    <cellStyle name="Porcentual 3 2 2 4 2 6 2 2" xfId="32057"/>
    <cellStyle name="Porcentual 3 2 2 4 2 6 3" xfId="36234"/>
    <cellStyle name="Porcentual 3 2 2 4 2 7" xfId="36684"/>
    <cellStyle name="Porcentual 3 2 2 4 2 7 2" xfId="36861"/>
    <cellStyle name="Porcentual 3 2 2 4 2 7 2 2" xfId="11379"/>
    <cellStyle name="Porcentual 3 2 2 4 2 7 3" xfId="37385"/>
    <cellStyle name="Porcentual 3 2 2 4 2 8" xfId="30865"/>
    <cellStyle name="Porcentual 3 2 2 4 2 8 2" xfId="32262"/>
    <cellStyle name="Porcentual 3 2 2 4 2 9" xfId="35329"/>
    <cellStyle name="Porcentual 3 2 2 4 2 9 2" xfId="35998"/>
    <cellStyle name="Porcentual 3 2 2 4 3" xfId="38034"/>
    <cellStyle name="Porcentual 3 2 2 4 3 2" xfId="35943"/>
    <cellStyle name="Porcentual 3 2 2 4 3 2 2" xfId="9088"/>
    <cellStyle name="Porcentual 3 2 2 4 3 3" xfId="35976"/>
    <cellStyle name="Porcentual 3 2 2 4 4" xfId="37713"/>
    <cellStyle name="Porcentual 3 2 2 4 4 2" xfId="36908"/>
    <cellStyle name="Porcentual 3 2 2 4 4 2 2" xfId="37658"/>
    <cellStyle name="Porcentual 3 2 2 4 4 3" xfId="15257"/>
    <cellStyle name="Porcentual 3 2 2 4 5" xfId="36151"/>
    <cellStyle name="Porcentual 3 2 2 4 5 2" xfId="35987"/>
    <cellStyle name="Porcentual 3 2 2 4 5 2 2" xfId="30166"/>
    <cellStyle name="Porcentual 3 2 2 4 5 3" xfId="26203"/>
    <cellStyle name="Porcentual 3 2 2 4 6" xfId="37786"/>
    <cellStyle name="Porcentual 3 2 2 4 6 2" xfId="27306"/>
    <cellStyle name="Porcentual 3 2 2 4 6 2 2" xfId="27309"/>
    <cellStyle name="Porcentual 3 2 2 4 6 3" xfId="9145"/>
    <cellStyle name="Porcentual 3 2 2 4 7" xfId="28304"/>
    <cellStyle name="Porcentual 3 2 2 4 7 2" xfId="27381"/>
    <cellStyle name="Porcentual 3 2 2 4 7 2 2" xfId="27384"/>
    <cellStyle name="Porcentual 3 2 2 4 7 3" xfId="15933"/>
    <cellStyle name="Porcentual 3 2 2 4 8" xfId="38293"/>
    <cellStyle name="Porcentual 3 2 2 4 8 2" xfId="35553"/>
    <cellStyle name="Porcentual 3 2 2 4 8 2 2" xfId="35363"/>
    <cellStyle name="Porcentual 3 2 2 4 8 3" xfId="5183"/>
    <cellStyle name="Porcentual 3 2 2 4 9" xfId="36487"/>
    <cellStyle name="Porcentual 3 2 2 4 9 2" xfId="16920"/>
    <cellStyle name="Porcentual 3 2 2 5" xfId="29134"/>
    <cellStyle name="Porcentual 3 2 2 5 10" xfId="38028"/>
    <cellStyle name="Porcentual 3 2 2 5 2" xfId="36522"/>
    <cellStyle name="Porcentual 3 2 2 5 2 2" xfId="24915"/>
    <cellStyle name="Porcentual 3 2 2 5 2 2 2" xfId="25931"/>
    <cellStyle name="Porcentual 3 2 2 5 2 3" xfId="24921"/>
    <cellStyle name="Porcentual 3 2 2 5 3" xfId="34798"/>
    <cellStyle name="Porcentual 3 2 2 5 3 2" xfId="36013"/>
    <cellStyle name="Porcentual 3 2 2 5 3 2 2" xfId="38431"/>
    <cellStyle name="Porcentual 3 2 2 5 3 3" xfId="36056"/>
    <cellStyle name="Porcentual 3 2 2 5 4" xfId="31347"/>
    <cellStyle name="Porcentual 3 2 2 5 4 2" xfId="37855"/>
    <cellStyle name="Porcentual 3 2 2 5 4 2 2" xfId="36458"/>
    <cellStyle name="Porcentual 3 2 2 5 4 3" xfId="16902"/>
    <cellStyle name="Porcentual 3 2 2 5 5" xfId="38697"/>
    <cellStyle name="Porcentual 3 2 2 5 5 2" xfId="35837"/>
    <cellStyle name="Porcentual 3 2 2 5 5 2 2" xfId="38779"/>
    <cellStyle name="Porcentual 3 2 2 5 5 3" xfId="36098"/>
    <cellStyle name="Porcentual 3 2 2 5 6" xfId="32739"/>
    <cellStyle name="Porcentual 3 2 2 5 6 2" xfId="16543"/>
    <cellStyle name="Porcentual 3 2 2 5 6 2 2" xfId="8307"/>
    <cellStyle name="Porcentual 3 2 2 5 6 3" xfId="4291"/>
    <cellStyle name="Porcentual 3 2 2 5 7" xfId="31688"/>
    <cellStyle name="Porcentual 3 2 2 5 7 2" xfId="33750"/>
    <cellStyle name="Porcentual 3 2 2 5 7 2 2" xfId="35119"/>
    <cellStyle name="Porcentual 3 2 2 5 7 3" xfId="15944"/>
    <cellStyle name="Porcentual 3 2 2 5 8" xfId="37373"/>
    <cellStyle name="Porcentual 3 2 2 5 8 2" xfId="37821"/>
    <cellStyle name="Porcentual 3 2 2 5 9" xfId="13861"/>
    <cellStyle name="Porcentual 3 2 2 5 9 2" xfId="37711"/>
    <cellStyle name="Porcentual 3 2 2 6" xfId="14292"/>
    <cellStyle name="Porcentual 3 2 2 6 10" xfId="37159"/>
    <cellStyle name="Porcentual 3 2 2 6 2" xfId="16114"/>
    <cellStyle name="Porcentual 3 2 2 6 2 2" xfId="29076"/>
    <cellStyle name="Porcentual 3 2 2 6 2 2 2" xfId="35011"/>
    <cellStyle name="Porcentual 3 2 2 6 2 3" xfId="24525"/>
    <cellStyle name="Porcentual 3 2 2 6 3" xfId="37214"/>
    <cellStyle name="Porcentual 3 2 2 6 3 2" xfId="29082"/>
    <cellStyle name="Porcentual 3 2 2 6 3 2 2" xfId="35085"/>
    <cellStyle name="Porcentual 3 2 2 6 3 3" xfId="24529"/>
    <cellStyle name="Porcentual 3 2 2 6 4" xfId="36111"/>
    <cellStyle name="Porcentual 3 2 2 6 4 2" xfId="16808"/>
    <cellStyle name="Porcentual 3 2 2 6 4 2 2" xfId="16812"/>
    <cellStyle name="Porcentual 3 2 2 6 4 3" xfId="16907"/>
    <cellStyle name="Porcentual 3 2 2 6 5" xfId="38662"/>
    <cellStyle name="Porcentual 3 2 2 6 5 2" xfId="26403"/>
    <cellStyle name="Porcentual 3 2 2 6 5 2 2" xfId="36223"/>
    <cellStyle name="Porcentual 3 2 2 6 5 3" xfId="34875"/>
    <cellStyle name="Porcentual 3 2 2 6 6" xfId="26820"/>
    <cellStyle name="Porcentual 3 2 2 6 6 2" xfId="16942"/>
    <cellStyle name="Porcentual 3 2 2 6 6 2 2" xfId="7789"/>
    <cellStyle name="Porcentual 3 2 2 6 6 3" xfId="9175"/>
    <cellStyle name="Porcentual 3 2 2 6 7" xfId="32771"/>
    <cellStyle name="Porcentual 3 2 2 6 7 2" xfId="26437"/>
    <cellStyle name="Porcentual 3 2 2 6 7 2 2" xfId="36114"/>
    <cellStyle name="Porcentual 3 2 2 6 7 3" xfId="15946"/>
    <cellStyle name="Porcentual 3 2 2 6 8" xfId="38266"/>
    <cellStyle name="Porcentual 3 2 2 6 8 2" xfId="35933"/>
    <cellStyle name="Porcentual 3 2 2 6 9" xfId="36123"/>
    <cellStyle name="Porcentual 3 2 2 6 9 2" xfId="4480"/>
    <cellStyle name="Porcentual 3 2 2 7" xfId="12661"/>
    <cellStyle name="Porcentual 3 2 2 7 2" xfId="37451"/>
    <cellStyle name="Porcentual 3 2 2 7 2 2" xfId="38530"/>
    <cellStyle name="Porcentual 3 2 2 7 2 2 2" xfId="32859"/>
    <cellStyle name="Porcentual 3 2 2 7 2 3" xfId="28463"/>
    <cellStyle name="Porcentual 3 2 2 7 3" xfId="36134"/>
    <cellStyle name="Porcentual 3 2 2 7 3 2" xfId="29063"/>
    <cellStyle name="Porcentual 3 2 2 7 3 2 2" xfId="35191"/>
    <cellStyle name="Porcentual 3 2 2 7 3 3" xfId="35931"/>
    <cellStyle name="Porcentual 3 2 2 7 4" xfId="2475"/>
    <cellStyle name="Porcentual 3 2 2 7 4 2" xfId="35458"/>
    <cellStyle name="Porcentual 3 2 2 7 4 2 2" xfId="36379"/>
    <cellStyle name="Porcentual 3 2 2 7 4 3" xfId="36755"/>
    <cellStyle name="Porcentual 3 2 2 7 5" xfId="38617"/>
    <cellStyle name="Porcentual 3 2 2 7 5 2" xfId="35204"/>
    <cellStyle name="Porcentual 3 2 2 7 5 2 2" xfId="24593"/>
    <cellStyle name="Porcentual 3 2 2 7 5 3" xfId="38252"/>
    <cellStyle name="Porcentual 3 2 2 7 6" xfId="36695"/>
    <cellStyle name="Porcentual 3 2 2 7 6 2" xfId="30881"/>
    <cellStyle name="Porcentual 3 2 2 7 6 2 2" xfId="33139"/>
    <cellStyle name="Porcentual 3 2 2 7 6 3" xfId="38799"/>
    <cellStyle name="Porcentual 3 2 2 7 7" xfId="18024"/>
    <cellStyle name="Porcentual 3 2 2 7 7 2" xfId="18026"/>
    <cellStyle name="Porcentual 3 2 2 7 8" xfId="4616"/>
    <cellStyle name="Porcentual 3 2 2 7 8 2" xfId="35133"/>
    <cellStyle name="Porcentual 3 2 2 7 9" xfId="36142"/>
    <cellStyle name="Porcentual 3 2 2 8" xfId="27761"/>
    <cellStyle name="Porcentual 3 2 2 8 2" xfId="30646"/>
    <cellStyle name="Porcentual 3 2 2 8 2 2" xfId="32845"/>
    <cellStyle name="Porcentual 3 2 2 8 3" xfId="27071"/>
    <cellStyle name="Porcentual 3 2 2 9" xfId="27779"/>
    <cellStyle name="Porcentual 3 2 2 9 2" xfId="33954"/>
    <cellStyle name="Porcentual 3 2 2 9 2 2" xfId="35393"/>
    <cellStyle name="Porcentual 3 2 2 9 3" xfId="36498"/>
    <cellStyle name="Porcentual 3 2 3" xfId="10006"/>
    <cellStyle name="Porcentual 3 2 3 10" xfId="35310"/>
    <cellStyle name="Porcentual 3 2 3 10 2" xfId="36165"/>
    <cellStyle name="Porcentual 3 2 3 10 2 2" xfId="36081"/>
    <cellStyle name="Porcentual 3 2 3 10 3" xfId="38222"/>
    <cellStyle name="Porcentual 3 2 3 11" xfId="24085"/>
    <cellStyle name="Porcentual 3 2 3 11 2" xfId="23346"/>
    <cellStyle name="Porcentual 3 2 3 11 2 2" xfId="30482"/>
    <cellStyle name="Porcentual 3 2 3 11 3" xfId="26064"/>
    <cellStyle name="Porcentual 3 2 3 12" xfId="24086"/>
    <cellStyle name="Porcentual 3 2 3 12 2" xfId="26696"/>
    <cellStyle name="Porcentual 3 2 3 12 2 2" xfId="27629"/>
    <cellStyle name="Porcentual 3 2 3 12 3" xfId="35796"/>
    <cellStyle name="Porcentual 3 2 3 13" xfId="26703"/>
    <cellStyle name="Porcentual 3 2 3 13 2" xfId="35469"/>
    <cellStyle name="Porcentual 3 2 3 13 2 2" xfId="25604"/>
    <cellStyle name="Porcentual 3 2 3 13 3" xfId="32782"/>
    <cellStyle name="Porcentual 3 2 3 14" xfId="36184"/>
    <cellStyle name="Porcentual 3 2 3 14 2" xfId="34402"/>
    <cellStyle name="Porcentual 3 2 3 15" xfId="28471"/>
    <cellStyle name="Porcentual 3 2 3 15 2" xfId="28480"/>
    <cellStyle name="Porcentual 3 2 3 16" xfId="28092"/>
    <cellStyle name="Porcentual 3 2 3 17" xfId="36203"/>
    <cellStyle name="Porcentual 3 2 3 2" xfId="10013"/>
    <cellStyle name="Porcentual 3 2 3 2 10" xfId="36207"/>
    <cellStyle name="Porcentual 3 2 3 2 10 2" xfId="36118"/>
    <cellStyle name="Porcentual 3 2 3 2 10 2 2" xfId="37923"/>
    <cellStyle name="Porcentual 3 2 3 2 10 3" xfId="8875"/>
    <cellStyle name="Porcentual 3 2 3 2 11" xfId="2511"/>
    <cellStyle name="Porcentual 3 2 3 2 11 2" xfId="19958"/>
    <cellStyle name="Porcentual 3 2 3 2 11 2 2" xfId="31412"/>
    <cellStyle name="Porcentual 3 2 3 2 11 3" xfId="28079"/>
    <cellStyle name="Porcentual 3 2 3 2 12" xfId="19963"/>
    <cellStyle name="Porcentual 3 2 3 2 12 2" xfId="35605"/>
    <cellStyle name="Porcentual 3 2 3 2 12 2 2" xfId="32353"/>
    <cellStyle name="Porcentual 3 2 3 2 12 3" xfId="30924"/>
    <cellStyle name="Porcentual 3 2 3 2 13" xfId="38582"/>
    <cellStyle name="Porcentual 3 2 3 2 13 2" xfId="32769"/>
    <cellStyle name="Porcentual 3 2 3 2 14" xfId="15194"/>
    <cellStyle name="Porcentual 3 2 3 2 14 2" xfId="15197"/>
    <cellStyle name="Porcentual 3 2 3 2 15" xfId="28233"/>
    <cellStyle name="Porcentual 3 2 3 2 16" xfId="15206"/>
    <cellStyle name="Porcentual 3 2 3 2 2" xfId="5411"/>
    <cellStyle name="Porcentual 3 2 3 2 2 10" xfId="31445"/>
    <cellStyle name="Porcentual 3 2 3 2 2 10 2" xfId="33106"/>
    <cellStyle name="Porcentual 3 2 3 2 2 11" xfId="33563"/>
    <cellStyle name="Porcentual 3 2 3 2 2 2" xfId="38296"/>
    <cellStyle name="Porcentual 3 2 3 2 2 2 10" xfId="37060"/>
    <cellStyle name="Porcentual 3 2 3 2 2 2 2" xfId="9661"/>
    <cellStyle name="Porcentual 3 2 3 2 2 2 2 2" xfId="32856"/>
    <cellStyle name="Porcentual 3 2 3 2 2 2 2 2 2" xfId="17060"/>
    <cellStyle name="Porcentual 3 2 3 2 2 2 2 3" xfId="33884"/>
    <cellStyle name="Porcentual 3 2 3 2 2 2 3" xfId="24002"/>
    <cellStyle name="Porcentual 3 2 3 2 2 2 3 2" xfId="35652"/>
    <cellStyle name="Porcentual 3 2 3 2 2 2 3 2 2" xfId="37610"/>
    <cellStyle name="Porcentual 3 2 3 2 2 2 3 3" xfId="2719"/>
    <cellStyle name="Porcentual 3 2 3 2 2 2 4" xfId="33100"/>
    <cellStyle name="Porcentual 3 2 3 2 2 2 4 2" xfId="38370"/>
    <cellStyle name="Porcentual 3 2 3 2 2 2 4 2 2" xfId="26024"/>
    <cellStyle name="Porcentual 3 2 3 2 2 2 4 3" xfId="36006"/>
    <cellStyle name="Porcentual 3 2 3 2 2 2 5" xfId="29445"/>
    <cellStyle name="Porcentual 3 2 3 2 2 2 5 2" xfId="37678"/>
    <cellStyle name="Porcentual 3 2 3 2 2 2 5 2 2" xfId="31480"/>
    <cellStyle name="Porcentual 3 2 3 2 2 2 5 3" xfId="38113"/>
    <cellStyle name="Porcentual 3 2 3 2 2 2 6" xfId="30498"/>
    <cellStyle name="Porcentual 3 2 3 2 2 2 6 2" xfId="36356"/>
    <cellStyle name="Porcentual 3 2 3 2 2 2 6 2 2" xfId="35633"/>
    <cellStyle name="Porcentual 3 2 3 2 2 2 6 3" xfId="38660"/>
    <cellStyle name="Porcentual 3 2 3 2 2 2 7" xfId="36073"/>
    <cellStyle name="Porcentual 3 2 3 2 2 2 7 2" xfId="36762"/>
    <cellStyle name="Porcentual 3 2 3 2 2 2 7 2 2" xfId="36031"/>
    <cellStyle name="Porcentual 3 2 3 2 2 2 7 3" xfId="30662"/>
    <cellStyle name="Porcentual 3 2 3 2 2 2 8" xfId="36205"/>
    <cellStyle name="Porcentual 3 2 3 2 2 2 8 2" xfId="37562"/>
    <cellStyle name="Porcentual 3 2 3 2 2 2 9" xfId="38715"/>
    <cellStyle name="Porcentual 3 2 3 2 2 2 9 2" xfId="36222"/>
    <cellStyle name="Porcentual 3 2 3 2 2 3" xfId="16165"/>
    <cellStyle name="Porcentual 3 2 3 2 2 3 2" xfId="34737"/>
    <cellStyle name="Porcentual 3 2 3 2 2 3 2 2" xfId="26291"/>
    <cellStyle name="Porcentual 3 2 3 2 2 3 3" xfId="36622"/>
    <cellStyle name="Porcentual 3 2 3 2 2 4" xfId="30844"/>
    <cellStyle name="Porcentual 3 2 3 2 2 4 2" xfId="31409"/>
    <cellStyle name="Porcentual 3 2 3 2 2 4 2 2" xfId="21053"/>
    <cellStyle name="Porcentual 3 2 3 2 2 4 3" xfId="36238"/>
    <cellStyle name="Porcentual 3 2 3 2 2 5" xfId="33010"/>
    <cellStyle name="Porcentual 3 2 3 2 2 5 2" xfId="34835"/>
    <cellStyle name="Porcentual 3 2 3 2 2 5 2 2" xfId="28389"/>
    <cellStyle name="Porcentual 3 2 3 2 2 5 3" xfId="32785"/>
    <cellStyle name="Porcentual 3 2 3 2 2 6" xfId="18535"/>
    <cellStyle name="Porcentual 3 2 3 2 2 6 2" xfId="34616"/>
    <cellStyle name="Porcentual 3 2 3 2 2 6 2 2" xfId="30243"/>
    <cellStyle name="Porcentual 3 2 3 2 2 6 3" xfId="36248"/>
    <cellStyle name="Porcentual 3 2 3 2 2 7" xfId="38348"/>
    <cellStyle name="Porcentual 3 2 3 2 2 7 2" xfId="36537"/>
    <cellStyle name="Porcentual 3 2 3 2 2 7 2 2" xfId="28456"/>
    <cellStyle name="Porcentual 3 2 3 2 2 7 3" xfId="34385"/>
    <cellStyle name="Porcentual 3 2 3 2 2 8" xfId="30343"/>
    <cellStyle name="Porcentual 3 2 3 2 2 8 2" xfId="31386"/>
    <cellStyle name="Porcentual 3 2 3 2 2 8 2 2" xfId="36639"/>
    <cellStyle name="Porcentual 3 2 3 2 2 8 3" xfId="36299"/>
    <cellStyle name="Porcentual 3 2 3 2 2 9" xfId="30346"/>
    <cellStyle name="Porcentual 3 2 3 2 2 9 2" xfId="34165"/>
    <cellStyle name="Porcentual 3 2 3 2 3" xfId="34586"/>
    <cellStyle name="Porcentual 3 2 3 2 3 10" xfId="28261"/>
    <cellStyle name="Porcentual 3 2 3 2 3 10 2" xfId="26042"/>
    <cellStyle name="Porcentual 3 2 3 2 3 11" xfId="33604"/>
    <cellStyle name="Porcentual 3 2 3 2 3 2" xfId="36691"/>
    <cellStyle name="Porcentual 3 2 3 2 3 2 10" xfId="29463"/>
    <cellStyle name="Porcentual 3 2 3 2 3 2 2" xfId="35547"/>
    <cellStyle name="Porcentual 3 2 3 2 3 2 2 2" xfId="36340"/>
    <cellStyle name="Porcentual 3 2 3 2 3 2 2 2 2" xfId="26328"/>
    <cellStyle name="Porcentual 3 2 3 2 3 2 2 3" xfId="35953"/>
    <cellStyle name="Porcentual 3 2 3 2 3 2 3" xfId="24009"/>
    <cellStyle name="Porcentual 3 2 3 2 3 2 3 2" xfId="37885"/>
    <cellStyle name="Porcentual 3 2 3 2 3 2 3 2 2" xfId="35026"/>
    <cellStyle name="Porcentual 3 2 3 2 3 2 3 3" xfId="28539"/>
    <cellStyle name="Porcentual 3 2 3 2 3 2 4" xfId="30436"/>
    <cellStyle name="Porcentual 3 2 3 2 3 2 4 2" xfId="38672"/>
    <cellStyle name="Porcentual 3 2 3 2 3 2 4 2 2" xfId="35096"/>
    <cellStyle name="Porcentual 3 2 3 2 3 2 4 3" xfId="35518"/>
    <cellStyle name="Porcentual 3 2 3 2 3 2 5" xfId="26130"/>
    <cellStyle name="Porcentual 3 2 3 2 3 2 5 2" xfId="38863"/>
    <cellStyle name="Porcentual 3 2 3 2 3 2 5 2 2" xfId="35156"/>
    <cellStyle name="Porcentual 3 2 3 2 3 2 5 3" xfId="36303"/>
    <cellStyle name="Porcentual 3 2 3 2 3 2 6" xfId="30439"/>
    <cellStyle name="Porcentual 3 2 3 2 3 2 6 2" xfId="38332"/>
    <cellStyle name="Porcentual 3 2 3 2 3 2 6 2 2" xfId="37739"/>
    <cellStyle name="Porcentual 3 2 3 2 3 2 6 3" xfId="36312"/>
    <cellStyle name="Porcentual 3 2 3 2 3 2 7" xfId="7430"/>
    <cellStyle name="Porcentual 3 2 3 2 3 2 7 2" xfId="36315"/>
    <cellStyle name="Porcentual 3 2 3 2 3 2 7 2 2" xfId="32168"/>
    <cellStyle name="Porcentual 3 2 3 2 3 2 7 3" xfId="30752"/>
    <cellStyle name="Porcentual 3 2 3 2 3 2 8" xfId="29305"/>
    <cellStyle name="Porcentual 3 2 3 2 3 2 8 2" xfId="32086"/>
    <cellStyle name="Porcentual 3 2 3 2 3 2 9" xfId="31785"/>
    <cellStyle name="Porcentual 3 2 3 2 3 2 9 2" xfId="32113"/>
    <cellStyle name="Porcentual 3 2 3 2 3 3" xfId="34274"/>
    <cellStyle name="Porcentual 3 2 3 2 3 3 2" xfId="35049"/>
    <cellStyle name="Porcentual 3 2 3 2 3 3 2 2" xfId="26347"/>
    <cellStyle name="Porcentual 3 2 3 2 3 3 3" xfId="34613"/>
    <cellStyle name="Porcentual 3 2 3 2 3 4" xfId="34640"/>
    <cellStyle name="Porcentual 3 2 3 2 3 4 2" xfId="35568"/>
    <cellStyle name="Porcentual 3 2 3 2 3 4 2 2" xfId="19923"/>
    <cellStyle name="Porcentual 3 2 3 2 3 4 3" xfId="35177"/>
    <cellStyle name="Porcentual 3 2 3 2 3 5" xfId="35192"/>
    <cellStyle name="Porcentual 3 2 3 2 3 5 2" xfId="37181"/>
    <cellStyle name="Porcentual 3 2 3 2 3 5 2 2" xfId="32435"/>
    <cellStyle name="Porcentual 3 2 3 2 3 5 3" xfId="35643"/>
    <cellStyle name="Porcentual 3 2 3 2 3 6" xfId="36323"/>
    <cellStyle name="Porcentual 3 2 3 2 3 6 2" xfId="35250"/>
    <cellStyle name="Porcentual 3 2 3 2 3 6 2 2" xfId="28603"/>
    <cellStyle name="Porcentual 3 2 3 2 3 6 3" xfId="36325"/>
    <cellStyle name="Porcentual 3 2 3 2 3 7" xfId="38313"/>
    <cellStyle name="Porcentual 3 2 3 2 3 7 2" xfId="36327"/>
    <cellStyle name="Porcentual 3 2 3 2 3 7 2 2" xfId="16430"/>
    <cellStyle name="Porcentual 3 2 3 2 3 7 3" xfId="33453"/>
    <cellStyle name="Porcentual 3 2 3 2 3 8" xfId="31875"/>
    <cellStyle name="Porcentual 3 2 3 2 3 8 2" xfId="31395"/>
    <cellStyle name="Porcentual 3 2 3 2 3 8 2 2" xfId="11276"/>
    <cellStyle name="Porcentual 3 2 3 2 3 8 3" xfId="36329"/>
    <cellStyle name="Porcentual 3 2 3 2 3 9" xfId="31399"/>
    <cellStyle name="Porcentual 3 2 3 2 3 9 2" xfId="36334"/>
    <cellStyle name="Porcentual 3 2 3 2 4" xfId="36732"/>
    <cellStyle name="Porcentual 3 2 3 2 4 10" xfId="36337"/>
    <cellStyle name="Porcentual 3 2 3 2 4 2" xfId="32938"/>
    <cellStyle name="Porcentual 3 2 3 2 4 2 2" xfId="28926"/>
    <cellStyle name="Porcentual 3 2 3 2 4 2 2 2" xfId="3264"/>
    <cellStyle name="Porcentual 3 2 3 2 4 2 3" xfId="28249"/>
    <cellStyle name="Porcentual 3 2 3 2 4 3" xfId="29432"/>
    <cellStyle name="Porcentual 3 2 3 2 4 3 2" xfId="34945"/>
    <cellStyle name="Porcentual 3 2 3 2 4 3 2 2" xfId="28647"/>
    <cellStyle name="Porcentual 3 2 3 2 4 3 3" xfId="25125"/>
    <cellStyle name="Porcentual 3 2 3 2 4 4" xfId="35237"/>
    <cellStyle name="Porcentual 3 2 3 2 4 4 2" xfId="38577"/>
    <cellStyle name="Porcentual 3 2 3 2 4 4 2 2" xfId="35821"/>
    <cellStyle name="Porcentual 3 2 3 2 4 4 3" xfId="1997"/>
    <cellStyle name="Porcentual 3 2 3 2 4 5" xfId="36289"/>
    <cellStyle name="Porcentual 3 2 3 2 4 5 2" xfId="36110"/>
    <cellStyle name="Porcentual 3 2 3 2 4 5 2 2" xfId="37326"/>
    <cellStyle name="Porcentual 3 2 3 2 4 5 3" xfId="26055"/>
    <cellStyle name="Porcentual 3 2 3 2 4 6" xfId="11844"/>
    <cellStyle name="Porcentual 3 2 3 2 4 6 2" xfId="35157"/>
    <cellStyle name="Porcentual 3 2 3 2 4 6 2 2" xfId="37820"/>
    <cellStyle name="Porcentual 3 2 3 2 4 6 3" xfId="34038"/>
    <cellStyle name="Porcentual 3 2 3 2 4 7" xfId="11853"/>
    <cellStyle name="Porcentual 3 2 3 2 4 7 2" xfId="34389"/>
    <cellStyle name="Porcentual 3 2 3 2 4 7 2 2" xfId="16769"/>
    <cellStyle name="Porcentual 3 2 3 2 4 7 3" xfId="34288"/>
    <cellStyle name="Porcentual 3 2 3 2 4 8" xfId="30361"/>
    <cellStyle name="Porcentual 3 2 3 2 4 8 2" xfId="36397"/>
    <cellStyle name="Porcentual 3 2 3 2 4 9" xfId="33849"/>
    <cellStyle name="Porcentual 3 2 3 2 4 9 2" xfId="34397"/>
    <cellStyle name="Porcentual 3 2 3 2 5" xfId="37337"/>
    <cellStyle name="Porcentual 3 2 3 2 5 10" xfId="36216"/>
    <cellStyle name="Porcentual 3 2 3 2 5 2" xfId="36432"/>
    <cellStyle name="Porcentual 3 2 3 2 5 2 2" xfId="38011"/>
    <cellStyle name="Porcentual 3 2 3 2 5 2 2 2" xfId="5023"/>
    <cellStyle name="Porcentual 3 2 3 2 5 2 3" xfId="24691"/>
    <cellStyle name="Porcentual 3 2 3 2 5 3" xfId="35961"/>
    <cellStyle name="Porcentual 3 2 3 2 5 3 2" xfId="36425"/>
    <cellStyle name="Porcentual 3 2 3 2 5 3 2 2" xfId="29955"/>
    <cellStyle name="Porcentual 3 2 3 2 5 3 3" xfId="26422"/>
    <cellStyle name="Porcentual 3 2 3 2 5 4" xfId="36413"/>
    <cellStyle name="Porcentual 3 2 3 2 5 4 2" xfId="26443"/>
    <cellStyle name="Porcentual 3 2 3 2 5 4 2 2" xfId="29963"/>
    <cellStyle name="Porcentual 3 2 3 2 5 4 3" xfId="36433"/>
    <cellStyle name="Porcentual 3 2 3 2 5 5" xfId="35115"/>
    <cellStyle name="Porcentual 3 2 3 2 5 5 2" xfId="30559"/>
    <cellStyle name="Porcentual 3 2 3 2 5 5 2 2" xfId="36186"/>
    <cellStyle name="Porcentual 3 2 3 2 5 5 3" xfId="37970"/>
    <cellStyle name="Porcentual 3 2 3 2 5 6" xfId="37897"/>
    <cellStyle name="Porcentual 3 2 3 2 5 6 2" xfId="35308"/>
    <cellStyle name="Porcentual 3 2 3 2 5 6 2 2" xfId="34783"/>
    <cellStyle name="Porcentual 3 2 3 2 5 6 3" xfId="38618"/>
    <cellStyle name="Porcentual 3 2 3 2 5 7" xfId="31763"/>
    <cellStyle name="Porcentual 3 2 3 2 5 7 2" xfId="33337"/>
    <cellStyle name="Porcentual 3 2 3 2 5 7 2 2" xfId="17195"/>
    <cellStyle name="Porcentual 3 2 3 2 5 7 3" xfId="33089"/>
    <cellStyle name="Porcentual 3 2 3 2 5 8" xfId="31403"/>
    <cellStyle name="Porcentual 3 2 3 2 5 8 2" xfId="36451"/>
    <cellStyle name="Porcentual 3 2 3 2 5 9" xfId="30375"/>
    <cellStyle name="Porcentual 3 2 3 2 5 9 2" xfId="37788"/>
    <cellStyle name="Porcentual 3 2 3 2 6" xfId="20025"/>
    <cellStyle name="Porcentual 3 2 3 2 6 2" xfId="32965"/>
    <cellStyle name="Porcentual 3 2 3 2 6 2 2" xfId="38081"/>
    <cellStyle name="Porcentual 3 2 3 2 6 2 2 2" xfId="36452"/>
    <cellStyle name="Porcentual 3 2 3 2 6 2 3" xfId="29016"/>
    <cellStyle name="Porcentual 3 2 3 2 6 3" xfId="37038"/>
    <cellStyle name="Porcentual 3 2 3 2 6 3 2" xfId="22181"/>
    <cellStyle name="Porcentual 3 2 3 2 6 3 2 2" xfId="30777"/>
    <cellStyle name="Porcentual 3 2 3 2 6 3 3" xfId="21755"/>
    <cellStyle name="Porcentual 3 2 3 2 6 4" xfId="36262"/>
    <cellStyle name="Porcentual 3 2 3 2 6 4 2" xfId="35211"/>
    <cellStyle name="Porcentual 3 2 3 2 6 4 2 2" xfId="36455"/>
    <cellStyle name="Porcentual 3 2 3 2 6 4 3" xfId="30684"/>
    <cellStyle name="Porcentual 3 2 3 2 6 5" xfId="36457"/>
    <cellStyle name="Porcentual 3 2 3 2 6 5 2" xfId="34211"/>
    <cellStyle name="Porcentual 3 2 3 2 6 5 2 2" xfId="36461"/>
    <cellStyle name="Porcentual 3 2 3 2 6 5 3" xfId="31803"/>
    <cellStyle name="Porcentual 3 2 3 2 6 6" xfId="27349"/>
    <cellStyle name="Porcentual 3 2 3 2 6 6 2" xfId="29223"/>
    <cellStyle name="Porcentual 3 2 3 2 6 6 2 2" xfId="37049"/>
    <cellStyle name="Porcentual 3 2 3 2 6 6 3" xfId="28200"/>
    <cellStyle name="Porcentual 3 2 3 2 6 7" xfId="27360"/>
    <cellStyle name="Porcentual 3 2 3 2 6 7 2" xfId="33923"/>
    <cellStyle name="Porcentual 3 2 3 2 6 8" xfId="4046"/>
    <cellStyle name="Porcentual 3 2 3 2 6 8 2" xfId="35335"/>
    <cellStyle name="Porcentual 3 2 3 2 6 9" xfId="16675"/>
    <cellStyle name="Porcentual 3 2 3 2 7" xfId="17890"/>
    <cellStyle name="Porcentual 3 2 3 2 7 2" xfId="38619"/>
    <cellStyle name="Porcentual 3 2 3 2 7 2 2" xfId="34234"/>
    <cellStyle name="Porcentual 3 2 3 2 7 3" xfId="38723"/>
    <cellStyle name="Porcentual 3 2 3 2 8" xfId="38261"/>
    <cellStyle name="Porcentual 3 2 3 2 8 2" xfId="35845"/>
    <cellStyle name="Porcentual 3 2 3 2 8 2 2" xfId="36496"/>
    <cellStyle name="Porcentual 3 2 3 2 8 3" xfId="9069"/>
    <cellStyle name="Porcentual 3 2 3 2 9" xfId="26744"/>
    <cellStyle name="Porcentual 3 2 3 2 9 2" xfId="32978"/>
    <cellStyle name="Porcentual 3 2 3 2 9 2 2" xfId="29861"/>
    <cellStyle name="Porcentual 3 2 3 2 9 3" xfId="29863"/>
    <cellStyle name="Porcentual 3 2 3 3" xfId="37890"/>
    <cellStyle name="Porcentual 3 2 3 3 10" xfId="36484"/>
    <cellStyle name="Porcentual 3 2 3 3 10 2" xfId="37949"/>
    <cellStyle name="Porcentual 3 2 3 3 11" xfId="2187"/>
    <cellStyle name="Porcentual 3 2 3 3 2" xfId="38831"/>
    <cellStyle name="Porcentual 3 2 3 3 2 10" xfId="32476"/>
    <cellStyle name="Porcentual 3 2 3 3 2 2" xfId="38719"/>
    <cellStyle name="Porcentual 3 2 3 3 2 2 2" xfId="34041"/>
    <cellStyle name="Porcentual 3 2 3 3 2 2 2 2" xfId="37109"/>
    <cellStyle name="Porcentual 3 2 3 3 2 2 3" xfId="24057"/>
    <cellStyle name="Porcentual 3 2 3 3 2 3" xfId="37328"/>
    <cellStyle name="Porcentual 3 2 3 3 2 3 2" xfId="28508"/>
    <cellStyle name="Porcentual 3 2 3 3 2 3 2 2" xfId="23392"/>
    <cellStyle name="Porcentual 3 2 3 3 2 3 3" xfId="25227"/>
    <cellStyle name="Porcentual 3 2 3 3 2 4" xfId="35956"/>
    <cellStyle name="Porcentual 3 2 3 3 2 4 2" xfId="36160"/>
    <cellStyle name="Porcentual 3 2 3 3 2 4 2 2" xfId="23404"/>
    <cellStyle name="Porcentual 3 2 3 3 2 4 3" xfId="38020"/>
    <cellStyle name="Porcentual 3 2 3 3 2 5" xfId="37671"/>
    <cellStyle name="Porcentual 3 2 3 3 2 5 2" xfId="37625"/>
    <cellStyle name="Porcentual 3 2 3 3 2 5 2 2" xfId="23413"/>
    <cellStyle name="Porcentual 3 2 3 3 2 5 3" xfId="32894"/>
    <cellStyle name="Porcentual 3 2 3 3 2 6" xfId="18538"/>
    <cellStyle name="Porcentual 3 2 3 3 2 6 2" xfId="1438"/>
    <cellStyle name="Porcentual 3 2 3 3 2 6 2 2" xfId="21163"/>
    <cellStyle name="Porcentual 3 2 3 3 2 6 3" xfId="4559"/>
    <cellStyle name="Porcentual 3 2 3 3 2 7" xfId="22185"/>
    <cellStyle name="Porcentual 3 2 3 3 2 7 2" xfId="21738"/>
    <cellStyle name="Porcentual 3 2 3 3 2 7 2 2" xfId="9330"/>
    <cellStyle name="Porcentual 3 2 3 3 2 7 3" xfId="12400"/>
    <cellStyle name="Porcentual 3 2 3 3 2 8" xfId="21753"/>
    <cellStyle name="Porcentual 3 2 3 3 2 8 2" xfId="10859"/>
    <cellStyle name="Porcentual 3 2 3 3 2 9" xfId="30995"/>
    <cellStyle name="Porcentual 3 2 3 3 2 9 2" xfId="12408"/>
    <cellStyle name="Porcentual 3 2 3 3 3" xfId="36509"/>
    <cellStyle name="Porcentual 3 2 3 3 3 2" xfId="36366"/>
    <cellStyle name="Porcentual 3 2 3 3 3 2 2" xfId="38629"/>
    <cellStyle name="Porcentual 3 2 3 3 3 3" xfId="36532"/>
    <cellStyle name="Porcentual 3 2 3 3 4" xfId="37032"/>
    <cellStyle name="Porcentual 3 2 3 3 4 2" xfId="37103"/>
    <cellStyle name="Porcentual 3 2 3 3 4 2 2" xfId="17091"/>
    <cellStyle name="Porcentual 3 2 3 3 4 3" xfId="7644"/>
    <cellStyle name="Porcentual 3 2 3 3 5" xfId="31659"/>
    <cellStyle name="Porcentual 3 2 3 3 5 2" xfId="36991"/>
    <cellStyle name="Porcentual 3 2 3 3 5 2 2" xfId="35904"/>
    <cellStyle name="Porcentual 3 2 3 3 5 3" xfId="36371"/>
    <cellStyle name="Porcentual 3 2 3 3 6" xfId="30194"/>
    <cellStyle name="Porcentual 3 2 3 3 6 2" xfId="32991"/>
    <cellStyle name="Porcentual 3 2 3 3 6 2 2" xfId="33071"/>
    <cellStyle name="Porcentual 3 2 3 3 6 3" xfId="30326"/>
    <cellStyle name="Porcentual 3 2 3 3 7" xfId="37489"/>
    <cellStyle name="Porcentual 3 2 3 3 7 2" xfId="36852"/>
    <cellStyle name="Porcentual 3 2 3 3 7 2 2" xfId="34464"/>
    <cellStyle name="Porcentual 3 2 3 3 7 3" xfId="38274"/>
    <cellStyle name="Porcentual 3 2 3 3 8" xfId="35269"/>
    <cellStyle name="Porcentual 3 2 3 3 8 2" xfId="33027"/>
    <cellStyle name="Porcentual 3 2 3 3 8 2 2" xfId="36571"/>
    <cellStyle name="Porcentual 3 2 3 3 8 3" xfId="4630"/>
    <cellStyle name="Porcentual 3 2 3 3 9" xfId="37728"/>
    <cellStyle name="Porcentual 3 2 3 3 9 2" xfId="35510"/>
    <cellStyle name="Porcentual 3 2 3 4" xfId="22115"/>
    <cellStyle name="Porcentual 3 2 3 4 10" xfId="36589"/>
    <cellStyle name="Porcentual 3 2 3 4 10 2" xfId="37440"/>
    <cellStyle name="Porcentual 3 2 3 4 11" xfId="34755"/>
    <cellStyle name="Porcentual 3 2 3 4 2" xfId="31825"/>
    <cellStyle name="Porcentual 3 2 3 4 2 10" xfId="7307"/>
    <cellStyle name="Porcentual 3 2 3 4 2 2" xfId="37527"/>
    <cellStyle name="Porcentual 3 2 3 4 2 2 2" xfId="30105"/>
    <cellStyle name="Porcentual 3 2 3 4 2 2 2 2" xfId="1250"/>
    <cellStyle name="Porcentual 3 2 3 4 2 2 3" xfId="32883"/>
    <cellStyle name="Porcentual 3 2 3 4 2 3" xfId="38583"/>
    <cellStyle name="Porcentual 3 2 3 4 2 3 2" xfId="23348"/>
    <cellStyle name="Porcentual 3 2 3 4 2 3 2 2" xfId="27691"/>
    <cellStyle name="Porcentual 3 2 3 4 2 3 3" xfId="23354"/>
    <cellStyle name="Porcentual 3 2 3 4 2 4" xfId="36595"/>
    <cellStyle name="Porcentual 3 2 3 4 2 4 2" xfId="35312"/>
    <cellStyle name="Porcentual 3 2 3 4 2 4 2 2" xfId="38760"/>
    <cellStyle name="Porcentual 3 2 3 4 2 4 3" xfId="35559"/>
    <cellStyle name="Porcentual 3 2 3 4 2 5" xfId="36608"/>
    <cellStyle name="Porcentual 3 2 3 4 2 5 2" xfId="34075"/>
    <cellStyle name="Porcentual 3 2 3 4 2 5 2 2" xfId="9073"/>
    <cellStyle name="Porcentual 3 2 3 4 2 5 3" xfId="36636"/>
    <cellStyle name="Porcentual 3 2 3 4 2 6" xfId="18544"/>
    <cellStyle name="Porcentual 3 2 3 4 2 6 2" xfId="34079"/>
    <cellStyle name="Porcentual 3 2 3 4 2 6 2 2" xfId="36280"/>
    <cellStyle name="Porcentual 3 2 3 4 2 6 3" xfId="36642"/>
    <cellStyle name="Porcentual 3 2 3 4 2 7" xfId="30158"/>
    <cellStyle name="Porcentual 3 2 3 4 2 7 2" xfId="34085"/>
    <cellStyle name="Porcentual 3 2 3 4 2 7 2 2" xfId="11839"/>
    <cellStyle name="Porcentual 3 2 3 4 2 7 3" xfId="36649"/>
    <cellStyle name="Porcentual 3 2 3 4 2 8" xfId="31450"/>
    <cellStyle name="Porcentual 3 2 3 4 2 8 2" xfId="34089"/>
    <cellStyle name="Porcentual 3 2 3 4 2 9" xfId="27017"/>
    <cellStyle name="Porcentual 3 2 3 4 2 9 2" xfId="35972"/>
    <cellStyle name="Porcentual 3 2 3 4 3" xfId="37420"/>
    <cellStyle name="Porcentual 3 2 3 4 3 2" xfId="38770"/>
    <cellStyle name="Porcentual 3 2 3 4 3 2 2" xfId="36652"/>
    <cellStyle name="Porcentual 3 2 3 4 3 3" xfId="33896"/>
    <cellStyle name="Porcentual 3 2 3 4 4" xfId="35978"/>
    <cellStyle name="Porcentual 3 2 3 4 4 2" xfId="36672"/>
    <cellStyle name="Porcentual 3 2 3 4 4 2 2" xfId="28032"/>
    <cellStyle name="Porcentual 3 2 3 4 4 3" xfId="7797"/>
    <cellStyle name="Porcentual 3 2 3 4 5" xfId="37185"/>
    <cellStyle name="Porcentual 3 2 3 4 5 2" xfId="38695"/>
    <cellStyle name="Porcentual 3 2 3 4 5 2 2" xfId="37161"/>
    <cellStyle name="Porcentual 3 2 3 4 5 3" xfId="36703"/>
    <cellStyle name="Porcentual 3 2 3 4 6" xfId="32454"/>
    <cellStyle name="Porcentual 3 2 3 4 6 2" xfId="27795"/>
    <cellStyle name="Porcentual 3 2 3 4 6 2 2" xfId="27797"/>
    <cellStyle name="Porcentual 3 2 3 4 6 3" xfId="35838"/>
    <cellStyle name="Porcentual 3 2 3 4 7" xfId="38279"/>
    <cellStyle name="Porcentual 3 2 3 4 7 2" xfId="27840"/>
    <cellStyle name="Porcentual 3 2 3 4 7 2 2" xfId="27842"/>
    <cellStyle name="Porcentual 3 2 3 4 7 3" xfId="36700"/>
    <cellStyle name="Porcentual 3 2 3 4 8" xfId="21326"/>
    <cellStyle name="Porcentual 3 2 3 4 8 2" xfId="21327"/>
    <cellStyle name="Porcentual 3 2 3 4 8 2 2" xfId="12494"/>
    <cellStyle name="Porcentual 3 2 3 4 8 3" xfId="21331"/>
    <cellStyle name="Porcentual 3 2 3 4 9" xfId="21334"/>
    <cellStyle name="Porcentual 3 2 3 4 9 2" xfId="21337"/>
    <cellStyle name="Porcentual 3 2 3 5" xfId="37876"/>
    <cellStyle name="Porcentual 3 2 3 5 10" xfId="38129"/>
    <cellStyle name="Porcentual 3 2 3 5 2" xfId="34321"/>
    <cellStyle name="Porcentual 3 2 3 5 2 2" xfId="28494"/>
    <cellStyle name="Porcentual 3 2 3 5 2 2 2" xfId="28497"/>
    <cellStyle name="Porcentual 3 2 3 5 2 3" xfId="28499"/>
    <cellStyle name="Porcentual 3 2 3 5 3" xfId="37883"/>
    <cellStyle name="Porcentual 3 2 3 5 3 2" xfId="36007"/>
    <cellStyle name="Porcentual 3 2 3 5 3 2 2" xfId="36705"/>
    <cellStyle name="Porcentual 3 2 3 5 3 3" xfId="25144"/>
    <cellStyle name="Porcentual 3 2 3 5 4" xfId="38464"/>
    <cellStyle name="Porcentual 3 2 3 5 4 2" xfId="36941"/>
    <cellStyle name="Porcentual 3 2 3 5 4 2 2" xfId="38768"/>
    <cellStyle name="Porcentual 3 2 3 5 4 3" xfId="7872"/>
    <cellStyle name="Porcentual 3 2 3 5 5" xfId="38741"/>
    <cellStyle name="Porcentual 3 2 3 5 5 2" xfId="36954"/>
    <cellStyle name="Porcentual 3 2 3 5 5 2 2" xfId="28347"/>
    <cellStyle name="Porcentual 3 2 3 5 5 3" xfId="29151"/>
    <cellStyle name="Porcentual 3 2 3 5 6" xfId="35188"/>
    <cellStyle name="Porcentual 3 2 3 5 6 2" xfId="27940"/>
    <cellStyle name="Porcentual 3 2 3 5 6 2 2" xfId="27947"/>
    <cellStyle name="Porcentual 3 2 3 5 6 3" xfId="28525"/>
    <cellStyle name="Porcentual 3 2 3 5 7" xfId="38446"/>
    <cellStyle name="Porcentual 3 2 3 5 7 2" xfId="38769"/>
    <cellStyle name="Porcentual 3 2 3 5 7 2 2" xfId="35774"/>
    <cellStyle name="Porcentual 3 2 3 5 7 3" xfId="34407"/>
    <cellStyle name="Porcentual 3 2 3 5 8" xfId="21362"/>
    <cellStyle name="Porcentual 3 2 3 5 8 2" xfId="21363"/>
    <cellStyle name="Porcentual 3 2 3 5 9" xfId="8873"/>
    <cellStyle name="Porcentual 3 2 3 5 9 2" xfId="29326"/>
    <cellStyle name="Porcentual 3 2 3 6" xfId="13964"/>
    <cellStyle name="Porcentual 3 2 3 6 10" xfId="28413"/>
    <cellStyle name="Porcentual 3 2 3 6 2" xfId="13969"/>
    <cellStyle name="Porcentual 3 2 3 6 2 2" xfId="29141"/>
    <cellStyle name="Porcentual 3 2 3 6 2 2 2" xfId="33513"/>
    <cellStyle name="Porcentual 3 2 3 6 2 3" xfId="24557"/>
    <cellStyle name="Porcentual 3 2 3 6 3" xfId="36189"/>
    <cellStyle name="Porcentual 3 2 3 6 3 2" xfId="29144"/>
    <cellStyle name="Porcentual 3 2 3 6 3 2 2" xfId="29537"/>
    <cellStyle name="Porcentual 3 2 3 6 3 3" xfId="24565"/>
    <cellStyle name="Porcentual 3 2 3 6 4" xfId="38561"/>
    <cellStyle name="Porcentual 3 2 3 6 4 2" xfId="29148"/>
    <cellStyle name="Porcentual 3 2 3 6 4 2 2" xfId="36744"/>
    <cellStyle name="Porcentual 3 2 3 6 4 3" xfId="17059"/>
    <cellStyle name="Porcentual 3 2 3 6 5" xfId="38862"/>
    <cellStyle name="Porcentual 3 2 3 6 5 2" xfId="25645"/>
    <cellStyle name="Porcentual 3 2 3 6 5 2 2" xfId="33801"/>
    <cellStyle name="Porcentual 3 2 3 6 5 3" xfId="24584"/>
    <cellStyle name="Porcentual 3 2 3 6 6" xfId="25655"/>
    <cellStyle name="Porcentual 3 2 3 6 6 2" xfId="28024"/>
    <cellStyle name="Porcentual 3 2 3 6 6 2 2" xfId="31987"/>
    <cellStyle name="Porcentual 3 2 3 6 6 3" xfId="23416"/>
    <cellStyle name="Porcentual 3 2 3 6 7" xfId="38283"/>
    <cellStyle name="Porcentual 3 2 3 6 7 2" xfId="29172"/>
    <cellStyle name="Porcentual 3 2 3 6 7 2 2" xfId="32044"/>
    <cellStyle name="Porcentual 3 2 3 6 7 3" xfId="24596"/>
    <cellStyle name="Porcentual 3 2 3 6 8" xfId="21367"/>
    <cellStyle name="Porcentual 3 2 3 6 8 2" xfId="21369"/>
    <cellStyle name="Porcentual 3 2 3 6 9" xfId="21374"/>
    <cellStyle name="Porcentual 3 2 3 6 9 2" xfId="30421"/>
    <cellStyle name="Porcentual 3 2 3 7" xfId="3110"/>
    <cellStyle name="Porcentual 3 2 3 7 2" xfId="36756"/>
    <cellStyle name="Porcentual 3 2 3 7 2 2" xfId="37011"/>
    <cellStyle name="Porcentual 3 2 3 7 2 2 2" xfId="22052"/>
    <cellStyle name="Porcentual 3 2 3 7 2 3" xfId="32312"/>
    <cellStyle name="Porcentual 3 2 3 7 3" xfId="38215"/>
    <cellStyle name="Porcentual 3 2 3 7 3 2" xfId="36757"/>
    <cellStyle name="Porcentual 3 2 3 7 3 2 2" xfId="22233"/>
    <cellStyle name="Porcentual 3 2 3 7 3 3" xfId="34730"/>
    <cellStyle name="Porcentual 3 2 3 7 4" xfId="2481"/>
    <cellStyle name="Porcentual 3 2 3 7 4 2" xfId="36769"/>
    <cellStyle name="Porcentual 3 2 3 7 4 2 2" xfId="36946"/>
    <cellStyle name="Porcentual 3 2 3 7 4 3" xfId="37611"/>
    <cellStyle name="Porcentual 3 2 3 7 5" xfId="36789"/>
    <cellStyle name="Porcentual 3 2 3 7 5 2" xfId="36776"/>
    <cellStyle name="Porcentual 3 2 3 7 5 2 2" xfId="36777"/>
    <cellStyle name="Porcentual 3 2 3 7 5 3" xfId="35285"/>
    <cellStyle name="Porcentual 3 2 3 7 6" xfId="36780"/>
    <cellStyle name="Porcentual 3 2 3 7 6 2" xfId="31740"/>
    <cellStyle name="Porcentual 3 2 3 7 6 2 2" xfId="35448"/>
    <cellStyle name="Porcentual 3 2 3 7 6 3" xfId="38762"/>
    <cellStyle name="Porcentual 3 2 3 7 7" xfId="18049"/>
    <cellStyle name="Porcentual 3 2 3 7 7 2" xfId="38681"/>
    <cellStyle name="Porcentual 3 2 3 7 8" xfId="21378"/>
    <cellStyle name="Porcentual 3 2 3 7 8 2" xfId="21381"/>
    <cellStyle name="Porcentual 3 2 3 7 9" xfId="21383"/>
    <cellStyle name="Porcentual 3 2 3 8" xfId="30655"/>
    <cellStyle name="Porcentual 3 2 3 8 2" xfId="30658"/>
    <cellStyle name="Porcentual 3 2 3 8 2 2" xfId="37088"/>
    <cellStyle name="Porcentual 3 2 3 8 3" xfId="27109"/>
    <cellStyle name="Porcentual 3 2 3 9" xfId="16151"/>
    <cellStyle name="Porcentual 3 2 3 9 2" xfId="11898"/>
    <cellStyle name="Porcentual 3 2 3 9 2 2" xfId="10100"/>
    <cellStyle name="Porcentual 3 2 3 9 3" xfId="8417"/>
    <cellStyle name="Porcentual 3 2 4" xfId="37460"/>
    <cellStyle name="Porcentual 3 2 4 10" xfId="30839"/>
    <cellStyle name="Porcentual 3 2 4 10 2" xfId="19289"/>
    <cellStyle name="Porcentual 3 2 4 10 2 2" xfId="19291"/>
    <cellStyle name="Porcentual 3 2 4 10 3" xfId="19293"/>
    <cellStyle name="Porcentual 3 2 4 11" xfId="24110"/>
    <cellStyle name="Porcentual 3 2 4 11 2" xfId="28644"/>
    <cellStyle name="Porcentual 3 2 4 11 2 2" xfId="34259"/>
    <cellStyle name="Porcentual 3 2 4 11 3" xfId="35215"/>
    <cellStyle name="Porcentual 3 2 4 12" xfId="30830"/>
    <cellStyle name="Porcentual 3 2 4 12 2" xfId="28651"/>
    <cellStyle name="Porcentual 3 2 4 12 2 2" xfId="34326"/>
    <cellStyle name="Porcentual 3 2 4 12 3" xfId="37355"/>
    <cellStyle name="Porcentual 3 2 4 13" xfId="33112"/>
    <cellStyle name="Porcentual 3 2 4 13 2" xfId="9796"/>
    <cellStyle name="Porcentual 3 2 4 14" xfId="30836"/>
    <cellStyle name="Porcentual 3 2 4 14 2" xfId="28655"/>
    <cellStyle name="Porcentual 3 2 4 15" xfId="28451"/>
    <cellStyle name="Porcentual 3 2 4 16" xfId="30854"/>
    <cellStyle name="Porcentual 3 2 4 2" xfId="36803"/>
    <cellStyle name="Porcentual 3 2 4 2 10" xfId="35645"/>
    <cellStyle name="Porcentual 3 2 4 2 10 2" xfId="11809"/>
    <cellStyle name="Porcentual 3 2 4 2 11" xfId="35649"/>
    <cellStyle name="Porcentual 3 2 4 2 2" xfId="3003"/>
    <cellStyle name="Porcentual 3 2 4 2 2 10" xfId="28929"/>
    <cellStyle name="Porcentual 3 2 4 2 2 2" xfId="31506"/>
    <cellStyle name="Porcentual 3 2 4 2 2 2 2" xfId="30564"/>
    <cellStyle name="Porcentual 3 2 4 2 2 2 2 2" xfId="35130"/>
    <cellStyle name="Porcentual 3 2 4 2 2 2 3" xfId="7068"/>
    <cellStyle name="Porcentual 3 2 4 2 2 3" xfId="33482"/>
    <cellStyle name="Porcentual 3 2 4 2 2 3 2" xfId="33508"/>
    <cellStyle name="Porcentual 3 2 4 2 2 3 2 2" xfId="30619"/>
    <cellStyle name="Porcentual 3 2 4 2 2 3 3" xfId="7075"/>
    <cellStyle name="Porcentual 3 2 4 2 2 4" xfId="31087"/>
    <cellStyle name="Porcentual 3 2 4 2 2 4 2" xfId="33338"/>
    <cellStyle name="Porcentual 3 2 4 2 2 4 2 2" xfId="36540"/>
    <cellStyle name="Porcentual 3 2 4 2 2 4 3" xfId="7102"/>
    <cellStyle name="Porcentual 3 2 4 2 2 5" xfId="31204"/>
    <cellStyle name="Porcentual 3 2 4 2 2 5 2" xfId="36823"/>
    <cellStyle name="Porcentual 3 2 4 2 2 5 2 2" xfId="37243"/>
    <cellStyle name="Porcentual 3 2 4 2 2 5 3" xfId="37980"/>
    <cellStyle name="Porcentual 3 2 4 2 2 6" xfId="34265"/>
    <cellStyle name="Porcentual 3 2 4 2 2 6 2" xfId="36929"/>
    <cellStyle name="Porcentual 3 2 4 2 2 6 2 2" xfId="27837"/>
    <cellStyle name="Porcentual 3 2 4 2 2 6 3" xfId="31999"/>
    <cellStyle name="Porcentual 3 2 4 2 2 7" xfId="37783"/>
    <cellStyle name="Porcentual 3 2 4 2 2 7 2" xfId="35071"/>
    <cellStyle name="Porcentual 3 2 4 2 2 7 2 2" xfId="35332"/>
    <cellStyle name="Porcentual 3 2 4 2 2 7 3" xfId="37698"/>
    <cellStyle name="Porcentual 3 2 4 2 2 8" xfId="37822"/>
    <cellStyle name="Porcentual 3 2 4 2 2 8 2" xfId="35829"/>
    <cellStyle name="Porcentual 3 2 4 2 2 9" xfId="30441"/>
    <cellStyle name="Porcentual 3 2 4 2 2 9 2" xfId="36830"/>
    <cellStyle name="Porcentual 3 2 4 2 3" xfId="20458"/>
    <cellStyle name="Porcentual 3 2 4 2 3 2" xfId="20462"/>
    <cellStyle name="Porcentual 3 2 4 2 3 2 2" xfId="30652"/>
    <cellStyle name="Porcentual 3 2 4 2 3 3" xfId="33539"/>
    <cellStyle name="Porcentual 3 2 4 2 4" xfId="20464"/>
    <cellStyle name="Porcentual 3 2 4 2 4 2" xfId="38079"/>
    <cellStyle name="Porcentual 3 2 4 2 4 2 2" xfId="30793"/>
    <cellStyle name="Porcentual 3 2 4 2 4 3" xfId="15536"/>
    <cellStyle name="Porcentual 3 2 4 2 5" xfId="36832"/>
    <cellStyle name="Porcentual 3 2 4 2 5 2" xfId="36835"/>
    <cellStyle name="Porcentual 3 2 4 2 5 2 2" xfId="36837"/>
    <cellStyle name="Porcentual 3 2 4 2 5 3" xfId="32534"/>
    <cellStyle name="Porcentual 3 2 4 2 6" xfId="20030"/>
    <cellStyle name="Porcentual 3 2 4 2 6 2" xfId="38278"/>
    <cellStyle name="Porcentual 3 2 4 2 6 2 2" xfId="34177"/>
    <cellStyle name="Porcentual 3 2 4 2 6 3" xfId="31291"/>
    <cellStyle name="Porcentual 3 2 4 2 7" xfId="38086"/>
    <cellStyle name="Porcentual 3 2 4 2 7 2" xfId="31585"/>
    <cellStyle name="Porcentual 3 2 4 2 7 2 2" xfId="31762"/>
    <cellStyle name="Porcentual 3 2 4 2 7 3" xfId="38560"/>
    <cellStyle name="Porcentual 3 2 4 2 8" xfId="36844"/>
    <cellStyle name="Porcentual 3 2 4 2 8 2" xfId="16701"/>
    <cellStyle name="Porcentual 3 2 4 2 8 2 2" xfId="37811"/>
    <cellStyle name="Porcentual 3 2 4 2 8 3" xfId="38562"/>
    <cellStyle name="Porcentual 3 2 4 2 9" xfId="26747"/>
    <cellStyle name="Porcentual 3 2 4 2 9 2" xfId="33339"/>
    <cellStyle name="Porcentual 3 2 4 3" xfId="34063"/>
    <cellStyle name="Porcentual 3 2 4 3 10" xfId="38829"/>
    <cellStyle name="Porcentual 3 2 4 3 10 2" xfId="37961"/>
    <cellStyle name="Porcentual 3 2 4 3 11" xfId="38048"/>
    <cellStyle name="Porcentual 3 2 4 3 2" xfId="33882"/>
    <cellStyle name="Porcentual 3 2 4 3 2 10" xfId="7094"/>
    <cellStyle name="Porcentual 3 2 4 3 2 2" xfId="37167"/>
    <cellStyle name="Porcentual 3 2 4 3 2 2 2" xfId="31159"/>
    <cellStyle name="Porcentual 3 2 4 3 2 2 2 2" xfId="36849"/>
    <cellStyle name="Porcentual 3 2 4 3 2 2 3" xfId="27702"/>
    <cellStyle name="Porcentual 3 2 4 3 2 3" xfId="36044"/>
    <cellStyle name="Porcentual 3 2 4 3 2 3 2" xfId="30042"/>
    <cellStyle name="Porcentual 3 2 4 3 2 3 2 2" xfId="37136"/>
    <cellStyle name="Porcentual 3 2 4 3 2 3 3" xfId="36200"/>
    <cellStyle name="Porcentual 3 2 4 3 2 4" xfId="35630"/>
    <cellStyle name="Porcentual 3 2 4 3 2 4 2" xfId="25577"/>
    <cellStyle name="Porcentual 3 2 4 3 2 4 2 2" xfId="36091"/>
    <cellStyle name="Porcentual 3 2 4 3 2 4 3" xfId="13583"/>
    <cellStyle name="Porcentual 3 2 4 3 2 5" xfId="25470"/>
    <cellStyle name="Porcentual 3 2 4 3 2 5 2" xfId="20608"/>
    <cellStyle name="Porcentual 3 2 4 3 2 5 2 2" xfId="36911"/>
    <cellStyle name="Porcentual 3 2 4 3 2 5 3" xfId="13594"/>
    <cellStyle name="Porcentual 3 2 4 3 2 6" xfId="15570"/>
    <cellStyle name="Porcentual 3 2 4 3 2 6 2" xfId="38217"/>
    <cellStyle name="Porcentual 3 2 4 3 2 6 2 2" xfId="36914"/>
    <cellStyle name="Porcentual 3 2 4 3 2 6 3" xfId="13603"/>
    <cellStyle name="Porcentual 3 2 4 3 2 7" xfId="37960"/>
    <cellStyle name="Porcentual 3 2 4 3 2 7 2" xfId="35477"/>
    <cellStyle name="Porcentual 3 2 4 3 2 7 2 2" xfId="24828"/>
    <cellStyle name="Porcentual 3 2 4 3 2 7 3" xfId="13607"/>
    <cellStyle name="Porcentual 3 2 4 3 2 8" xfId="33781"/>
    <cellStyle name="Porcentual 3 2 4 3 2 8 2" xfId="38557"/>
    <cellStyle name="Porcentual 3 2 4 3 2 9" xfId="38819"/>
    <cellStyle name="Porcentual 3 2 4 3 2 9 2" xfId="28941"/>
    <cellStyle name="Porcentual 3 2 4 3 3" xfId="20465"/>
    <cellStyle name="Porcentual 3 2 4 3 3 2" xfId="20470"/>
    <cellStyle name="Porcentual 3 2 4 3 3 2 2" xfId="31944"/>
    <cellStyle name="Porcentual 3 2 4 3 3 3" xfId="7949"/>
    <cellStyle name="Porcentual 3 2 4 3 4" xfId="20472"/>
    <cellStyle name="Porcentual 3 2 4 3 4 2" xfId="33004"/>
    <cellStyle name="Porcentual 3 2 4 3 4 2 2" xfId="27186"/>
    <cellStyle name="Porcentual 3 2 4 3 4 3" xfId="8983"/>
    <cellStyle name="Porcentual 3 2 4 3 5" xfId="31669"/>
    <cellStyle name="Porcentual 3 2 4 3 5 2" xfId="12651"/>
    <cellStyle name="Porcentual 3 2 4 3 5 2 2" xfId="30433"/>
    <cellStyle name="Porcentual 3 2 4 3 5 3" xfId="8340"/>
    <cellStyle name="Porcentual 3 2 4 3 6" xfId="38646"/>
    <cellStyle name="Porcentual 3 2 4 3 6 2" xfId="36460"/>
    <cellStyle name="Porcentual 3 2 4 3 6 2 2" xfId="29167"/>
    <cellStyle name="Porcentual 3 2 4 3 6 3" xfId="36600"/>
    <cellStyle name="Porcentual 3 2 4 3 7" xfId="38123"/>
    <cellStyle name="Porcentual 3 2 4 3 7 2" xfId="26872"/>
    <cellStyle name="Porcentual 3 2 4 3 7 2 2" xfId="36133"/>
    <cellStyle name="Porcentual 3 2 4 3 7 3" xfId="37790"/>
    <cellStyle name="Porcentual 3 2 4 3 8" xfId="38668"/>
    <cellStyle name="Porcentual 3 2 4 3 8 2" xfId="34744"/>
    <cellStyle name="Porcentual 3 2 4 3 8 2 2" xfId="38859"/>
    <cellStyle name="Porcentual 3 2 4 3 8 3" xfId="37426"/>
    <cellStyle name="Porcentual 3 2 4 3 9" xfId="37764"/>
    <cellStyle name="Porcentual 3 2 4 3 9 2" xfId="34943"/>
    <cellStyle name="Porcentual 3 2 4 4" xfId="35752"/>
    <cellStyle name="Porcentual 3 2 4 4 10" xfId="23483"/>
    <cellStyle name="Porcentual 3 2 4 4 2" xfId="37282"/>
    <cellStyle name="Porcentual 3 2 4 4 2 2" xfId="37538"/>
    <cellStyle name="Porcentual 3 2 4 4 2 2 2" xfId="38612"/>
    <cellStyle name="Porcentual 3 2 4 4 2 3" xfId="30904"/>
    <cellStyle name="Porcentual 3 2 4 4 3" xfId="20478"/>
    <cellStyle name="Porcentual 3 2 4 4 3 2" xfId="20480"/>
    <cellStyle name="Porcentual 3 2 4 4 3 2 2" xfId="36949"/>
    <cellStyle name="Porcentual 3 2 4 4 3 3" xfId="30915"/>
    <cellStyle name="Porcentual 3 2 4 4 4" xfId="20482"/>
    <cellStyle name="Porcentual 3 2 4 4 4 2" xfId="2179"/>
    <cellStyle name="Porcentual 3 2 4 4 4 2 2" xfId="33697"/>
    <cellStyle name="Porcentual 3 2 4 4 4 3" xfId="8941"/>
    <cellStyle name="Porcentual 3 2 4 4 5" xfId="37303"/>
    <cellStyle name="Porcentual 3 2 4 4 5 2" xfId="37547"/>
    <cellStyle name="Porcentual 3 2 4 4 5 2 2" xfId="35950"/>
    <cellStyle name="Porcentual 3 2 4 4 5 3" xfId="30949"/>
    <cellStyle name="Porcentual 3 2 4 4 6" xfId="36669"/>
    <cellStyle name="Porcentual 3 2 4 4 6 2" xfId="28768"/>
    <cellStyle name="Porcentual 3 2 4 4 6 2 2" xfId="28770"/>
    <cellStyle name="Porcentual 3 2 4 4 6 3" xfId="36070"/>
    <cellStyle name="Porcentual 3 2 4 4 7" xfId="37738"/>
    <cellStyle name="Porcentual 3 2 4 4 7 2" xfId="26875"/>
    <cellStyle name="Porcentual 3 2 4 4 7 2 2" xfId="28908"/>
    <cellStyle name="Porcentual 3 2 4 4 7 3" xfId="35543"/>
    <cellStyle name="Porcentual 3 2 4 4 8" xfId="21392"/>
    <cellStyle name="Porcentual 3 2 4 4 8 2" xfId="21395"/>
    <cellStyle name="Porcentual 3 2 4 4 9" xfId="21399"/>
    <cellStyle name="Porcentual 3 2 4 4 9 2" xfId="21402"/>
    <cellStyle name="Porcentual 3 2 4 5" xfId="34484"/>
    <cellStyle name="Porcentual 3 2 4 5 10" xfId="4714"/>
    <cellStyle name="Porcentual 3 2 4 5 2" xfId="36005"/>
    <cellStyle name="Porcentual 3 2 4 5 2 2" xfId="5102"/>
    <cellStyle name="Porcentual 3 2 4 5 2 2 2" xfId="10172"/>
    <cellStyle name="Porcentual 3 2 4 5 2 3" xfId="33069"/>
    <cellStyle name="Porcentual 3 2 4 5 3" xfId="13259"/>
    <cellStyle name="Porcentual 3 2 4 5 3 2" xfId="20223"/>
    <cellStyle name="Porcentual 3 2 4 5 3 2 2" xfId="36960"/>
    <cellStyle name="Porcentual 3 2 4 5 3 3" xfId="34772"/>
    <cellStyle name="Porcentual 3 2 4 5 4" xfId="6663"/>
    <cellStyle name="Porcentual 3 2 4 5 4 2" xfId="8115"/>
    <cellStyle name="Porcentual 3 2 4 5 4 2 2" xfId="37128"/>
    <cellStyle name="Porcentual 3 2 4 5 4 3" xfId="9429"/>
    <cellStyle name="Porcentual 3 2 4 5 5" xfId="38807"/>
    <cellStyle name="Porcentual 3 2 4 5 5 2" xfId="38117"/>
    <cellStyle name="Porcentual 3 2 4 5 5 2 2" xfId="38773"/>
    <cellStyle name="Porcentual 3 2 4 5 5 3" xfId="33085"/>
    <cellStyle name="Porcentual 3 2 4 5 6" xfId="36380"/>
    <cellStyle name="Porcentual 3 2 4 5 6 2" xfId="29279"/>
    <cellStyle name="Porcentual 3 2 4 5 6 2 2" xfId="29292"/>
    <cellStyle name="Porcentual 3 2 4 5 6 3" xfId="32042"/>
    <cellStyle name="Porcentual 3 2 4 5 7" xfId="38546"/>
    <cellStyle name="Porcentual 3 2 4 5 7 2" xfId="29355"/>
    <cellStyle name="Porcentual 3 2 4 5 7 2 2" xfId="29358"/>
    <cellStyle name="Porcentual 3 2 4 5 7 3" xfId="31136"/>
    <cellStyle name="Porcentual 3 2 4 5 8" xfId="21418"/>
    <cellStyle name="Porcentual 3 2 4 5 8 2" xfId="21419"/>
    <cellStyle name="Porcentual 3 2 4 5 9" xfId="11178"/>
    <cellStyle name="Porcentual 3 2 4 5 9 2" xfId="29727"/>
    <cellStyle name="Porcentual 3 2 4 6" xfId="13972"/>
    <cellStyle name="Porcentual 3 2 4 6 2" xfId="7524"/>
    <cellStyle name="Porcentual 3 2 4 6 2 2" xfId="26397"/>
    <cellStyle name="Porcentual 3 2 4 6 2 2 2" xfId="25948"/>
    <cellStyle name="Porcentual 3 2 4 6 2 3" xfId="21275"/>
    <cellStyle name="Porcentual 3 2 4 6 3" xfId="20483"/>
    <cellStyle name="Porcentual 3 2 4 6 3 2" xfId="21278"/>
    <cellStyle name="Porcentual 3 2 4 6 3 2 2" xfId="33640"/>
    <cellStyle name="Porcentual 3 2 4 6 3 3" xfId="32791"/>
    <cellStyle name="Porcentual 3 2 4 6 4" xfId="21280"/>
    <cellStyle name="Porcentual 3 2 4 6 4 2" xfId="21282"/>
    <cellStyle name="Porcentual 3 2 4 6 4 2 2" xfId="36963"/>
    <cellStyle name="Porcentual 3 2 4 6 4 3" xfId="30983"/>
    <cellStyle name="Porcentual 3 2 4 6 5" xfId="31691"/>
    <cellStyle name="Porcentual 3 2 4 6 5 2" xfId="36258"/>
    <cellStyle name="Porcentual 3 2 4 6 5 2 2" xfId="37380"/>
    <cellStyle name="Porcentual 3 2 4 6 5 3" xfId="32127"/>
    <cellStyle name="Porcentual 3 2 4 6 6" xfId="31102"/>
    <cellStyle name="Porcentual 3 2 4 6 6 2" xfId="11385"/>
    <cellStyle name="Porcentual 3 2 4 6 6 2 2" xfId="12190"/>
    <cellStyle name="Porcentual 3 2 4 6 6 3" xfId="4548"/>
    <cellStyle name="Porcentual 3 2 4 6 7" xfId="31831"/>
    <cellStyle name="Porcentual 3 2 4 6 7 2" xfId="29618"/>
    <cellStyle name="Porcentual 3 2 4 6 8" xfId="21424"/>
    <cellStyle name="Porcentual 3 2 4 6 8 2" xfId="18341"/>
    <cellStyle name="Porcentual 3 2 4 6 9" xfId="21427"/>
    <cellStyle name="Porcentual 3 2 4 7" xfId="36229"/>
    <cellStyle name="Porcentual 3 2 4 7 2" xfId="28859"/>
    <cellStyle name="Porcentual 3 2 4 7 2 2" xfId="35502"/>
    <cellStyle name="Porcentual 3 2 4 7 3" xfId="12028"/>
    <cellStyle name="Porcentual 3 2 4 8" xfId="30660"/>
    <cellStyle name="Porcentual 3 2 4 8 2" xfId="30665"/>
    <cellStyle name="Porcentual 3 2 4 8 2 2" xfId="30926"/>
    <cellStyle name="Porcentual 3 2 4 8 3" xfId="35196"/>
    <cellStyle name="Porcentual 3 2 4 9" xfId="19801"/>
    <cellStyle name="Porcentual 3 2 4 9 2" xfId="6254"/>
    <cellStyle name="Porcentual 3 2 4 9 2 2" xfId="36984"/>
    <cellStyle name="Porcentual 3 2 4 9 3" xfId="28100"/>
    <cellStyle name="Porcentual 3 2 5" xfId="34310"/>
    <cellStyle name="Porcentual 3 2 5 10" xfId="36479"/>
    <cellStyle name="Porcentual 3 2 5 10 2" xfId="34702"/>
    <cellStyle name="Porcentual 3 2 5 11" xfId="23833"/>
    <cellStyle name="Porcentual 3 2 5 2" xfId="33084"/>
    <cellStyle name="Porcentual 3 2 5 2 10" xfId="27026"/>
    <cellStyle name="Porcentual 3 2 5 2 2" xfId="36988"/>
    <cellStyle name="Porcentual 3 2 5 2 2 2" xfId="38442"/>
    <cellStyle name="Porcentual 3 2 5 2 2 2 2" xfId="25114"/>
    <cellStyle name="Porcentual 3 2 5 2 2 3" xfId="5368"/>
    <cellStyle name="Porcentual 3 2 5 2 3" xfId="36989"/>
    <cellStyle name="Porcentual 3 2 5 2 3 2" xfId="34423"/>
    <cellStyle name="Porcentual 3 2 5 2 3 2 2" xfId="25377"/>
    <cellStyle name="Porcentual 3 2 5 2 3 3" xfId="38593"/>
    <cellStyle name="Porcentual 3 2 5 2 4" xfId="36180"/>
    <cellStyle name="Porcentual 3 2 5 2 4 2" xfId="36959"/>
    <cellStyle name="Porcentual 3 2 5 2 4 2 2" xfId="37155"/>
    <cellStyle name="Porcentual 3 2 5 2 4 3" xfId="16968"/>
    <cellStyle name="Porcentual 3 2 5 2 5" xfId="35695"/>
    <cellStyle name="Porcentual 3 2 5 2 5 2" xfId="36255"/>
    <cellStyle name="Porcentual 3 2 5 2 5 2 2" xfId="36993"/>
    <cellStyle name="Porcentual 3 2 5 2 5 3" xfId="33587"/>
    <cellStyle name="Porcentual 3 2 5 2 6" xfId="22560"/>
    <cellStyle name="Porcentual 3 2 5 2 6 2" xfId="26605"/>
    <cellStyle name="Porcentual 3 2 5 2 6 2 2" xfId="36994"/>
    <cellStyle name="Porcentual 3 2 5 2 6 3" xfId="36181"/>
    <cellStyle name="Porcentual 3 2 5 2 7" xfId="38513"/>
    <cellStyle name="Porcentual 3 2 5 2 7 2" xfId="35771"/>
    <cellStyle name="Porcentual 3 2 5 2 7 2 2" xfId="36995"/>
    <cellStyle name="Porcentual 3 2 5 2 7 3" xfId="38143"/>
    <cellStyle name="Porcentual 3 2 5 2 8" xfId="32132"/>
    <cellStyle name="Porcentual 3 2 5 2 8 2" xfId="36998"/>
    <cellStyle name="Porcentual 3 2 5 2 9" xfId="35791"/>
    <cellStyle name="Porcentual 3 2 5 2 9 2" xfId="37001"/>
    <cellStyle name="Porcentual 3 2 5 3" xfId="35322"/>
    <cellStyle name="Porcentual 3 2 5 3 2" xfId="32388"/>
    <cellStyle name="Porcentual 3 2 5 3 2 2" xfId="36990"/>
    <cellStyle name="Porcentual 3 2 5 3 3" xfId="18943"/>
    <cellStyle name="Porcentual 3 2 5 4" xfId="35856"/>
    <cellStyle name="Porcentual 3 2 5 4 2" xfId="35323"/>
    <cellStyle name="Porcentual 3 2 5 4 2 2" xfId="37817"/>
    <cellStyle name="Porcentual 3 2 5 4 3" xfId="6036"/>
    <cellStyle name="Porcentual 3 2 5 5" xfId="32710"/>
    <cellStyle name="Porcentual 3 2 5 5 2" xfId="28920"/>
    <cellStyle name="Porcentual 3 2 5 5 2 2" xfId="30947"/>
    <cellStyle name="Porcentual 3 2 5 5 3" xfId="3760"/>
    <cellStyle name="Porcentual 3 2 5 6" xfId="31413"/>
    <cellStyle name="Porcentual 3 2 5 6 2" xfId="10285"/>
    <cellStyle name="Porcentual 3 2 5 6 2 2" xfId="36764"/>
    <cellStyle name="Porcentual 3 2 5 6 3" xfId="7728"/>
    <cellStyle name="Porcentual 3 2 5 7" xfId="35398"/>
    <cellStyle name="Porcentual 3 2 5 7 2" xfId="38135"/>
    <cellStyle name="Porcentual 3 2 5 7 2 2" xfId="29321"/>
    <cellStyle name="Porcentual 3 2 5 7 3" xfId="31922"/>
    <cellStyle name="Porcentual 3 2 5 8" xfId="30671"/>
    <cellStyle name="Porcentual 3 2 5 8 2" xfId="28083"/>
    <cellStyle name="Porcentual 3 2 5 8 2 2" xfId="31043"/>
    <cellStyle name="Porcentual 3 2 5 8 3" xfId="2308"/>
    <cellStyle name="Porcentual 3 2 5 9" xfId="9393"/>
    <cellStyle name="Porcentual 3 2 5 9 2" xfId="8523"/>
    <cellStyle name="Porcentual 3 2 6" xfId="37007"/>
    <cellStyle name="Porcentual 3 2 6 10" xfId="33503"/>
    <cellStyle name="Porcentual 3 2 6 10 2" xfId="19318"/>
    <cellStyle name="Porcentual 3 2 6 11" xfId="29078"/>
    <cellStyle name="Porcentual 3 2 6 2" xfId="32041"/>
    <cellStyle name="Porcentual 3 2 6 2 10" xfId="34120"/>
    <cellStyle name="Porcentual 3 2 6 2 2" xfId="32449"/>
    <cellStyle name="Porcentual 3 2 6 2 2 2" xfId="7756"/>
    <cellStyle name="Porcentual 3 2 6 2 2 2 2" xfId="32463"/>
    <cellStyle name="Porcentual 3 2 6 2 2 3" xfId="33238"/>
    <cellStyle name="Porcentual 3 2 6 2 3" xfId="32466"/>
    <cellStyle name="Porcentual 3 2 6 2 3 2" xfId="10796"/>
    <cellStyle name="Porcentual 3 2 6 2 3 2 2" xfId="24952"/>
    <cellStyle name="Porcentual 3 2 6 2 3 3" xfId="33264"/>
    <cellStyle name="Porcentual 3 2 6 2 4" xfId="32492"/>
    <cellStyle name="Porcentual 3 2 6 2 4 2" xfId="10813"/>
    <cellStyle name="Porcentual 3 2 6 2 4 2 2" xfId="27100"/>
    <cellStyle name="Porcentual 3 2 6 2 4 3" xfId="32513"/>
    <cellStyle name="Porcentual 3 2 6 2 5" xfId="32519"/>
    <cellStyle name="Porcentual 3 2 6 2 5 2" xfId="6495"/>
    <cellStyle name="Porcentual 3 2 6 2 5 2 2" xfId="25023"/>
    <cellStyle name="Porcentual 3 2 6 2 5 3" xfId="36676"/>
    <cellStyle name="Porcentual 3 2 6 2 6" xfId="17751"/>
    <cellStyle name="Porcentual 3 2 6 2 6 2" xfId="18457"/>
    <cellStyle name="Porcentual 3 2 6 2 6 2 2" xfId="13909"/>
    <cellStyle name="Porcentual 3 2 6 2 6 3" xfId="19553"/>
    <cellStyle name="Porcentual 3 2 6 2 7" xfId="25783"/>
    <cellStyle name="Porcentual 3 2 6 2 7 2" xfId="22313"/>
    <cellStyle name="Porcentual 3 2 6 2 7 2 2" xfId="30706"/>
    <cellStyle name="Porcentual 3 2 6 2 7 3" xfId="30736"/>
    <cellStyle name="Porcentual 3 2 6 2 8" xfId="32548"/>
    <cellStyle name="Porcentual 3 2 6 2 8 2" xfId="24102"/>
    <cellStyle name="Porcentual 3 2 6 2 9" xfId="37871"/>
    <cellStyle name="Porcentual 3 2 6 2 9 2" xfId="9977"/>
    <cellStyle name="Porcentual 3 2 6 3" xfId="4491"/>
    <cellStyle name="Porcentual 3 2 6 3 2" xfId="10636"/>
    <cellStyle name="Porcentual 3 2 6 3 2 2" xfId="21286"/>
    <cellStyle name="Porcentual 3 2 6 3 3" xfId="18958"/>
    <cellStyle name="Porcentual 3 2 6 4" xfId="5591"/>
    <cellStyle name="Porcentual 3 2 6 4 2" xfId="32632"/>
    <cellStyle name="Porcentual 3 2 6 4 2 2" xfId="8266"/>
    <cellStyle name="Porcentual 3 2 6 4 3" xfId="32639"/>
    <cellStyle name="Porcentual 3 2 6 5" xfId="29181"/>
    <cellStyle name="Porcentual 3 2 6 5 2" xfId="32683"/>
    <cellStyle name="Porcentual 3 2 6 5 2 2" xfId="29738"/>
    <cellStyle name="Porcentual 3 2 6 5 3" xfId="29740"/>
    <cellStyle name="Porcentual 3 2 6 6" xfId="11708"/>
    <cellStyle name="Porcentual 3 2 6 6 2" xfId="32737"/>
    <cellStyle name="Porcentual 3 2 6 6 2 2" xfId="32741"/>
    <cellStyle name="Porcentual 3 2 6 6 3" xfId="31956"/>
    <cellStyle name="Porcentual 3 2 6 7" xfId="35820"/>
    <cellStyle name="Porcentual 3 2 6 7 2" xfId="31308"/>
    <cellStyle name="Porcentual 3 2 6 7 2 2" xfId="32934"/>
    <cellStyle name="Porcentual 3 2 6 7 3" xfId="31977"/>
    <cellStyle name="Porcentual 3 2 6 8" xfId="30680"/>
    <cellStyle name="Porcentual 3 2 6 8 2" xfId="28712"/>
    <cellStyle name="Porcentual 3 2 6 8 2 2" xfId="37010"/>
    <cellStyle name="Porcentual 3 2 6 8 3" xfId="36538"/>
    <cellStyle name="Porcentual 3 2 6 9" xfId="11565"/>
    <cellStyle name="Porcentual 3 2 6 9 2" xfId="1283"/>
    <cellStyle name="Porcentual 3 2 7" xfId="38623"/>
    <cellStyle name="Porcentual 3 2 7 10" xfId="24629"/>
    <cellStyle name="Porcentual 3 2 7 2" xfId="31135"/>
    <cellStyle name="Porcentual 3 2 7 2 2" xfId="34216"/>
    <cellStyle name="Porcentual 3 2 7 2 2 2" xfId="32865"/>
    <cellStyle name="Porcentual 3 2 7 2 3" xfId="31418"/>
    <cellStyle name="Porcentual 3 2 7 3" xfId="38166"/>
    <cellStyle name="Porcentual 3 2 7 3 2" xfId="34842"/>
    <cellStyle name="Porcentual 3 2 7 3 2 2" xfId="37012"/>
    <cellStyle name="Porcentual 3 2 7 3 3" xfId="18967"/>
    <cellStyle name="Porcentual 3 2 7 4" xfId="30304"/>
    <cellStyle name="Porcentual 3 2 7 4 2" xfId="32906"/>
    <cellStyle name="Porcentual 3 2 7 4 2 2" xfId="35365"/>
    <cellStyle name="Porcentual 3 2 7 4 3" xfId="29541"/>
    <cellStyle name="Porcentual 3 2 7 5" xfId="31487"/>
    <cellStyle name="Porcentual 3 2 7 5 2" xfId="32918"/>
    <cellStyle name="Porcentual 3 2 7 5 2 2" xfId="35240"/>
    <cellStyle name="Porcentual 3 2 7 5 3" xfId="33646"/>
    <cellStyle name="Porcentual 3 2 7 6" xfId="37801"/>
    <cellStyle name="Porcentual 3 2 7 6 2" xfId="33992"/>
    <cellStyle name="Porcentual 3 2 7 6 2 2" xfId="37024"/>
    <cellStyle name="Porcentual 3 2 7 6 3" xfId="32026"/>
    <cellStyle name="Porcentual 3 2 7 7" xfId="35505"/>
    <cellStyle name="Porcentual 3 2 7 7 2" xfId="32924"/>
    <cellStyle name="Porcentual 3 2 7 7 2 2" xfId="35281"/>
    <cellStyle name="Porcentual 3 2 7 7 3" xfId="32035"/>
    <cellStyle name="Porcentual 3 2 7 8" xfId="38524"/>
    <cellStyle name="Porcentual 3 2 7 8 2" xfId="32932"/>
    <cellStyle name="Porcentual 3 2 7 9" xfId="13491"/>
    <cellStyle name="Porcentual 3 2 7 9 2" xfId="21476"/>
    <cellStyle name="Porcentual 3 2 8" xfId="33685"/>
    <cellStyle name="Porcentual 3 2 8 10" xfId="37795"/>
    <cellStyle name="Porcentual 3 2 8 2" xfId="29687"/>
    <cellStyle name="Porcentual 3 2 8 2 2" xfId="26388"/>
    <cellStyle name="Porcentual 3 2 8 2 2 2" xfId="27760"/>
    <cellStyle name="Porcentual 3 2 8 2 3" xfId="34272"/>
    <cellStyle name="Porcentual 3 2 8 3" xfId="37027"/>
    <cellStyle name="Porcentual 3 2 8 3 2" xfId="25426"/>
    <cellStyle name="Porcentual 3 2 8 3 2 2" xfId="36338"/>
    <cellStyle name="Porcentual 3 2 8 3 3" xfId="18971"/>
    <cellStyle name="Porcentual 3 2 8 4" xfId="37342"/>
    <cellStyle name="Porcentual 3 2 8 4 2" xfId="32954"/>
    <cellStyle name="Porcentual 3 2 8 4 2 2" xfId="38459"/>
    <cellStyle name="Porcentual 3 2 8 4 3" xfId="35960"/>
    <cellStyle name="Porcentual 3 2 8 5" xfId="35387"/>
    <cellStyle name="Porcentual 3 2 8 5 2" xfId="32963"/>
    <cellStyle name="Porcentual 3 2 8 5 2 2" xfId="38082"/>
    <cellStyle name="Porcentual 3 2 8 5 3" xfId="37812"/>
    <cellStyle name="Porcentual 3 2 8 6" xfId="37026"/>
    <cellStyle name="Porcentual 3 2 8 6 2" xfId="27534"/>
    <cellStyle name="Porcentual 3 2 8 6 2 2" xfId="34233"/>
    <cellStyle name="Porcentual 3 2 8 6 3" xfId="32079"/>
    <cellStyle name="Porcentual 3 2 8 7" xfId="28849"/>
    <cellStyle name="Porcentual 3 2 8 7 2" xfId="32973"/>
    <cellStyle name="Porcentual 3 2 8 7 2 2" xfId="30909"/>
    <cellStyle name="Porcentual 3 2 8 7 3" xfId="32098"/>
    <cellStyle name="Porcentual 3 2 8 8" xfId="37096"/>
    <cellStyle name="Porcentual 3 2 8 8 2" xfId="25779"/>
    <cellStyle name="Porcentual 3 2 8 9" xfId="9450"/>
    <cellStyle name="Porcentual 3 2 8 9 2" xfId="21929"/>
    <cellStyle name="Porcentual 3 2 9" xfId="7587"/>
    <cellStyle name="Porcentual 3 2 9 2" xfId="36499"/>
    <cellStyle name="Porcentual 3 2 9 2 2" xfId="32980"/>
    <cellStyle name="Porcentual 3 2 9 2 2 2" xfId="3560"/>
    <cellStyle name="Porcentual 3 2 9 2 3" xfId="36526"/>
    <cellStyle name="Porcentual 3 2 9 3" xfId="37031"/>
    <cellStyle name="Porcentual 3 2 9 3 2" xfId="32983"/>
    <cellStyle name="Porcentual 3 2 9 3 2 2" xfId="37428"/>
    <cellStyle name="Porcentual 3 2 9 3 3" xfId="18976"/>
    <cellStyle name="Porcentual 3 2 9 4" xfId="37036"/>
    <cellStyle name="Porcentual 3 2 9 4 2" xfId="32985"/>
    <cellStyle name="Porcentual 3 2 9 4 2 2" xfId="29592"/>
    <cellStyle name="Porcentual 3 2 9 4 3" xfId="36370"/>
    <cellStyle name="Porcentual 3 2 9 5" xfId="37504"/>
    <cellStyle name="Porcentual 3 2 9 5 2" xfId="32992"/>
    <cellStyle name="Porcentual 3 2 9 5 2 2" xfId="33073"/>
    <cellStyle name="Porcentual 3 2 9 5 3" xfId="34059"/>
    <cellStyle name="Porcentual 3 2 9 6" xfId="37490"/>
    <cellStyle name="Porcentual 3 2 9 6 2" xfId="32109"/>
    <cellStyle name="Porcentual 3 2 9 6 2 2" xfId="34463"/>
    <cellStyle name="Porcentual 3 2 9 6 3" xfId="32128"/>
    <cellStyle name="Porcentual 3 2 9 7" xfId="30479"/>
    <cellStyle name="Porcentual 3 2 9 7 2" xfId="33026"/>
    <cellStyle name="Porcentual 3 2 9 8" xfId="37729"/>
    <cellStyle name="Porcentual 3 2 9 8 2" xfId="35670"/>
    <cellStyle name="Porcentual 3 2 9 9" xfId="305"/>
    <cellStyle name="Porcentual 3 20" xfId="28688"/>
    <cellStyle name="Porcentual 3 20 2" xfId="21268"/>
    <cellStyle name="Porcentual 3 21" xfId="25751"/>
    <cellStyle name="Porcentual 3 21 2" xfId="6199"/>
    <cellStyle name="Porcentual 3 22" xfId="28707"/>
    <cellStyle name="Porcentual 3 23" xfId="28720"/>
    <cellStyle name="Porcentual 3 3" xfId="27356"/>
    <cellStyle name="Porcentual 3 3 10" xfId="34794"/>
    <cellStyle name="Porcentual 3 3 10 2" xfId="31290"/>
    <cellStyle name="Porcentual 3 3 10 2 2" xfId="31300"/>
    <cellStyle name="Porcentual 3 3 10 3" xfId="31312"/>
    <cellStyle name="Porcentual 3 3 11" xfId="37193"/>
    <cellStyle name="Porcentual 3 3 11 2" xfId="31373"/>
    <cellStyle name="Porcentual 3 3 11 2 2" xfId="4206"/>
    <cellStyle name="Porcentual 3 3 11 3" xfId="31381"/>
    <cellStyle name="Porcentual 3 3 12" xfId="5044"/>
    <cellStyle name="Porcentual 3 3 12 2" xfId="31431"/>
    <cellStyle name="Porcentual 3 3 12 2 2" xfId="22170"/>
    <cellStyle name="Porcentual 3 3 12 3" xfId="7688"/>
    <cellStyle name="Porcentual 3 3 13" xfId="32766"/>
    <cellStyle name="Porcentual 3 3 13 2" xfId="31440"/>
    <cellStyle name="Porcentual 3 3 13 2 2" xfId="29332"/>
    <cellStyle name="Porcentual 3 3 13 3" xfId="12981"/>
    <cellStyle name="Porcentual 3 3 14" xfId="5012"/>
    <cellStyle name="Porcentual 3 3 14 2" xfId="16052"/>
    <cellStyle name="Porcentual 3 3 14 2 2" xfId="35382"/>
    <cellStyle name="Porcentual 3 3 14 3" xfId="30354"/>
    <cellStyle name="Porcentual 3 3 15" xfId="35835"/>
    <cellStyle name="Porcentual 3 3 15 2" xfId="36889"/>
    <cellStyle name="Porcentual 3 3 15 2 2" xfId="32254"/>
    <cellStyle name="Porcentual 3 3 15 3" xfId="6365"/>
    <cellStyle name="Porcentual 3 3 16" xfId="29186"/>
    <cellStyle name="Porcentual 3 3 16 2" xfId="34648"/>
    <cellStyle name="Porcentual 3 3 17" xfId="34821"/>
    <cellStyle name="Porcentual 3 3 17 2" xfId="34008"/>
    <cellStyle name="Porcentual 3 3 18" xfId="33864"/>
    <cellStyle name="Porcentual 3 3 19" xfId="4097"/>
    <cellStyle name="Porcentual 3 3 2" xfId="22744"/>
    <cellStyle name="Porcentual 3 3 2 10" xfId="34547"/>
    <cellStyle name="Porcentual 3 3 2 10 2" xfId="9264"/>
    <cellStyle name="Porcentual 3 3 2 10 2 2" xfId="10810"/>
    <cellStyle name="Porcentual 3 3 2 10 3" xfId="4870"/>
    <cellStyle name="Porcentual 3 3 2 11" xfId="30998"/>
    <cellStyle name="Porcentual 3 3 2 11 2" xfId="13053"/>
    <cellStyle name="Porcentual 3 3 2 11 2 2" xfId="9807"/>
    <cellStyle name="Porcentual 3 3 2 11 3" xfId="4824"/>
    <cellStyle name="Porcentual 3 3 2 12" xfId="37374"/>
    <cellStyle name="Porcentual 3 3 2 12 2" xfId="8430"/>
    <cellStyle name="Porcentual 3 3 2 12 2 2" xfId="6405"/>
    <cellStyle name="Porcentual 3 3 2 12 3" xfId="4844"/>
    <cellStyle name="Porcentual 3 3 2 13" xfId="7025"/>
    <cellStyle name="Porcentual 3 3 2 13 2" xfId="8454"/>
    <cellStyle name="Porcentual 3 3 2 13 2 2" xfId="6428"/>
    <cellStyle name="Porcentual 3 3 2 13 3" xfId="4173"/>
    <cellStyle name="Porcentual 3 3 2 14" xfId="37055"/>
    <cellStyle name="Porcentual 3 3 2 14 2" xfId="15458"/>
    <cellStyle name="Porcentual 3 3 2 15" xfId="37449"/>
    <cellStyle name="Porcentual 3 3 2 15 2" xfId="15906"/>
    <cellStyle name="Porcentual 3 3 2 16" xfId="30169"/>
    <cellStyle name="Porcentual 3 3 2 17" xfId="11556"/>
    <cellStyle name="Porcentual 3 3 2 2" xfId="22746"/>
    <cellStyle name="Porcentual 3 3 2 2 10" xfId="37064"/>
    <cellStyle name="Porcentual 3 3 2 2 10 2" xfId="21498"/>
    <cellStyle name="Porcentual 3 3 2 2 10 2 2" xfId="8576"/>
    <cellStyle name="Porcentual 3 3 2 2 10 3" xfId="21500"/>
    <cellStyle name="Porcentual 3 3 2 2 11" xfId="36873"/>
    <cellStyle name="Porcentual 3 3 2 2 11 2" xfId="37073"/>
    <cellStyle name="Porcentual 3 3 2 2 11 2 2" xfId="37942"/>
    <cellStyle name="Porcentual 3 3 2 2 11 3" xfId="17107"/>
    <cellStyle name="Porcentual 3 3 2 2 12" xfId="32451"/>
    <cellStyle name="Porcentual 3 3 2 2 12 2" xfId="37945"/>
    <cellStyle name="Porcentual 3 3 2 2 12 2 2" xfId="37726"/>
    <cellStyle name="Porcentual 3 3 2 2 12 3" xfId="37975"/>
    <cellStyle name="Porcentual 3 3 2 2 13" xfId="37743"/>
    <cellStyle name="Porcentual 3 3 2 2 13 2" xfId="34992"/>
    <cellStyle name="Porcentual 3 3 2 2 14" xfId="38471"/>
    <cellStyle name="Porcentual 3 3 2 2 14 2" xfId="34316"/>
    <cellStyle name="Porcentual 3 3 2 2 15" xfId="37433"/>
    <cellStyle name="Porcentual 3 3 2 2 16" xfId="3043"/>
    <cellStyle name="Porcentual 3 3 2 2 2" xfId="33171"/>
    <cellStyle name="Porcentual 3 3 2 2 2 10" xfId="26384"/>
    <cellStyle name="Porcentual 3 3 2 2 2 10 2" xfId="37092"/>
    <cellStyle name="Porcentual 3 3 2 2 2 11" xfId="30833"/>
    <cellStyle name="Porcentual 3 3 2 2 2 2" xfId="37101"/>
    <cellStyle name="Porcentual 3 3 2 2 2 2 10" xfId="28052"/>
    <cellStyle name="Porcentual 3 3 2 2 2 2 2" xfId="5374"/>
    <cellStyle name="Porcentual 3 3 2 2 2 2 2 2" xfId="19454"/>
    <cellStyle name="Porcentual 3 3 2 2 2 2 2 2 2" xfId="38584"/>
    <cellStyle name="Porcentual 3 3 2 2 2 2 2 3" xfId="23616"/>
    <cellStyle name="Porcentual 3 3 2 2 2 2 3" xfId="7546"/>
    <cellStyle name="Porcentual 3 3 2 2 2 2 3 2" xfId="33316"/>
    <cellStyle name="Porcentual 3 3 2 2 2 2 3 2 2" xfId="34208"/>
    <cellStyle name="Porcentual 3 3 2 2 2 2 3 3" xfId="27022"/>
    <cellStyle name="Porcentual 3 3 2 2 2 2 4" xfId="35340"/>
    <cellStyle name="Porcentual 3 3 2 2 2 2 4 2" xfId="30743"/>
    <cellStyle name="Porcentual 3 3 2 2 2 2 4 2 2" xfId="23805"/>
    <cellStyle name="Porcentual 3 3 2 2 2 2 4 3" xfId="27035"/>
    <cellStyle name="Porcentual 3 3 2 2 2 2 5" xfId="35809"/>
    <cellStyle name="Porcentual 3 3 2 2 2 2 5 2" xfId="28330"/>
    <cellStyle name="Porcentual 3 3 2 2 2 2 5 2 2" xfId="37409"/>
    <cellStyle name="Porcentual 3 3 2 2 2 2 5 3" xfId="37422"/>
    <cellStyle name="Porcentual 3 3 2 2 2 2 6" xfId="34482"/>
    <cellStyle name="Porcentual 3 3 2 2 2 2 6 2" xfId="12057"/>
    <cellStyle name="Porcentual 3 3 2 2 2 2 6 2 2" xfId="34290"/>
    <cellStyle name="Porcentual 3 3 2 2 2 2 6 3" xfId="12088"/>
    <cellStyle name="Porcentual 3 3 2 2 2 2 7" xfId="32338"/>
    <cellStyle name="Porcentual 3 3 2 2 2 2 7 2" xfId="10752"/>
    <cellStyle name="Porcentual 3 3 2 2 2 2 7 2 2" xfId="35944"/>
    <cellStyle name="Porcentual 3 3 2 2 2 2 7 3" xfId="38754"/>
    <cellStyle name="Porcentual 3 3 2 2 2 2 8" xfId="30486"/>
    <cellStyle name="Porcentual 3 3 2 2 2 2 8 2" xfId="7498"/>
    <cellStyle name="Porcentual 3 3 2 2 2 2 9" xfId="29978"/>
    <cellStyle name="Porcentual 3 3 2 2 2 2 9 2" xfId="34923"/>
    <cellStyle name="Porcentual 3 3 2 2 2 3" xfId="24494"/>
    <cellStyle name="Porcentual 3 3 2 2 2 3 2" xfId="38594"/>
    <cellStyle name="Porcentual 3 3 2 2 2 3 2 2" xfId="34254"/>
    <cellStyle name="Porcentual 3 3 2 2 2 3 3" xfId="9140"/>
    <cellStyle name="Porcentual 3 3 2 2 2 4" xfId="31626"/>
    <cellStyle name="Porcentual 3 3 2 2 2 4 2" xfId="37425"/>
    <cellStyle name="Porcentual 3 3 2 2 2 4 2 2" xfId="27083"/>
    <cellStyle name="Porcentual 3 3 2 2 2 4 3" xfId="35296"/>
    <cellStyle name="Porcentual 3 3 2 2 2 5" xfId="36277"/>
    <cellStyle name="Porcentual 3 3 2 2 2 5 2" xfId="34420"/>
    <cellStyle name="Porcentual 3 3 2 2 2 5 2 2" xfId="27119"/>
    <cellStyle name="Porcentual 3 3 2 2 2 5 3" xfId="35300"/>
    <cellStyle name="Porcentual 3 3 2 2 2 6" xfId="19732"/>
    <cellStyle name="Porcentual 3 3 2 2 2 6 2" xfId="19617"/>
    <cellStyle name="Porcentual 3 3 2 2 2 6 2 2" xfId="10246"/>
    <cellStyle name="Porcentual 3 3 2 2 2 6 3" xfId="38645"/>
    <cellStyle name="Porcentual 3 3 2 2 2 7" xfId="34508"/>
    <cellStyle name="Porcentual 3 3 2 2 2 7 2" xfId="19626"/>
    <cellStyle name="Porcentual 3 3 2 2 2 7 2 2" xfId="14076"/>
    <cellStyle name="Porcentual 3 3 2 2 2 7 3" xfId="37382"/>
    <cellStyle name="Porcentual 3 3 2 2 2 8" xfId="38423"/>
    <cellStyle name="Porcentual 3 3 2 2 2 8 2" xfId="20304"/>
    <cellStyle name="Porcentual 3 3 2 2 2 8 2 2" xfId="14014"/>
    <cellStyle name="Porcentual 3 3 2 2 2 8 3" xfId="37107"/>
    <cellStyle name="Porcentual 3 3 2 2 2 9" xfId="38367"/>
    <cellStyle name="Porcentual 3 3 2 2 2 9 2" xfId="20306"/>
    <cellStyle name="Porcentual 3 3 2 2 3" xfId="33779"/>
    <cellStyle name="Porcentual 3 3 2 2 3 10" xfId="12096"/>
    <cellStyle name="Porcentual 3 3 2 2 3 10 2" xfId="3777"/>
    <cellStyle name="Porcentual 3 3 2 2 3 11" xfId="12113"/>
    <cellStyle name="Porcentual 3 3 2 2 3 2" xfId="37727"/>
    <cellStyle name="Porcentual 3 3 2 2 3 2 10" xfId="4125"/>
    <cellStyle name="Porcentual 3 3 2 2 3 2 2" xfId="33392"/>
    <cellStyle name="Porcentual 3 3 2 2 3 2 2 2" xfId="2045"/>
    <cellStyle name="Porcentual 3 3 2 2 3 2 2 2 2" xfId="37546"/>
    <cellStyle name="Porcentual 3 3 2 2 3 2 2 3" xfId="32304"/>
    <cellStyle name="Porcentual 3 3 2 2 3 2 3" xfId="3305"/>
    <cellStyle name="Porcentual 3 3 2 2 3 2 3 2" xfId="5892"/>
    <cellStyle name="Porcentual 3 3 2 2 3 2 3 2 2" xfId="36025"/>
    <cellStyle name="Porcentual 3 3 2 2 3 2 3 3" xfId="31424"/>
    <cellStyle name="Porcentual 3 3 2 2 3 2 4" xfId="36217"/>
    <cellStyle name="Porcentual 3 3 2 2 3 2 4 2" xfId="11472"/>
    <cellStyle name="Porcentual 3 3 2 2 3 2 4 2 2" xfId="33096"/>
    <cellStyle name="Porcentual 3 3 2 2 3 2 4 3" xfId="27566"/>
    <cellStyle name="Porcentual 3 3 2 2 3 2 5" xfId="37695"/>
    <cellStyle name="Porcentual 3 3 2 2 3 2 5 2" xfId="11482"/>
    <cellStyle name="Porcentual 3 3 2 2 3 2 5 2 2" xfId="26929"/>
    <cellStyle name="Porcentual 3 3 2 2 3 2 5 3" xfId="33078"/>
    <cellStyle name="Porcentual 3 3 2 2 3 2 6" xfId="33893"/>
    <cellStyle name="Porcentual 3 3 2 2 3 2 6 2" xfId="16627"/>
    <cellStyle name="Porcentual 3 3 2 2 3 2 6 2 2" xfId="9014"/>
    <cellStyle name="Porcentual 3 3 2 2 3 2 6 3" xfId="37069"/>
    <cellStyle name="Porcentual 3 3 2 2 3 2 7" xfId="1834"/>
    <cellStyle name="Porcentual 3 3 2 2 3 2 7 2" xfId="35260"/>
    <cellStyle name="Porcentual 3 3 2 2 3 2 7 2 2" xfId="25930"/>
    <cellStyle name="Porcentual 3 3 2 2 3 2 7 3" xfId="38364"/>
    <cellStyle name="Porcentual 3 3 2 2 3 2 8" xfId="1511"/>
    <cellStyle name="Porcentual 3 3 2 2 3 2 8 2" xfId="32269"/>
    <cellStyle name="Porcentual 3 3 2 2 3 2 9" xfId="31207"/>
    <cellStyle name="Porcentual 3 3 2 2 3 2 9 2" xfId="35867"/>
    <cellStyle name="Porcentual 3 3 2 2 3 3" xfId="24497"/>
    <cellStyle name="Porcentual 3 3 2 2 3 3 2" xfId="36557"/>
    <cellStyle name="Porcentual 3 3 2 2 3 3 2 2" xfId="32135"/>
    <cellStyle name="Porcentual 3 3 2 2 3 3 3" xfId="7791"/>
    <cellStyle name="Porcentual 3 3 2 2 3 4" xfId="31401"/>
    <cellStyle name="Porcentual 3 3 2 2 3 4 2" xfId="31405"/>
    <cellStyle name="Porcentual 3 3 2 2 3 4 2 2" xfId="37560"/>
    <cellStyle name="Porcentual 3 3 2 2 3 4 3" xfId="37148"/>
    <cellStyle name="Porcentual 3 3 2 2 3 5" xfId="29538"/>
    <cellStyle name="Porcentual 3 3 2 2 3 5 2" xfId="33280"/>
    <cellStyle name="Porcentual 3 3 2 2 3 5 2 2" xfId="32260"/>
    <cellStyle name="Porcentual 3 3 2 2 3 5 3" xfId="37150"/>
    <cellStyle name="Porcentual 3 3 2 2 3 6" xfId="34860"/>
    <cellStyle name="Porcentual 3 3 2 2 3 6 2" xfId="20324"/>
    <cellStyle name="Porcentual 3 3 2 2 3 6 2 2" xfId="25529"/>
    <cellStyle name="Porcentual 3 3 2 2 3 6 3" xfId="34094"/>
    <cellStyle name="Porcentual 3 3 2 2 3 7" xfId="20114"/>
    <cellStyle name="Porcentual 3 3 2 2 3 7 2" xfId="20334"/>
    <cellStyle name="Porcentual 3 3 2 2 3 7 2 2" xfId="8630"/>
    <cellStyle name="Porcentual 3 3 2 2 3 7 3" xfId="20128"/>
    <cellStyle name="Porcentual 3 3 2 2 3 8" xfId="20142"/>
    <cellStyle name="Porcentual 3 3 2 2 3 8 2" xfId="20340"/>
    <cellStyle name="Porcentual 3 3 2 2 3 8 2 2" xfId="8602"/>
    <cellStyle name="Porcentual 3 3 2 2 3 8 3" xfId="20148"/>
    <cellStyle name="Porcentual 3 3 2 2 3 9" xfId="12944"/>
    <cellStyle name="Porcentual 3 3 2 2 3 9 2" xfId="20343"/>
    <cellStyle name="Porcentual 3 3 2 2 4" xfId="32176"/>
    <cellStyle name="Porcentual 3 3 2 2 4 10" xfId="31653"/>
    <cellStyle name="Porcentual 3 3 2 2 4 2" xfId="32457"/>
    <cellStyle name="Porcentual 3 3 2 2 4 2 2" xfId="31500"/>
    <cellStyle name="Porcentual 3 3 2 2 4 2 2 2" xfId="24642"/>
    <cellStyle name="Porcentual 3 3 2 2 4 2 3" xfId="7583"/>
    <cellStyle name="Porcentual 3 3 2 2 4 3" xfId="13769"/>
    <cellStyle name="Porcentual 3 3 2 2 4 3 2" xfId="37154"/>
    <cellStyle name="Porcentual 3 3 2 2 4 3 2 2" xfId="35356"/>
    <cellStyle name="Porcentual 3 3 2 2 4 3 3" xfId="35277"/>
    <cellStyle name="Porcentual 3 3 2 2 4 4" xfId="36383"/>
    <cellStyle name="Porcentual 3 3 2 2 4 4 2" xfId="34753"/>
    <cellStyle name="Porcentual 3 3 2 2 4 4 2 2" xfId="34307"/>
    <cellStyle name="Porcentual 3 3 2 2 4 4 3" xfId="38732"/>
    <cellStyle name="Porcentual 3 3 2 2 4 5" xfId="34762"/>
    <cellStyle name="Porcentual 3 3 2 2 4 5 2" xfId="31892"/>
    <cellStyle name="Porcentual 3 3 2 2 4 5 2 2" xfId="36051"/>
    <cellStyle name="Porcentual 3 3 2 2 4 5 3" xfId="31919"/>
    <cellStyle name="Porcentual 3 3 2 2 4 6" xfId="15109"/>
    <cellStyle name="Porcentual 3 3 2 2 4 6 2" xfId="15942"/>
    <cellStyle name="Porcentual 3 3 2 2 4 6 2 2" xfId="35290"/>
    <cellStyle name="Porcentual 3 3 2 2 4 6 3" xfId="31969"/>
    <cellStyle name="Porcentual 3 3 2 2 4 7" xfId="20170"/>
    <cellStyle name="Porcentual 3 3 2 2 4 7 2" xfId="20363"/>
    <cellStyle name="Porcentual 3 3 2 2 4 7 2 2" xfId="15358"/>
    <cellStyle name="Porcentual 3 3 2 2 4 7 3" xfId="20172"/>
    <cellStyle name="Porcentual 3 3 2 2 4 8" xfId="4142"/>
    <cellStyle name="Porcentual 3 3 2 2 4 8 2" xfId="31000"/>
    <cellStyle name="Porcentual 3 3 2 2 4 9" xfId="18553"/>
    <cellStyle name="Porcentual 3 3 2 2 4 9 2" xfId="20366"/>
    <cellStyle name="Porcentual 3 3 2 2 5" xfId="33234"/>
    <cellStyle name="Porcentual 3 3 2 2 5 10" xfId="31507"/>
    <cellStyle name="Porcentual 3 3 2 2 5 2" xfId="31581"/>
    <cellStyle name="Porcentual 3 3 2 2 5 2 2" xfId="37857"/>
    <cellStyle name="Porcentual 3 3 2 2 5 2 2 2" xfId="6430"/>
    <cellStyle name="Porcentual 3 3 2 2 5 2 3" xfId="36966"/>
    <cellStyle name="Porcentual 3 3 2 2 5 3" xfId="38103"/>
    <cellStyle name="Porcentual 3 3 2 2 5 3 2" xfId="35847"/>
    <cellStyle name="Porcentual 3 3 2 2 5 3 2 2" xfId="12582"/>
    <cellStyle name="Porcentual 3 3 2 2 5 3 3" xfId="36096"/>
    <cellStyle name="Porcentual 3 3 2 2 5 4" xfId="31460"/>
    <cellStyle name="Porcentual 3 3 2 2 5 4 2" xfId="36868"/>
    <cellStyle name="Porcentual 3 3 2 2 5 4 2 2" xfId="12760"/>
    <cellStyle name="Porcentual 3 3 2 2 5 4 3" xfId="33041"/>
    <cellStyle name="Porcentual 3 3 2 2 5 5" xfId="34212"/>
    <cellStyle name="Porcentual 3 3 2 2 5 5 2" xfId="33780"/>
    <cellStyle name="Porcentual 3 3 2 2 5 5 2 2" xfId="26483"/>
    <cellStyle name="Porcentual 3 3 2 2 5 5 3" xfId="32177"/>
    <cellStyle name="Porcentual 3 3 2 2 5 6" xfId="33805"/>
    <cellStyle name="Porcentual 3 3 2 2 5 6 2" xfId="32423"/>
    <cellStyle name="Porcentual 3 3 2 2 5 6 2 2" xfId="20394"/>
    <cellStyle name="Porcentual 3 3 2 2 5 6 3" xfId="32183"/>
    <cellStyle name="Porcentual 3 3 2 2 5 7" xfId="30913"/>
    <cellStyle name="Porcentual 3 3 2 2 5 7 2" xfId="31037"/>
    <cellStyle name="Porcentual 3 3 2 2 5 7 2 2" xfId="15839"/>
    <cellStyle name="Porcentual 3 3 2 2 5 7 3" xfId="36810"/>
    <cellStyle name="Porcentual 3 3 2 2 5 8" xfId="25925"/>
    <cellStyle name="Porcentual 3 3 2 2 5 8 2" xfId="37307"/>
    <cellStyle name="Porcentual 3 3 2 2 5 9" xfId="12912"/>
    <cellStyle name="Porcentual 3 3 2 2 5 9 2" xfId="20185"/>
    <cellStyle name="Porcentual 3 3 2 2 6" xfId="29721"/>
    <cellStyle name="Porcentual 3 3 2 2 6 2" xfId="31610"/>
    <cellStyle name="Porcentual 3 3 2 2 6 2 2" xfId="31617"/>
    <cellStyle name="Porcentual 3 3 2 2 6 2 2 2" xfId="18353"/>
    <cellStyle name="Porcentual 3 3 2 2 6 2 3" xfId="31620"/>
    <cellStyle name="Porcentual 3 3 2 2 6 3" xfId="38162"/>
    <cellStyle name="Porcentual 3 3 2 2 6 3 2" xfId="22645"/>
    <cellStyle name="Porcentual 3 3 2 2 6 3 2 2" xfId="28579"/>
    <cellStyle name="Porcentual 3 3 2 2 6 3 3" xfId="22650"/>
    <cellStyle name="Porcentual 3 3 2 2 6 4" xfId="31263"/>
    <cellStyle name="Porcentual 3 3 2 2 6 4 2" xfId="36687"/>
    <cellStyle name="Porcentual 3 3 2 2 6 4 2 2" xfId="18370"/>
    <cellStyle name="Porcentual 3 3 2 2 6 4 3" xfId="38636"/>
    <cellStyle name="Porcentual 3 3 2 2 6 5" xfId="30711"/>
    <cellStyle name="Porcentual 3 3 2 2 6 5 2" xfId="27446"/>
    <cellStyle name="Porcentual 3 3 2 2 6 5 2 2" xfId="18376"/>
    <cellStyle name="Porcentual 3 3 2 2 6 5 3" xfId="27458"/>
    <cellStyle name="Porcentual 3 3 2 2 6 6" xfId="33308"/>
    <cellStyle name="Porcentual 3 3 2 2 6 6 2" xfId="32232"/>
    <cellStyle name="Porcentual 3 3 2 2 6 6 2 2" xfId="20987"/>
    <cellStyle name="Porcentual 3 3 2 2 6 6 3" xfId="32240"/>
    <cellStyle name="Porcentual 3 3 2 2 6 7" xfId="13408"/>
    <cellStyle name="Porcentual 3 3 2 2 6 7 2" xfId="31052"/>
    <cellStyle name="Porcentual 3 3 2 2 6 8" xfId="25935"/>
    <cellStyle name="Porcentual 3 3 2 2 6 8 2" xfId="34180"/>
    <cellStyle name="Porcentual 3 3 2 2 6 9" xfId="20195"/>
    <cellStyle name="Porcentual 3 3 2 2 7" xfId="37202"/>
    <cellStyle name="Porcentual 3 3 2 2 7 2" xfId="5332"/>
    <cellStyle name="Porcentual 3 3 2 2 7 2 2" xfId="6941"/>
    <cellStyle name="Porcentual 3 3 2 2 7 3" xfId="12808"/>
    <cellStyle name="Porcentual 3 3 2 2 8" xfId="33925"/>
    <cellStyle name="Porcentual 3 3 2 2 8 2" xfId="37492"/>
    <cellStyle name="Porcentual 3 3 2 2 8 2 2" xfId="3879"/>
    <cellStyle name="Porcentual 3 3 2 2 8 3" xfId="31674"/>
    <cellStyle name="Porcentual 3 3 2 2 9" xfId="36101"/>
    <cellStyle name="Porcentual 3 3 2 2 9 2" xfId="38734"/>
    <cellStyle name="Porcentual 3 3 2 2 9 2 2" xfId="32990"/>
    <cellStyle name="Porcentual 3 3 2 2 9 3" xfId="37302"/>
    <cellStyle name="Porcentual 3 3 2 3" xfId="14284"/>
    <cellStyle name="Porcentual 3 3 2 3 10" xfId="13059"/>
    <cellStyle name="Porcentual 3 3 2 3 10 2" xfId="8434"/>
    <cellStyle name="Porcentual 3 3 2 3 11" xfId="8854"/>
    <cellStyle name="Porcentual 3 3 2 3 2" xfId="18799"/>
    <cellStyle name="Porcentual 3 3 2 3 2 10" xfId="15958"/>
    <cellStyle name="Porcentual 3 3 2 3 2 2" xfId="33028"/>
    <cellStyle name="Porcentual 3 3 2 3 2 2 2" xfId="33235"/>
    <cellStyle name="Porcentual 3 3 2 3 2 2 2 2" xfId="34009"/>
    <cellStyle name="Porcentual 3 3 2 3 2 2 3" xfId="10339"/>
    <cellStyle name="Porcentual 3 3 2 3 2 3" xfId="37996"/>
    <cellStyle name="Porcentual 3 3 2 3 2 3 2" xfId="33266"/>
    <cellStyle name="Porcentual 3 3 2 3 2 3 2 2" xfId="8149"/>
    <cellStyle name="Porcentual 3 3 2 3 2 3 3" xfId="10383"/>
    <cellStyle name="Porcentual 3 3 2 3 2 4" xfId="35884"/>
    <cellStyle name="Porcentual 3 3 2 3 2 4 2" xfId="10158"/>
    <cellStyle name="Porcentual 3 3 2 3 2 4 2 2" xfId="16455"/>
    <cellStyle name="Porcentual 3 3 2 3 2 4 3" xfId="10515"/>
    <cellStyle name="Porcentual 3 3 2 3 2 5" xfId="37208"/>
    <cellStyle name="Porcentual 3 3 2 3 2 5 2" xfId="36681"/>
    <cellStyle name="Porcentual 3 3 2 3 2 5 2 2" xfId="16797"/>
    <cellStyle name="Porcentual 3 3 2 3 2 5 3" xfId="5212"/>
    <cellStyle name="Porcentual 3 3 2 3 2 6" xfId="4112"/>
    <cellStyle name="Porcentual 3 3 2 3 2 6 2" xfId="35620"/>
    <cellStyle name="Porcentual 3 3 2 3 2 6 2 2" xfId="13436"/>
    <cellStyle name="Porcentual 3 3 2 3 2 6 3" xfId="5214"/>
    <cellStyle name="Porcentual 3 3 2 3 2 7" xfId="34511"/>
    <cellStyle name="Porcentual 3 3 2 3 2 7 2" xfId="32543"/>
    <cellStyle name="Porcentual 3 3 2 3 2 7 2 2" xfId="6003"/>
    <cellStyle name="Porcentual 3 3 2 3 2 7 3" xfId="5219"/>
    <cellStyle name="Porcentual 3 3 2 3 2 8" xfId="37535"/>
    <cellStyle name="Porcentual 3 3 2 3 2 8 2" xfId="32515"/>
    <cellStyle name="Porcentual 3 3 2 3 2 9" xfId="36797"/>
    <cellStyle name="Porcentual 3 3 2 3 2 9 2" xfId="32589"/>
    <cellStyle name="Porcentual 3 3 2 3 3" xfId="32426"/>
    <cellStyle name="Porcentual 3 3 2 3 3 2" xfId="37256"/>
    <cellStyle name="Porcentual 3 3 2 3 3 2 2" xfId="38064"/>
    <cellStyle name="Porcentual 3 3 2 3 3 3" xfId="3163"/>
    <cellStyle name="Porcentual 3 3 2 3 4" xfId="32181"/>
    <cellStyle name="Porcentual 3 3 2 3 4 2" xfId="32484"/>
    <cellStyle name="Porcentual 3 3 2 3 4 2 2" xfId="37430"/>
    <cellStyle name="Porcentual 3 3 2 3 4 3" xfId="20088"/>
    <cellStyle name="Porcentual 3 3 2 3 5" xfId="35947"/>
    <cellStyle name="Porcentual 3 3 2 3 5 2" xfId="36161"/>
    <cellStyle name="Porcentual 3 3 2 3 5 2 2" xfId="34031"/>
    <cellStyle name="Porcentual 3 3 2 3 5 3" xfId="18871"/>
    <cellStyle name="Porcentual 3 3 2 3 6" xfId="37665"/>
    <cellStyle name="Porcentual 3 3 2 3 6 2" xfId="31716"/>
    <cellStyle name="Porcentual 3 3 2 3 6 2 2" xfId="37209"/>
    <cellStyle name="Porcentual 3 3 2 3 6 3" xfId="16583"/>
    <cellStyle name="Porcentual 3 3 2 3 7" xfId="36129"/>
    <cellStyle name="Porcentual 3 3 2 3 7 2" xfId="8677"/>
    <cellStyle name="Porcentual 3 3 2 3 7 2 2" xfId="9637"/>
    <cellStyle name="Porcentual 3 3 2 3 7 3" xfId="16976"/>
    <cellStyle name="Porcentual 3 3 2 3 8" xfId="35333"/>
    <cellStyle name="Porcentual 3 3 2 3 8 2" xfId="35138"/>
    <cellStyle name="Porcentual 3 3 2 3 8 2 2" xfId="24991"/>
    <cellStyle name="Porcentual 3 3 2 3 8 3" xfId="35964"/>
    <cellStyle name="Porcentual 3 3 2 3 9" xfId="35684"/>
    <cellStyle name="Porcentual 3 3 2 3 9 2" xfId="38826"/>
    <cellStyle name="Porcentual 3 3 2 4" xfId="6412"/>
    <cellStyle name="Porcentual 3 3 2 4 10" xfId="36297"/>
    <cellStyle name="Porcentual 3 3 2 4 10 2" xfId="36138"/>
    <cellStyle name="Porcentual 3 3 2 4 11" xfId="37677"/>
    <cellStyle name="Porcentual 3 3 2 4 2" xfId="34845"/>
    <cellStyle name="Porcentual 3 3 2 4 2 10" xfId="19506"/>
    <cellStyle name="Porcentual 3 3 2 4 2 2" xfId="37052"/>
    <cellStyle name="Porcentual 3 3 2 4 2 2 2" xfId="34620"/>
    <cellStyle name="Porcentual 3 3 2 4 2 2 2 2" xfId="22020"/>
    <cellStyle name="Porcentual 3 3 2 4 2 2 3" xfId="28445"/>
    <cellStyle name="Porcentual 3 3 2 4 2 3" xfId="35624"/>
    <cellStyle name="Porcentual 3 3 2 4 2 3 2" xfId="28477"/>
    <cellStyle name="Porcentual 3 3 2 4 2 3 2 2" xfId="22057"/>
    <cellStyle name="Porcentual 3 3 2 4 2 3 3" xfId="34607"/>
    <cellStyle name="Porcentual 3 3 2 4 2 4" xfId="38203"/>
    <cellStyle name="Porcentual 3 3 2 4 2 4 2" xfId="37833"/>
    <cellStyle name="Porcentual 3 3 2 4 2 4 2 2" xfId="22069"/>
    <cellStyle name="Porcentual 3 3 2 4 2 4 3" xfId="37225"/>
    <cellStyle name="Porcentual 3 3 2 4 2 5" xfId="692"/>
    <cellStyle name="Porcentual 3 3 2 4 2 5 2" xfId="13230"/>
    <cellStyle name="Porcentual 3 3 2 4 2 5 2 2" xfId="22079"/>
    <cellStyle name="Porcentual 3 3 2 4 2 5 3" xfId="9056"/>
    <cellStyle name="Porcentual 3 3 2 4 2 6" xfId="13234"/>
    <cellStyle name="Porcentual 3 3 2 4 2 6 2" xfId="20635"/>
    <cellStyle name="Porcentual 3 3 2 4 2 6 2 2" xfId="12115"/>
    <cellStyle name="Porcentual 3 3 2 4 2 6 3" xfId="13236"/>
    <cellStyle name="Porcentual 3 3 2 4 2 7" xfId="13239"/>
    <cellStyle name="Porcentual 3 3 2 4 2 7 2" xfId="20647"/>
    <cellStyle name="Porcentual 3 3 2 4 2 7 2 2" xfId="22089"/>
    <cellStyle name="Porcentual 3 3 2 4 2 7 3" xfId="13241"/>
    <cellStyle name="Porcentual 3 3 2 4 2 8" xfId="1197"/>
    <cellStyle name="Porcentual 3 3 2 4 2 8 2" xfId="13244"/>
    <cellStyle name="Porcentual 3 3 2 4 2 9" xfId="13248"/>
    <cellStyle name="Porcentual 3 3 2 4 2 9 2" xfId="20663"/>
    <cellStyle name="Porcentual 3 3 2 4 3" xfId="31795"/>
    <cellStyle name="Porcentual 3 3 2 4 3 2" xfId="32800"/>
    <cellStyle name="Porcentual 3 3 2 4 3 2 2" xfId="28626"/>
    <cellStyle name="Porcentual 3 3 2 4 3 3" xfId="36853"/>
    <cellStyle name="Porcentual 3 3 2 4 4" xfId="36807"/>
    <cellStyle name="Porcentual 3 3 2 4 4 2" xfId="32506"/>
    <cellStyle name="Porcentual 3 3 2 4 4 2 2" xfId="35994"/>
    <cellStyle name="Porcentual 3 3 2 4 4 3" xfId="6920"/>
    <cellStyle name="Porcentual 3 3 2 4 5" xfId="32511"/>
    <cellStyle name="Porcentual 3 3 2 4 5 2" xfId="31747"/>
    <cellStyle name="Porcentual 3 3 2 4 5 2 2" xfId="34528"/>
    <cellStyle name="Porcentual 3 3 2 4 5 3" xfId="37290"/>
    <cellStyle name="Porcentual 3 3 2 4 6" xfId="32399"/>
    <cellStyle name="Porcentual 3 3 2 4 6 2" xfId="31754"/>
    <cellStyle name="Porcentual 3 3 2 4 6 2 2" xfId="25091"/>
    <cellStyle name="Porcentual 3 3 2 4 6 3" xfId="37291"/>
    <cellStyle name="Porcentual 3 3 2 4 7" xfId="35717"/>
    <cellStyle name="Porcentual 3 3 2 4 7 2" xfId="37889"/>
    <cellStyle name="Porcentual 3 3 2 4 7 2 2" xfId="34077"/>
    <cellStyle name="Porcentual 3 3 2 4 7 3" xfId="11071"/>
    <cellStyle name="Porcentual 3 3 2 4 8" xfId="33767"/>
    <cellStyle name="Porcentual 3 3 2 4 8 2" xfId="38158"/>
    <cellStyle name="Porcentual 3 3 2 4 8 2 2" xfId="31774"/>
    <cellStyle name="Porcentual 3 3 2 4 8 3" xfId="37317"/>
    <cellStyle name="Porcentual 3 3 2 4 9" xfId="34940"/>
    <cellStyle name="Porcentual 3 3 2 4 9 2" xfId="33752"/>
    <cellStyle name="Porcentual 3 3 2 5" xfId="12748"/>
    <cellStyle name="Porcentual 3 3 2 5 10" xfId="29909"/>
    <cellStyle name="Porcentual 3 3 2 5 2" xfId="37511"/>
    <cellStyle name="Porcentual 3 3 2 5 2 2" xfId="38721"/>
    <cellStyle name="Porcentual 3 3 2 5 2 2 2" xfId="34826"/>
    <cellStyle name="Porcentual 3 3 2 5 2 3" xfId="32229"/>
    <cellStyle name="Porcentual 3 3 2 5 3" xfId="37310"/>
    <cellStyle name="Porcentual 3 3 2 5 3 2" xfId="36154"/>
    <cellStyle name="Porcentual 3 3 2 5 3 2 2" xfId="38755"/>
    <cellStyle name="Porcentual 3 3 2 5 3 3" xfId="34442"/>
    <cellStyle name="Porcentual 3 3 2 5 4" xfId="24559"/>
    <cellStyle name="Porcentual 3 3 2 5 4 2" xfId="38743"/>
    <cellStyle name="Porcentual 3 3 2 5 4 2 2" xfId="38691"/>
    <cellStyle name="Porcentual 3 3 2 5 4 3" xfId="10688"/>
    <cellStyle name="Porcentual 3 3 2 5 5" xfId="27032"/>
    <cellStyle name="Porcentual 3 3 2 5 5 2" xfId="38614"/>
    <cellStyle name="Porcentual 3 3 2 5 5 2 2" xfId="36495"/>
    <cellStyle name="Porcentual 3 3 2 5 5 3" xfId="37894"/>
    <cellStyle name="Porcentual 3 3 2 5 6" xfId="36603"/>
    <cellStyle name="Porcentual 3 3 2 5 6 2" xfId="31915"/>
    <cellStyle name="Porcentual 3 3 2 5 6 2 2" xfId="34338"/>
    <cellStyle name="Porcentual 3 3 2 5 6 3" xfId="12146"/>
    <cellStyle name="Porcentual 3 3 2 5 7" xfId="34687"/>
    <cellStyle name="Porcentual 3 3 2 5 7 2" xfId="33701"/>
    <cellStyle name="Porcentual 3 3 2 5 7 2 2" xfId="31451"/>
    <cellStyle name="Porcentual 3 3 2 5 7 3" xfId="12150"/>
    <cellStyle name="Porcentual 3 3 2 5 8" xfId="36012"/>
    <cellStyle name="Porcentual 3 3 2 5 8 2" xfId="38430"/>
    <cellStyle name="Porcentual 3 3 2 5 9" xfId="36055"/>
    <cellStyle name="Porcentual 3 3 2 5 9 2" xfId="32774"/>
    <cellStyle name="Porcentual 3 3 2 6" xfId="20095"/>
    <cellStyle name="Porcentual 3 3 2 6 10" xfId="18947"/>
    <cellStyle name="Porcentual 3 3 2 6 2" xfId="14006"/>
    <cellStyle name="Porcentual 3 3 2 6 2 2" xfId="38198"/>
    <cellStyle name="Porcentual 3 3 2 6 2 2 2" xfId="32331"/>
    <cellStyle name="Porcentual 3 3 2 6 2 3" xfId="26259"/>
    <cellStyle name="Porcentual 3 3 2 6 3" xfId="36066"/>
    <cellStyle name="Porcentual 3 3 2 6 3 2" xfId="32657"/>
    <cellStyle name="Porcentual 3 3 2 6 3 2 2" xfId="33635"/>
    <cellStyle name="Porcentual 3 3 2 6 3 3" xfId="34422"/>
    <cellStyle name="Porcentual 3 3 2 6 4" xfId="36660"/>
    <cellStyle name="Porcentual 3 3 2 6 4 2" xfId="38288"/>
    <cellStyle name="Porcentual 3 3 2 6 4 2 2" xfId="29826"/>
    <cellStyle name="Porcentual 3 3 2 6 4 3" xfId="14751"/>
    <cellStyle name="Porcentual 3 3 2 6 5" xfId="38519"/>
    <cellStyle name="Porcentual 3 3 2 6 5 2" xfId="32815"/>
    <cellStyle name="Porcentual 3 3 2 6 5 2 2" xfId="32825"/>
    <cellStyle name="Porcentual 3 3 2 6 5 3" xfId="26280"/>
    <cellStyle name="Porcentual 3 3 2 6 6" xfId="28823"/>
    <cellStyle name="Porcentual 3 3 2 6 6 2" xfId="35688"/>
    <cellStyle name="Porcentual 3 3 2 6 6 2 2" xfId="37347"/>
    <cellStyle name="Porcentual 3 3 2 6 6 3" xfId="12180"/>
    <cellStyle name="Porcentual 3 3 2 6 7" xfId="36174"/>
    <cellStyle name="Porcentual 3 3 2 6 7 2" xfId="34304"/>
    <cellStyle name="Porcentual 3 3 2 6 7 2 2" xfId="36182"/>
    <cellStyle name="Porcentual 3 3 2 6 7 3" xfId="12196"/>
    <cellStyle name="Porcentual 3 3 2 6 8" xfId="34269"/>
    <cellStyle name="Porcentual 3 3 2 6 8 2" xfId="36083"/>
    <cellStyle name="Porcentual 3 3 2 6 9" xfId="8283"/>
    <cellStyle name="Porcentual 3 3 2 6 9 2" xfId="37110"/>
    <cellStyle name="Porcentual 3 3 2 7" xfId="12825"/>
    <cellStyle name="Porcentual 3 3 2 7 2" xfId="38804"/>
    <cellStyle name="Porcentual 3 3 2 7 2 2" xfId="38248"/>
    <cellStyle name="Porcentual 3 3 2 7 2 2 2" xfId="27846"/>
    <cellStyle name="Porcentual 3 3 2 7 2 3" xfId="36251"/>
    <cellStyle name="Porcentual 3 3 2 7 3" xfId="37348"/>
    <cellStyle name="Porcentual 3 3 2 7 3 2" xfId="37850"/>
    <cellStyle name="Porcentual 3 3 2 7 3 2 2" xfId="27856"/>
    <cellStyle name="Porcentual 3 3 2 7 3 3" xfId="5504"/>
    <cellStyle name="Porcentual 3 3 2 7 4" xfId="33344"/>
    <cellStyle name="Porcentual 3 3 2 7 4 2" xfId="21837"/>
    <cellStyle name="Porcentual 3 3 2 7 4 2 2" xfId="16122"/>
    <cellStyle name="Porcentual 3 3 2 7 4 3" xfId="21844"/>
    <cellStyle name="Porcentual 3 3 2 7 5" xfId="35129"/>
    <cellStyle name="Porcentual 3 3 2 7 5 2" xfId="20866"/>
    <cellStyle name="Porcentual 3 3 2 7 5 2 2" xfId="21847"/>
    <cellStyle name="Porcentual 3 3 2 7 5 3" xfId="21047"/>
    <cellStyle name="Porcentual 3 3 2 7 6" xfId="33117"/>
    <cellStyle name="Porcentual 3 3 2 7 6 2" xfId="21851"/>
    <cellStyle name="Porcentual 3 3 2 7 6 2 2" xfId="22739"/>
    <cellStyle name="Porcentual 3 3 2 7 6 3" xfId="26613"/>
    <cellStyle name="Porcentual 3 3 2 7 7" xfId="18108"/>
    <cellStyle name="Porcentual 3 3 2 7 7 2" xfId="21854"/>
    <cellStyle name="Porcentual 3 3 2 7 8" xfId="33730"/>
    <cellStyle name="Porcentual 3 3 2 7 8 2" xfId="21858"/>
    <cellStyle name="Porcentual 3 3 2 7 9" xfId="36090"/>
    <cellStyle name="Porcentual 3 3 2 8" xfId="30695"/>
    <cellStyle name="Porcentual 3 3 2 8 2" xfId="27161"/>
    <cellStyle name="Porcentual 3 3 2 8 2 2" xfId="37383"/>
    <cellStyle name="Porcentual 3 3 2 8 3" xfId="27167"/>
    <cellStyle name="Porcentual 3 3 2 9" xfId="24457"/>
    <cellStyle name="Porcentual 3 3 2 9 2" xfId="10907"/>
    <cellStyle name="Porcentual 3 3 2 9 2 2" xfId="37264"/>
    <cellStyle name="Porcentual 3 3 2 9 3" xfId="10909"/>
    <cellStyle name="Porcentual 3 3 3" xfId="4607"/>
    <cellStyle name="Porcentual 3 3 3 10" xfId="2385"/>
    <cellStyle name="Porcentual 3 3 3 10 2" xfId="4267"/>
    <cellStyle name="Porcentual 3 3 3 10 2 2" xfId="4571"/>
    <cellStyle name="Porcentual 3 3 3 10 3" xfId="1504"/>
    <cellStyle name="Porcentual 3 3 3 11" xfId="2365"/>
    <cellStyle name="Porcentual 3 3 3 11 2" xfId="3868"/>
    <cellStyle name="Porcentual 3 3 3 11 2 2" xfId="5000"/>
    <cellStyle name="Porcentual 3 3 3 11 3" xfId="2848"/>
    <cellStyle name="Porcentual 3 3 3 12" xfId="2249"/>
    <cellStyle name="Porcentual 3 3 3 12 2" xfId="2810"/>
    <cellStyle name="Porcentual 3 3 3 12 2 2" xfId="14277"/>
    <cellStyle name="Porcentual 3 3 3 12 3" xfId="537"/>
    <cellStyle name="Porcentual 3 3 3 13" xfId="2209"/>
    <cellStyle name="Porcentual 3 3 3 13 2" xfId="10318"/>
    <cellStyle name="Porcentual 3 3 3 13 2 2" xfId="27627"/>
    <cellStyle name="Porcentual 3 3 3 13 3" xfId="10320"/>
    <cellStyle name="Porcentual 3 3 3 14" xfId="2396"/>
    <cellStyle name="Porcentual 3 3 3 14 2" xfId="2048"/>
    <cellStyle name="Porcentual 3 3 3 15" xfId="1297"/>
    <cellStyle name="Porcentual 3 3 3 15 2" xfId="10154"/>
    <cellStyle name="Porcentual 3 3 3 16" xfId="5941"/>
    <cellStyle name="Porcentual 3 3 3 17" xfId="34296"/>
    <cellStyle name="Porcentual 3 3 3 2" xfId="5730"/>
    <cellStyle name="Porcentual 3 3 3 2 10" xfId="26001"/>
    <cellStyle name="Porcentual 3 3 3 2 10 2" xfId="25995"/>
    <cellStyle name="Porcentual 3 3 3 2 10 2 2" xfId="6616"/>
    <cellStyle name="Porcentual 3 3 3 2 10 3" xfId="6192"/>
    <cellStyle name="Porcentual 3 3 3 2 11" xfId="18913"/>
    <cellStyle name="Porcentual 3 3 3 2 11 2" xfId="37458"/>
    <cellStyle name="Porcentual 3 3 3 2 11 2 2" xfId="5745"/>
    <cellStyle name="Porcentual 3 3 3 2 11 3" xfId="38783"/>
    <cellStyle name="Porcentual 3 3 3 2 12" xfId="27193"/>
    <cellStyle name="Porcentual 3 3 3 2 12 2" xfId="27215"/>
    <cellStyle name="Porcentual 3 3 3 2 12 2 2" xfId="10896"/>
    <cellStyle name="Porcentual 3 3 3 2 12 3" xfId="37309"/>
    <cellStyle name="Porcentual 3 3 3 2 13" xfId="27477"/>
    <cellStyle name="Porcentual 3 3 3 2 13 2" xfId="37390"/>
    <cellStyle name="Porcentual 3 3 3 2 14" xfId="38640"/>
    <cellStyle name="Porcentual 3 3 3 2 14 2" xfId="35691"/>
    <cellStyle name="Porcentual 3 3 3 2 15" xfId="37793"/>
    <cellStyle name="Porcentual 3 3 3 2 16" xfId="19707"/>
    <cellStyle name="Porcentual 3 3 3 2 2" xfId="8783"/>
    <cellStyle name="Porcentual 3 3 3 2 2 10" xfId="16277"/>
    <cellStyle name="Porcentual 3 3 3 2 2 10 2" xfId="13906"/>
    <cellStyle name="Porcentual 3 3 3 2 2 11" xfId="16285"/>
    <cellStyle name="Porcentual 3 3 3 2 2 2" xfId="1823"/>
    <cellStyle name="Porcentual 3 3 3 2 2 2 10" xfId="14304"/>
    <cellStyle name="Porcentual 3 3 3 2 2 2 2" xfId="1878"/>
    <cellStyle name="Porcentual 3 3 3 2 2 2 2 2" xfId="11870"/>
    <cellStyle name="Porcentual 3 3 3 2 2 2 2 2 2" xfId="30369"/>
    <cellStyle name="Porcentual 3 3 3 2 2 2 2 3" xfId="6993"/>
    <cellStyle name="Porcentual 3 3 3 2 2 2 3" xfId="22202"/>
    <cellStyle name="Porcentual 3 3 3 2 2 2 3 2" xfId="12265"/>
    <cellStyle name="Porcentual 3 3 3 2 2 2 3 2 2" xfId="38392"/>
    <cellStyle name="Porcentual 3 3 3 2 2 2 3 3" xfId="6999"/>
    <cellStyle name="Porcentual 3 3 3 2 2 2 4" xfId="37399"/>
    <cellStyle name="Porcentual 3 3 3 2 2 2 4 2" xfId="13616"/>
    <cellStyle name="Porcentual 3 3 3 2 2 2 4 2 2" xfId="37114"/>
    <cellStyle name="Porcentual 3 3 3 2 2 2 4 3" xfId="18669"/>
    <cellStyle name="Porcentual 3 3 3 2 2 2 5" xfId="37141"/>
    <cellStyle name="Porcentual 3 3 3 2 2 2 5 2" xfId="13633"/>
    <cellStyle name="Porcentual 3 3 3 2 2 2 5 2 2" xfId="35986"/>
    <cellStyle name="Porcentual 3 3 3 2 2 2 5 3" xfId="10169"/>
    <cellStyle name="Porcentual 3 3 3 2 2 2 6" xfId="7337"/>
    <cellStyle name="Porcentual 3 3 3 2 2 2 6 2" xfId="7005"/>
    <cellStyle name="Porcentual 3 3 3 2 2 2 6 2 2" xfId="36339"/>
    <cellStyle name="Porcentual 3 3 3 2 2 2 6 3" xfId="7009"/>
    <cellStyle name="Porcentual 3 3 3 2 2 2 7" xfId="9863"/>
    <cellStyle name="Porcentual 3 3 3 2 2 2 7 2" xfId="7021"/>
    <cellStyle name="Porcentual 3 3 3 2 2 2 7 2 2" xfId="35548"/>
    <cellStyle name="Porcentual 3 3 3 2 2 2 7 3" xfId="27653"/>
    <cellStyle name="Porcentual 3 3 3 2 2 2 8" xfId="8485"/>
    <cellStyle name="Porcentual 3 3 3 2 2 2 8 2" xfId="32541"/>
    <cellStyle name="Porcentual 3 3 3 2 2 2 9" xfId="11820"/>
    <cellStyle name="Porcentual 3 3 3 2 2 2 9 2" xfId="20136"/>
    <cellStyle name="Porcentual 3 3 3 2 2 3" xfId="18131"/>
    <cellStyle name="Porcentual 3 3 3 2 2 3 2" xfId="23011"/>
    <cellStyle name="Porcentual 3 3 3 2 2 3 2 2" xfId="378"/>
    <cellStyle name="Porcentual 3 3 3 2 2 3 3" xfId="18139"/>
    <cellStyle name="Porcentual 3 3 3 2 2 4" xfId="34574"/>
    <cellStyle name="Porcentual 3 3 3 2 2 4 2" xfId="23119"/>
    <cellStyle name="Porcentual 3 3 3 2 2 4 2 2" xfId="4919"/>
    <cellStyle name="Porcentual 3 3 3 2 2 4 3" xfId="15366"/>
    <cellStyle name="Porcentual 3 3 3 2 2 5" xfId="23121"/>
    <cellStyle name="Porcentual 3 3 3 2 2 5 2" xfId="18155"/>
    <cellStyle name="Porcentual 3 3 3 2 2 5 2 2" xfId="7296"/>
    <cellStyle name="Porcentual 3 3 3 2 2 5 3" xfId="34108"/>
    <cellStyle name="Porcentual 3 3 3 2 2 6" xfId="18623"/>
    <cellStyle name="Porcentual 3 3 3 2 2 6 2" xfId="30615"/>
    <cellStyle name="Porcentual 3 3 3 2 2 6 2 2" xfId="7402"/>
    <cellStyle name="Porcentual 3 3 3 2 2 6 3" xfId="24031"/>
    <cellStyle name="Porcentual 3 3 3 2 2 7" xfId="16912"/>
    <cellStyle name="Porcentual 3 3 3 2 2 7 2" xfId="13375"/>
    <cellStyle name="Porcentual 3 3 3 2 2 7 2 2" xfId="35876"/>
    <cellStyle name="Porcentual 3 3 3 2 2 7 3" xfId="21443"/>
    <cellStyle name="Porcentual 3 3 3 2 2 8" xfId="35906"/>
    <cellStyle name="Porcentual 3 3 3 2 2 8 2" xfId="24060"/>
    <cellStyle name="Porcentual 3 3 3 2 2 8 2 2" xfId="35913"/>
    <cellStyle name="Porcentual 3 3 3 2 2 8 3" xfId="34500"/>
    <cellStyle name="Porcentual 3 3 3 2 2 9" xfId="36915"/>
    <cellStyle name="Porcentual 3 3 3 2 2 9 2" xfId="24065"/>
    <cellStyle name="Porcentual 3 3 3 2 3" xfId="27444"/>
    <cellStyle name="Porcentual 3 3 3 2 3 10" xfId="12660"/>
    <cellStyle name="Porcentual 3 3 3 2 3 10 2" xfId="37452"/>
    <cellStyle name="Porcentual 3 3 3 2 3 11" xfId="27763"/>
    <cellStyle name="Porcentual 3 3 3 2 3 2" xfId="22222"/>
    <cellStyle name="Porcentual 3 3 3 2 3 2 10" xfId="35501"/>
    <cellStyle name="Porcentual 3 3 3 2 3 2 2" xfId="22224"/>
    <cellStyle name="Porcentual 3 3 3 2 3 2 2 2" xfId="534"/>
    <cellStyle name="Porcentual 3 3 3 2 3 2 2 2 2" xfId="32877"/>
    <cellStyle name="Porcentual 3 3 3 2 3 2 2 3" xfId="34601"/>
    <cellStyle name="Porcentual 3 3 3 2 3 2 3" xfId="7831"/>
    <cellStyle name="Porcentual 3 3 3 2 3 2 3 2" xfId="889"/>
    <cellStyle name="Porcentual 3 3 3 2 3 2 3 2 2" xfId="31780"/>
    <cellStyle name="Porcentual 3 3 3 2 3 2 3 3" xfId="32022"/>
    <cellStyle name="Porcentual 3 3 3 2 3 2 4" xfId="31261"/>
    <cellStyle name="Porcentual 3 3 3 2 3 2 4 2" xfId="5425"/>
    <cellStyle name="Porcentual 3 3 3 2 3 2 4 2 2" xfId="32459"/>
    <cellStyle name="Porcentual 3 3 3 2 3 2 4 3" xfId="34605"/>
    <cellStyle name="Porcentual 3 3 3 2 3 2 5" xfId="31566"/>
    <cellStyle name="Porcentual 3 3 3 2 3 2 5 2" xfId="13396"/>
    <cellStyle name="Porcentual 3 3 3 2 3 2 5 2 2" xfId="37237"/>
    <cellStyle name="Porcentual 3 3 3 2 3 2 5 3" xfId="37224"/>
    <cellStyle name="Porcentual 3 3 3 2 3 2 6" xfId="7359"/>
    <cellStyle name="Porcentual 3 3 3 2 3 2 6 2" xfId="32729"/>
    <cellStyle name="Porcentual 3 3 3 2 3 2 6 2 2" xfId="34360"/>
    <cellStyle name="Porcentual 3 3 3 2 3 2 6 3" xfId="33172"/>
    <cellStyle name="Porcentual 3 3 3 2 3 2 7" xfId="9988"/>
    <cellStyle name="Porcentual 3 3 3 2 3 2 7 2" xfId="33759"/>
    <cellStyle name="Porcentual 3 3 3 2 3 2 7 2 2" xfId="34556"/>
    <cellStyle name="Porcentual 3 3 3 2 3 2 7 3" xfId="38569"/>
    <cellStyle name="Porcentual 3 3 3 2 3 2 8" xfId="6687"/>
    <cellStyle name="Porcentual 3 3 3 2 3 2 8 2" xfId="36029"/>
    <cellStyle name="Porcentual 3 3 3 2 3 2 9" xfId="28371"/>
    <cellStyle name="Porcentual 3 3 3 2 3 2 9 2" xfId="35940"/>
    <cellStyle name="Porcentual 3 3 3 2 3 3" xfId="22226"/>
    <cellStyle name="Porcentual 3 3 3 2 3 3 2" xfId="6319"/>
    <cellStyle name="Porcentual 3 3 3 2 3 3 2 2" xfId="32531"/>
    <cellStyle name="Porcentual 3 3 3 2 3 3 3" xfId="5034"/>
    <cellStyle name="Porcentual 3 3 3 2 3 4" xfId="28565"/>
    <cellStyle name="Porcentual 3 3 3 2 3 4 2" xfId="22228"/>
    <cellStyle name="Porcentual 3 3 3 2 3 4 2 2" xfId="28686"/>
    <cellStyle name="Porcentual 3 3 3 2 3 4 3" xfId="19328"/>
    <cellStyle name="Porcentual 3 3 3 2 3 5" xfId="22231"/>
    <cellStyle name="Porcentual 3 3 3 2 3 5 2" xfId="22234"/>
    <cellStyle name="Porcentual 3 3 3 2 3 5 2 2" xfId="1966"/>
    <cellStyle name="Porcentual 3 3 3 2 3 5 3" xfId="35728"/>
    <cellStyle name="Porcentual 3 3 3 2 3 6" xfId="37476"/>
    <cellStyle name="Porcentual 3 3 3 2 3 6 2" xfId="24079"/>
    <cellStyle name="Porcentual 3 3 3 2 3 6 2 2" xfId="37481"/>
    <cellStyle name="Porcentual 3 3 3 2 3 6 3" xfId="31752"/>
    <cellStyle name="Porcentual 3 3 3 2 3 7" xfId="38245"/>
    <cellStyle name="Porcentual 3 3 3 2 3 7 2" xfId="13386"/>
    <cellStyle name="Porcentual 3 3 3 2 3 7 2 2" xfId="32584"/>
    <cellStyle name="Porcentual 3 3 3 2 3 7 3" xfId="36018"/>
    <cellStyle name="Porcentual 3 3 3 2 3 8" xfId="31926"/>
    <cellStyle name="Porcentual 3 3 3 2 3 8 2" xfId="24087"/>
    <cellStyle name="Porcentual 3 3 3 2 3 8 2 2" xfId="31852"/>
    <cellStyle name="Porcentual 3 3 3 2 3 8 3" xfId="26702"/>
    <cellStyle name="Porcentual 3 3 3 2 3 9" xfId="36866"/>
    <cellStyle name="Porcentual 3 3 3 2 3 9 2" xfId="24093"/>
    <cellStyle name="Porcentual 3 3 3 2 4" xfId="27459"/>
    <cellStyle name="Porcentual 3 3 3 2 4 10" xfId="35504"/>
    <cellStyle name="Porcentual 3 3 3 2 4 2" xfId="22247"/>
    <cellStyle name="Porcentual 3 3 3 2 4 2 2" xfId="33360"/>
    <cellStyle name="Porcentual 3 3 3 2 4 2 2 2" xfId="34849"/>
    <cellStyle name="Porcentual 3 3 3 2 4 2 3" xfId="22251"/>
    <cellStyle name="Porcentual 3 3 3 2 4 3" xfId="22253"/>
    <cellStyle name="Porcentual 3 3 3 2 4 3 2" xfId="28853"/>
    <cellStyle name="Porcentual 3 3 3 2 4 3 2 2" xfId="36573"/>
    <cellStyle name="Porcentual 3 3 3 2 4 3 3" xfId="25439"/>
    <cellStyle name="Porcentual 3 3 3 2 4 4" xfId="22257"/>
    <cellStyle name="Porcentual 3 3 3 2 4 4 2" xfId="22258"/>
    <cellStyle name="Porcentual 3 3 3 2 4 4 2 2" xfId="18169"/>
    <cellStyle name="Porcentual 3 3 3 2 4 4 3" xfId="30964"/>
    <cellStyle name="Porcentual 3 3 3 2 4 5" xfId="22260"/>
    <cellStyle name="Porcentual 3 3 3 2 4 5 2" xfId="22263"/>
    <cellStyle name="Porcentual 3 3 3 2 4 5 2 2" xfId="19451"/>
    <cellStyle name="Porcentual 3 3 3 2 4 5 3" xfId="8043"/>
    <cellStyle name="Porcentual 3 3 3 2 4 6" xfId="30677"/>
    <cellStyle name="Porcentual 3 3 3 2 4 6 2" xfId="24112"/>
    <cellStyle name="Porcentual 3 3 3 2 4 6 2 2" xfId="35246"/>
    <cellStyle name="Porcentual 3 3 3 2 4 6 3" xfId="25448"/>
    <cellStyle name="Porcentual 3 3 3 2 4 7" xfId="37448"/>
    <cellStyle name="Porcentual 3 3 3 2 4 7 2" xfId="24116"/>
    <cellStyle name="Porcentual 3 3 3 2 4 7 2 2" xfId="36454"/>
    <cellStyle name="Porcentual 3 3 3 2 4 7 3" xfId="33074"/>
    <cellStyle name="Porcentual 3 3 3 2 4 8" xfId="7330"/>
    <cellStyle name="Porcentual 3 3 3 2 4 8 2" xfId="24119"/>
    <cellStyle name="Porcentual 3 3 3 2 4 9" xfId="37798"/>
    <cellStyle name="Porcentual 3 3 3 2 4 9 2" xfId="29476"/>
    <cellStyle name="Porcentual 3 3 3 2 5" xfId="27464"/>
    <cellStyle name="Porcentual 3 3 3 2 5 10" xfId="3561"/>
    <cellStyle name="Porcentual 3 3 3 2 5 2" xfId="22275"/>
    <cellStyle name="Porcentual 3 3 3 2 5 2 2" xfId="22281"/>
    <cellStyle name="Porcentual 3 3 3 2 5 2 2 2" xfId="17813"/>
    <cellStyle name="Porcentual 3 3 3 2 5 2 3" xfId="22286"/>
    <cellStyle name="Porcentual 3 3 3 2 5 3" xfId="22290"/>
    <cellStyle name="Porcentual 3 3 3 2 5 3 2" xfId="32120"/>
    <cellStyle name="Porcentual 3 3 3 2 5 3 2 2" xfId="18000"/>
    <cellStyle name="Porcentual 3 3 3 2 5 3 3" xfId="32319"/>
    <cellStyle name="Porcentual 3 3 3 2 5 4" xfId="19448"/>
    <cellStyle name="Porcentual 3 3 3 2 5 4 2" xfId="23693"/>
    <cellStyle name="Porcentual 3 3 3 2 5 4 2 2" xfId="20833"/>
    <cellStyle name="Porcentual 3 3 3 2 5 4 3" xfId="32350"/>
    <cellStyle name="Porcentual 3 3 3 2 5 5" xfId="17927"/>
    <cellStyle name="Porcentual 3 3 3 2 5 5 2" xfId="27569"/>
    <cellStyle name="Porcentual 3 3 3 2 5 5 2 2" xfId="10578"/>
    <cellStyle name="Porcentual 3 3 3 2 5 5 3" xfId="34382"/>
    <cellStyle name="Porcentual 3 3 3 2 5 6" xfId="38765"/>
    <cellStyle name="Porcentual 3 3 3 2 5 6 2" xfId="15061"/>
    <cellStyle name="Porcentual 3 3 3 2 5 6 2 2" xfId="13032"/>
    <cellStyle name="Porcentual 3 3 3 2 5 6 3" xfId="29500"/>
    <cellStyle name="Porcentual 3 3 3 2 5 7" xfId="23799"/>
    <cellStyle name="Porcentual 3 3 3 2 5 7 2" xfId="16603"/>
    <cellStyle name="Porcentual 3 3 3 2 5 7 2 2" xfId="38763"/>
    <cellStyle name="Porcentual 3 3 3 2 5 7 3" xfId="35784"/>
    <cellStyle name="Porcentual 3 3 3 2 5 8" xfId="37404"/>
    <cellStyle name="Porcentual 3 3 3 2 5 8 2" xfId="16619"/>
    <cellStyle name="Porcentual 3 3 3 2 5 9" xfId="38858"/>
    <cellStyle name="Porcentual 3 3 3 2 5 9 2" xfId="26974"/>
    <cellStyle name="Porcentual 3 3 3 2 6" xfId="30960"/>
    <cellStyle name="Porcentual 3 3 3 2 6 2" xfId="30312"/>
    <cellStyle name="Porcentual 3 3 3 2 6 2 2" xfId="30966"/>
    <cellStyle name="Porcentual 3 3 3 2 6 2 2 2" xfId="19383"/>
    <cellStyle name="Porcentual 3 3 3 2 6 2 3" xfId="28678"/>
    <cellStyle name="Porcentual 3 3 3 2 6 3" xfId="27471"/>
    <cellStyle name="Porcentual 3 3 3 2 6 3 2" xfId="2547"/>
    <cellStyle name="Porcentual 3 3 3 2 6 3 2 2" xfId="19430"/>
    <cellStyle name="Porcentual 3 3 3 2 6 3 3" xfId="23206"/>
    <cellStyle name="Porcentual 3 3 3 2 6 4" xfId="34569"/>
    <cellStyle name="Porcentual 3 3 3 2 6 4 2" xfId="33936"/>
    <cellStyle name="Porcentual 3 3 3 2 6 4 2 2" xfId="19480"/>
    <cellStyle name="Porcentual 3 3 3 2 6 4 3" xfId="37806"/>
    <cellStyle name="Porcentual 3 3 3 2 6 5" xfId="35719"/>
    <cellStyle name="Porcentual 3 3 3 2 6 5 2" xfId="32333"/>
    <cellStyle name="Porcentual 3 3 3 2 6 5 2 2" xfId="8439"/>
    <cellStyle name="Porcentual 3 3 3 2 6 5 3" xfId="33046"/>
    <cellStyle name="Porcentual 3 3 3 2 6 6" xfId="35574"/>
    <cellStyle name="Porcentual 3 3 3 2 6 6 2" xfId="33549"/>
    <cellStyle name="Porcentual 3 3 3 2 6 6 2 2" xfId="28529"/>
    <cellStyle name="Porcentual 3 3 3 2 6 6 3" xfId="29504"/>
    <cellStyle name="Porcentual 3 3 3 2 6 7" xfId="33209"/>
    <cellStyle name="Porcentual 3 3 3 2 6 7 2" xfId="29645"/>
    <cellStyle name="Porcentual 3 3 3 2 6 8" xfId="7786"/>
    <cellStyle name="Porcentual 3 3 3 2 6 8 2" xfId="32575"/>
    <cellStyle name="Porcentual 3 3 3 2 6 9" xfId="12599"/>
    <cellStyle name="Porcentual 3 3 3 2 7" xfId="30970"/>
    <cellStyle name="Porcentual 3 3 3 2 7 2" xfId="31699"/>
    <cellStyle name="Porcentual 3 3 3 2 7 2 2" xfId="33486"/>
    <cellStyle name="Porcentual 3 3 3 2 7 3" xfId="37138"/>
    <cellStyle name="Porcentual 3 3 3 2 8" xfId="34899"/>
    <cellStyle name="Porcentual 3 3 3 2 8 2" xfId="32445"/>
    <cellStyle name="Porcentual 3 3 3 2 8 2 2" xfId="33705"/>
    <cellStyle name="Porcentual 3 3 3 2 8 3" xfId="32572"/>
    <cellStyle name="Porcentual 3 3 3 2 9" xfId="26764"/>
    <cellStyle name="Porcentual 3 3 3 2 9 2" xfId="37400"/>
    <cellStyle name="Porcentual 3 3 3 2 9 2 2" xfId="36020"/>
    <cellStyle name="Porcentual 3 3 3 2 9 3" xfId="38092"/>
    <cellStyle name="Porcentual 3 3 3 3" xfId="34134"/>
    <cellStyle name="Porcentual 3 3 3 3 10" xfId="38607"/>
    <cellStyle name="Porcentual 3 3 3 3 10 2" xfId="13081"/>
    <cellStyle name="Porcentual 3 3 3 3 11" xfId="36390"/>
    <cellStyle name="Porcentual 3 3 3 3 2" xfId="27502"/>
    <cellStyle name="Porcentual 3 3 3 3 2 10" xfId="23075"/>
    <cellStyle name="Porcentual 3 3 3 3 2 2" xfId="37023"/>
    <cellStyle name="Porcentual 3 3 3 3 2 2 2" xfId="34058"/>
    <cellStyle name="Porcentual 3 3 3 3 2 2 2 2" xfId="33267"/>
    <cellStyle name="Porcentual 3 3 3 3 2 2 3" xfId="38001"/>
    <cellStyle name="Porcentual 3 3 3 3 2 3" xfId="27504"/>
    <cellStyle name="Porcentual 3 3 3 3 2 3 2" xfId="38181"/>
    <cellStyle name="Porcentual 3 3 3 3 2 3 2 2" xfId="15135"/>
    <cellStyle name="Porcentual 3 3 3 3 2 3 3" xfId="13143"/>
    <cellStyle name="Porcentual 3 3 3 3 2 4" xfId="35623"/>
    <cellStyle name="Porcentual 3 3 3 3 2 4 2" xfId="38828"/>
    <cellStyle name="Porcentual 3 3 3 3 2 4 2 2" xfId="23723"/>
    <cellStyle name="Porcentual 3 3 3 3 2 4 3" xfId="35392"/>
    <cellStyle name="Porcentual 3 3 3 3 2 5" xfId="37582"/>
    <cellStyle name="Porcentual 3 3 3 3 2 5 2" xfId="36263"/>
    <cellStyle name="Porcentual 3 3 3 3 2 5 2 2" xfId="8996"/>
    <cellStyle name="Porcentual 3 3 3 3 2 5 3" xfId="35396"/>
    <cellStyle name="Porcentual 3 3 3 3 2 6" xfId="18628"/>
    <cellStyle name="Porcentual 3 3 3 3 2 6 2" xfId="24977"/>
    <cellStyle name="Porcentual 3 3 3 3 2 6 2 2" xfId="18792"/>
    <cellStyle name="Porcentual 3 3 3 3 2 6 3" xfId="24993"/>
    <cellStyle name="Porcentual 3 3 3 3 2 7" xfId="35420"/>
    <cellStyle name="Porcentual 3 3 3 3 2 7 2" xfId="13390"/>
    <cellStyle name="Porcentual 3 3 3 3 2 7 2 2" xfId="27619"/>
    <cellStyle name="Porcentual 3 3 3 3 2 7 3" xfId="18595"/>
    <cellStyle name="Porcentual 3 3 3 3 2 8" xfId="35426"/>
    <cellStyle name="Porcentual 3 3 3 3 2 8 2" xfId="25005"/>
    <cellStyle name="Porcentual 3 3 3 3 2 9" xfId="35440"/>
    <cellStyle name="Porcentual 3 3 3 3 2 9 2" xfId="27095"/>
    <cellStyle name="Porcentual 3 3 3 3 3" xfId="32231"/>
    <cellStyle name="Porcentual 3 3 3 3 3 2" xfId="38346"/>
    <cellStyle name="Porcentual 3 3 3 3 3 2 2" xfId="34805"/>
    <cellStyle name="Porcentual 3 3 3 3 3 3" xfId="27506"/>
    <cellStyle name="Porcentual 3 3 3 3 4" xfId="20841"/>
    <cellStyle name="Porcentual 3 3 3 3 4 2" xfId="38363"/>
    <cellStyle name="Porcentual 3 3 3 3 4 2 2" xfId="34787"/>
    <cellStyle name="Porcentual 3 3 3 3 4 3" xfId="3483"/>
    <cellStyle name="Porcentual 3 3 3 3 5" xfId="27510"/>
    <cellStyle name="Porcentual 3 3 3 3 5 2" xfId="37574"/>
    <cellStyle name="Porcentual 3 3 3 3 5 2 2" xfId="34720"/>
    <cellStyle name="Porcentual 3 3 3 3 5 3" xfId="37592"/>
    <cellStyle name="Porcentual 3 3 3 3 6" xfId="38179"/>
    <cellStyle name="Porcentual 3 3 3 3 6 2" xfId="4244"/>
    <cellStyle name="Porcentual 3 3 3 3 6 2 2" xfId="35101"/>
    <cellStyle name="Porcentual 3 3 3 3 6 3" xfId="26979"/>
    <cellStyle name="Porcentual 3 3 3 3 7" xfId="37443"/>
    <cellStyle name="Porcentual 3 3 3 3 7 2" xfId="37174"/>
    <cellStyle name="Porcentual 3 3 3 3 7 2 2" xfId="38541"/>
    <cellStyle name="Porcentual 3 3 3 3 7 3" xfId="25613"/>
    <cellStyle name="Porcentual 3 3 3 3 8" xfId="36377"/>
    <cellStyle name="Porcentual 3 3 3 3 8 2" xfId="35349"/>
    <cellStyle name="Porcentual 3 3 3 3 8 2 2" xfId="30834"/>
    <cellStyle name="Porcentual 3 3 3 3 8 3" xfId="25633"/>
    <cellStyle name="Porcentual 3 3 3 3 9" xfId="38596"/>
    <cellStyle name="Porcentual 3 3 3 3 9 2" xfId="36794"/>
    <cellStyle name="Porcentual 3 3 3 4" xfId="33895"/>
    <cellStyle name="Porcentual 3 3 3 4 10" xfId="30287"/>
    <cellStyle name="Porcentual 3 3 3 4 10 2" xfId="14573"/>
    <cellStyle name="Porcentual 3 3 3 4 11" xfId="30289"/>
    <cellStyle name="Porcentual 3 3 3 4 2" xfId="36506"/>
    <cellStyle name="Porcentual 3 3 3 4 2 10" xfId="37514"/>
    <cellStyle name="Porcentual 3 3 3 4 2 2" xfId="24617"/>
    <cellStyle name="Porcentual 3 3 3 4 2 2 2" xfId="36450"/>
    <cellStyle name="Porcentual 3 3 3 4 2 2 2 2" xfId="36719"/>
    <cellStyle name="Porcentual 3 3 3 4 2 2 3" xfId="34696"/>
    <cellStyle name="Porcentual 3 3 3 4 2 3" xfId="24619"/>
    <cellStyle name="Porcentual 3 3 3 4 2 3 2" xfId="34776"/>
    <cellStyle name="Porcentual 3 3 3 4 2 3 2 2" xfId="38195"/>
    <cellStyle name="Porcentual 3 3 3 4 2 3 3" xfId="36074"/>
    <cellStyle name="Porcentual 3 3 3 4 2 4" xfId="24622"/>
    <cellStyle name="Porcentual 3 3 3 4 2 4 2" xfId="35142"/>
    <cellStyle name="Porcentual 3 3 3 4 2 4 2 2" xfId="37605"/>
    <cellStyle name="Porcentual 3 3 3 4 2 4 3" xfId="35815"/>
    <cellStyle name="Porcentual 3 3 3 4 2 5" xfId="34343"/>
    <cellStyle name="Porcentual 3 3 3 4 2 5 2" xfId="36547"/>
    <cellStyle name="Porcentual 3 3 3 4 2 5 2 2" xfId="37717"/>
    <cellStyle name="Porcentual 3 3 3 4 2 5 3" xfId="31045"/>
    <cellStyle name="Porcentual 3 3 3 4 2 6" xfId="18633"/>
    <cellStyle name="Porcentual 3 3 3 4 2 6 2" xfId="25344"/>
    <cellStyle name="Porcentual 3 3 3 4 2 6 2 2" xfId="38335"/>
    <cellStyle name="Porcentual 3 3 3 4 2 6 3" xfId="36981"/>
    <cellStyle name="Porcentual 3 3 3 4 2 7" xfId="29755"/>
    <cellStyle name="Porcentual 3 3 3 4 2 7 2" xfId="23151"/>
    <cellStyle name="Porcentual 3 3 3 4 2 7 2 2" xfId="13150"/>
    <cellStyle name="Porcentual 3 3 3 4 2 7 3" xfId="18651"/>
    <cellStyle name="Porcentual 3 3 3 4 2 8" xfId="33827"/>
    <cellStyle name="Porcentual 3 3 3 4 2 8 2" xfId="10025"/>
    <cellStyle name="Porcentual 3 3 3 4 2 9" xfId="28169"/>
    <cellStyle name="Porcentual 3 3 3 4 2 9 2" xfId="25367"/>
    <cellStyle name="Porcentual 3 3 3 4 3" xfId="36037"/>
    <cellStyle name="Porcentual 3 3 3 4 3 2" xfId="24632"/>
    <cellStyle name="Porcentual 3 3 3 4 3 2 2" xfId="21216"/>
    <cellStyle name="Porcentual 3 3 3 4 3 3" xfId="24637"/>
    <cellStyle name="Porcentual 3 3 3 4 4" xfId="27518"/>
    <cellStyle name="Porcentual 3 3 3 4 4 2" xfId="24663"/>
    <cellStyle name="Porcentual 3 3 3 4 4 2 2" xfId="37519"/>
    <cellStyle name="Porcentual 3 3 3 4 4 3" xfId="6490"/>
    <cellStyle name="Porcentual 3 3 3 4 5" xfId="27522"/>
    <cellStyle name="Porcentual 3 3 3 4 5 2" xfId="27524"/>
    <cellStyle name="Porcentual 3 3 3 4 5 2 2" xfId="31729"/>
    <cellStyle name="Porcentual 3 3 3 4 5 3" xfId="27532"/>
    <cellStyle name="Porcentual 3 3 3 4 6" xfId="31980"/>
    <cellStyle name="Porcentual 3 3 3 4 6 2" xfId="33942"/>
    <cellStyle name="Porcentual 3 3 3 4 6 2 2" xfId="33496"/>
    <cellStyle name="Porcentual 3 3 3 4 6 3" xfId="38372"/>
    <cellStyle name="Porcentual 3 3 3 4 7" xfId="30427"/>
    <cellStyle name="Porcentual 3 3 3 4 7 2" xfId="36515"/>
    <cellStyle name="Porcentual 3 3 3 4 7 2 2" xfId="34998"/>
    <cellStyle name="Porcentual 3 3 3 4 7 3" xfId="38389"/>
    <cellStyle name="Porcentual 3 3 3 4 8" xfId="21507"/>
    <cellStyle name="Porcentual 3 3 3 4 8 2" xfId="5255"/>
    <cellStyle name="Porcentual 3 3 3 4 8 2 2" xfId="34412"/>
    <cellStyle name="Porcentual 3 3 3 4 8 3" xfId="37655"/>
    <cellStyle name="Porcentual 3 3 3 4 9" xfId="21509"/>
    <cellStyle name="Porcentual 3 3 3 4 9 2" xfId="35021"/>
    <cellStyle name="Porcentual 3 3 3 5" xfId="5611"/>
    <cellStyle name="Porcentual 3 3 3 5 10" xfId="7478"/>
    <cellStyle name="Porcentual 3 3 3 5 2" xfId="37650"/>
    <cellStyle name="Porcentual 3 3 3 5 2 2" xfId="37261"/>
    <cellStyle name="Porcentual 3 3 3 5 2 2 2" xfId="29138"/>
    <cellStyle name="Porcentual 3 3 3 5 2 3" xfId="27557"/>
    <cellStyle name="Porcentual 3 3 3 5 3" xfId="34683"/>
    <cellStyle name="Porcentual 3 3 3 5 3 2" xfId="27561"/>
    <cellStyle name="Porcentual 3 3 3 5 3 2 2" xfId="27563"/>
    <cellStyle name="Porcentual 3 3 3 5 3 3" xfId="27572"/>
    <cellStyle name="Porcentual 3 3 3 5 4" xfId="24570"/>
    <cellStyle name="Porcentual 3 3 3 5 4 2" xfId="27576"/>
    <cellStyle name="Porcentual 3 3 3 5 4 2 2" xfId="26434"/>
    <cellStyle name="Porcentual 3 3 3 5 4 3" xfId="17578"/>
    <cellStyle name="Porcentual 3 3 3 5 5" xfId="27578"/>
    <cellStyle name="Porcentual 3 3 3 5 5 2" xfId="27581"/>
    <cellStyle name="Porcentual 3 3 3 5 5 2 2" xfId="38508"/>
    <cellStyle name="Porcentual 3 3 3 5 5 3" xfId="36715"/>
    <cellStyle name="Porcentual 3 3 3 5 6" xfId="34878"/>
    <cellStyle name="Porcentual 3 3 3 5 6 2" xfId="24590"/>
    <cellStyle name="Porcentual 3 3 3 5 6 2 2" xfId="38096"/>
    <cellStyle name="Porcentual 3 3 3 5 6 3" xfId="6856"/>
    <cellStyle name="Porcentual 3 3 3 5 7" xfId="37779"/>
    <cellStyle name="Porcentual 3 3 3 5 7 2" xfId="38072"/>
    <cellStyle name="Porcentual 3 3 3 5 7 2 2" xfId="13061"/>
    <cellStyle name="Porcentual 3 3 3 5 7 3" xfId="37617"/>
    <cellStyle name="Porcentual 3 3 3 5 8" xfId="21512"/>
    <cellStyle name="Porcentual 3 3 3 5 8 2" xfId="21513"/>
    <cellStyle name="Porcentual 3 3 3 5 9" xfId="3127"/>
    <cellStyle name="Porcentual 3 3 3 5 9 2" xfId="35091"/>
    <cellStyle name="Porcentual 3 3 3 6" xfId="14013"/>
    <cellStyle name="Porcentual 3 3 3 6 10" xfId="32754"/>
    <cellStyle name="Porcentual 3 3 3 6 2" xfId="30668"/>
    <cellStyle name="Porcentual 3 3 3 6 2 2" xfId="27599"/>
    <cellStyle name="Porcentual 3 3 3 6 2 2 2" xfId="29208"/>
    <cellStyle name="Porcentual 3 3 3 6 2 3" xfId="868"/>
    <cellStyle name="Porcentual 3 3 3 6 3" xfId="27603"/>
    <cellStyle name="Porcentual 3 3 3 6 3 2" xfId="27606"/>
    <cellStyle name="Porcentual 3 3 3 6 3 2 2" xfId="33960"/>
    <cellStyle name="Porcentual 3 3 3 6 3 3" xfId="26312"/>
    <cellStyle name="Porcentual 3 3 3 6 4" xfId="36880"/>
    <cellStyle name="Porcentual 3 3 3 6 4 2" xfId="27608"/>
    <cellStyle name="Porcentual 3 3 3 6 4 2 2" xfId="29971"/>
    <cellStyle name="Porcentual 3 3 3 6 4 3" xfId="6247"/>
    <cellStyle name="Porcentual 3 3 3 6 5" xfId="36926"/>
    <cellStyle name="Porcentual 3 3 3 6 5 2" xfId="35721"/>
    <cellStyle name="Porcentual 3 3 3 6 5 2 2" xfId="30039"/>
    <cellStyle name="Porcentual 3 3 3 6 5 3" xfId="31223"/>
    <cellStyle name="Porcentual 3 3 3 6 6" xfId="28828"/>
    <cellStyle name="Porcentual 3 3 3 6 6 2" xfId="37836"/>
    <cellStyle name="Porcentual 3 3 3 6 6 2 2" xfId="38138"/>
    <cellStyle name="Porcentual 3 3 3 6 6 3" xfId="13636"/>
    <cellStyle name="Porcentual 3 3 3 6 7" xfId="1127"/>
    <cellStyle name="Porcentual 3 3 3 6 7 2" xfId="38419"/>
    <cellStyle name="Porcentual 3 3 3 6 7 2 2" xfId="10059"/>
    <cellStyle name="Porcentual 3 3 3 6 7 3" xfId="38790"/>
    <cellStyle name="Porcentual 3 3 3 6 8" xfId="21517"/>
    <cellStyle name="Porcentual 3 3 3 6 8 2" xfId="21519"/>
    <cellStyle name="Porcentual 3 3 3 6 9" xfId="21521"/>
    <cellStyle name="Porcentual 3 3 3 6 9 2" xfId="35151"/>
    <cellStyle name="Porcentual 3 3 3 7" xfId="10585"/>
    <cellStyle name="Porcentual 3 3 3 7 2" xfId="32606"/>
    <cellStyle name="Porcentual 3 3 3 7 2 2" xfId="37370"/>
    <cellStyle name="Porcentual 3 3 3 7 2 2 2" xfId="29515"/>
    <cellStyle name="Porcentual 3 3 3 7 2 3" xfId="33295"/>
    <cellStyle name="Porcentual 3 3 3 7 3" xfId="35602"/>
    <cellStyle name="Porcentual 3 3 3 7 3 2" xfId="38342"/>
    <cellStyle name="Porcentual 3 3 3 7 3 2 2" xfId="33059"/>
    <cellStyle name="Porcentual 3 3 3 7 3 3" xfId="34093"/>
    <cellStyle name="Porcentual 3 3 3 7 4" xfId="28664"/>
    <cellStyle name="Porcentual 3 3 3 7 4 2" xfId="19229"/>
    <cellStyle name="Porcentual 3 3 3 7 4 2 2" xfId="1564"/>
    <cellStyle name="Porcentual 3 3 3 7 4 3" xfId="16180"/>
    <cellStyle name="Porcentual 3 3 3 7 5" xfId="28672"/>
    <cellStyle name="Porcentual 3 3 3 7 5 2" xfId="27649"/>
    <cellStyle name="Porcentual 3 3 3 7 5 2 2" xfId="19658"/>
    <cellStyle name="Porcentual 3 3 3 7 5 3" xfId="21087"/>
    <cellStyle name="Porcentual 3 3 3 7 6" xfId="31145"/>
    <cellStyle name="Porcentual 3 3 3 7 6 2" xfId="19915"/>
    <cellStyle name="Porcentual 3 3 3 7 6 2 2" xfId="22528"/>
    <cellStyle name="Porcentual 3 3 3 7 6 3" xfId="19920"/>
    <cellStyle name="Porcentual 3 3 3 7 7" xfId="18113"/>
    <cellStyle name="Porcentual 3 3 3 7 7 2" xfId="18386"/>
    <cellStyle name="Porcentual 3 3 3 7 8" xfId="21525"/>
    <cellStyle name="Porcentual 3 3 3 7 8 2" xfId="21527"/>
    <cellStyle name="Porcentual 3 3 3 7 9" xfId="21529"/>
    <cellStyle name="Porcentual 3 3 3 8" xfId="30714"/>
    <cellStyle name="Porcentual 3 3 3 8 2" xfId="30725"/>
    <cellStyle name="Porcentual 3 3 3 8 2 2" xfId="33438"/>
    <cellStyle name="Porcentual 3 3 3 8 3" xfId="35664"/>
    <cellStyle name="Porcentual 3 3 3 9" xfId="7819"/>
    <cellStyle name="Porcentual 3 3 3 9 2" xfId="3136"/>
    <cellStyle name="Porcentual 3 3 3 9 2 2" xfId="7458"/>
    <cellStyle name="Porcentual 3 3 3 9 3" xfId="2274"/>
    <cellStyle name="Porcentual 3 3 4" xfId="34537"/>
    <cellStyle name="Porcentual 3 3 4 10" xfId="27591"/>
    <cellStyle name="Porcentual 3 3 4 10 2" xfId="32953"/>
    <cellStyle name="Porcentual 3 3 4 10 2 2" xfId="35578"/>
    <cellStyle name="Porcentual 3 3 4 10 3" xfId="37153"/>
    <cellStyle name="Porcentual 3 3 4 11" xfId="5657"/>
    <cellStyle name="Porcentual 3 3 4 11 2" xfId="32966"/>
    <cellStyle name="Porcentual 3 3 4 11 2 2" xfId="28181"/>
    <cellStyle name="Porcentual 3 3 4 11 3" xfId="37190"/>
    <cellStyle name="Porcentual 3 3 4 12" xfId="25905"/>
    <cellStyle name="Porcentual 3 3 4 12 2" xfId="24881"/>
    <cellStyle name="Porcentual 3 3 4 12 2 2" xfId="28207"/>
    <cellStyle name="Porcentual 3 3 4 12 3" xfId="36477"/>
    <cellStyle name="Porcentual 3 3 4 13" xfId="8663"/>
    <cellStyle name="Porcentual 3 3 4 13 2" xfId="32972"/>
    <cellStyle name="Porcentual 3 3 4 14" xfId="31508"/>
    <cellStyle name="Porcentual 3 3 4 14 2" xfId="31511"/>
    <cellStyle name="Porcentual 3 3 4 15" xfId="11796"/>
    <cellStyle name="Porcentual 3 3 4 16" xfId="2923"/>
    <cellStyle name="Porcentual 3 3 4 2" xfId="30984"/>
    <cellStyle name="Porcentual 3 3 4 2 10" xfId="35980"/>
    <cellStyle name="Porcentual 3 3 4 2 10 2" xfId="28864"/>
    <cellStyle name="Porcentual 3 3 4 2 11" xfId="14569"/>
    <cellStyle name="Porcentual 3 3 4 2 2" xfId="5055"/>
    <cellStyle name="Porcentual 3 3 4 2 2 10" xfId="34531"/>
    <cellStyle name="Porcentual 3 3 4 2 2 2" xfId="27200"/>
    <cellStyle name="Porcentual 3 3 4 2 2 2 2" xfId="25064"/>
    <cellStyle name="Porcentual 3 3 4 2 2 2 2 2" xfId="38748"/>
    <cellStyle name="Porcentual 3 3 4 2 2 2 3" xfId="10848"/>
    <cellStyle name="Porcentual 3 3 4 2 2 3" xfId="19649"/>
    <cellStyle name="Porcentual 3 3 4 2 2 3 2" xfId="23814"/>
    <cellStyle name="Porcentual 3 3 4 2 2 3 2 2" xfId="37709"/>
    <cellStyle name="Porcentual 3 3 4 2 2 3 3" xfId="23823"/>
    <cellStyle name="Porcentual 3 3 4 2 2 4" xfId="23827"/>
    <cellStyle name="Porcentual 3 3 4 2 2 4 2" xfId="24450"/>
    <cellStyle name="Porcentual 3 3 4 2 2 4 2 2" xfId="38289"/>
    <cellStyle name="Porcentual 3 3 4 2 2 4 3" xfId="23837"/>
    <cellStyle name="Porcentual 3 3 4 2 2 5" xfId="23843"/>
    <cellStyle name="Porcentual 3 3 4 2 2 5 2" xfId="23852"/>
    <cellStyle name="Porcentual 3 3 4 2 2 5 2 2" xfId="38682"/>
    <cellStyle name="Porcentual 3 3 4 2 2 5 3" xfId="27867"/>
    <cellStyle name="Porcentual 3 3 4 2 2 6" xfId="37844"/>
    <cellStyle name="Porcentual 3 3 4 2 2 6 2" xfId="35882"/>
    <cellStyle name="Porcentual 3 3 4 2 2 6 2 2" xfId="31191"/>
    <cellStyle name="Porcentual 3 3 4 2 2 6 3" xfId="24387"/>
    <cellStyle name="Porcentual 3 3 4 2 2 7" xfId="30818"/>
    <cellStyle name="Porcentual 3 3 4 2 2 7 2" xfId="27869"/>
    <cellStyle name="Porcentual 3 3 4 2 2 7 2 2" xfId="31310"/>
    <cellStyle name="Porcentual 3 3 4 2 2 7 3" xfId="24403"/>
    <cellStyle name="Porcentual 3 3 4 2 2 8" xfId="176"/>
    <cellStyle name="Porcentual 3 3 4 2 2 8 2" xfId="11510"/>
    <cellStyle name="Porcentual 3 3 4 2 2 9" xfId="36802"/>
    <cellStyle name="Porcentual 3 3 4 2 2 9 2" xfId="34585"/>
    <cellStyle name="Porcentual 3 3 4 2 3" xfId="37759"/>
    <cellStyle name="Porcentual 3 3 4 2 3 2" xfId="19796"/>
    <cellStyle name="Porcentual 3 3 4 2 3 2 2" xfId="23883"/>
    <cellStyle name="Porcentual 3 3 4 2 3 3" xfId="27212"/>
    <cellStyle name="Porcentual 3 3 4 2 4" xfId="29485"/>
    <cellStyle name="Porcentual 3 3 4 2 4 2" xfId="27891"/>
    <cellStyle name="Porcentual 3 3 4 2 4 2 2" xfId="23920"/>
    <cellStyle name="Porcentual 3 3 4 2 4 3" xfId="24703"/>
    <cellStyle name="Porcentual 3 3 4 2 5" xfId="27899"/>
    <cellStyle name="Porcentual 3 3 4 2 5 2" xfId="23960"/>
    <cellStyle name="Porcentual 3 3 4 2 5 2 2" xfId="23964"/>
    <cellStyle name="Porcentual 3 3 4 2 5 3" xfId="24395"/>
    <cellStyle name="Porcentual 3 3 4 2 6" xfId="32734"/>
    <cellStyle name="Porcentual 3 3 4 2 6 2" xfId="30130"/>
    <cellStyle name="Porcentual 3 3 4 2 6 2 2" xfId="33875"/>
    <cellStyle name="Porcentual 3 3 4 2 6 3" xfId="23765"/>
    <cellStyle name="Porcentual 3 3 4 2 7" xfId="37003"/>
    <cellStyle name="Porcentual 3 3 4 2 7 2" xfId="38189"/>
    <cellStyle name="Porcentual 3 3 4 2 7 2 2" xfId="28748"/>
    <cellStyle name="Porcentual 3 3 4 2 7 3" xfId="26920"/>
    <cellStyle name="Porcentual 3 3 4 2 8" xfId="26699"/>
    <cellStyle name="Porcentual 3 3 4 2 8 2" xfId="29264"/>
    <cellStyle name="Porcentual 3 3 4 2 8 2 2" xfId="33247"/>
    <cellStyle name="Porcentual 3 3 4 2 8 3" xfId="31232"/>
    <cellStyle name="Porcentual 3 3 4 2 9" xfId="28358"/>
    <cellStyle name="Porcentual 3 3 4 2 9 2" xfId="33052"/>
    <cellStyle name="Porcentual 3 3 4 3" xfId="13944"/>
    <cellStyle name="Porcentual 3 3 4 3 10" xfId="27605"/>
    <cellStyle name="Porcentual 3 3 4 3 10 2" xfId="13039"/>
    <cellStyle name="Porcentual 3 3 4 3 11" xfId="26311"/>
    <cellStyle name="Porcentual 3 3 4 3 2" xfId="35955"/>
    <cellStyle name="Porcentual 3 3 4 3 2 10" xfId="19812"/>
    <cellStyle name="Porcentual 3 3 4 3 2 2" xfId="36139"/>
    <cellStyle name="Porcentual 3 3 4 3 2 2 2" xfId="26975"/>
    <cellStyle name="Porcentual 3 3 4 3 2 2 2 2" xfId="27611"/>
    <cellStyle name="Porcentual 3 3 4 3 2 2 3" xfId="37873"/>
    <cellStyle name="Porcentual 3 3 4 3 2 3" xfId="27951"/>
    <cellStyle name="Porcentual 3 3 4 3 2 3 2" xfId="5397"/>
    <cellStyle name="Porcentual 3 3 4 3 2 3 2 2" xfId="37809"/>
    <cellStyle name="Porcentual 3 3 4 3 2 3 3" xfId="3958"/>
    <cellStyle name="Porcentual 3 3 4 3 2 4" xfId="37682"/>
    <cellStyle name="Porcentual 3 3 4 3 2 4 2" xfId="33441"/>
    <cellStyle name="Porcentual 3 3 4 3 2 4 2 2" xfId="37175"/>
    <cellStyle name="Porcentual 3 3 4 3 2 4 3" xfId="36511"/>
    <cellStyle name="Porcentual 3 3 4 3 2 5" xfId="36482"/>
    <cellStyle name="Porcentual 3 3 4 3 2 5 2" xfId="33240"/>
    <cellStyle name="Porcentual 3 3 4 3 2 5 2 2" xfId="38408"/>
    <cellStyle name="Porcentual 3 3 4 3 2 5 3" xfId="37878"/>
    <cellStyle name="Porcentual 3 3 4 3 2 6" xfId="36372"/>
    <cellStyle name="Porcentual 3 3 4 3 2 6 2" xfId="31807"/>
    <cellStyle name="Porcentual 3 3 4 3 2 6 2 2" xfId="35320"/>
    <cellStyle name="Porcentual 3 3 4 3 2 6 3" xfId="10963"/>
    <cellStyle name="Porcentual 3 3 4 3 2 7" xfId="33977"/>
    <cellStyle name="Porcentual 3 3 4 3 2 7 2" xfId="31811"/>
    <cellStyle name="Porcentual 3 3 4 3 2 7 2 2" xfId="37387"/>
    <cellStyle name="Porcentual 3 3 4 3 2 7 3" xfId="37022"/>
    <cellStyle name="Porcentual 3 3 4 3 2 8" xfId="35893"/>
    <cellStyle name="Porcentual 3 3 4 3 2 8 2" xfId="33929"/>
    <cellStyle name="Porcentual 3 3 4 3 2 9" xfId="37825"/>
    <cellStyle name="Porcentual 3 3 4 3 2 9 2" xfId="27445"/>
    <cellStyle name="Porcentual 3 3 4 3 3" xfId="37668"/>
    <cellStyle name="Porcentual 3 3 4 3 3 2" xfId="35380"/>
    <cellStyle name="Porcentual 3 3 4 3 3 2 2" xfId="27954"/>
    <cellStyle name="Porcentual 3 3 4 3 3 3" xfId="27957"/>
    <cellStyle name="Porcentual 3 3 4 3 4" xfId="3167"/>
    <cellStyle name="Porcentual 3 3 4 3 4 2" xfId="27959"/>
    <cellStyle name="Porcentual 3 3 4 3 4 2 2" xfId="34194"/>
    <cellStyle name="Porcentual 3 3 4 3 4 3" xfId="15607"/>
    <cellStyle name="Porcentual 3 3 4 3 5" xfId="27971"/>
    <cellStyle name="Porcentual 3 3 4 3 5 2" xfId="27973"/>
    <cellStyle name="Porcentual 3 3 4 3 5 2 2" xfId="33741"/>
    <cellStyle name="Porcentual 3 3 4 3 5 3" xfId="27975"/>
    <cellStyle name="Porcentual 3 3 4 3 6" xfId="32028"/>
    <cellStyle name="Porcentual 3 3 4 3 6 2" xfId="27979"/>
    <cellStyle name="Porcentual 3 3 4 3 6 2 2" xfId="26526"/>
    <cellStyle name="Porcentual 3 3 4 3 6 3" xfId="38485"/>
    <cellStyle name="Porcentual 3 3 4 3 7" xfId="34426"/>
    <cellStyle name="Porcentual 3 3 4 3 7 2" xfId="36804"/>
    <cellStyle name="Porcentual 3 3 4 3 7 2 2" xfId="23230"/>
    <cellStyle name="Porcentual 3 3 4 3 7 3" xfId="38625"/>
    <cellStyle name="Porcentual 3 3 4 3 8" xfId="28372"/>
    <cellStyle name="Porcentual 3 3 4 3 8 2" xfId="28377"/>
    <cellStyle name="Porcentual 3 3 4 3 8 2 2" xfId="28334"/>
    <cellStyle name="Porcentual 3 3 4 3 8 3" xfId="24725"/>
    <cellStyle name="Porcentual 3 3 4 3 9" xfId="28382"/>
    <cellStyle name="Porcentual 3 3 4 3 9 2" xfId="28387"/>
    <cellStyle name="Porcentual 3 3 4 4" xfId="38642"/>
    <cellStyle name="Porcentual 3 3 4 4 10" xfId="36350"/>
    <cellStyle name="Porcentual 3 3 4 4 2" xfId="35680"/>
    <cellStyle name="Porcentual 3 3 4 4 2 2" xfId="31686"/>
    <cellStyle name="Porcentual 3 3 4 4 2 2 2" xfId="33955"/>
    <cellStyle name="Porcentual 3 3 4 4 2 3" xfId="34284"/>
    <cellStyle name="Porcentual 3 3 4 4 3" xfId="32401"/>
    <cellStyle name="Porcentual 3 3 4 4 3 2" xfId="32412"/>
    <cellStyle name="Porcentual 3 3 4 4 3 2 2" xfId="38845"/>
    <cellStyle name="Porcentual 3 3 4 4 3 3" xfId="36945"/>
    <cellStyle name="Porcentual 3 3 4 4 4" xfId="28046"/>
    <cellStyle name="Porcentual 3 3 4 4 4 2" xfId="36935"/>
    <cellStyle name="Porcentual 3 3 4 4 4 2 2" xfId="28048"/>
    <cellStyle name="Porcentual 3 3 4 4 4 3" xfId="17716"/>
    <cellStyle name="Porcentual 3 3 4 4 5" xfId="28055"/>
    <cellStyle name="Porcentual 3 3 4 4 5 2" xfId="28057"/>
    <cellStyle name="Porcentual 3 3 4 4 5 2 2" xfId="28059"/>
    <cellStyle name="Porcentual 3 3 4 4 5 3" xfId="28061"/>
    <cellStyle name="Porcentual 3 3 4 4 6" xfId="32037"/>
    <cellStyle name="Porcentual 3 3 4 4 6 2" xfId="28066"/>
    <cellStyle name="Porcentual 3 3 4 4 6 2 2" xfId="16555"/>
    <cellStyle name="Porcentual 3 3 4 4 6 3" xfId="37791"/>
    <cellStyle name="Porcentual 3 3 4 4 7" xfId="32776"/>
    <cellStyle name="Porcentual 3 3 4 4 7 2" xfId="37785"/>
    <cellStyle name="Porcentual 3 3 4 4 7 2 2" xfId="16969"/>
    <cellStyle name="Porcentual 3 3 4 4 7 3" xfId="37566"/>
    <cellStyle name="Porcentual 3 3 4 4 8" xfId="21540"/>
    <cellStyle name="Porcentual 3 3 4 4 8 2" xfId="28407"/>
    <cellStyle name="Porcentual 3 3 4 4 9" xfId="28409"/>
    <cellStyle name="Porcentual 3 3 4 4 9 2" xfId="4707"/>
    <cellStyle name="Porcentual 3 3 4 5" xfId="4569"/>
    <cellStyle name="Porcentual 3 3 4 5 10" xfId="31637"/>
    <cellStyle name="Porcentual 3 3 4 5 2" xfId="33564"/>
    <cellStyle name="Porcentual 3 3 4 5 2 2" xfId="34622"/>
    <cellStyle name="Porcentual 3 3 4 5 2 2 2" xfId="18639"/>
    <cellStyle name="Porcentual 3 3 4 5 2 3" xfId="28443"/>
    <cellStyle name="Porcentual 3 3 4 5 3" xfId="30591"/>
    <cellStyle name="Porcentual 3 3 4 5 3 2" xfId="28473"/>
    <cellStyle name="Porcentual 3 3 4 5 3 2 2" xfId="28479"/>
    <cellStyle name="Porcentual 3 3 4 5 3 3" xfId="28093"/>
    <cellStyle name="Porcentual 3 3 4 5 4" xfId="24579"/>
    <cellStyle name="Porcentual 3 3 4 5 4 2" xfId="35487"/>
    <cellStyle name="Porcentual 3 3 4 5 4 2 2" xfId="28096"/>
    <cellStyle name="Porcentual 3 3 4 5 4 3" xfId="6349"/>
    <cellStyle name="Porcentual 3 3 4 5 5" xfId="28109"/>
    <cellStyle name="Porcentual 3 3 4 5 5 2" xfId="35385"/>
    <cellStyle name="Porcentual 3 3 4 5 5 2 2" xfId="32961"/>
    <cellStyle name="Porcentual 3 3 4 5 5 3" xfId="37025"/>
    <cellStyle name="Porcentual 3 3 4 5 6" xfId="28111"/>
    <cellStyle name="Porcentual 3 3 4 5 6 2" xfId="26908"/>
    <cellStyle name="Porcentual 3 3 4 5 6 2 2" xfId="18994"/>
    <cellStyle name="Porcentual 3 3 4 5 6 3" xfId="21349"/>
    <cellStyle name="Porcentual 3 3 4 5 7" xfId="35641"/>
    <cellStyle name="Porcentual 3 3 4 5 7 2" xfId="32452"/>
    <cellStyle name="Porcentual 3 3 4 5 7 2 2" xfId="27622"/>
    <cellStyle name="Porcentual 3 3 4 5 7 3" xfId="38280"/>
    <cellStyle name="Porcentual 3 3 4 5 8" xfId="35194"/>
    <cellStyle name="Porcentual 3 3 4 5 8 2" xfId="28450"/>
    <cellStyle name="Porcentual 3 3 4 5 9" xfId="36116"/>
    <cellStyle name="Porcentual 3 3 4 5 9 2" xfId="28453"/>
    <cellStyle name="Porcentual 3 3 4 6" xfId="14021"/>
    <cellStyle name="Porcentual 3 3 4 6 2" xfId="33273"/>
    <cellStyle name="Porcentual 3 3 4 6 2 2" xfId="28623"/>
    <cellStyle name="Porcentual 3 3 4 6 2 2 2" xfId="37664"/>
    <cellStyle name="Porcentual 3 3 4 6 2 3" xfId="11757"/>
    <cellStyle name="Porcentual 3 3 4 6 3" xfId="28132"/>
    <cellStyle name="Porcentual 3 3 4 6 3 2" xfId="28139"/>
    <cellStyle name="Porcentual 3 3 4 6 3 2 2" xfId="34478"/>
    <cellStyle name="Porcentual 3 3 4 6 3 3" xfId="28142"/>
    <cellStyle name="Porcentual 3 3 4 6 4" xfId="22798"/>
    <cellStyle name="Porcentual 3 3 4 6 4 2" xfId="28144"/>
    <cellStyle name="Porcentual 3 3 4 6 4 2 2" xfId="2420"/>
    <cellStyle name="Porcentual 3 3 4 6 4 3" xfId="28151"/>
    <cellStyle name="Porcentual 3 3 4 6 5" xfId="28153"/>
    <cellStyle name="Porcentual 3 3 4 6 5 2" xfId="34960"/>
    <cellStyle name="Porcentual 3 3 4 6 5 2 2" xfId="38277"/>
    <cellStyle name="Porcentual 3 3 4 6 5 3" xfId="38084"/>
    <cellStyle name="Porcentual 3 3 4 6 6" xfId="32047"/>
    <cellStyle name="Porcentual 3 3 4 6 6 2" xfId="32052"/>
    <cellStyle name="Porcentual 3 3 4 6 6 2 2" xfId="22684"/>
    <cellStyle name="Porcentual 3 3 4 6 6 3" xfId="33793"/>
    <cellStyle name="Porcentual 3 3 4 6 7" xfId="2270"/>
    <cellStyle name="Porcentual 3 3 4 6 7 2" xfId="36664"/>
    <cellStyle name="Porcentual 3 3 4 6 8" xfId="35452"/>
    <cellStyle name="Porcentual 3 3 4 6 8 2" xfId="29925"/>
    <cellStyle name="Porcentual 3 3 4 6 9" xfId="28489"/>
    <cellStyle name="Porcentual 3 3 4 7" xfId="11000"/>
    <cellStyle name="Porcentual 3 3 4 7 2" xfId="36311"/>
    <cellStyle name="Porcentual 3 3 4 7 2 2" xfId="25867"/>
    <cellStyle name="Porcentual 3 3 4 7 3" xfId="28165"/>
    <cellStyle name="Porcentual 3 3 4 8" xfId="30740"/>
    <cellStyle name="Porcentual 3 3 4 8 2" xfId="30751"/>
    <cellStyle name="Porcentual 3 3 4 8 2 2" xfId="36545"/>
    <cellStyle name="Porcentual 3 3 4 8 3" xfId="24762"/>
    <cellStyle name="Porcentual 3 3 4 9" xfId="3041"/>
    <cellStyle name="Porcentual 3 3 4 9 2" xfId="3162"/>
    <cellStyle name="Porcentual 3 3 4 9 2 2" xfId="38012"/>
    <cellStyle name="Porcentual 3 3 4 9 3" xfId="31419"/>
    <cellStyle name="Porcentual 3 3 5" xfId="33177"/>
    <cellStyle name="Porcentual 3 3 5 10" xfId="36771"/>
    <cellStyle name="Porcentual 3 3 5 10 2" xfId="9912"/>
    <cellStyle name="Porcentual 3 3 5 11" xfId="36692"/>
    <cellStyle name="Porcentual 3 3 5 2" xfId="32126"/>
    <cellStyle name="Porcentual 3 3 5 2 10" xfId="5818"/>
    <cellStyle name="Porcentual 3 3 5 2 2" xfId="33290"/>
    <cellStyle name="Porcentual 3 3 5 2 2 2" xfId="24848"/>
    <cellStyle name="Porcentual 3 3 5 2 2 2 2" xfId="27242"/>
    <cellStyle name="Porcentual 3 3 5 2 2 3" xfId="24851"/>
    <cellStyle name="Porcentual 3 3 5 2 3" xfId="28971"/>
    <cellStyle name="Porcentual 3 3 5 2 3 2" xfId="14999"/>
    <cellStyle name="Porcentual 3 3 5 2 3 2 2" xfId="22913"/>
    <cellStyle name="Porcentual 3 3 5 2 3 3" xfId="22917"/>
    <cellStyle name="Porcentual 3 3 5 2 4" xfId="31276"/>
    <cellStyle name="Porcentual 3 3 5 2 4 2" xfId="24884"/>
    <cellStyle name="Porcentual 3 3 5 2 4 2 2" xfId="24888"/>
    <cellStyle name="Porcentual 3 3 5 2 4 3" xfId="24891"/>
    <cellStyle name="Porcentual 3 3 5 2 5" xfId="32964"/>
    <cellStyle name="Porcentual 3 3 5 2 5 2" xfId="24923"/>
    <cellStyle name="Porcentual 3 3 5 2 5 2 2" xfId="25341"/>
    <cellStyle name="Porcentual 3 3 5 2 5 3" xfId="24928"/>
    <cellStyle name="Porcentual 3 3 5 2 6" xfId="37039"/>
    <cellStyle name="Porcentual 3 3 5 2 6 2" xfId="37438"/>
    <cellStyle name="Porcentual 3 3 5 2 6 2 2" xfId="32698"/>
    <cellStyle name="Porcentual 3 3 5 2 6 3" xfId="29033"/>
    <cellStyle name="Porcentual 3 3 5 2 7" xfId="36261"/>
    <cellStyle name="Porcentual 3 3 5 2 7 2" xfId="17737"/>
    <cellStyle name="Porcentual 3 3 5 2 7 2 2" xfId="17746"/>
    <cellStyle name="Porcentual 3 3 5 2 7 3" xfId="5999"/>
    <cellStyle name="Porcentual 3 3 5 2 8" xfId="4704"/>
    <cellStyle name="Porcentual 3 3 5 2 8 2" xfId="17784"/>
    <cellStyle name="Porcentual 3 3 5 2 9" xfId="7464"/>
    <cellStyle name="Porcentual 3 3 5 2 9 2" xfId="17834"/>
    <cellStyle name="Porcentual 3 3 5 3" xfId="38168"/>
    <cellStyle name="Porcentual 3 3 5 3 2" xfId="29401"/>
    <cellStyle name="Porcentual 3 3 5 3 2 2" xfId="36095"/>
    <cellStyle name="Porcentual 3 3 5 3 3" xfId="4666"/>
    <cellStyle name="Porcentual 3 3 5 4" xfId="37474"/>
    <cellStyle name="Porcentual 3 3 5 4 2" xfId="26246"/>
    <cellStyle name="Porcentual 3 3 5 4 2 2" xfId="34872"/>
    <cellStyle name="Porcentual 3 3 5 4 3" xfId="32461"/>
    <cellStyle name="Porcentual 3 3 5 5" xfId="3693"/>
    <cellStyle name="Porcentual 3 3 5 5 2" xfId="29831"/>
    <cellStyle name="Porcentual 3 3 5 5 2 2" xfId="31467"/>
    <cellStyle name="Porcentual 3 3 5 5 3" xfId="35218"/>
    <cellStyle name="Porcentual 3 3 5 6" xfId="4596"/>
    <cellStyle name="Porcentual 3 3 5 6 2" xfId="38281"/>
    <cellStyle name="Porcentual 3 3 5 6 2 2" xfId="29905"/>
    <cellStyle name="Porcentual 3 3 5 6 3" xfId="27138"/>
    <cellStyle name="Porcentual 3 3 5 7" xfId="38394"/>
    <cellStyle name="Porcentual 3 3 5 7 2" xfId="29989"/>
    <cellStyle name="Porcentual 3 3 5 7 2 2" xfId="32796"/>
    <cellStyle name="Porcentual 3 3 5 7 3" xfId="29995"/>
    <cellStyle name="Porcentual 3 3 5 8" xfId="30753"/>
    <cellStyle name="Porcentual 3 3 5 8 2" xfId="30053"/>
    <cellStyle name="Porcentual 3 3 5 8 2 2" xfId="30055"/>
    <cellStyle name="Porcentual 3 3 5 8 3" xfId="30058"/>
    <cellStyle name="Porcentual 3 3 5 9" xfId="9489"/>
    <cellStyle name="Porcentual 3 3 5 9 2" xfId="6953"/>
    <cellStyle name="Porcentual 3 3 6" xfId="7580"/>
    <cellStyle name="Porcentual 3 3 6 10" xfId="34606"/>
    <cellStyle name="Porcentual 3 3 6 10 2" xfId="38056"/>
    <cellStyle name="Porcentual 3 3 6 11" xfId="35846"/>
    <cellStyle name="Porcentual 3 3 6 2" xfId="35244"/>
    <cellStyle name="Porcentual 3 3 6 2 10" xfId="36067"/>
    <cellStyle name="Porcentual 3 3 6 2 2" xfId="30938"/>
    <cellStyle name="Porcentual 3 3 6 2 2 2" xfId="33124"/>
    <cellStyle name="Porcentual 3 3 6 2 2 2 2" xfId="28223"/>
    <cellStyle name="Porcentual 3 3 6 2 2 3" xfId="4036"/>
    <cellStyle name="Porcentual 3 3 6 2 3" xfId="30255"/>
    <cellStyle name="Porcentual 3 3 6 2 3 2" xfId="30260"/>
    <cellStyle name="Porcentual 3 3 6 2 3 2 2" xfId="30279"/>
    <cellStyle name="Porcentual 3 3 6 2 3 3" xfId="27718"/>
    <cellStyle name="Porcentual 3 3 6 2 4" xfId="30299"/>
    <cellStyle name="Porcentual 3 3 6 2 4 2" xfId="32472"/>
    <cellStyle name="Porcentual 3 3 6 2 4 2 2" xfId="27337"/>
    <cellStyle name="Porcentual 3 3 6 2 4 3" xfId="17657"/>
    <cellStyle name="Porcentual 3 3 6 2 5" xfId="31643"/>
    <cellStyle name="Porcentual 3 3 6 2 5 2" xfId="3580"/>
    <cellStyle name="Porcentual 3 3 6 2 5 2 2" xfId="2833"/>
    <cellStyle name="Porcentual 3 3 6 2 5 3" xfId="7893"/>
    <cellStyle name="Porcentual 3 3 6 2 6" xfId="30324"/>
    <cellStyle name="Porcentual 3 3 6 2 6 2" xfId="7052"/>
    <cellStyle name="Porcentual 3 3 6 2 6 2 2" xfId="7072"/>
    <cellStyle name="Porcentual 3 3 6 2 6 3" xfId="4721"/>
    <cellStyle name="Porcentual 3 3 6 2 7" xfId="28075"/>
    <cellStyle name="Porcentual 3 3 6 2 7 2" xfId="19358"/>
    <cellStyle name="Porcentual 3 3 6 2 7 2 2" xfId="7651"/>
    <cellStyle name="Porcentual 3 3 6 2 7 3" xfId="19364"/>
    <cellStyle name="Porcentual 3 3 6 2 8" xfId="11539"/>
    <cellStyle name="Porcentual 3 3 6 2 8 2" xfId="8886"/>
    <cellStyle name="Porcentual 3 3 6 2 9" xfId="7554"/>
    <cellStyle name="Porcentual 3 3 6 2 9 2" xfId="359"/>
    <cellStyle name="Porcentual 3 3 6 3" xfId="38800"/>
    <cellStyle name="Porcentual 3 3 6 3 2" xfId="17027"/>
    <cellStyle name="Porcentual 3 3 6 3 2 2" xfId="4506"/>
    <cellStyle name="Porcentual 3 3 6 3 3" xfId="5149"/>
    <cellStyle name="Porcentual 3 3 6 4" xfId="37228"/>
    <cellStyle name="Porcentual 3 3 6 4 2" xfId="5098"/>
    <cellStyle name="Porcentual 3 3 6 4 2 2" xfId="30594"/>
    <cellStyle name="Porcentual 3 3 6 4 3" xfId="24951"/>
    <cellStyle name="Porcentual 3 3 6 5" xfId="4895"/>
    <cellStyle name="Porcentual 3 3 6 5 2" xfId="31731"/>
    <cellStyle name="Porcentual 3 3 6 5 2 2" xfId="26685"/>
    <cellStyle name="Porcentual 3 3 6 5 3" xfId="30756"/>
    <cellStyle name="Porcentual 3 3 6 6" xfId="3954"/>
    <cellStyle name="Porcentual 3 3 6 6 2" xfId="33158"/>
    <cellStyle name="Porcentual 3 3 6 6 2 2" xfId="30921"/>
    <cellStyle name="Porcentual 3 3 6 6 3" xfId="31939"/>
    <cellStyle name="Porcentual 3 3 6 7" xfId="37463"/>
    <cellStyle name="Porcentual 3 3 6 7 2" xfId="30803"/>
    <cellStyle name="Porcentual 3 3 6 7 2 2" xfId="33507"/>
    <cellStyle name="Porcentual 3 3 6 7 3" xfId="33142"/>
    <cellStyle name="Porcentual 3 3 6 8" xfId="26226"/>
    <cellStyle name="Porcentual 3 3 6 8 2" xfId="30828"/>
    <cellStyle name="Porcentual 3 3 6 8 2 2" xfId="33054"/>
    <cellStyle name="Porcentual 3 3 6 8 3" xfId="33167"/>
    <cellStyle name="Porcentual 3 3 6 9" xfId="9494"/>
    <cellStyle name="Porcentual 3 3 6 9 2" xfId="183"/>
    <cellStyle name="Porcentual 3 3 7" xfId="38322"/>
    <cellStyle name="Porcentual 3 3 7 10" xfId="37510"/>
    <cellStyle name="Porcentual 3 3 7 2" xfId="31842"/>
    <cellStyle name="Porcentual 3 3 7 2 2" xfId="12101"/>
    <cellStyle name="Porcentual 3 3 7 2 2 2" xfId="30943"/>
    <cellStyle name="Porcentual 3 3 7 2 3" xfId="29069"/>
    <cellStyle name="Porcentual 3 3 7 3" xfId="38264"/>
    <cellStyle name="Porcentual 3 3 7 3 2" xfId="29732"/>
    <cellStyle name="Porcentual 3 3 7 3 2 2" xfId="33651"/>
    <cellStyle name="Porcentual 3 3 7 3 3" xfId="4122"/>
    <cellStyle name="Porcentual 3 3 7 4" xfId="34379"/>
    <cellStyle name="Porcentual 3 3 7 4 2" xfId="29735"/>
    <cellStyle name="Porcentual 3 3 7 4 2 2" xfId="28367"/>
    <cellStyle name="Porcentual 3 3 7 4 3" xfId="27098"/>
    <cellStyle name="Porcentual 3 3 7 5" xfId="5697"/>
    <cellStyle name="Porcentual 3 3 7 5 2" xfId="29744"/>
    <cellStyle name="Porcentual 3 3 7 5 2 2" xfId="11369"/>
    <cellStyle name="Porcentual 3 3 7 5 3" xfId="35375"/>
    <cellStyle name="Porcentual 3 3 7 6" xfId="3362"/>
    <cellStyle name="Porcentual 3 3 7 6 2" xfId="28832"/>
    <cellStyle name="Porcentual 3 3 7 6 2 2" xfId="31339"/>
    <cellStyle name="Porcentual 3 3 7 6 3" xfId="33221"/>
    <cellStyle name="Porcentual 3 3 7 7" xfId="36440"/>
    <cellStyle name="Porcentual 3 3 7 7 2" xfId="2100"/>
    <cellStyle name="Porcentual 3 3 7 7 2 2" xfId="17690"/>
    <cellStyle name="Porcentual 3 3 7 7 3" xfId="33248"/>
    <cellStyle name="Porcentual 3 3 7 8" xfId="36956"/>
    <cellStyle name="Porcentual 3 3 7 8 2" xfId="33257"/>
    <cellStyle name="Porcentual 3 3 7 9" xfId="8616"/>
    <cellStyle name="Porcentual 3 3 7 9 2" xfId="22826"/>
    <cellStyle name="Porcentual 3 3 8" xfId="19200"/>
    <cellStyle name="Porcentual 3 3 8 10" xfId="1760"/>
    <cellStyle name="Porcentual 3 3 8 2" xfId="28726"/>
    <cellStyle name="Porcentual 3 3 8 2 2" xfId="28184"/>
    <cellStyle name="Porcentual 3 3 8 2 2 2" xfId="30654"/>
    <cellStyle name="Porcentual 3 3 8 2 3" xfId="32096"/>
    <cellStyle name="Porcentual 3 3 8 3" xfId="37814"/>
    <cellStyle name="Porcentual 3 3 8 3 2" xfId="33372"/>
    <cellStyle name="Porcentual 3 3 8 3 2 2" xfId="30788"/>
    <cellStyle name="Porcentual 3 3 8 3 3" xfId="5951"/>
    <cellStyle name="Porcentual 3 3 8 4" xfId="37078"/>
    <cellStyle name="Porcentual 3 3 8 4 2" xfId="33331"/>
    <cellStyle name="Porcentual 3 3 8 4 2 2" xfId="36836"/>
    <cellStyle name="Porcentual 3 3 8 4 3" xfId="25022"/>
    <cellStyle name="Porcentual 3 3 8 5" xfId="4619"/>
    <cellStyle name="Porcentual 3 3 8 5 2" xfId="26616"/>
    <cellStyle name="Porcentual 3 3 8 5 2 2" xfId="32293"/>
    <cellStyle name="Porcentual 3 3 8 5 3" xfId="33371"/>
    <cellStyle name="Porcentual 3 3 8 6" xfId="38085"/>
    <cellStyle name="Porcentual 3 3 8 6 2" xfId="26619"/>
    <cellStyle name="Porcentual 3 3 8 6 2 2" xfId="31681"/>
    <cellStyle name="Porcentual 3 3 8 6 3" xfId="28300"/>
    <cellStyle name="Porcentual 3 3 8 7" xfId="36846"/>
    <cellStyle name="Porcentual 3 3 8 7 2" xfId="33410"/>
    <cellStyle name="Porcentual 3 3 8 7 2 2" xfId="37488"/>
    <cellStyle name="Porcentual 3 3 8 7 3" xfId="38563"/>
    <cellStyle name="Porcentual 3 3 8 8" xfId="37979"/>
    <cellStyle name="Porcentual 3 3 8 8 2" xfId="33340"/>
    <cellStyle name="Porcentual 3 3 8 9" xfId="9505"/>
    <cellStyle name="Porcentual 3 3 8 9 2" xfId="23381"/>
    <cellStyle name="Porcentual 3 3 9" xfId="10891"/>
    <cellStyle name="Porcentual 3 3 9 2" xfId="38700"/>
    <cellStyle name="Porcentual 3 3 9 2 2" xfId="28791"/>
    <cellStyle name="Porcentual 3 3 9 2 2 2" xfId="9134"/>
    <cellStyle name="Porcentual 3 3 9 2 3" xfId="3995"/>
    <cellStyle name="Porcentual 3 3 9 3" xfId="38463"/>
    <cellStyle name="Porcentual 3 3 9 3 2" xfId="33003"/>
    <cellStyle name="Porcentual 3 3 9 3 2 2" xfId="37188"/>
    <cellStyle name="Porcentual 3 3 9 3 3" xfId="18998"/>
    <cellStyle name="Porcentual 3 3 9 4" xfId="38797"/>
    <cellStyle name="Porcentual 3 3 9 4 2" xfId="26961"/>
    <cellStyle name="Porcentual 3 3 9 4 2 2" xfId="36885"/>
    <cellStyle name="Porcentual 3 3 9 4 3" xfId="13911"/>
    <cellStyle name="Porcentual 3 3 9 5" xfId="2066"/>
    <cellStyle name="Porcentual 3 3 9 5 2" xfId="33431"/>
    <cellStyle name="Porcentual 3 3 9 5 2 2" xfId="37213"/>
    <cellStyle name="Porcentual 3 3 9 5 3" xfId="15685"/>
    <cellStyle name="Porcentual 3 3 9 6" xfId="38124"/>
    <cellStyle name="Porcentual 3 3 9 6 2" xfId="33436"/>
    <cellStyle name="Porcentual 3 3 9 6 2 2" xfId="36128"/>
    <cellStyle name="Porcentual 3 3 9 6 3" xfId="29350"/>
    <cellStyle name="Porcentual 3 3 9 7" xfId="30889"/>
    <cellStyle name="Porcentual 3 3 9 7 2" xfId="33439"/>
    <cellStyle name="Porcentual 3 3 9 8" xfId="37765"/>
    <cellStyle name="Porcentual 3 3 9 8 2" xfId="34942"/>
    <cellStyle name="Porcentual 3 3 9 9" xfId="6711"/>
    <cellStyle name="Porcentual 3 4" xfId="36883"/>
    <cellStyle name="Porcentual 3 4 10" xfId="7129"/>
    <cellStyle name="Porcentual 3 4 10 2" xfId="10177"/>
    <cellStyle name="Porcentual 3 4 10 2 2" xfId="14317"/>
    <cellStyle name="Porcentual 3 4 10 3" xfId="38626"/>
    <cellStyle name="Porcentual 3 4 11" xfId="13329"/>
    <cellStyle name="Porcentual 3 4 11 2" xfId="36351"/>
    <cellStyle name="Porcentual 3 4 11 2 2" xfId="37338"/>
    <cellStyle name="Porcentual 3 4 11 3" xfId="38495"/>
    <cellStyle name="Porcentual 3 4 12" xfId="30906"/>
    <cellStyle name="Porcentual 3 4 12 2" xfId="38817"/>
    <cellStyle name="Porcentual 3 4 12 2 2" xfId="36833"/>
    <cellStyle name="Porcentual 3 4 12 3" xfId="38306"/>
    <cellStyle name="Porcentual 3 4 13" xfId="29588"/>
    <cellStyle name="Porcentual 3 4 13 2" xfId="31208"/>
    <cellStyle name="Porcentual 3 4 13 2 2" xfId="35694"/>
    <cellStyle name="Porcentual 3 4 13 3" xfId="13086"/>
    <cellStyle name="Porcentual 3 4 14" xfId="30815"/>
    <cellStyle name="Porcentual 3 4 14 2" xfId="18615"/>
    <cellStyle name="Porcentual 3 4 15" xfId="26716"/>
    <cellStyle name="Porcentual 3 4 15 2" xfId="37619"/>
    <cellStyle name="Porcentual 3 4 16" xfId="37540"/>
    <cellStyle name="Porcentual 3 4 17" xfId="38796"/>
    <cellStyle name="Porcentual 3 4 2" xfId="8977"/>
    <cellStyle name="Porcentual 3 4 2 10" xfId="31733"/>
    <cellStyle name="Porcentual 3 4 2 10 2" xfId="26688"/>
    <cellStyle name="Porcentual 3 4 2 10 2 2" xfId="26691"/>
    <cellStyle name="Porcentual 3 4 2 10 3" xfId="5802"/>
    <cellStyle name="Porcentual 3 4 2 11" xfId="30758"/>
    <cellStyle name="Porcentual 3 4 2 11 2" xfId="24151"/>
    <cellStyle name="Porcentual 3 4 2 11 2 2" xfId="24164"/>
    <cellStyle name="Porcentual 3 4 2 11 3" xfId="12830"/>
    <cellStyle name="Porcentual 3 4 2 12" xfId="31447"/>
    <cellStyle name="Porcentual 3 4 2 12 2" xfId="26734"/>
    <cellStyle name="Porcentual 3 4 2 12 2 2" xfId="26737"/>
    <cellStyle name="Porcentual 3 4 2 12 3" xfId="12846"/>
    <cellStyle name="Porcentual 3 4 2 13" xfId="32552"/>
    <cellStyle name="Porcentual 3 4 2 13 2" xfId="26755"/>
    <cellStyle name="Porcentual 3 4 2 14" xfId="31840"/>
    <cellStyle name="Porcentual 3 4 2 14 2" xfId="30763"/>
    <cellStyle name="Porcentual 3 4 2 15" xfId="14024"/>
    <cellStyle name="Porcentual 3 4 2 16" xfId="35828"/>
    <cellStyle name="Porcentual 3 4 2 2" xfId="33938"/>
    <cellStyle name="Porcentual 3 4 2 2 10" xfId="24293"/>
    <cellStyle name="Porcentual 3 4 2 2 10 2" xfId="37694"/>
    <cellStyle name="Porcentual 3 4 2 2 11" xfId="37098"/>
    <cellStyle name="Porcentual 3 4 2 2 2" xfId="21720"/>
    <cellStyle name="Porcentual 3 4 2 2 2 10" xfId="38145"/>
    <cellStyle name="Porcentual 3 4 2 2 2 2" xfId="33416"/>
    <cellStyle name="Porcentual 3 4 2 2 2 2 2" xfId="21725"/>
    <cellStyle name="Porcentual 3 4 2 2 2 2 2 2" xfId="24905"/>
    <cellStyle name="Porcentual 3 4 2 2 2 2 3" xfId="37207"/>
    <cellStyle name="Porcentual 3 4 2 2 2 3" xfId="21727"/>
    <cellStyle name="Porcentual 3 4 2 2 2 3 2" xfId="37955"/>
    <cellStyle name="Porcentual 3 4 2 2 2 3 2 2" xfId="38254"/>
    <cellStyle name="Porcentual 3 4 2 2 2 3 3" xfId="10683"/>
    <cellStyle name="Porcentual 3 4 2 2 2 4" xfId="37675"/>
    <cellStyle name="Porcentual 3 4 2 2 2 4 2" xfId="31075"/>
    <cellStyle name="Porcentual 3 4 2 2 2 4 2 2" xfId="30807"/>
    <cellStyle name="Porcentual 3 4 2 2 2 4 3" xfId="33626"/>
    <cellStyle name="Porcentual 3 4 2 2 2 5" xfId="37947"/>
    <cellStyle name="Porcentual 3 4 2 2 2 5 2" xfId="36236"/>
    <cellStyle name="Porcentual 3 4 2 2 2 5 2 2" xfId="23070"/>
    <cellStyle name="Porcentual 3 4 2 2 2 5 3" xfId="38150"/>
    <cellStyle name="Porcentual 3 4 2 2 2 6" xfId="19982"/>
    <cellStyle name="Porcentual 3 4 2 2 2 6 2" xfId="37507"/>
    <cellStyle name="Porcentual 3 4 2 2 2 6 2 2" xfId="23603"/>
    <cellStyle name="Porcentual 3 4 2 2 2 6 3" xfId="36032"/>
    <cellStyle name="Porcentual 3 4 2 2 2 7" xfId="38429"/>
    <cellStyle name="Porcentual 3 4 2 2 2 7 2" xfId="36246"/>
    <cellStyle name="Porcentual 3 4 2 2 2 7 2 2" xfId="23962"/>
    <cellStyle name="Porcentual 3 4 2 2 2 7 3" xfId="38298"/>
    <cellStyle name="Porcentual 3 4 2 2 2 8" xfId="33800"/>
    <cellStyle name="Porcentual 3 4 2 2 2 8 2" xfId="33204"/>
    <cellStyle name="Porcentual 3 4 2 2 2 9" xfId="33546"/>
    <cellStyle name="Porcentual 3 4 2 2 2 9 2" xfId="33217"/>
    <cellStyle name="Porcentual 3 4 2 2 3" xfId="21729"/>
    <cellStyle name="Porcentual 3 4 2 2 3 2" xfId="21733"/>
    <cellStyle name="Porcentual 3 4 2 2 3 2 2" xfId="19025"/>
    <cellStyle name="Porcentual 3 4 2 2 3 3" xfId="21734"/>
    <cellStyle name="Porcentual 3 4 2 2 4" xfId="22183"/>
    <cellStyle name="Porcentual 3 4 2 2 4 2" xfId="21740"/>
    <cellStyle name="Porcentual 3 4 2 2 4 2 2" xfId="21745"/>
    <cellStyle name="Porcentual 3 4 2 2 4 3" xfId="21751"/>
    <cellStyle name="Porcentual 3 4 2 2 5" xfId="21756"/>
    <cellStyle name="Porcentual 3 4 2 2 5 2" xfId="21759"/>
    <cellStyle name="Porcentual 3 4 2 2 5 2 2" xfId="4645"/>
    <cellStyle name="Porcentual 3 4 2 2 5 3" xfId="30416"/>
    <cellStyle name="Porcentual 3 4 2 2 6" xfId="21760"/>
    <cellStyle name="Porcentual 3 4 2 2 6 2" xfId="21763"/>
    <cellStyle name="Porcentual 3 4 2 2 6 2 2" xfId="13070"/>
    <cellStyle name="Porcentual 3 4 2 2 6 3" xfId="33790"/>
    <cellStyle name="Porcentual 3 4 2 2 7" xfId="36171"/>
    <cellStyle name="Porcentual 3 4 2 2 7 2" xfId="34223"/>
    <cellStyle name="Porcentual 3 4 2 2 7 2 2" xfId="13140"/>
    <cellStyle name="Porcentual 3 4 2 2 7 3" xfId="31598"/>
    <cellStyle name="Porcentual 3 4 2 2 8" xfId="36919"/>
    <cellStyle name="Porcentual 3 4 2 2 8 2" xfId="38184"/>
    <cellStyle name="Porcentual 3 4 2 2 8 2 2" xfId="15823"/>
    <cellStyle name="Porcentual 3 4 2 2 8 3" xfId="32526"/>
    <cellStyle name="Porcentual 3 4 2 2 9" xfId="34226"/>
    <cellStyle name="Porcentual 3 4 2 2 9 2" xfId="30322"/>
    <cellStyle name="Porcentual 3 4 2 3" xfId="12477"/>
    <cellStyle name="Porcentual 3 4 2 3 10" xfId="15876"/>
    <cellStyle name="Porcentual 3 4 2 3 10 2" xfId="14062"/>
    <cellStyle name="Porcentual 3 4 2 3 11" xfId="15885"/>
    <cellStyle name="Porcentual 3 4 2 3 2" xfId="26022"/>
    <cellStyle name="Porcentual 3 4 2 3 2 10" xfId="38172"/>
    <cellStyle name="Porcentual 3 4 2 3 2 2" xfId="8794"/>
    <cellStyle name="Porcentual 3 4 2 3 2 2 2" xfId="38750"/>
    <cellStyle name="Porcentual 3 4 2 3 2 2 2 2" xfId="32219"/>
    <cellStyle name="Porcentual 3 4 2 3 2 2 3" xfId="10230"/>
    <cellStyle name="Porcentual 3 4 2 3 2 3" xfId="36693"/>
    <cellStyle name="Porcentual 3 4 2 3 2 3 2" xfId="32587"/>
    <cellStyle name="Porcentual 3 4 2 3 2 3 2 2" xfId="36961"/>
    <cellStyle name="Porcentual 3 4 2 3 2 3 3" xfId="8193"/>
    <cellStyle name="Porcentual 3 4 2 3 2 4" xfId="34950"/>
    <cellStyle name="Porcentual 3 4 2 3 2 4 2" xfId="28395"/>
    <cellStyle name="Porcentual 3 4 2 3 2 4 2 2" xfId="38424"/>
    <cellStyle name="Porcentual 3 4 2 3 2 4 3" xfId="10247"/>
    <cellStyle name="Porcentual 3 4 2 3 2 5" xfId="37887"/>
    <cellStyle name="Porcentual 3 4 2 3 2 5 2" xfId="32713"/>
    <cellStyle name="Porcentual 3 4 2 3 2 5 2 2" xfId="37771"/>
    <cellStyle name="Porcentual 3 4 2 3 2 5 3" xfId="10252"/>
    <cellStyle name="Porcentual 3 4 2 3 2 6" xfId="6064"/>
    <cellStyle name="Porcentual 3 4 2 3 2 6 2" xfId="34769"/>
    <cellStyle name="Porcentual 3 4 2 3 2 6 2 2" xfId="31917"/>
    <cellStyle name="Porcentual 3 4 2 3 2 6 3" xfId="29177"/>
    <cellStyle name="Porcentual 3 4 2 3 2 7" xfId="36104"/>
    <cellStyle name="Porcentual 3 4 2 3 2 7 2" xfId="36155"/>
    <cellStyle name="Porcentual 3 4 2 3 2 7 2 2" xfId="32161"/>
    <cellStyle name="Porcentual 3 4 2 3 2 7 3" xfId="9621"/>
    <cellStyle name="Porcentual 3 4 2 3 2 8" xfId="36344"/>
    <cellStyle name="Porcentual 3 4 2 3 2 8 2" xfId="35939"/>
    <cellStyle name="Porcentual 3 4 2 3 2 9" xfId="36408"/>
    <cellStyle name="Porcentual 3 4 2 3 2 9 2" xfId="35368"/>
    <cellStyle name="Porcentual 3 4 2 3 3" xfId="29301"/>
    <cellStyle name="Porcentual 3 4 2 3 3 2" xfId="34752"/>
    <cellStyle name="Porcentual 3 4 2 3 3 2 2" xfId="4925"/>
    <cellStyle name="Porcentual 3 4 2 3 3 3" xfId="33871"/>
    <cellStyle name="Porcentual 3 4 2 3 4" xfId="35210"/>
    <cellStyle name="Porcentual 3 4 2 3 4 2" xfId="36528"/>
    <cellStyle name="Porcentual 3 4 2 3 4 2 2" xfId="7308"/>
    <cellStyle name="Porcentual 3 4 2 3 4 3" xfId="17842"/>
    <cellStyle name="Porcentual 3 4 2 3 5" xfId="30683"/>
    <cellStyle name="Porcentual 3 4 2 3 5 2" xfId="38042"/>
    <cellStyle name="Porcentual 3 4 2 3 5 2 2" xfId="14266"/>
    <cellStyle name="Porcentual 3 4 2 3 5 3" xfId="35532"/>
    <cellStyle name="Porcentual 3 4 2 3 6" xfId="37933"/>
    <cellStyle name="Porcentual 3 4 2 3 6 2" xfId="38702"/>
    <cellStyle name="Porcentual 3 4 2 3 6 2 2" xfId="14544"/>
    <cellStyle name="Porcentual 3 4 2 3 6 3" xfId="23789"/>
    <cellStyle name="Porcentual 3 4 2 3 7" xfId="25435"/>
    <cellStyle name="Porcentual 3 4 2 3 7 2" xfId="19656"/>
    <cellStyle name="Porcentual 3 4 2 3 7 2 2" xfId="14595"/>
    <cellStyle name="Porcentual 3 4 2 3 7 3" xfId="31006"/>
    <cellStyle name="Porcentual 3 4 2 3 8" xfId="36872"/>
    <cellStyle name="Porcentual 3 4 2 3 8 2" xfId="32415"/>
    <cellStyle name="Porcentual 3 4 2 3 8 2 2" xfId="30119"/>
    <cellStyle name="Porcentual 3 4 2 3 8 3" xfId="30121"/>
    <cellStyle name="Porcentual 3 4 2 3 9" xfId="26832"/>
    <cellStyle name="Porcentual 3 4 2 3 9 2" xfId="26769"/>
    <cellStyle name="Porcentual 3 4 2 4" xfId="32833"/>
    <cellStyle name="Porcentual 3 4 2 4 10" xfId="30080"/>
    <cellStyle name="Porcentual 3 4 2 4 2" xfId="29327"/>
    <cellStyle name="Porcentual 3 4 2 4 2 2" xfId="35536"/>
    <cellStyle name="Porcentual 3 4 2 4 2 2 2" xfId="37683"/>
    <cellStyle name="Porcentual 3 4 2 4 2 3" xfId="35325"/>
    <cellStyle name="Porcentual 3 4 2 4 3" xfId="31459"/>
    <cellStyle name="Porcentual 3 4 2 4 3 2" xfId="36867"/>
    <cellStyle name="Porcentual 3 4 2 4 3 2 2" xfId="6969"/>
    <cellStyle name="Porcentual 3 4 2 4 3 3" xfId="35646"/>
    <cellStyle name="Porcentual 3 4 2 4 4" xfId="34210"/>
    <cellStyle name="Porcentual 3 4 2 4 4 2" xfId="32863"/>
    <cellStyle name="Porcentual 3 4 2 4 4 2 2" xfId="8413"/>
    <cellStyle name="Porcentual 3 4 2 4 4 3" xfId="17850"/>
    <cellStyle name="Porcentual 3 4 2 4 5" xfId="31802"/>
    <cellStyle name="Porcentual 3 4 2 4 5 2" xfId="38567"/>
    <cellStyle name="Porcentual 3 4 2 4 5 2 2" xfId="15111"/>
    <cellStyle name="Porcentual 3 4 2 4 5 3" xfId="38815"/>
    <cellStyle name="Porcentual 3 4 2 4 6" xfId="32969"/>
    <cellStyle name="Porcentual 3 4 2 4 6 2" xfId="21901"/>
    <cellStyle name="Porcentual 3 4 2 4 6 2 2" xfId="29542"/>
    <cellStyle name="Porcentual 3 4 2 4 6 3" xfId="38340"/>
    <cellStyle name="Porcentual 3 4 2 4 7" xfId="34913"/>
    <cellStyle name="Porcentual 3 4 2 4 7 2" xfId="38503"/>
    <cellStyle name="Porcentual 3 4 2 4 7 2 2" xfId="38825"/>
    <cellStyle name="Porcentual 3 4 2 4 7 3" xfId="32945"/>
    <cellStyle name="Porcentual 3 4 2 4 8" xfId="35313"/>
    <cellStyle name="Porcentual 3 4 2 4 8 2" xfId="36702"/>
    <cellStyle name="Porcentual 3 4 2 4 9" xfId="35400"/>
    <cellStyle name="Porcentual 3 4 2 4 9 2" xfId="32691"/>
    <cellStyle name="Porcentual 3 4 2 5" xfId="9572"/>
    <cellStyle name="Porcentual 3 4 2 5 10" xfId="31464"/>
    <cellStyle name="Porcentual 3 4 2 5 2" xfId="28536"/>
    <cellStyle name="Porcentual 3 4 2 5 2 2" xfId="38231"/>
    <cellStyle name="Porcentual 3 4 2 5 2 2 2" xfId="36876"/>
    <cellStyle name="Porcentual 3 4 2 5 2 3" xfId="32950"/>
    <cellStyle name="Porcentual 3 4 2 5 3" xfId="29337"/>
    <cellStyle name="Porcentual 3 4 2 5 3 2" xfId="36690"/>
    <cellStyle name="Porcentual 3 4 2 5 3 2 2" xfId="8980"/>
    <cellStyle name="Porcentual 3 4 2 5 3 3" xfId="27173"/>
    <cellStyle name="Porcentual 3 4 2 5 4" xfId="29222"/>
    <cellStyle name="Porcentual 3 4 2 5 4 2" xfId="37692"/>
    <cellStyle name="Porcentual 3 4 2 5 4 2 2" xfId="8552"/>
    <cellStyle name="Porcentual 3 4 2 5 4 3" xfId="12669"/>
    <cellStyle name="Porcentual 3 4 2 5 5" xfId="28199"/>
    <cellStyle name="Porcentual 3 4 2 5 5 2" xfId="38752"/>
    <cellStyle name="Porcentual 3 4 2 5 5 2 2" xfId="15532"/>
    <cellStyle name="Porcentual 3 4 2 5 5 3" xfId="38284"/>
    <cellStyle name="Porcentual 3 4 2 5 6" xfId="33422"/>
    <cellStyle name="Porcentual 3 4 2 5 6 2" xfId="29583"/>
    <cellStyle name="Porcentual 3 4 2 5 6 2 2" xfId="35033"/>
    <cellStyle name="Porcentual 3 4 2 5 6 3" xfId="38578"/>
    <cellStyle name="Porcentual 3 4 2 5 7" xfId="37862"/>
    <cellStyle name="Porcentual 3 4 2 5 7 2" xfId="36361"/>
    <cellStyle name="Porcentual 3 4 2 5 7 2 2" xfId="35805"/>
    <cellStyle name="Porcentual 3 4 2 5 7 3" xfId="36313"/>
    <cellStyle name="Porcentual 3 4 2 5 8" xfId="36009"/>
    <cellStyle name="Porcentual 3 4 2 5 8 2" xfId="36706"/>
    <cellStyle name="Porcentual 3 4 2 5 9" xfId="36166"/>
    <cellStyle name="Porcentual 3 4 2 5 9 2" xfId="35414"/>
    <cellStyle name="Porcentual 3 4 2 6" xfId="16083"/>
    <cellStyle name="Porcentual 3 4 2 6 2" xfId="4055"/>
    <cellStyle name="Porcentual 3 4 2 6 2 2" xfId="13586"/>
    <cellStyle name="Porcentual 3 4 2 6 2 2 2" xfId="13591"/>
    <cellStyle name="Porcentual 3 4 2 6 2 3" xfId="13596"/>
    <cellStyle name="Porcentual 3 4 2 6 3" xfId="38121"/>
    <cellStyle name="Porcentual 3 4 2 6 3 2" xfId="36668"/>
    <cellStyle name="Porcentual 3 4 2 6 3 2 2" xfId="9835"/>
    <cellStyle name="Porcentual 3 4 2 6 3 3" xfId="35576"/>
    <cellStyle name="Porcentual 3 4 2 6 4" xfId="33922"/>
    <cellStyle name="Porcentual 3 4 2 6 4 2" xfId="36381"/>
    <cellStyle name="Porcentual 3 4 2 6 4 2 2" xfId="15963"/>
    <cellStyle name="Porcentual 3 4 2 6 4 3" xfId="38547"/>
    <cellStyle name="Porcentual 3 4 2 6 5" xfId="36530"/>
    <cellStyle name="Porcentual 3 4 2 6 5 2" xfId="38766"/>
    <cellStyle name="Porcentual 3 4 2 6 5 2 2" xfId="16003"/>
    <cellStyle name="Porcentual 3 4 2 6 5 3" xfId="38333"/>
    <cellStyle name="Porcentual 3 4 2 6 6" xfId="28852"/>
    <cellStyle name="Porcentual 3 4 2 6 6 2" xfId="35726"/>
    <cellStyle name="Porcentual 3 4 2 6 6 2 2" xfId="38450"/>
    <cellStyle name="Porcentual 3 4 2 6 6 3" xfId="38099"/>
    <cellStyle name="Porcentual 3 4 2 6 7" xfId="25442"/>
    <cellStyle name="Porcentual 3 4 2 6 7 2" xfId="14142"/>
    <cellStyle name="Porcentual 3 4 2 6 8" xfId="36940"/>
    <cellStyle name="Porcentual 3 4 2 6 8 2" xfId="30147"/>
    <cellStyle name="Porcentual 3 4 2 6 9" xfId="35745"/>
    <cellStyle name="Porcentual 3 4 2 7" xfId="3199"/>
    <cellStyle name="Porcentual 3 4 2 7 2" xfId="28549"/>
    <cellStyle name="Porcentual 3 4 2 7 2 2" xfId="37724"/>
    <cellStyle name="Porcentual 3 4 2 7 3" xfId="36359"/>
    <cellStyle name="Porcentual 3 4 2 8" xfId="38409"/>
    <cellStyle name="Porcentual 3 4 2 8 2" xfId="38315"/>
    <cellStyle name="Porcentual 3 4 2 8 2 2" xfId="31314"/>
    <cellStyle name="Porcentual 3 4 2 8 3" xfId="37642"/>
    <cellStyle name="Porcentual 3 4 2 9" xfId="36566"/>
    <cellStyle name="Porcentual 3 4 2 9 2" xfId="24505"/>
    <cellStyle name="Porcentual 3 4 2 9 2 2" xfId="38816"/>
    <cellStyle name="Porcentual 3 4 2 9 3" xfId="34021"/>
    <cellStyle name="Porcentual 3 4 3" xfId="12337"/>
    <cellStyle name="Porcentual 3 4 3 10" xfId="10335"/>
    <cellStyle name="Porcentual 3 4 3 10 2" xfId="27107"/>
    <cellStyle name="Porcentual 3 4 3 11" xfId="38776"/>
    <cellStyle name="Porcentual 3 4 3 2" xfId="10190"/>
    <cellStyle name="Porcentual 3 4 3 2 10" xfId="9193"/>
    <cellStyle name="Porcentual 3 4 3 2 2" xfId="21800"/>
    <cellStyle name="Porcentual 3 4 3 2 2 2" xfId="21805"/>
    <cellStyle name="Porcentual 3 4 3 2 2 2 2" xfId="21807"/>
    <cellStyle name="Porcentual 3 4 3 2 2 3" xfId="31868"/>
    <cellStyle name="Porcentual 3 4 3 2 3" xfId="5079"/>
    <cellStyle name="Porcentual 3 4 3 2 3 2" xfId="5635"/>
    <cellStyle name="Porcentual 3 4 3 2 3 2 2" xfId="21810"/>
    <cellStyle name="Porcentual 3 4 3 2 3 3" xfId="31073"/>
    <cellStyle name="Porcentual 3 4 3 2 4" xfId="8143"/>
    <cellStyle name="Porcentual 3 4 3 2 4 2" xfId="21811"/>
    <cellStyle name="Porcentual 3 4 3 2 4 2 2" xfId="21814"/>
    <cellStyle name="Porcentual 3 4 3 2 4 3" xfId="29008"/>
    <cellStyle name="Porcentual 3 4 3 2 5" xfId="21818"/>
    <cellStyle name="Porcentual 3 4 3 2 5 2" xfId="21820"/>
    <cellStyle name="Porcentual 3 4 3 2 5 2 2" xfId="9053"/>
    <cellStyle name="Porcentual 3 4 3 2 5 3" xfId="37133"/>
    <cellStyle name="Porcentual 3 4 3 2 6" xfId="21822"/>
    <cellStyle name="Porcentual 3 4 3 2 6 2" xfId="21824"/>
    <cellStyle name="Porcentual 3 4 3 2 6 2 2" xfId="34905"/>
    <cellStyle name="Porcentual 3 4 3 2 6 3" xfId="30765"/>
    <cellStyle name="Porcentual 3 4 3 2 7" xfId="35424"/>
    <cellStyle name="Porcentual 3 4 3 2 7 2" xfId="34912"/>
    <cellStyle name="Porcentual 3 4 3 2 7 2 2" xfId="34914"/>
    <cellStyle name="Porcentual 3 4 3 2 7 3" xfId="28911"/>
    <cellStyle name="Porcentual 3 4 3 2 8" xfId="35442"/>
    <cellStyle name="Porcentual 3 4 3 2 8 2" xfId="38357"/>
    <cellStyle name="Porcentual 3 4 3 2 9" xfId="34920"/>
    <cellStyle name="Porcentual 3 4 3 2 9 2" xfId="36902"/>
    <cellStyle name="Porcentual 3 4 3 3" xfId="24797"/>
    <cellStyle name="Porcentual 3 4 3 3 2" xfId="31481"/>
    <cellStyle name="Porcentual 3 4 3 3 2 2" xfId="31930"/>
    <cellStyle name="Porcentual 3 4 3 3 3" xfId="35491"/>
    <cellStyle name="Porcentual 3 4 3 4" xfId="36196"/>
    <cellStyle name="Porcentual 3 4 3 4 2" xfId="34883"/>
    <cellStyle name="Porcentual 3 4 3 4 2 2" xfId="31998"/>
    <cellStyle name="Porcentual 3 4 3 4 3" xfId="31247"/>
    <cellStyle name="Porcentual 3 4 3 5" xfId="33312"/>
    <cellStyle name="Porcentual 3 4 3 5 2" xfId="33018"/>
    <cellStyle name="Porcentual 3 4 3 5 2 2" xfId="32049"/>
    <cellStyle name="Porcentual 3 4 3 5 3" xfId="31833"/>
    <cellStyle name="Porcentual 3 4 3 6" xfId="14033"/>
    <cellStyle name="Porcentual 3 4 3 6 2" xfId="38854"/>
    <cellStyle name="Porcentual 3 4 3 6 2 2" xfId="33336"/>
    <cellStyle name="Porcentual 3 4 3 6 3" xfId="30547"/>
    <cellStyle name="Porcentual 3 4 3 7" xfId="34427"/>
    <cellStyle name="Porcentual 3 4 3 7 2" xfId="38159"/>
    <cellStyle name="Porcentual 3 4 3 7 2 2" xfId="38678"/>
    <cellStyle name="Porcentual 3 4 3 7 3" xfId="37471"/>
    <cellStyle name="Porcentual 3 4 3 8" xfId="38778"/>
    <cellStyle name="Porcentual 3 4 3 8 2" xfId="38390"/>
    <cellStyle name="Porcentual 3 4 3 8 2 2" xfId="37071"/>
    <cellStyle name="Porcentual 3 4 3 8 3" xfId="38396"/>
    <cellStyle name="Porcentual 3 4 3 9" xfId="8753"/>
    <cellStyle name="Porcentual 3 4 3 9 2" xfId="6441"/>
    <cellStyle name="Porcentual 3 4 4" xfId="36842"/>
    <cellStyle name="Porcentual 3 4 4 10" xfId="38331"/>
    <cellStyle name="Porcentual 3 4 4 10 2" xfId="37033"/>
    <cellStyle name="Porcentual 3 4 4 11" xfId="36309"/>
    <cellStyle name="Porcentual 3 4 4 2" xfId="38669"/>
    <cellStyle name="Porcentual 3 4 4 2 10" xfId="18649"/>
    <cellStyle name="Porcentual 3 4 4 2 2" xfId="31494"/>
    <cellStyle name="Porcentual 3 4 4 2 2 2" xfId="32429"/>
    <cellStyle name="Porcentual 3 4 4 2 2 2 2" xfId="33586"/>
    <cellStyle name="Porcentual 3 4 4 2 2 3" xfId="5519"/>
    <cellStyle name="Porcentual 3 4 4 2 3" xfId="30744"/>
    <cellStyle name="Porcentual 3 4 4 2 3 2" xfId="28314"/>
    <cellStyle name="Porcentual 3 4 4 2 3 2 2" xfId="32153"/>
    <cellStyle name="Porcentual 3 4 4 2 3 3" xfId="8780"/>
    <cellStyle name="Porcentual 3 4 4 2 4" xfId="29801"/>
    <cellStyle name="Porcentual 3 4 4 2 4 2" xfId="30368"/>
    <cellStyle name="Porcentual 3 4 4 2 4 2 2" xfId="34797"/>
    <cellStyle name="Porcentual 3 4 4 2 4 3" xfId="17875"/>
    <cellStyle name="Porcentual 3 4 4 2 5" xfId="32155"/>
    <cellStyle name="Porcentual 3 4 4 2 5 2" xfId="32162"/>
    <cellStyle name="Porcentual 3 4 4 2 5 2 2" xfId="756"/>
    <cellStyle name="Porcentual 3 4 4 2 5 3" xfId="2702"/>
    <cellStyle name="Porcentual 3 4 4 2 6" xfId="32163"/>
    <cellStyle name="Porcentual 3 4 4 2 6 2" xfId="32170"/>
    <cellStyle name="Porcentual 3 4 4 2 6 2 2" xfId="35612"/>
    <cellStyle name="Porcentual 3 4 4 2 6 3" xfId="1683"/>
    <cellStyle name="Porcentual 3 4 4 2 7" xfId="37512"/>
    <cellStyle name="Porcentual 3 4 4 2 7 2" xfId="38327"/>
    <cellStyle name="Porcentual 3 4 4 2 7 2 2" xfId="37679"/>
    <cellStyle name="Porcentual 3 4 4 2 7 3" xfId="38518"/>
    <cellStyle name="Porcentual 3 4 4 2 8" xfId="30587"/>
    <cellStyle name="Porcentual 3 4 4 2 8 2" xfId="27129"/>
    <cellStyle name="Porcentual 3 4 4 2 9" xfId="28778"/>
    <cellStyle name="Porcentual 3 4 4 2 9 2" xfId="35065"/>
    <cellStyle name="Porcentual 3 4 4 3" xfId="28293"/>
    <cellStyle name="Porcentual 3 4 4 3 2" xfId="35634"/>
    <cellStyle name="Porcentual 3 4 4 3 2 2" xfId="11662"/>
    <cellStyle name="Porcentual 3 4 4 3 3" xfId="31298"/>
    <cellStyle name="Porcentual 3 4 4 4" xfId="34114"/>
    <cellStyle name="Porcentual 3 4 4 4 2" xfId="38842"/>
    <cellStyle name="Porcentual 3 4 4 4 2 2" xfId="33175"/>
    <cellStyle name="Porcentual 3 4 4 4 3" xfId="31326"/>
    <cellStyle name="Porcentual 3 4 4 5" xfId="33395"/>
    <cellStyle name="Porcentual 3 4 4 5 2" xfId="36781"/>
    <cellStyle name="Porcentual 3 4 4 5 2 2" xfId="31438"/>
    <cellStyle name="Porcentual 3 4 4 5 3" xfId="32556"/>
    <cellStyle name="Porcentual 3 4 4 6" xfId="14041"/>
    <cellStyle name="Porcentual 3 4 4 6 2" xfId="31501"/>
    <cellStyle name="Porcentual 3 4 4 6 2 2" xfId="31694"/>
    <cellStyle name="Porcentual 3 4 4 6 3" xfId="32564"/>
    <cellStyle name="Porcentual 3 4 4 7" xfId="33877"/>
    <cellStyle name="Porcentual 3 4 4 7 2" xfId="31512"/>
    <cellStyle name="Porcentual 3 4 4 7 2 2" xfId="38727"/>
    <cellStyle name="Porcentual 3 4 4 7 3" xfId="34925"/>
    <cellStyle name="Porcentual 3 4 4 8" xfId="37699"/>
    <cellStyle name="Porcentual 3 4 4 8 2" xfId="35929"/>
    <cellStyle name="Porcentual 3 4 4 8 2 2" xfId="38058"/>
    <cellStyle name="Porcentual 3 4 4 8 3" xfId="32788"/>
    <cellStyle name="Porcentual 3 4 4 9" xfId="30583"/>
    <cellStyle name="Porcentual 3 4 4 9 2" xfId="16983"/>
    <cellStyle name="Porcentual 3 4 5" xfId="35658"/>
    <cellStyle name="Porcentual 3 4 5 10" xfId="37602"/>
    <cellStyle name="Porcentual 3 4 5 2" xfId="37112"/>
    <cellStyle name="Porcentual 3 4 5 2 2" xfId="32212"/>
    <cellStyle name="Porcentual 3 4 5 2 2 2" xfId="38556"/>
    <cellStyle name="Porcentual 3 4 5 2 3" xfId="32215"/>
    <cellStyle name="Porcentual 3 4 5 3" xfId="36169"/>
    <cellStyle name="Porcentual 3 4 5 3 2" xfId="36030"/>
    <cellStyle name="Porcentual 3 4 5 3 2 2" xfId="13477"/>
    <cellStyle name="Porcentual 3 4 5 3 3" xfId="9565"/>
    <cellStyle name="Porcentual 3 4 5 4" xfId="34122"/>
    <cellStyle name="Porcentual 3 4 5 4 2" xfId="34804"/>
    <cellStyle name="Porcentual 3 4 5 4 2 2" xfId="34643"/>
    <cellStyle name="Porcentual 3 4 5 4 3" xfId="28787"/>
    <cellStyle name="Porcentual 3 4 5 5" xfId="34440"/>
    <cellStyle name="Porcentual 3 4 5 5 2" xfId="38033"/>
    <cellStyle name="Porcentual 3 4 5 5 2 2" xfId="38422"/>
    <cellStyle name="Porcentual 3 4 5 5 3" xfId="38869"/>
    <cellStyle name="Porcentual 3 4 5 6" xfId="35831"/>
    <cellStyle name="Porcentual 3 4 5 6 2" xfId="38844"/>
    <cellStyle name="Porcentual 3 4 5 6 2 2" xfId="37853"/>
    <cellStyle name="Porcentual 3 4 5 6 3" xfId="32226"/>
    <cellStyle name="Porcentual 3 4 5 7" xfId="38794"/>
    <cellStyle name="Porcentual 3 4 5 7 2" xfId="38581"/>
    <cellStyle name="Porcentual 3 4 5 7 2 2" xfId="37459"/>
    <cellStyle name="Porcentual 3 4 5 7 3" xfId="38687"/>
    <cellStyle name="Porcentual 3 4 5 8" xfId="38597"/>
    <cellStyle name="Porcentual 3 4 5 8 2" xfId="37118"/>
    <cellStyle name="Porcentual 3 4 5 9" xfId="20704"/>
    <cellStyle name="Porcentual 3 4 5 9 2" xfId="16991"/>
    <cellStyle name="Porcentual 3 4 6" xfId="38251"/>
    <cellStyle name="Porcentual 3 4 6 10" xfId="37435"/>
    <cellStyle name="Porcentual 3 4 6 2" xfId="38233"/>
    <cellStyle name="Porcentual 3 4 6 2 2" xfId="33561"/>
    <cellStyle name="Porcentual 3 4 6 2 2 2" xfId="34626"/>
    <cellStyle name="Porcentual 3 4 6 2 3" xfId="38325"/>
    <cellStyle name="Porcentual 3 4 6 3" xfId="37966"/>
    <cellStyle name="Porcentual 3 4 6 3 2" xfId="31125"/>
    <cellStyle name="Porcentual 3 4 6 3 2 2" xfId="33016"/>
    <cellStyle name="Porcentual 3 4 6 3 3" xfId="10210"/>
    <cellStyle name="Porcentual 3 4 6 4" xfId="33906"/>
    <cellStyle name="Porcentual 3 4 6 4 2" xfId="18657"/>
    <cellStyle name="Porcentual 3 4 6 4 2 2" xfId="18661"/>
    <cellStyle name="Porcentual 3 4 6 4 3" xfId="18668"/>
    <cellStyle name="Porcentual 3 4 6 5" xfId="36543"/>
    <cellStyle name="Porcentual 3 4 6 5 2" xfId="30686"/>
    <cellStyle name="Porcentual 3 4 6 5 2 2" xfId="37830"/>
    <cellStyle name="Porcentual 3 4 6 5 3" xfId="38090"/>
    <cellStyle name="Porcentual 3 4 6 6" xfId="38326"/>
    <cellStyle name="Porcentual 3 4 6 6 2" xfId="33598"/>
    <cellStyle name="Porcentual 3 4 6 6 2 2" xfId="37470"/>
    <cellStyle name="Porcentual 3 4 6 6 3" xfId="32599"/>
    <cellStyle name="Porcentual 3 4 6 7" xfId="32941"/>
    <cellStyle name="Porcentual 3 4 6 7 2" xfId="33602"/>
    <cellStyle name="Porcentual 3 4 6 7 2 2" xfId="36562"/>
    <cellStyle name="Porcentual 3 4 6 7 3" xfId="38707"/>
    <cellStyle name="Porcentual 3 4 6 8" xfId="38316"/>
    <cellStyle name="Porcentual 3 4 6 8 2" xfId="38461"/>
    <cellStyle name="Porcentual 3 4 6 9" xfId="21611"/>
    <cellStyle name="Porcentual 3 4 6 9 2" xfId="13869"/>
    <cellStyle name="Porcentual 3 4 7" xfId="37745"/>
    <cellStyle name="Porcentual 3 4 7 2" xfId="34355"/>
    <cellStyle name="Porcentual 3 4 7 2 2" xfId="34363"/>
    <cellStyle name="Porcentual 3 4 7 2 2 2" xfId="34366"/>
    <cellStyle name="Porcentual 3 4 7 2 3" xfId="34369"/>
    <cellStyle name="Porcentual 3 4 7 3" xfId="34257"/>
    <cellStyle name="Porcentual 3 4 7 3 2" xfId="34371"/>
    <cellStyle name="Porcentual 3 4 7 3 2 2" xfId="7619"/>
    <cellStyle name="Porcentual 3 4 7 3 3" xfId="3731"/>
    <cellStyle name="Porcentual 3 4 7 4" xfId="27847"/>
    <cellStyle name="Porcentual 3 4 7 4 2" xfId="34374"/>
    <cellStyle name="Porcentual 3 4 7 4 2 2" xfId="23940"/>
    <cellStyle name="Porcentual 3 4 7 4 3" xfId="28944"/>
    <cellStyle name="Porcentual 3 4 7 5" xfId="36673"/>
    <cellStyle name="Porcentual 3 4 7 5 2" xfId="29075"/>
    <cellStyle name="Porcentual 3 4 7 5 2 2" xfId="32597"/>
    <cellStyle name="Porcentual 3 4 7 5 3" xfId="30716"/>
    <cellStyle name="Porcentual 3 4 7 6" xfId="38653"/>
    <cellStyle name="Porcentual 3 4 7 6 2" xfId="28610"/>
    <cellStyle name="Porcentual 3 4 7 6 2 2" xfId="24068"/>
    <cellStyle name="Porcentual 3 4 7 6 3" xfId="28659"/>
    <cellStyle name="Porcentual 3 4 7 7" xfId="24572"/>
    <cellStyle name="Porcentual 3 4 7 7 2" xfId="30200"/>
    <cellStyle name="Porcentual 3 4 7 8" xfId="26084"/>
    <cellStyle name="Porcentual 3 4 7 8 2" xfId="29089"/>
    <cellStyle name="Porcentual 3 4 7 9" xfId="17005"/>
    <cellStyle name="Porcentual 3 4 8" xfId="19204"/>
    <cellStyle name="Porcentual 3 4 8 2" xfId="19207"/>
    <cellStyle name="Porcentual 3 4 8 2 2" xfId="23839"/>
    <cellStyle name="Porcentual 3 4 8 3" xfId="29766"/>
    <cellStyle name="Porcentual 3 4 9" xfId="18530"/>
    <cellStyle name="Porcentual 3 4 9 2" xfId="34470"/>
    <cellStyle name="Porcentual 3 4 9 2 2" xfId="25202"/>
    <cellStyle name="Porcentual 3 4 9 3" xfId="34480"/>
    <cellStyle name="Porcentual 3 5" xfId="34679"/>
    <cellStyle name="Porcentual 3 5 10" xfId="14919"/>
    <cellStyle name="Porcentual 3 5 10 2" xfId="4026"/>
    <cellStyle name="Porcentual 3 5 10 2 2" xfId="21459"/>
    <cellStyle name="Porcentual 3 5 10 3" xfId="12037"/>
    <cellStyle name="Porcentual 3 5 11" xfId="14923"/>
    <cellStyle name="Porcentual 3 5 11 2" xfId="11597"/>
    <cellStyle name="Porcentual 3 5 11 2 2" xfId="14929"/>
    <cellStyle name="Porcentual 3 5 11 3" xfId="12054"/>
    <cellStyle name="Porcentual 3 5 12" xfId="26904"/>
    <cellStyle name="Porcentual 3 5 12 2" xfId="27727"/>
    <cellStyle name="Porcentual 3 5 12 2 2" xfId="14938"/>
    <cellStyle name="Porcentual 3 5 12 3" xfId="12076"/>
    <cellStyle name="Porcentual 3 5 13" xfId="15914"/>
    <cellStyle name="Porcentual 3 5 13 2" xfId="2174"/>
    <cellStyle name="Porcentual 3 5 13 2 2" xfId="10766"/>
    <cellStyle name="Porcentual 3 5 13 3" xfId="13093"/>
    <cellStyle name="Porcentual 3 5 14" xfId="4158"/>
    <cellStyle name="Porcentual 3 5 14 2" xfId="27748"/>
    <cellStyle name="Porcentual 3 5 15" xfId="7368"/>
    <cellStyle name="Porcentual 3 5 15 2" xfId="4723"/>
    <cellStyle name="Porcentual 3 5 16" xfId="8631"/>
    <cellStyle name="Porcentual 3 5 17" xfId="26919"/>
    <cellStyle name="Porcentual 3 5 2" xfId="22821"/>
    <cellStyle name="Porcentual 3 5 2 10" xfId="38443"/>
    <cellStyle name="Porcentual 3 5 2 10 2" xfId="12562"/>
    <cellStyle name="Porcentual 3 5 2 10 2 2" xfId="25539"/>
    <cellStyle name="Porcentual 3 5 2 10 3" xfId="13285"/>
    <cellStyle name="Porcentual 3 5 2 11" xfId="36125"/>
    <cellStyle name="Porcentual 3 5 2 11 2" xfId="34221"/>
    <cellStyle name="Porcentual 3 5 2 11 2 2" xfId="35592"/>
    <cellStyle name="Porcentual 3 5 2 11 3" xfId="9579"/>
    <cellStyle name="Porcentual 3 5 2 12" xfId="20857"/>
    <cellStyle name="Porcentual 3 5 2 12 2" xfId="21777"/>
    <cellStyle name="Porcentual 3 5 2 12 2 2" xfId="37714"/>
    <cellStyle name="Porcentual 3 5 2 12 3" xfId="11682"/>
    <cellStyle name="Porcentual 3 5 2 13" xfId="20323"/>
    <cellStyle name="Porcentual 3 5 2 13 2" xfId="31806"/>
    <cellStyle name="Porcentual 3 5 2 14" xfId="38729"/>
    <cellStyle name="Porcentual 3 5 2 14 2" xfId="3526"/>
    <cellStyle name="Porcentual 3 5 2 15" xfId="4056"/>
    <cellStyle name="Porcentual 3 5 2 16" xfId="38122"/>
    <cellStyle name="Porcentual 3 5 2 2" xfId="22824"/>
    <cellStyle name="Porcentual 3 5 2 2 10" xfId="37767"/>
    <cellStyle name="Porcentual 3 5 2 2 10 2" xfId="38060"/>
    <cellStyle name="Porcentual 3 5 2 2 11" xfId="28423"/>
    <cellStyle name="Porcentual 3 5 2 2 2" xfId="3444"/>
    <cellStyle name="Porcentual 3 5 2 2 2 10" xfId="32901"/>
    <cellStyle name="Porcentual 3 5 2 2 2 2" xfId="36921"/>
    <cellStyle name="Porcentual 3 5 2 2 2 2 2" xfId="25129"/>
    <cellStyle name="Porcentual 3 5 2 2 2 2 2 2" xfId="2215"/>
    <cellStyle name="Porcentual 3 5 2 2 2 2 3" xfId="26740"/>
    <cellStyle name="Porcentual 3 5 2 2 2 3" xfId="36319"/>
    <cellStyle name="Porcentual 3 5 2 2 2 3 2" xfId="35887"/>
    <cellStyle name="Porcentual 3 5 2 2 2 3 2 2" xfId="20781"/>
    <cellStyle name="Porcentual 3 5 2 2 2 3 3" xfId="29042"/>
    <cellStyle name="Porcentual 3 5 2 2 2 4" xfId="36819"/>
    <cellStyle name="Porcentual 3 5 2 2 2 4 2" xfId="38291"/>
    <cellStyle name="Porcentual 3 5 2 2 2 4 2 2" xfId="15281"/>
    <cellStyle name="Porcentual 3 5 2 2 2 4 3" xfId="36488"/>
    <cellStyle name="Porcentual 3 5 2 2 2 5" xfId="35508"/>
    <cellStyle name="Porcentual 3 5 2 2 2 5 2" xfId="37372"/>
    <cellStyle name="Porcentual 3 5 2 2 2 5 2 2" xfId="20788"/>
    <cellStyle name="Porcentual 3 5 2 2 2 5 3" xfId="37733"/>
    <cellStyle name="Porcentual 3 5 2 2 2 6" xfId="37608"/>
    <cellStyle name="Porcentual 3 5 2 2 2 6 2" xfId="38267"/>
    <cellStyle name="Porcentual 3 5 2 2 2 6 2 2" xfId="20791"/>
    <cellStyle name="Porcentual 3 5 2 2 2 6 3" xfId="36121"/>
    <cellStyle name="Porcentual 3 5 2 2 2 7" xfId="10436"/>
    <cellStyle name="Porcentual 3 5 2 2 2 7 2" xfId="38511"/>
    <cellStyle name="Porcentual 3 5 2 2 2 7 2 2" xfId="37288"/>
    <cellStyle name="Porcentual 3 5 2 2 2 7 3" xfId="36141"/>
    <cellStyle name="Porcentual 3 5 2 2 2 8" xfId="31612"/>
    <cellStyle name="Porcentual 3 5 2 2 2 8 2" xfId="29231"/>
    <cellStyle name="Porcentual 3 5 2 2 2 9" xfId="31974"/>
    <cellStyle name="Porcentual 3 5 2 2 2 9 2" xfId="29235"/>
    <cellStyle name="Porcentual 3 5 2 2 3" xfId="28569"/>
    <cellStyle name="Porcentual 3 5 2 2 3 2" xfId="37854"/>
    <cellStyle name="Porcentual 3 5 2 2 3 2 2" xfId="38260"/>
    <cellStyle name="Porcentual 3 5 2 2 3 3" xfId="38517"/>
    <cellStyle name="Porcentual 3 5 2 2 4" xfId="38622"/>
    <cellStyle name="Porcentual 3 5 2 2 4 2" xfId="37526"/>
    <cellStyle name="Porcentual 3 5 2 2 4 2 2" xfId="36843"/>
    <cellStyle name="Porcentual 3 5 2 2 4 3" xfId="6047"/>
    <cellStyle name="Porcentual 3 5 2 2 5" xfId="14824"/>
    <cellStyle name="Porcentual 3 5 2 2 5 2" xfId="36014"/>
    <cellStyle name="Porcentual 3 5 2 2 5 2 2" xfId="28789"/>
    <cellStyle name="Porcentual 3 5 2 2 5 3" xfId="37637"/>
    <cellStyle name="Porcentual 3 5 2 2 6" xfId="688"/>
    <cellStyle name="Porcentual 3 5 2 2 6 2" xfId="32198"/>
    <cellStyle name="Porcentual 3 5 2 2 6 2 2" xfId="32546"/>
    <cellStyle name="Porcentual 3 5 2 2 6 3" xfId="37846"/>
    <cellStyle name="Porcentual 3 5 2 2 7" xfId="38566"/>
    <cellStyle name="Porcentual 3 5 2 2 7 2" xfId="32627"/>
    <cellStyle name="Porcentual 3 5 2 2 7 2 2" xfId="33419"/>
    <cellStyle name="Porcentual 3 5 2 2 7 3" xfId="34103"/>
    <cellStyle name="Porcentual 3 5 2 2 8" xfId="30292"/>
    <cellStyle name="Porcentual 3 5 2 2 8 2" xfId="32325"/>
    <cellStyle name="Porcentual 3 5 2 2 8 2 2" xfId="38484"/>
    <cellStyle name="Porcentual 3 5 2 2 8 3" xfId="32327"/>
    <cellStyle name="Porcentual 3 5 2 2 9" xfId="35606"/>
    <cellStyle name="Porcentual 3 5 2 2 9 2" xfId="32354"/>
    <cellStyle name="Porcentual 3 5 2 3" xfId="12488"/>
    <cellStyle name="Porcentual 3 5 2 3 10" xfId="1418"/>
    <cellStyle name="Porcentual 3 5 2 3 10 2" xfId="3998"/>
    <cellStyle name="Porcentual 3 5 2 3 11" xfId="34383"/>
    <cellStyle name="Porcentual 3 5 2 3 2" xfId="29787"/>
    <cellStyle name="Porcentual 3 5 2 3 2 10" xfId="21457"/>
    <cellStyle name="Porcentual 3 5 2 3 2 2" xfId="32341"/>
    <cellStyle name="Porcentual 3 5 2 3 2 2 2" xfId="33926"/>
    <cellStyle name="Porcentual 3 5 2 3 2 2 2 2" xfId="3168"/>
    <cellStyle name="Porcentual 3 5 2 3 2 2 3" xfId="7379"/>
    <cellStyle name="Porcentual 3 5 2 3 2 3" xfId="30383"/>
    <cellStyle name="Porcentual 3 5 2 3 2 3 2" xfId="35334"/>
    <cellStyle name="Porcentual 3 5 2 3 2 3 2 2" xfId="20467"/>
    <cellStyle name="Porcentual 3 5 2 3 2 3 3" xfId="1963"/>
    <cellStyle name="Porcentual 3 5 2 3 2 4" xfId="35030"/>
    <cellStyle name="Porcentual 3 5 2 3 2 4 2" xfId="33768"/>
    <cellStyle name="Porcentual 3 5 2 3 2 4 2 2" xfId="20848"/>
    <cellStyle name="Porcentual 3 5 2 3 2 4 3" xfId="7403"/>
    <cellStyle name="Porcentual 3 5 2 3 2 5" xfId="37754"/>
    <cellStyle name="Porcentual 3 5 2 3 2 5 2" xfId="7318"/>
    <cellStyle name="Porcentual 3 5 2 3 2 5 2 2" xfId="20854"/>
    <cellStyle name="Porcentual 3 5 2 3 2 5 3" xfId="7408"/>
    <cellStyle name="Porcentual 3 5 2 3 2 6" xfId="34124"/>
    <cellStyle name="Porcentual 3 5 2 3 2 6 2" xfId="34270"/>
    <cellStyle name="Porcentual 3 5 2 3 2 6 2 2" xfId="20862"/>
    <cellStyle name="Porcentual 3 5 2 3 2 6 3" xfId="8284"/>
    <cellStyle name="Porcentual 3 5 2 3 2 7" xfId="8973"/>
    <cellStyle name="Porcentual 3 5 2 3 2 7 2" xfId="33731"/>
    <cellStyle name="Porcentual 3 5 2 3 2 7 2 2" xfId="8456"/>
    <cellStyle name="Porcentual 3 5 2 3 2 7 3" xfId="3612"/>
    <cellStyle name="Porcentual 3 5 2 3 2 8" xfId="29340"/>
    <cellStyle name="Porcentual 3 5 2 3 2 8 2" xfId="29343"/>
    <cellStyle name="Porcentual 3 5 2 3 2 9" xfId="27805"/>
    <cellStyle name="Porcentual 3 5 2 3 2 9 2" xfId="37953"/>
    <cellStyle name="Porcentual 3 5 2 3 3" xfId="29688"/>
    <cellStyle name="Porcentual 3 5 2 3 3 2" xfId="37628"/>
    <cellStyle name="Porcentual 3 5 2 3 3 2 2" xfId="6963"/>
    <cellStyle name="Porcentual 3 5 2 3 3 3" xfId="38692"/>
    <cellStyle name="Porcentual 3 5 2 3 4" xfId="38013"/>
    <cellStyle name="Porcentual 3 5 2 3 4 2" xfId="34136"/>
    <cellStyle name="Porcentual 3 5 2 3 4 2 2" xfId="26701"/>
    <cellStyle name="Porcentual 3 5 2 3 4 3" xfId="18008"/>
    <cellStyle name="Porcentual 3 5 2 3 5" xfId="25215"/>
    <cellStyle name="Porcentual 3 5 2 3 5 2" xfId="34361"/>
    <cellStyle name="Porcentual 3 5 2 3 5 2 2" xfId="3609"/>
    <cellStyle name="Porcentual 3 5 2 3 5 3" xfId="34248"/>
    <cellStyle name="Porcentual 3 5 2 3 6" xfId="34799"/>
    <cellStyle name="Porcentual 3 5 2 3 6 2" xfId="32929"/>
    <cellStyle name="Porcentual 3 5 2 3 6 2 2" xfId="11538"/>
    <cellStyle name="Porcentual 3 5 2 3 6 3" xfId="36178"/>
    <cellStyle name="Porcentual 3 5 2 3 7" xfId="38848"/>
    <cellStyle name="Porcentual 3 5 2 3 7 2" xfId="28265"/>
    <cellStyle name="Porcentual 3 5 2 3 7 2 2" xfId="11552"/>
    <cellStyle name="Porcentual 3 5 2 3 7 3" xfId="26220"/>
    <cellStyle name="Porcentual 3 5 2 3 8" xfId="32688"/>
    <cellStyle name="Porcentual 3 5 2 3 8 2" xfId="29844"/>
    <cellStyle name="Porcentual 3 5 2 3 8 2 2" xfId="7598"/>
    <cellStyle name="Porcentual 3 5 2 3 8 3" xfId="35902"/>
    <cellStyle name="Porcentual 3 5 2 3 9" xfId="26343"/>
    <cellStyle name="Porcentual 3 5 2 3 9 2" xfId="29846"/>
    <cellStyle name="Porcentual 3 5 2 4" xfId="35558"/>
    <cellStyle name="Porcentual 3 5 2 4 10" xfId="31260"/>
    <cellStyle name="Porcentual 3 5 2 4 2" xfId="29882"/>
    <cellStyle name="Porcentual 3 5 2 4 2 2" xfId="918"/>
    <cellStyle name="Porcentual 3 5 2 4 2 2 2" xfId="22484"/>
    <cellStyle name="Porcentual 3 5 2 4 2 3" xfId="8747"/>
    <cellStyle name="Porcentual 3 5 2 4 3" xfId="28572"/>
    <cellStyle name="Porcentual 3 5 2 4 3 2" xfId="22508"/>
    <cellStyle name="Porcentual 3 5 2 4 3 2 2" xfId="7162"/>
    <cellStyle name="Porcentual 3 5 2 4 3 3" xfId="22503"/>
    <cellStyle name="Porcentual 3 5 2 4 4" xfId="37545"/>
    <cellStyle name="Porcentual 3 5 2 4 4 2" xfId="34937"/>
    <cellStyle name="Porcentual 3 5 2 4 4 2 2" xfId="2301"/>
    <cellStyle name="Porcentual 3 5 2 4 4 3" xfId="18010"/>
    <cellStyle name="Porcentual 3 5 2 4 5" xfId="28268"/>
    <cellStyle name="Porcentual 3 5 2 4 5 2" xfId="35783"/>
    <cellStyle name="Porcentual 3 5 2 4 5 2 2" xfId="26936"/>
    <cellStyle name="Porcentual 3 5 2 4 5 3" xfId="33129"/>
    <cellStyle name="Porcentual 3 5 2 4 6" xfId="37351"/>
    <cellStyle name="Porcentual 3 5 2 4 6 2" xfId="33324"/>
    <cellStyle name="Porcentual 3 5 2 4 6 2 2" xfId="31952"/>
    <cellStyle name="Porcentual 3 5 2 4 6 3" xfId="30262"/>
    <cellStyle name="Porcentual 3 5 2 4 7" xfId="38572"/>
    <cellStyle name="Porcentual 3 5 2 4 7 2" xfId="35114"/>
    <cellStyle name="Porcentual 3 5 2 4 7 2 2" xfId="18229"/>
    <cellStyle name="Porcentual 3 5 2 4 7 3" xfId="32478"/>
    <cellStyle name="Porcentual 3 5 2 4 8" xfId="30384"/>
    <cellStyle name="Porcentual 3 5 2 4 8 2" xfId="38726"/>
    <cellStyle name="Porcentual 3 5 2 4 9" xfId="1999"/>
    <cellStyle name="Porcentual 3 5 2 4 9 2" xfId="30978"/>
    <cellStyle name="Porcentual 3 5 2 5" xfId="3688"/>
    <cellStyle name="Porcentual 3 5 2 5 10" xfId="37703"/>
    <cellStyle name="Porcentual 3 5 2 5 2" xfId="33552"/>
    <cellStyle name="Porcentual 3 5 2 5 2 2" xfId="4763"/>
    <cellStyle name="Porcentual 3 5 2 5 2 2 2" xfId="30294"/>
    <cellStyle name="Porcentual 3 5 2 5 2 3" xfId="8796"/>
    <cellStyle name="Porcentual 3 5 2 5 3" xfId="4327"/>
    <cellStyle name="Porcentual 3 5 2 5 3 2" xfId="13651"/>
    <cellStyle name="Porcentual 3 5 2 5 3 2 2" xfId="26983"/>
    <cellStyle name="Porcentual 3 5 2 5 3 3" xfId="24128"/>
    <cellStyle name="Porcentual 3 5 2 5 4" xfId="38589"/>
    <cellStyle name="Porcentual 3 5 2 5 4 2" xfId="38587"/>
    <cellStyle name="Porcentual 3 5 2 5 4 2 2" xfId="30333"/>
    <cellStyle name="Porcentual 3 5 2 5 4 3" xfId="18015"/>
    <cellStyle name="Porcentual 3 5 2 5 5" xfId="37501"/>
    <cellStyle name="Porcentual 3 5 2 5 5 2" xfId="26497"/>
    <cellStyle name="Porcentual 3 5 2 5 5 2 2" xfId="7708"/>
    <cellStyle name="Porcentual 3 5 2 5 5 3" xfId="33607"/>
    <cellStyle name="Porcentual 3 5 2 5 6" xfId="24076"/>
    <cellStyle name="Porcentual 3 5 2 5 6 2" xfId="37676"/>
    <cellStyle name="Porcentual 3 5 2 5 6 2 2" xfId="5581"/>
    <cellStyle name="Porcentual 3 5 2 5 6 3" xfId="35470"/>
    <cellStyle name="Porcentual 3 5 2 5 7" xfId="37870"/>
    <cellStyle name="Porcentual 3 5 2 5 7 2" xfId="36365"/>
    <cellStyle name="Porcentual 3 5 2 5 7 2 2" xfId="6572"/>
    <cellStyle name="Porcentual 3 5 2 5 7 3" xfId="34399"/>
    <cellStyle name="Porcentual 3 5 2 5 8" xfId="35655"/>
    <cellStyle name="Porcentual 3 5 2 5 8 2" xfId="30386"/>
    <cellStyle name="Porcentual 3 5 2 5 9" xfId="30392"/>
    <cellStyle name="Porcentual 3 5 2 5 9 2" xfId="31041"/>
    <cellStyle name="Porcentual 3 5 2 6" xfId="10691"/>
    <cellStyle name="Porcentual 3 5 2 6 2" xfId="16449"/>
    <cellStyle name="Porcentual 3 5 2 6 2 2" xfId="25049"/>
    <cellStyle name="Porcentual 3 5 2 6 2 2 2" xfId="23264"/>
    <cellStyle name="Porcentual 3 5 2 6 2 3" xfId="12434"/>
    <cellStyle name="Porcentual 3 5 2 6 3" xfId="38375"/>
    <cellStyle name="Porcentual 3 5 2 6 3 2" xfId="25055"/>
    <cellStyle name="Porcentual 3 5 2 6 3 2 2" xfId="25058"/>
    <cellStyle name="Porcentual 3 5 2 6 3 3" xfId="25063"/>
    <cellStyle name="Porcentual 3 5 2 6 4" xfId="38216"/>
    <cellStyle name="Porcentual 3 5 2 6 4 2" xfId="37603"/>
    <cellStyle name="Porcentual 3 5 2 6 4 2 2" xfId="28933"/>
    <cellStyle name="Porcentual 3 5 2 6 4 3" xfId="30579"/>
    <cellStyle name="Porcentual 3 5 2 6 5" xfId="30641"/>
    <cellStyle name="Porcentual 3 5 2 6 5 2" xfId="38319"/>
    <cellStyle name="Porcentual 3 5 2 6 5 2 2" xfId="38609"/>
    <cellStyle name="Porcentual 3 5 2 6 5 3" xfId="30595"/>
    <cellStyle name="Porcentual 3 5 2 6 6" xfId="30017"/>
    <cellStyle name="Porcentual 3 5 2 6 6 2" xfId="38822"/>
    <cellStyle name="Porcentual 3 5 2 6 6 2 2" xfId="31652"/>
    <cellStyle name="Porcentual 3 5 2 6 6 3" xfId="32337"/>
    <cellStyle name="Porcentual 3 5 2 6 7" xfId="35703"/>
    <cellStyle name="Porcentual 3 5 2 6 7 2" xfId="35270"/>
    <cellStyle name="Porcentual 3 5 2 6 8" xfId="30397"/>
    <cellStyle name="Porcentual 3 5 2 6 8 2" xfId="37130"/>
    <cellStyle name="Porcentual 3 5 2 6 9" xfId="30413"/>
    <cellStyle name="Porcentual 3 5 2 7" xfId="4996"/>
    <cellStyle name="Porcentual 3 5 2 7 2" xfId="28577"/>
    <cellStyle name="Porcentual 3 5 2 7 2 2" xfId="38574"/>
    <cellStyle name="Porcentual 3 5 2 7 3" xfId="36655"/>
    <cellStyle name="Porcentual 3 5 2 8" xfId="37928"/>
    <cellStyle name="Porcentual 3 5 2 8 2" xfId="34898"/>
    <cellStyle name="Porcentual 3 5 2 8 2 2" xfId="27813"/>
    <cellStyle name="Porcentual 3 5 2 8 3" xfId="36977"/>
    <cellStyle name="Porcentual 3 5 2 9" xfId="23934"/>
    <cellStyle name="Porcentual 3 5 2 9 2" xfId="8926"/>
    <cellStyle name="Porcentual 3 5 2 9 2 2" xfId="36628"/>
    <cellStyle name="Porcentual 3 5 2 9 3" xfId="38487"/>
    <cellStyle name="Porcentual 3 5 3" xfId="10212"/>
    <cellStyle name="Porcentual 3 5 3 10" xfId="15466"/>
    <cellStyle name="Porcentual 3 5 3 10 2" xfId="14783"/>
    <cellStyle name="Porcentual 3 5 3 11" xfId="24932"/>
    <cellStyle name="Porcentual 3 5 3 2" xfId="29809"/>
    <cellStyle name="Porcentual 3 5 3 2 10" xfId="24606"/>
    <cellStyle name="Porcentual 3 5 3 2 2" xfId="7205"/>
    <cellStyle name="Porcentual 3 5 3 2 2 2" xfId="36088"/>
    <cellStyle name="Porcentual 3 5 3 2 2 2 2" xfId="27097"/>
    <cellStyle name="Porcentual 3 5 3 2 2 3" xfId="32512"/>
    <cellStyle name="Porcentual 3 5 3 2 3" xfId="32518"/>
    <cellStyle name="Porcentual 3 5 3 2 3 2" xfId="38739"/>
    <cellStyle name="Porcentual 3 5 3 2 3 2 2" xfId="25020"/>
    <cellStyle name="Porcentual 3 5 3 2 3 3" xfId="36675"/>
    <cellStyle name="Porcentual 3 5 3 2 4" xfId="31634"/>
    <cellStyle name="Porcentual 3 5 3 2 4 2" xfId="29533"/>
    <cellStyle name="Porcentual 3 5 3 2 4 2 2" xfId="25044"/>
    <cellStyle name="Porcentual 3 5 3 2 4 3" xfId="23387"/>
    <cellStyle name="Porcentual 3 5 3 2 5" xfId="14833"/>
    <cellStyle name="Porcentual 3 5 3 2 5 2" xfId="29546"/>
    <cellStyle name="Porcentual 3 5 3 2 5 2 2" xfId="30710"/>
    <cellStyle name="Porcentual 3 5 3 2 5 3" xfId="30733"/>
    <cellStyle name="Porcentual 3 5 3 2 6" xfId="32549"/>
    <cellStyle name="Porcentual 3 5 3 2 6 2" xfId="36825"/>
    <cellStyle name="Porcentual 3 5 3 2 6 2 2" xfId="12169"/>
    <cellStyle name="Porcentual 3 5 3 2 6 3" xfId="30493"/>
    <cellStyle name="Porcentual 3 5 3 2 7" xfId="35897"/>
    <cellStyle name="Porcentual 3 5 3 2 7 2" xfId="38258"/>
    <cellStyle name="Porcentual 3 5 3 2 7 2 2" xfId="36942"/>
    <cellStyle name="Porcentual 3 5 3 2 7 3" xfId="37247"/>
    <cellStyle name="Porcentual 3 5 3 2 8" xfId="26980"/>
    <cellStyle name="Porcentual 3 5 3 2 8 2" xfId="37315"/>
    <cellStyle name="Porcentual 3 5 3 2 9" xfId="25793"/>
    <cellStyle name="Porcentual 3 5 3 2 9 2" xfId="34837"/>
    <cellStyle name="Porcentual 3 5 3 3" xfId="33200"/>
    <cellStyle name="Porcentual 3 5 3 3 2" xfId="34856"/>
    <cellStyle name="Porcentual 3 5 3 3 2 2" xfId="38465"/>
    <cellStyle name="Porcentual 3 5 3 3 3" xfId="32592"/>
    <cellStyle name="Porcentual 3 5 3 4" xfId="37293"/>
    <cellStyle name="Porcentual 3 5 3 4 2" xfId="32649"/>
    <cellStyle name="Porcentual 3 5 3 4 2 2" xfId="38454"/>
    <cellStyle name="Porcentual 3 5 3 4 3" xfId="32653"/>
    <cellStyle name="Porcentual 3 5 3 5" xfId="30235"/>
    <cellStyle name="Porcentual 3 5 3 5 2" xfId="32705"/>
    <cellStyle name="Porcentual 3 5 3 5 2 2" xfId="32711"/>
    <cellStyle name="Porcentual 3 5 3 5 3" xfId="14162"/>
    <cellStyle name="Porcentual 3 5 3 6" xfId="7224"/>
    <cellStyle name="Porcentual 3 5 3 6 2" xfId="10110"/>
    <cellStyle name="Porcentual 3 5 3 6 2 2" xfId="3694"/>
    <cellStyle name="Porcentual 3 5 3 6 3" xfId="1925"/>
    <cellStyle name="Porcentual 3 5 3 7" xfId="19187"/>
    <cellStyle name="Porcentual 3 5 3 7 2" xfId="35409"/>
    <cellStyle name="Porcentual 3 5 3 7 2 2" xfId="34441"/>
    <cellStyle name="Porcentual 3 5 3 7 3" xfId="38010"/>
    <cellStyle name="Porcentual 3 5 3 8" xfId="35802"/>
    <cellStyle name="Porcentual 3 5 3 8 2" xfId="35743"/>
    <cellStyle name="Porcentual 3 5 3 8 2 2" xfId="36230"/>
    <cellStyle name="Porcentual 3 5 3 8 3" xfId="18759"/>
    <cellStyle name="Porcentual 3 5 3 9" xfId="8802"/>
    <cellStyle name="Porcentual 3 5 3 9 2" xfId="3345"/>
    <cellStyle name="Porcentual 3 5 4" xfId="37936"/>
    <cellStyle name="Porcentual 3 5 4 10" xfId="31663"/>
    <cellStyle name="Porcentual 3 5 4 10 2" xfId="15499"/>
    <cellStyle name="Porcentual 3 5 4 11" xfId="21905"/>
    <cellStyle name="Porcentual 3 5 4 2" xfId="34745"/>
    <cellStyle name="Porcentual 3 5 4 2 10" xfId="36398"/>
    <cellStyle name="Porcentual 3 5 4 2 2" xfId="32871"/>
    <cellStyle name="Porcentual 3 5 4 2 2 2" xfId="36241"/>
    <cellStyle name="Porcentual 3 5 4 2 2 2 2" xfId="31188"/>
    <cellStyle name="Porcentual 3 5 4 2 2 3" xfId="30467"/>
    <cellStyle name="Porcentual 3 5 4 2 3" xfId="32874"/>
    <cellStyle name="Porcentual 3 5 4 2 3 2" xfId="36387"/>
    <cellStyle name="Porcentual 3 5 4 2 3 2 2" xfId="31241"/>
    <cellStyle name="Porcentual 3 5 4 2 3 3" xfId="37589"/>
    <cellStyle name="Porcentual 3 5 4 2 4" xfId="32171"/>
    <cellStyle name="Porcentual 3 5 4 2 4 2" xfId="32876"/>
    <cellStyle name="Porcentual 3 5 4 2 4 2 2" xfId="35697"/>
    <cellStyle name="Porcentual 3 5 4 2 4 3" xfId="32880"/>
    <cellStyle name="Porcentual 3 5 4 2 5" xfId="26241"/>
    <cellStyle name="Porcentual 3 5 4 2 5 2" xfId="32885"/>
    <cellStyle name="Porcentual 3 5 4 2 5 2 2" xfId="35832"/>
    <cellStyle name="Porcentual 3 5 4 2 5 3" xfId="21386"/>
    <cellStyle name="Porcentual 3 5 4 2 6" xfId="32887"/>
    <cellStyle name="Porcentual 3 5 4 2 6 2" xfId="35361"/>
    <cellStyle name="Porcentual 3 5 4 2 6 2 2" xfId="35921"/>
    <cellStyle name="Porcentual 3 5 4 2 6 3" xfId="38648"/>
    <cellStyle name="Porcentual 3 5 4 2 7" xfId="37576"/>
    <cellStyle name="Porcentual 3 5 4 2 7 2" xfId="36799"/>
    <cellStyle name="Porcentual 3 5 4 2 7 2 2" xfId="33385"/>
    <cellStyle name="Porcentual 3 5 4 2 7 3" xfId="38388"/>
    <cellStyle name="Porcentual 3 5 4 2 8" xfId="23671"/>
    <cellStyle name="Porcentual 3 5 4 2 8 2" xfId="28917"/>
    <cellStyle name="Porcentual 3 5 4 2 9" xfId="3541"/>
    <cellStyle name="Porcentual 3 5 4 2 9 2" xfId="6239"/>
    <cellStyle name="Porcentual 3 5 4 3" xfId="34863"/>
    <cellStyle name="Porcentual 3 5 4 3 2" xfId="37378"/>
    <cellStyle name="Porcentual 3 5 4 3 2 2" xfId="34895"/>
    <cellStyle name="Porcentual 3 5 4 3 3" xfId="36119"/>
    <cellStyle name="Porcentual 3 5 4 4" xfId="37301"/>
    <cellStyle name="Porcentual 3 5 4 4 2" xfId="33578"/>
    <cellStyle name="Porcentual 3 5 4 4 2 2" xfId="35064"/>
    <cellStyle name="Porcentual 3 5 4 4 3" xfId="7236"/>
    <cellStyle name="Porcentual 3 5 4 5" xfId="26196"/>
    <cellStyle name="Porcentual 3 5 4 5 2" xfId="37918"/>
    <cellStyle name="Porcentual 3 5 4 5 2 2" xfId="38128"/>
    <cellStyle name="Porcentual 3 5 4 5 3" xfId="10312"/>
    <cellStyle name="Porcentual 3 5 4 6" xfId="7198"/>
    <cellStyle name="Porcentual 3 5 4 6 2" xfId="6693"/>
    <cellStyle name="Porcentual 3 5 4 6 2 2" xfId="9002"/>
    <cellStyle name="Porcentual 3 5 4 6 3" xfId="9019"/>
    <cellStyle name="Porcentual 3 5 4 7" xfId="35464"/>
    <cellStyle name="Porcentual 3 5 4 7 2" xfId="37196"/>
    <cellStyle name="Porcentual 3 5 4 7 2 2" xfId="27275"/>
    <cellStyle name="Porcentual 3 5 4 7 3" xfId="35865"/>
    <cellStyle name="Porcentual 3 5 4 8" xfId="35514"/>
    <cellStyle name="Porcentual 3 5 4 8 2" xfId="31588"/>
    <cellStyle name="Porcentual 3 5 4 8 2 2" xfId="30390"/>
    <cellStyle name="Porcentual 3 5 4 8 3" xfId="18765"/>
    <cellStyle name="Porcentual 3 5 4 9" xfId="8827"/>
    <cellStyle name="Porcentual 3 5 4 9 2" xfId="2716"/>
    <cellStyle name="Porcentual 3 5 5" xfId="37763"/>
    <cellStyle name="Porcentual 3 5 5 10" xfId="37595"/>
    <cellStyle name="Porcentual 3 5 5 2" xfId="37556"/>
    <cellStyle name="Porcentual 3 5 5 2 2" xfId="33024"/>
    <cellStyle name="Porcentual 3 5 5 2 2 2" xfId="38169"/>
    <cellStyle name="Porcentual 3 5 5 2 3" xfId="34831"/>
    <cellStyle name="Porcentual 3 5 5 3" xfId="37483"/>
    <cellStyle name="Porcentual 3 5 5 3 2" xfId="35669"/>
    <cellStyle name="Porcentual 3 5 5 3 2 2" xfId="30511"/>
    <cellStyle name="Porcentual 3 5 5 3 3" xfId="11412"/>
    <cellStyle name="Porcentual 3 5 5 4" xfId="37998"/>
    <cellStyle name="Porcentual 3 5 5 4 2" xfId="35272"/>
    <cellStyle name="Porcentual 3 5 5 4 2 2" xfId="38680"/>
    <cellStyle name="Porcentual 3 5 5 4 3" xfId="29312"/>
    <cellStyle name="Porcentual 3 5 5 5" xfId="36231"/>
    <cellStyle name="Porcentual 3 5 5 5 2" xfId="38337"/>
    <cellStyle name="Porcentual 3 5 5 5 2 2" xfId="38806"/>
    <cellStyle name="Porcentual 3 5 5 5 3" xfId="2156"/>
    <cellStyle name="Porcentual 3 5 5 6" xfId="2499"/>
    <cellStyle name="Porcentual 3 5 5 6 2" xfId="30277"/>
    <cellStyle name="Porcentual 3 5 5 6 2 2" xfId="38202"/>
    <cellStyle name="Porcentual 3 5 5 6 3" xfId="33845"/>
    <cellStyle name="Porcentual 3 5 5 7" xfId="27717"/>
    <cellStyle name="Porcentual 3 5 5 7 2" xfId="33044"/>
    <cellStyle name="Porcentual 3 5 5 7 2 2" xfId="38078"/>
    <cellStyle name="Porcentual 3 5 5 7 3" xfId="36269"/>
    <cellStyle name="Porcentual 3 5 5 8" xfId="37484"/>
    <cellStyle name="Porcentual 3 5 5 8 2" xfId="36212"/>
    <cellStyle name="Porcentual 3 5 5 9" xfId="11845"/>
    <cellStyle name="Porcentual 3 5 5 9 2" xfId="4734"/>
    <cellStyle name="Porcentual 3 5 6" xfId="16851"/>
    <cellStyle name="Porcentual 3 5 6 10" xfId="36353"/>
    <cellStyle name="Porcentual 3 5 6 2" xfId="2459"/>
    <cellStyle name="Porcentual 3 5 6 2 2" xfId="33662"/>
    <cellStyle name="Porcentual 3 5 6 2 2 2" xfId="37747"/>
    <cellStyle name="Porcentual 3 5 6 2 3" xfId="37802"/>
    <cellStyle name="Porcentual 3 5 6 3" xfId="38683"/>
    <cellStyle name="Porcentual 3 5 6 3 2" xfId="33666"/>
    <cellStyle name="Porcentual 3 5 6 3 2 2" xfId="37323"/>
    <cellStyle name="Porcentual 3 5 6 3 3" xfId="3371"/>
    <cellStyle name="Porcentual 3 5 6 4" xfId="35235"/>
    <cellStyle name="Porcentual 3 5 6 4 2" xfId="35682"/>
    <cellStyle name="Porcentual 3 5 6 4 2 2" xfId="9534"/>
    <cellStyle name="Porcentual 3 5 6 4 3" xfId="32377"/>
    <cellStyle name="Porcentual 3 5 6 5" xfId="36746"/>
    <cellStyle name="Porcentual 3 5 6 5 2" xfId="33671"/>
    <cellStyle name="Porcentual 3 5 6 5 2 2" xfId="38399"/>
    <cellStyle name="Porcentual 3 5 6 5 3" xfId="38841"/>
    <cellStyle name="Porcentual 3 5 6 6" xfId="32471"/>
    <cellStyle name="Porcentual 3 5 6 6 2" xfId="27336"/>
    <cellStyle name="Porcentual 3 5 6 6 2 2" xfId="38131"/>
    <cellStyle name="Porcentual 3 5 6 6 3" xfId="32117"/>
    <cellStyle name="Porcentual 3 5 6 7" xfId="32947"/>
    <cellStyle name="Porcentual 3 5 6 7 2" xfId="27357"/>
    <cellStyle name="Porcentual 3 5 6 7 2 2" xfId="27408"/>
    <cellStyle name="Porcentual 3 5 6 7 3" xfId="27238"/>
    <cellStyle name="Porcentual 3 5 6 8" xfId="36308"/>
    <cellStyle name="Porcentual 3 5 6 8 2" xfId="27262"/>
    <cellStyle name="Porcentual 3 5 6 9" xfId="8842"/>
    <cellStyle name="Porcentual 3 5 6 9 2" xfId="9581"/>
    <cellStyle name="Porcentual 3 5 7" xfId="7438"/>
    <cellStyle name="Porcentual 3 5 7 2" xfId="34558"/>
    <cellStyle name="Porcentual 3 5 7 2 2" xfId="34560"/>
    <cellStyle name="Porcentual 3 5 7 2 2 2" xfId="34565"/>
    <cellStyle name="Porcentual 3 5 7 2 3" xfId="24140"/>
    <cellStyle name="Porcentual 3 5 7 3" xfId="34322"/>
    <cellStyle name="Porcentual 3 5 7 3 2" xfId="30149"/>
    <cellStyle name="Porcentual 3 5 7 3 2 2" xfId="26299"/>
    <cellStyle name="Porcentual 3 5 7 3 3" xfId="6014"/>
    <cellStyle name="Porcentual 3 5 7 4" xfId="27858"/>
    <cellStyle name="Porcentual 3 5 7 4 2" xfId="33451"/>
    <cellStyle name="Porcentual 3 5 7 4 2 2" xfId="34595"/>
    <cellStyle name="Porcentual 3 5 7 4 3" xfId="25720"/>
    <cellStyle name="Porcentual 3 5 7 5" xfId="34598"/>
    <cellStyle name="Porcentual 3 5 7 5 2" xfId="34603"/>
    <cellStyle name="Porcentual 3 5 7 5 2 2" xfId="35222"/>
    <cellStyle name="Porcentual 3 5 7 5 3" xfId="33612"/>
    <cellStyle name="Porcentual 3 5 7 6" xfId="26506"/>
    <cellStyle name="Porcentual 3 5 7 6 2" xfId="26513"/>
    <cellStyle name="Porcentual 3 5 7 6 2 2" xfId="34581"/>
    <cellStyle name="Porcentual 3 5 7 6 3" xfId="33292"/>
    <cellStyle name="Porcentual 3 5 7 7" xfId="27313"/>
    <cellStyle name="Porcentual 3 5 7 7 2" xfId="34609"/>
    <cellStyle name="Porcentual 3 5 7 8" xfId="38864"/>
    <cellStyle name="Porcentual 3 5 7 8 2" xfId="38476"/>
    <cellStyle name="Porcentual 3 5 7 9" xfId="11214"/>
    <cellStyle name="Porcentual 3 5 8" xfId="19215"/>
    <cellStyle name="Porcentual 3 5 8 2" xfId="19217"/>
    <cellStyle name="Porcentual 3 5 8 2 2" xfId="35358"/>
    <cellStyle name="Porcentual 3 5 8 3" xfId="32486"/>
    <cellStyle name="Porcentual 3 5 9" xfId="30315"/>
    <cellStyle name="Porcentual 3 5 9 2" xfId="35676"/>
    <cellStyle name="Porcentual 3 5 9 2 2" xfId="35678"/>
    <cellStyle name="Porcentual 3 5 9 3" xfId="36431"/>
    <cellStyle name="Porcentual 3 6" xfId="35779"/>
    <cellStyle name="Porcentual 3 6 10" xfId="24415"/>
    <cellStyle name="Porcentual 3 6 10 2" xfId="10366"/>
    <cellStyle name="Porcentual 3 6 10 2 2" xfId="13148"/>
    <cellStyle name="Porcentual 3 6 10 2 2 2" xfId="33156"/>
    <cellStyle name="Porcentual 3 6 10 2 3" xfId="33166"/>
    <cellStyle name="Porcentual 3 6 10 3" xfId="11905"/>
    <cellStyle name="Porcentual 3 6 10 3 2" xfId="38592"/>
    <cellStyle name="Porcentual 3 6 10 3 2 2" xfId="33169"/>
    <cellStyle name="Porcentual 3 6 10 3 3" xfId="11144"/>
    <cellStyle name="Porcentual 3 6 10 4" xfId="35778"/>
    <cellStyle name="Porcentual 3 6 10 4 2" xfId="38850"/>
    <cellStyle name="Porcentual 3 6 10 4 2 2" xfId="34562"/>
    <cellStyle name="Porcentual 3 6 10 4 3" xfId="1886"/>
    <cellStyle name="Porcentual 3 6 10 5" xfId="33130"/>
    <cellStyle name="Porcentual 3 6 10 5 2" xfId="32172"/>
    <cellStyle name="Porcentual 3 6 10 5 2 2" xfId="28351"/>
    <cellStyle name="Porcentual 3 6 10 5 3" xfId="28370"/>
    <cellStyle name="Porcentual 3 6 10 6" xfId="38774"/>
    <cellStyle name="Porcentual 3 6 10 6 2" xfId="38554"/>
    <cellStyle name="Porcentual 3 6 10 6 2 2" xfId="38477"/>
    <cellStyle name="Porcentual 3 6 10 6 3" xfId="38520"/>
    <cellStyle name="Porcentual 3 6 10 7" xfId="2185"/>
    <cellStyle name="Porcentual 3 6 10 7 2" xfId="38627"/>
    <cellStyle name="Porcentual 3 6 10 8" xfId="32246"/>
    <cellStyle name="Porcentual 3 6 10 8 2" xfId="28272"/>
    <cellStyle name="Porcentual 3 6 10 9" xfId="29183"/>
    <cellStyle name="Porcentual 3 6 11" xfId="1461"/>
    <cellStyle name="Porcentual 3 6 11 2" xfId="10378"/>
    <cellStyle name="Porcentual 3 6 11 2 2" xfId="13835"/>
    <cellStyle name="Porcentual 3 6 11 3" xfId="33310"/>
    <cellStyle name="Porcentual 3 6 12" xfId="7884"/>
    <cellStyle name="Porcentual 3 6 12 2" xfId="13839"/>
    <cellStyle name="Porcentual 3 6 12 2 2" xfId="19338"/>
    <cellStyle name="Porcentual 3 6 12 3" xfId="33397"/>
    <cellStyle name="Porcentual 3 6 13" xfId="13840"/>
    <cellStyle name="Porcentual 3 6 13 2" xfId="13845"/>
    <cellStyle name="Porcentual 3 6 13 2 2" xfId="7540"/>
    <cellStyle name="Porcentual 3 6 13 3" xfId="36878"/>
    <cellStyle name="Porcentual 3 6 14" xfId="13755"/>
    <cellStyle name="Porcentual 3 6 14 2" xfId="32330"/>
    <cellStyle name="Porcentual 3 6 14 2 2" xfId="13851"/>
    <cellStyle name="Porcentual 3 6 14 3" xfId="13759"/>
    <cellStyle name="Porcentual 3 6 15" xfId="19360"/>
    <cellStyle name="Porcentual 3 6 15 2" xfId="23977"/>
    <cellStyle name="Porcentual 3 6 15 2 2" xfId="12525"/>
    <cellStyle name="Porcentual 3 6 15 3" xfId="21726"/>
    <cellStyle name="Porcentual 3 6 16" xfId="23987"/>
    <cellStyle name="Porcentual 3 6 16 2" xfId="13771"/>
    <cellStyle name="Porcentual 3 6 16 2 2" xfId="35667"/>
    <cellStyle name="Porcentual 3 6 16 3" xfId="37956"/>
    <cellStyle name="Porcentual 3 6 17" xfId="13775"/>
    <cellStyle name="Porcentual 3 6 17 2" xfId="13777"/>
    <cellStyle name="Porcentual 3 6 18" xfId="37255"/>
    <cellStyle name="Porcentual 3 6 18 2" xfId="38823"/>
    <cellStyle name="Porcentual 3 6 19" xfId="35206"/>
    <cellStyle name="Porcentual 3 6 2" xfId="16728"/>
    <cellStyle name="Porcentual 3 6 2 10" xfId="38821"/>
    <cellStyle name="Porcentual 3 6 2 10 2" xfId="30445"/>
    <cellStyle name="Porcentual 3 6 2 10 2 2" xfId="29139"/>
    <cellStyle name="Porcentual 3 6 2 10 3" xfId="31098"/>
    <cellStyle name="Porcentual 3 6 2 11" xfId="26239"/>
    <cellStyle name="Porcentual 3 6 2 11 2" xfId="30449"/>
    <cellStyle name="Porcentual 3 6 2 11 2 2" xfId="38733"/>
    <cellStyle name="Porcentual 3 6 2 11 3" xfId="31109"/>
    <cellStyle name="Porcentual 3 6 2 12" xfId="37632"/>
    <cellStyle name="Porcentual 3 6 2 12 2" xfId="30460"/>
    <cellStyle name="Porcentual 3 6 2 12 2 2" xfId="28873"/>
    <cellStyle name="Porcentual 3 6 2 12 3" xfId="13876"/>
    <cellStyle name="Porcentual 3 6 2 13" xfId="5468"/>
    <cellStyle name="Porcentual 3 6 2 13 2" xfId="38024"/>
    <cellStyle name="Porcentual 3 6 2 14" xfId="36243"/>
    <cellStyle name="Porcentual 3 6 2 14 2" xfId="37907"/>
    <cellStyle name="Porcentual 3 6 2 15" xfId="28611"/>
    <cellStyle name="Porcentual 3 6 2 16" xfId="28658"/>
    <cellStyle name="Porcentual 3 6 2 2" xfId="17521"/>
    <cellStyle name="Porcentual 3 6 2 2 10" xfId="2670"/>
    <cellStyle name="Porcentual 3 6 2 2 10 2" xfId="30620"/>
    <cellStyle name="Porcentual 3 6 2 2 11" xfId="37274"/>
    <cellStyle name="Porcentual 3 6 2 2 2" xfId="10686"/>
    <cellStyle name="Porcentual 3 6 2 2 2 10" xfId="3236"/>
    <cellStyle name="Porcentual 3 6 2 2 2 2" xfId="38268"/>
    <cellStyle name="Porcentual 3 6 2 2 2 2 2" xfId="4825"/>
    <cellStyle name="Porcentual 3 6 2 2 2 2 2 2" xfId="36224"/>
    <cellStyle name="Porcentual 3 6 2 2 2 2 3" xfId="12436"/>
    <cellStyle name="Porcentual 3 6 2 2 2 3" xfId="38374"/>
    <cellStyle name="Porcentual 3 6 2 2 2 3 2" xfId="4843"/>
    <cellStyle name="Porcentual 3 6 2 2 2 3 2 2" xfId="2561"/>
    <cellStyle name="Porcentual 3 6 2 2 2 3 3" xfId="5027"/>
    <cellStyle name="Porcentual 3 6 2 2 2 4" xfId="24237"/>
    <cellStyle name="Porcentual 3 6 2 2 2 4 2" xfId="4175"/>
    <cellStyle name="Porcentual 3 6 2 2 2 4 2 2" xfId="36065"/>
    <cellStyle name="Porcentual 3 6 2 2 2 4 3" xfId="1322"/>
    <cellStyle name="Porcentual 3 6 2 2 2 5" xfId="30643"/>
    <cellStyle name="Porcentual 3 6 2 2 2 5 2" xfId="12414"/>
    <cellStyle name="Porcentual 3 6 2 2 2 5 2 2" xfId="38834"/>
    <cellStyle name="Porcentual 3 6 2 2 2 5 3" xfId="2913"/>
    <cellStyle name="Porcentual 3 6 2 2 2 6" xfId="30015"/>
    <cellStyle name="Porcentual 3 6 2 2 2 6 2" xfId="15976"/>
    <cellStyle name="Porcentual 3 6 2 2 2 6 2 2" xfId="36579"/>
    <cellStyle name="Porcentual 3 6 2 2 2 6 3" xfId="16012"/>
    <cellStyle name="Porcentual 3 6 2 2 2 7" xfId="35705"/>
    <cellStyle name="Porcentual 3 6 2 2 2 7 2" xfId="2122"/>
    <cellStyle name="Porcentual 3 6 2 2 2 7 2 2" xfId="38634"/>
    <cellStyle name="Porcentual 3 6 2 2 2 7 3" xfId="16065"/>
    <cellStyle name="Porcentual 3 6 2 2 2 8" xfId="30396"/>
    <cellStyle name="Porcentual 3 6 2 2 2 8 2" xfId="37129"/>
    <cellStyle name="Porcentual 3 6 2 2 2 9" xfId="30415"/>
    <cellStyle name="Porcentual 3 6 2 2 2 9 2" xfId="32853"/>
    <cellStyle name="Porcentual 3 6 2 2 3" xfId="38303"/>
    <cellStyle name="Porcentual 3 6 2 2 3 2" xfId="29023"/>
    <cellStyle name="Porcentual 3 6 2 2 3 2 2" xfId="7017"/>
    <cellStyle name="Porcentual 3 6 2 2 3 3" xfId="36656"/>
    <cellStyle name="Porcentual 3 6 2 2 4" xfId="37927"/>
    <cellStyle name="Porcentual 3 6 2 2 4 2" xfId="34897"/>
    <cellStyle name="Porcentual 3 6 2 2 4 2 2" xfId="7259"/>
    <cellStyle name="Porcentual 3 6 2 2 4 3" xfId="36978"/>
    <cellStyle name="Porcentual 3 6 2 2 5" xfId="14883"/>
    <cellStyle name="Porcentual 3 6 2 2 5 2" xfId="8925"/>
    <cellStyle name="Porcentual 3 6 2 2 5 2 2" xfId="2221"/>
    <cellStyle name="Porcentual 3 6 2 2 5 3" xfId="38489"/>
    <cellStyle name="Porcentual 3 6 2 2 6" xfId="25607"/>
    <cellStyle name="Porcentual 3 6 2 2 6 2" xfId="35661"/>
    <cellStyle name="Porcentual 3 6 2 2 6 2 2" xfId="5258"/>
    <cellStyle name="Porcentual 3 6 2 2 6 3" xfId="32910"/>
    <cellStyle name="Porcentual 3 6 2 2 7" xfId="35916"/>
    <cellStyle name="Porcentual 3 6 2 2 7 2" xfId="37858"/>
    <cellStyle name="Porcentual 3 6 2 2 7 2 2" xfId="2847"/>
    <cellStyle name="Porcentual 3 6 2 2 7 3" xfId="35355"/>
    <cellStyle name="Porcentual 3 6 2 2 8" xfId="38728"/>
    <cellStyle name="Porcentual 3 6 2 2 8 2" xfId="37969"/>
    <cellStyle name="Porcentual 3 6 2 2 8 2 2" xfId="2418"/>
    <cellStyle name="Porcentual 3 6 2 2 8 3" xfId="37187"/>
    <cellStyle name="Porcentual 3 6 2 2 9" xfId="28702"/>
    <cellStyle name="Porcentual 3 6 2 2 9 2" xfId="38852"/>
    <cellStyle name="Porcentual 3 6 2 3" xfId="12479"/>
    <cellStyle name="Porcentual 3 6 2 3 10" xfId="6576"/>
    <cellStyle name="Porcentual 3 6 2 3 10 2" xfId="13929"/>
    <cellStyle name="Porcentual 3 6 2 3 11" xfId="16010"/>
    <cellStyle name="Porcentual 3 6 2 3 2" xfId="38382"/>
    <cellStyle name="Porcentual 3 6 2 3 2 10" xfId="5166"/>
    <cellStyle name="Porcentual 3 6 2 3 2 2" xfId="10113"/>
    <cellStyle name="Porcentual 3 6 2 3 2 2 2" xfId="32778"/>
    <cellStyle name="Porcentual 3 6 2 3 2 2 2 2" xfId="30202"/>
    <cellStyle name="Porcentual 3 6 2 3 2 2 3" xfId="31147"/>
    <cellStyle name="Porcentual 3 6 2 3 2 3" xfId="31170"/>
    <cellStyle name="Porcentual 3 6 2 3 2 3 2" xfId="32786"/>
    <cellStyle name="Porcentual 3 6 2 3 2 3 2 2" xfId="33568"/>
    <cellStyle name="Porcentual 3 6 2 3 2 3 3" xfId="32792"/>
    <cellStyle name="Porcentual 3 6 2 3 2 4" xfId="28806"/>
    <cellStyle name="Porcentual 3 6 2 3 2 4 2" xfId="31178"/>
    <cellStyle name="Porcentual 3 6 2 3 2 4 2 2" xfId="32626"/>
    <cellStyle name="Porcentual 3 6 2 3 2 4 3" xfId="31190"/>
    <cellStyle name="Porcentual 3 6 2 3 2 5" xfId="31369"/>
    <cellStyle name="Porcentual 3 6 2 3 2 5 2" xfId="32823"/>
    <cellStyle name="Porcentual 3 6 2 3 2 5 2 2" xfId="32680"/>
    <cellStyle name="Porcentual 3 6 2 3 2 5 3" xfId="32839"/>
    <cellStyle name="Porcentual 3 6 2 3 2 6" xfId="36618"/>
    <cellStyle name="Porcentual 3 6 2 3 2 6 2" xfId="30907"/>
    <cellStyle name="Porcentual 3 6 2 3 2 6 2 2" xfId="33982"/>
    <cellStyle name="Porcentual 3 6 2 3 2 6 3" xfId="29589"/>
    <cellStyle name="Porcentual 3 6 2 3 2 7" xfId="34049"/>
    <cellStyle name="Porcentual 3 6 2 3 2 7 2" xfId="38147"/>
    <cellStyle name="Porcentual 3 6 2 3 2 7 2 2" xfId="29271"/>
    <cellStyle name="Porcentual 3 6 2 3 2 7 3" xfId="37329"/>
    <cellStyle name="Porcentual 3 6 2 3 2 8" xfId="35588"/>
    <cellStyle name="Porcentual 3 6 2 3 2 8 2" xfId="33346"/>
    <cellStyle name="Porcentual 3 6 2 3 2 9" xfId="30465"/>
    <cellStyle name="Porcentual 3 6 2 3 2 9 2" xfId="32618"/>
    <cellStyle name="Porcentual 3 6 2 3 3" xfId="25280"/>
    <cellStyle name="Porcentual 3 6 2 3 3 2" xfId="35408"/>
    <cellStyle name="Porcentual 3 6 2 3 3 2 2" xfId="29910"/>
    <cellStyle name="Porcentual 3 6 2 3 3 3" xfId="38009"/>
    <cellStyle name="Porcentual 3 6 2 3 4" xfId="35801"/>
    <cellStyle name="Porcentual 3 6 2 3 4 2" xfId="35742"/>
    <cellStyle name="Porcentual 3 6 2 3 4 2 2" xfId="36635"/>
    <cellStyle name="Porcentual 3 6 2 3 4 3" xfId="35727"/>
    <cellStyle name="Porcentual 3 6 2 3 5" xfId="8801"/>
    <cellStyle name="Porcentual 3 6 2 3 5 2" xfId="37706"/>
    <cellStyle name="Porcentual 3 6 2 3 5 2 2" xfId="20540"/>
    <cellStyle name="Porcentual 3 6 2 3 5 3" xfId="37419"/>
    <cellStyle name="Porcentual 3 6 2 3 6" xfId="38413"/>
    <cellStyle name="Porcentual 3 6 2 3 6 2" xfId="38847"/>
    <cellStyle name="Porcentual 3 6 2 3 6 2 2" xfId="38467"/>
    <cellStyle name="Porcentual 3 6 2 3 6 3" xfId="34854"/>
    <cellStyle name="Porcentual 3 6 2 3 7" xfId="23314"/>
    <cellStyle name="Porcentual 3 6 2 3 7 2" xfId="23316"/>
    <cellStyle name="Porcentual 3 6 2 3 7 2 2" xfId="38805"/>
    <cellStyle name="Porcentual 3 6 2 3 7 3" xfId="32641"/>
    <cellStyle name="Porcentual 3 6 2 3 8" xfId="23365"/>
    <cellStyle name="Porcentual 3 6 2 3 8 2" xfId="27585"/>
    <cellStyle name="Porcentual 3 6 2 3 8 2 2" xfId="32721"/>
    <cellStyle name="Porcentual 3 6 2 3 8 3" xfId="4180"/>
    <cellStyle name="Porcentual 3 6 2 3 9" xfId="28645"/>
    <cellStyle name="Porcentual 3 6 2 3 9 2" xfId="5576"/>
    <cellStyle name="Porcentual 3 6 2 4" xfId="9305"/>
    <cellStyle name="Porcentual 3 6 2 4 10" xfId="35880"/>
    <cellStyle name="Porcentual 3 6 2 4 2" xfId="3363"/>
    <cellStyle name="Porcentual 3 6 2 4 2 2" xfId="6695"/>
    <cellStyle name="Porcentual 3 6 2 4 2 2 2" xfId="22204"/>
    <cellStyle name="Porcentual 3 6 2 4 2 3" xfId="32270"/>
    <cellStyle name="Porcentual 3 6 2 4 3" xfId="4023"/>
    <cellStyle name="Porcentual 3 6 2 4 3 2" xfId="37195"/>
    <cellStyle name="Porcentual 3 6 2 4 3 2 2" xfId="21466"/>
    <cellStyle name="Porcentual 3 6 2 4 3 3" xfId="35866"/>
    <cellStyle name="Porcentual 3 6 2 4 4" xfId="35515"/>
    <cellStyle name="Porcentual 3 6 2 4 4 2" xfId="31587"/>
    <cellStyle name="Porcentual 3 6 2 4 4 2 2" xfId="30389"/>
    <cellStyle name="Porcentual 3 6 2 4 4 3" xfId="37273"/>
    <cellStyle name="Porcentual 3 6 2 4 5" xfId="28312"/>
    <cellStyle name="Porcentual 3 6 2 4 5 2" xfId="38290"/>
    <cellStyle name="Porcentual 3 6 2 4 5 2 2" xfId="29092"/>
    <cellStyle name="Porcentual 3 6 2 4 5 3" xfId="34625"/>
    <cellStyle name="Porcentual 3 6 2 4 6" xfId="36417"/>
    <cellStyle name="Porcentual 3 6 2 4 6 2" xfId="35663"/>
    <cellStyle name="Porcentual 3 6 2 4 6 2 2" xfId="33457"/>
    <cellStyle name="Porcentual 3 6 2 4 6 3" xfId="37377"/>
    <cellStyle name="Porcentual 3 6 2 4 7" xfId="38856"/>
    <cellStyle name="Porcentual 3 6 2 4 7 2" xfId="33035"/>
    <cellStyle name="Porcentual 3 6 2 4 7 2 2" xfId="31901"/>
    <cellStyle name="Porcentual 3 6 2 4 7 3" xfId="33581"/>
    <cellStyle name="Porcentual 3 6 2 4 8" xfId="36293"/>
    <cellStyle name="Porcentual 3 6 2 4 8 2" xfId="9805"/>
    <cellStyle name="Porcentual 3 6 2 4 9" xfId="27573"/>
    <cellStyle name="Porcentual 3 6 2 4 9 2" xfId="36893"/>
    <cellStyle name="Porcentual 3 6 2 5" xfId="6228"/>
    <cellStyle name="Porcentual 3 6 2 5 10" xfId="34580"/>
    <cellStyle name="Porcentual 3 6 2 5 2" xfId="30259"/>
    <cellStyle name="Porcentual 3 6 2 5 2 2" xfId="5677"/>
    <cellStyle name="Porcentual 3 6 2 5 2 2 2" xfId="38201"/>
    <cellStyle name="Porcentual 3 6 2 5 2 3" xfId="33846"/>
    <cellStyle name="Porcentual 3 6 2 5 3" xfId="11014"/>
    <cellStyle name="Porcentual 3 6 2 5 3 2" xfId="33045"/>
    <cellStyle name="Porcentual 3 6 2 5 3 2 2" xfId="38077"/>
    <cellStyle name="Porcentual 3 6 2 5 3 3" xfId="36270"/>
    <cellStyle name="Porcentual 3 6 2 5 4" xfId="37485"/>
    <cellStyle name="Porcentual 3 6 2 5 4 2" xfId="36211"/>
    <cellStyle name="Porcentual 3 6 2 5 4 2 2" xfId="34541"/>
    <cellStyle name="Porcentual 3 6 2 5 4 3" xfId="38005"/>
    <cellStyle name="Porcentual 3 6 2 5 5" xfId="37620"/>
    <cellStyle name="Porcentual 3 6 2 5 5 2" xfId="36491"/>
    <cellStyle name="Porcentual 3 6 2 5 5 2 2" xfId="34667"/>
    <cellStyle name="Porcentual 3 6 2 5 5 3" xfId="33017"/>
    <cellStyle name="Porcentual 3 6 2 5 6" xfId="38868"/>
    <cellStyle name="Porcentual 3 6 2 5 6 2" xfId="36964"/>
    <cellStyle name="Porcentual 3 6 2 5 6 2 2" xfId="34774"/>
    <cellStyle name="Porcentual 3 6 2 5 6 3" xfId="35668"/>
    <cellStyle name="Porcentual 3 6 2 5 7" xfId="34990"/>
    <cellStyle name="Porcentual 3 6 2 5 7 2" xfId="37615"/>
    <cellStyle name="Porcentual 3 6 2 5 7 2 2" xfId="29433"/>
    <cellStyle name="Porcentual 3 6 2 5 7 3" xfId="35276"/>
    <cellStyle name="Porcentual 3 6 2 5 8" xfId="30557"/>
    <cellStyle name="Porcentual 3 6 2 5 8 2" xfId="25629"/>
    <cellStyle name="Porcentual 3 6 2 5 9" xfId="35843"/>
    <cellStyle name="Porcentual 3 6 2 5 9 2" xfId="32930"/>
    <cellStyle name="Porcentual 3 6 2 6" xfId="20178"/>
    <cellStyle name="Porcentual 3 6 2 6 2" xfId="3268"/>
    <cellStyle name="Porcentual 3 6 2 6 2 2" xfId="20385"/>
    <cellStyle name="Porcentual 3 6 2 6 2 2 2" xfId="38132"/>
    <cellStyle name="Porcentual 3 6 2 6 2 3" xfId="32116"/>
    <cellStyle name="Porcentual 3 6 2 6 3" xfId="27219"/>
    <cellStyle name="Porcentual 3 6 2 6 3 2" xfId="27227"/>
    <cellStyle name="Porcentual 3 6 2 6 3 2 2" xfId="27235"/>
    <cellStyle name="Porcentual 3 6 2 6 3 3" xfId="27241"/>
    <cellStyle name="Porcentual 3 6 2 6 4" xfId="27260"/>
    <cellStyle name="Porcentual 3 6 2 6 4 2" xfId="27264"/>
    <cellStyle name="Porcentual 3 6 2 6 4 2 2" xfId="27268"/>
    <cellStyle name="Porcentual 3 6 2 6 4 3" xfId="27273"/>
    <cellStyle name="Porcentual 3 6 2 6 5" xfId="19939"/>
    <cellStyle name="Porcentual 3 6 2 6 5 2" xfId="27277"/>
    <cellStyle name="Porcentual 3 6 2 6 5 2 2" xfId="2731"/>
    <cellStyle name="Porcentual 3 6 2 6 5 3" xfId="36785"/>
    <cellStyle name="Porcentual 3 6 2 6 6" xfId="27793"/>
    <cellStyle name="Porcentual 3 6 2 6 6 2" xfId="5874"/>
    <cellStyle name="Porcentual 3 6 2 6 6 2 2" xfId="5720"/>
    <cellStyle name="Porcentual 3 6 2 6 6 3" xfId="6758"/>
    <cellStyle name="Porcentual 3 6 2 6 7" xfId="27281"/>
    <cellStyle name="Porcentual 3 6 2 6 7 2" xfId="27285"/>
    <cellStyle name="Porcentual 3 6 2 6 8" xfId="26806"/>
    <cellStyle name="Porcentual 3 6 2 6 8 2" xfId="27291"/>
    <cellStyle name="Porcentual 3 6 2 6 9" xfId="27296"/>
    <cellStyle name="Porcentual 3 6 2 7" xfId="26501"/>
    <cellStyle name="Porcentual 3 6 2 7 2" xfId="26509"/>
    <cellStyle name="Porcentual 3 6 2 7 2 2" xfId="26514"/>
    <cellStyle name="Porcentual 3 6 2 7 3" xfId="27315"/>
    <cellStyle name="Porcentual 3 6 2 8" xfId="26518"/>
    <cellStyle name="Porcentual 3 6 2 8 2" xfId="26521"/>
    <cellStyle name="Porcentual 3 6 2 8 2 2" xfId="9065"/>
    <cellStyle name="Porcentual 3 6 2 8 3" xfId="27389"/>
    <cellStyle name="Porcentual 3 6 2 9" xfId="28073"/>
    <cellStyle name="Porcentual 3 6 2 9 2" xfId="25561"/>
    <cellStyle name="Porcentual 3 6 2 9 2 2" xfId="6716"/>
    <cellStyle name="Porcentual 3 6 2 9 3" xfId="27426"/>
    <cellStyle name="Porcentual 3 6 20" xfId="19361"/>
    <cellStyle name="Porcentual 3 6 3" xfId="12336"/>
    <cellStyle name="Porcentual 3 6 3 10" xfId="15636"/>
    <cellStyle name="Porcentual 3 6 3 10 2" xfId="6778"/>
    <cellStyle name="Porcentual 3 6 3 11" xfId="1809"/>
    <cellStyle name="Porcentual 3 6 3 2" xfId="10195"/>
    <cellStyle name="Porcentual 3 6 3 2 10" xfId="36523"/>
    <cellStyle name="Porcentual 3 6 3 2 2" xfId="4309"/>
    <cellStyle name="Porcentual 3 6 3 2 2 2" xfId="32474"/>
    <cellStyle name="Porcentual 3 6 3 2 2 2 2" xfId="27334"/>
    <cellStyle name="Porcentual 3 6 3 2 2 3" xfId="32946"/>
    <cellStyle name="Porcentual 3 6 3 2 3" xfId="31645"/>
    <cellStyle name="Porcentual 3 6 3 2 3 2" xfId="26507"/>
    <cellStyle name="Porcentual 3 6 3 2 3 2 2" xfId="23727"/>
    <cellStyle name="Porcentual 3 6 3 2 3 3" xfId="27311"/>
    <cellStyle name="Porcentual 3 6 3 2 4" xfId="30323"/>
    <cellStyle name="Porcentual 3 6 3 2 4 2" xfId="35533"/>
    <cellStyle name="Porcentual 3 6 3 2 4 2 2" xfId="23785"/>
    <cellStyle name="Porcentual 3 6 3 2 4 3" xfId="27385"/>
    <cellStyle name="Porcentual 3 6 3 2 5" xfId="14897"/>
    <cellStyle name="Porcentual 3 6 3 2 5 2" xfId="25563"/>
    <cellStyle name="Porcentual 3 6 3 2 5 2 2" xfId="6713"/>
    <cellStyle name="Porcentual 3 6 3 2 5 3" xfId="27421"/>
    <cellStyle name="Porcentual 3 6 3 2 6" xfId="36611"/>
    <cellStyle name="Porcentual 3 6 3 2 6 2" xfId="8880"/>
    <cellStyle name="Porcentual 3 6 3 2 6 2 2" xfId="12108"/>
    <cellStyle name="Porcentual 3 6 3 2 6 3" xfId="1880"/>
    <cellStyle name="Porcentual 3 6 3 2 7" xfId="38835"/>
    <cellStyle name="Porcentual 3 6 3 2 7 2" xfId="38355"/>
    <cellStyle name="Porcentual 3 6 3 2 7 2 2" xfId="36525"/>
    <cellStyle name="Porcentual 3 6 3 2 7 3" xfId="38679"/>
    <cellStyle name="Porcentual 3 6 3 2 8" xfId="25056"/>
    <cellStyle name="Porcentual 3 6 3 2 8 2" xfId="37316"/>
    <cellStyle name="Porcentual 3 6 3 2 9" xfId="38473"/>
    <cellStyle name="Porcentual 3 6 3 2 9 2" xfId="38297"/>
    <cellStyle name="Porcentual 3 6 3 3" xfId="24802"/>
    <cellStyle name="Porcentual 3 6 3 3 2" xfId="38302"/>
    <cellStyle name="Porcentual 3 6 3 3 2 2" xfId="29286"/>
    <cellStyle name="Porcentual 3 6 3 3 3" xfId="32527"/>
    <cellStyle name="Porcentual 3 6 3 4" xfId="3441"/>
    <cellStyle name="Porcentual 3 6 3 4 2" xfId="4892"/>
    <cellStyle name="Porcentual 3 6 3 4 2 2" xfId="12354"/>
    <cellStyle name="Porcentual 3 6 3 4 3" xfId="38475"/>
    <cellStyle name="Porcentual 3 6 3 5" xfId="14316"/>
    <cellStyle name="Porcentual 3 6 3 5 2" xfId="38037"/>
    <cellStyle name="Porcentual 3 6 3 5 2 2" xfId="36010"/>
    <cellStyle name="Porcentual 3 6 3 5 3" xfId="23758"/>
    <cellStyle name="Porcentual 3 6 3 6" xfId="23741"/>
    <cellStyle name="Porcentual 3 6 3 6 2" xfId="7834"/>
    <cellStyle name="Porcentual 3 6 3 6 2 2" xfId="28227"/>
    <cellStyle name="Porcentual 3 6 3 6 3" xfId="23764"/>
    <cellStyle name="Porcentual 3 6 3 7" xfId="32522"/>
    <cellStyle name="Porcentual 3 6 3 7 2" xfId="37354"/>
    <cellStyle name="Porcentual 3 6 3 7 2 2" xfId="38820"/>
    <cellStyle name="Porcentual 3 6 3 7 3" xfId="23771"/>
    <cellStyle name="Porcentual 3 6 3 8" xfId="30338"/>
    <cellStyle name="Porcentual 3 6 3 8 2" xfId="23776"/>
    <cellStyle name="Porcentual 3 6 3 8 2 2" xfId="23779"/>
    <cellStyle name="Porcentual 3 6 3 8 3" xfId="23780"/>
    <cellStyle name="Porcentual 3 6 3 9" xfId="7658"/>
    <cellStyle name="Porcentual 3 6 3 9 2" xfId="7914"/>
    <cellStyle name="Porcentual 3 6 4" xfId="17531"/>
    <cellStyle name="Porcentual 3 6 4 10" xfId="38550"/>
    <cellStyle name="Porcentual 3 6 4 10 2" xfId="8219"/>
    <cellStyle name="Porcentual 3 6 4 11" xfId="3391"/>
    <cellStyle name="Porcentual 3 6 4 2" xfId="1363"/>
    <cellStyle name="Porcentual 3 6 4 2 10" xfId="32916"/>
    <cellStyle name="Porcentual 3 6 4 2 2" xfId="8051"/>
    <cellStyle name="Porcentual 3 6 4 2 2 2" xfId="30694"/>
    <cellStyle name="Porcentual 3 6 4 2 2 2 2" xfId="25490"/>
    <cellStyle name="Porcentual 3 6 4 2 2 3" xfId="38492"/>
    <cellStyle name="Porcentual 3 6 4 2 3" xfId="26362"/>
    <cellStyle name="Porcentual 3 6 4 2 3 2" xfId="38525"/>
    <cellStyle name="Porcentual 3 6 4 2 3 2 2" xfId="30730"/>
    <cellStyle name="Porcentual 3 6 4 2 3 3" xfId="33180"/>
    <cellStyle name="Porcentual 3 6 4 2 4" xfId="26767"/>
    <cellStyle name="Porcentual 3 6 4 2 4 2" xfId="30124"/>
    <cellStyle name="Porcentual 3 6 4 2 4 2 2" xfId="24833"/>
    <cellStyle name="Porcentual 3 6 4 2 4 3" xfId="908"/>
    <cellStyle name="Porcentual 3 6 4 2 5" xfId="17184"/>
    <cellStyle name="Porcentual 3 6 4 2 5 2" xfId="36584"/>
    <cellStyle name="Porcentual 3 6 4 2 5 2 2" xfId="38210"/>
    <cellStyle name="Porcentual 3 6 4 2 5 3" xfId="25685"/>
    <cellStyle name="Porcentual 3 6 4 2 6" xfId="37687"/>
    <cellStyle name="Porcentual 3 6 4 2 6 2" xfId="15460"/>
    <cellStyle name="Porcentual 3 6 4 2 6 2 2" xfId="15936"/>
    <cellStyle name="Porcentual 3 6 4 2 6 3" xfId="12417"/>
    <cellStyle name="Porcentual 3 6 4 2 7" xfId="34150"/>
    <cellStyle name="Porcentual 3 6 4 2 7 2" xfId="34198"/>
    <cellStyle name="Porcentual 3 6 4 2 7 2 2" xfId="37640"/>
    <cellStyle name="Porcentual 3 6 4 2 7 3" xfId="35794"/>
    <cellStyle name="Porcentual 3 6 4 2 8" xfId="28932"/>
    <cellStyle name="Porcentual 3 6 4 2 8 2" xfId="28935"/>
    <cellStyle name="Porcentual 3 6 4 2 9" xfId="28938"/>
    <cellStyle name="Porcentual 3 6 4 2 9 2" xfId="30012"/>
    <cellStyle name="Porcentual 3 6 4 3" xfId="17361"/>
    <cellStyle name="Porcentual 3 6 4 3 2" xfId="38098"/>
    <cellStyle name="Porcentual 3 6 4 3 2 2" xfId="5193"/>
    <cellStyle name="Porcentual 3 6 4 3 3" xfId="37841"/>
    <cellStyle name="Porcentual 3 6 4 4" xfId="13176"/>
    <cellStyle name="Porcentual 3 6 4 4 2" xfId="4129"/>
    <cellStyle name="Porcentual 3 6 4 4 2 2" xfId="37653"/>
    <cellStyle name="Porcentual 3 6 4 4 3" xfId="32671"/>
    <cellStyle name="Porcentual 3 6 4 5" xfId="24219"/>
    <cellStyle name="Porcentual 3 6 4 5 2" xfId="36710"/>
    <cellStyle name="Porcentual 3 6 4 5 2 2" xfId="35521"/>
    <cellStyle name="Porcentual 3 6 4 5 3" xfId="37958"/>
    <cellStyle name="Porcentual 3 6 4 6" xfId="23749"/>
    <cellStyle name="Porcentual 3 6 4 6 2" xfId="17757"/>
    <cellStyle name="Porcentual 3 6 4 6 2 2" xfId="26771"/>
    <cellStyle name="Porcentual 3 6 4 6 3" xfId="27515"/>
    <cellStyle name="Porcentual 3 6 4 7" xfId="23750"/>
    <cellStyle name="Porcentual 3 6 4 7 2" xfId="16586"/>
    <cellStyle name="Porcentual 3 6 4 7 2 2" xfId="13095"/>
    <cellStyle name="Porcentual 3 6 4 7 3" xfId="24549"/>
    <cellStyle name="Porcentual 3 6 4 8" xfId="12486"/>
    <cellStyle name="Porcentual 3 6 4 8 2" xfId="12491"/>
    <cellStyle name="Porcentual 3 6 4 8 2 2" xfId="16587"/>
    <cellStyle name="Porcentual 3 6 4 8 3" xfId="24423"/>
    <cellStyle name="Porcentual 3 6 4 9" xfId="12496"/>
    <cellStyle name="Porcentual 3 6 4 9 2" xfId="16591"/>
    <cellStyle name="Porcentual 3 6 5" xfId="37335"/>
    <cellStyle name="Porcentual 3 6 5 10" xfId="26334"/>
    <cellStyle name="Porcentual 3 6 5 10 2" xfId="29050"/>
    <cellStyle name="Porcentual 3 6 5 11" xfId="23872"/>
    <cellStyle name="Porcentual 3 6 5 2" xfId="38377"/>
    <cellStyle name="Porcentual 3 6 5 2 10" xfId="30883"/>
    <cellStyle name="Porcentual 3 6 5 2 2" xfId="34741"/>
    <cellStyle name="Porcentual 3 6 5 2 2 2" xfId="37550"/>
    <cellStyle name="Porcentual 3 6 5 2 2 2 2" xfId="9592"/>
    <cellStyle name="Porcentual 3 6 5 2 2 3" xfId="34137"/>
    <cellStyle name="Porcentual 3 6 5 2 3" xfId="33840"/>
    <cellStyle name="Porcentual 3 6 5 2 3 2" xfId="32826"/>
    <cellStyle name="Porcentual 3 6 5 2 3 2 2" xfId="34833"/>
    <cellStyle name="Porcentual 3 6 5 2 3 3" xfId="34359"/>
    <cellStyle name="Porcentual 3 6 5 2 4" xfId="32692"/>
    <cellStyle name="Porcentual 3 6 5 2 4 2" xfId="24289"/>
    <cellStyle name="Porcentual 3 6 5 2 4 2 2" xfId="8847"/>
    <cellStyle name="Porcentual 3 6 5 2 4 3" xfId="32926"/>
    <cellStyle name="Porcentual 3 6 5 2 5" xfId="14910"/>
    <cellStyle name="Porcentual 3 6 5 2 5 2" xfId="28685"/>
    <cellStyle name="Porcentual 3 6 5 2 5 2 2" xfId="34034"/>
    <cellStyle name="Porcentual 3 6 5 2 5 3" xfId="6421"/>
    <cellStyle name="Porcentual 3 6 5 2 6" xfId="38515"/>
    <cellStyle name="Porcentual 3 6 5 2 6 2" xfId="35120"/>
    <cellStyle name="Porcentual 3 6 5 2 6 2 2" xfId="35041"/>
    <cellStyle name="Porcentual 3 6 5 2 6 3" xfId="37896"/>
    <cellStyle name="Porcentual 3 6 5 2 7" xfId="36806"/>
    <cellStyle name="Porcentual 3 6 5 2 7 2" xfId="36456"/>
    <cellStyle name="Porcentual 3 6 5 2 7 2 2" xfId="34209"/>
    <cellStyle name="Porcentual 3 6 5 2 7 3" xfId="38458"/>
    <cellStyle name="Porcentual 3 6 5 2 8" xfId="21692"/>
    <cellStyle name="Porcentual 3 6 5 2 8 2" xfId="19472"/>
    <cellStyle name="Porcentual 3 6 5 2 9" xfId="21694"/>
    <cellStyle name="Porcentual 3 6 5 2 9 2" xfId="24605"/>
    <cellStyle name="Porcentual 3 6 5 3" xfId="35833"/>
    <cellStyle name="Porcentual 3 6 5 3 2" xfId="29866"/>
    <cellStyle name="Porcentual 3 6 5 3 2 2" xfId="4786"/>
    <cellStyle name="Porcentual 3 6 5 3 3" xfId="37506"/>
    <cellStyle name="Porcentual 3 6 5 4" xfId="3716"/>
    <cellStyle name="Porcentual 3 6 5 4 2" xfId="10330"/>
    <cellStyle name="Porcentual 3 6 5 4 2 2" xfId="37158"/>
    <cellStyle name="Porcentual 3 6 5 4 3" xfId="12220"/>
    <cellStyle name="Porcentual 3 6 5 5" xfId="14325"/>
    <cellStyle name="Porcentual 3 6 5 5 2" xfId="38437"/>
    <cellStyle name="Porcentual 3 6 5 5 2 2" xfId="36345"/>
    <cellStyle name="Porcentual 3 6 5 5 3" xfId="38257"/>
    <cellStyle name="Porcentual 3 6 5 6" xfId="23756"/>
    <cellStyle name="Porcentual 3 6 5 6 2" xfId="8835"/>
    <cellStyle name="Porcentual 3 6 5 6 2 2" xfId="31344"/>
    <cellStyle name="Porcentual 3 6 5 6 3" xfId="27539"/>
    <cellStyle name="Porcentual 3 6 5 7" xfId="23759"/>
    <cellStyle name="Porcentual 3 6 5 7 2" xfId="36568"/>
    <cellStyle name="Porcentual 3 6 5 7 2 2" xfId="32347"/>
    <cellStyle name="Porcentual 3 6 5 7 3" xfId="24683"/>
    <cellStyle name="Porcentual 3 6 5 8" xfId="35878"/>
    <cellStyle name="Porcentual 3 6 5 8 2" xfId="36678"/>
    <cellStyle name="Porcentual 3 6 5 8 2 2" xfId="31155"/>
    <cellStyle name="Porcentual 3 6 5 8 3" xfId="27553"/>
    <cellStyle name="Porcentual 3 6 5 9" xfId="5435"/>
    <cellStyle name="Porcentual 3 6 5 9 2" xfId="10128"/>
    <cellStyle name="Porcentual 3 6 6" xfId="38365"/>
    <cellStyle name="Porcentual 3 6 6 10" xfId="32578"/>
    <cellStyle name="Porcentual 3 6 6 10 2" xfId="34919"/>
    <cellStyle name="Porcentual 3 6 6 11" xfId="12732"/>
    <cellStyle name="Porcentual 3 6 6 2" xfId="36857"/>
    <cellStyle name="Porcentual 3 6 6 2 10" xfId="29099"/>
    <cellStyle name="Porcentual 3 6 6 2 2" xfId="37920"/>
    <cellStyle name="Porcentual 3 6 6 2 2 2" xfId="24722"/>
    <cellStyle name="Porcentual 3 6 6 2 2 2 2" xfId="12473"/>
    <cellStyle name="Porcentual 3 6 6 2 2 3" xfId="24734"/>
    <cellStyle name="Porcentual 3 6 6 2 3" xfId="32922"/>
    <cellStyle name="Porcentual 3 6 6 2 3 2" xfId="35529"/>
    <cellStyle name="Porcentual 3 6 6 2 3 2 2" xfId="18966"/>
    <cellStyle name="Porcentual 3 6 6 2 3 3" xfId="35538"/>
    <cellStyle name="Porcentual 3 6 6 2 4" xfId="35415"/>
    <cellStyle name="Porcentual 3 6 6 2 4 2" xfId="33739"/>
    <cellStyle name="Porcentual 3 6 6 2 4 2 2" xfId="37780"/>
    <cellStyle name="Porcentual 3 6 6 2 4 3" xfId="23922"/>
    <cellStyle name="Porcentual 3 6 6 2 5" xfId="3585"/>
    <cellStyle name="Porcentual 3 6 6 2 5 2" xfId="38434"/>
    <cellStyle name="Porcentual 3 6 6 2 5 2 2" xfId="37944"/>
    <cellStyle name="Porcentual 3 6 6 2 5 3" xfId="12385"/>
    <cellStyle name="Porcentual 3 6 6 2 6" xfId="37963"/>
    <cellStyle name="Porcentual 3 6 6 2 6 2" xfId="34979"/>
    <cellStyle name="Porcentual 3 6 6 2 6 2 2" xfId="38239"/>
    <cellStyle name="Porcentual 3 6 6 2 6 3" xfId="36717"/>
    <cellStyle name="Porcentual 3 6 6 2 7" xfId="34982"/>
    <cellStyle name="Porcentual 3 6 6 2 7 2" xfId="24756"/>
    <cellStyle name="Porcentual 3 6 6 2 7 2 2" xfId="27166"/>
    <cellStyle name="Porcentual 3 6 6 2 7 3" xfId="17925"/>
    <cellStyle name="Porcentual 3 6 6 2 8" xfId="31651"/>
    <cellStyle name="Porcentual 3 6 6 2 8 2" xfId="11157"/>
    <cellStyle name="Porcentual 3 6 6 2 9" xfId="24910"/>
    <cellStyle name="Porcentual 3 6 6 2 9 2" xfId="32152"/>
    <cellStyle name="Porcentual 3 6 6 3" xfId="38227"/>
    <cellStyle name="Porcentual 3 6 6 3 2" xfId="33155"/>
    <cellStyle name="Porcentual 3 6 6 3 2 2" xfId="33769"/>
    <cellStyle name="Porcentual 3 6 6 3 3" xfId="36436"/>
    <cellStyle name="Porcentual 3 6 6 4" xfId="4904"/>
    <cellStyle name="Porcentual 3 6 6 4 2" xfId="13088"/>
    <cellStyle name="Porcentual 3 6 6 4 2 2" xfId="10867"/>
    <cellStyle name="Porcentual 3 6 6 4 3" xfId="26111"/>
    <cellStyle name="Porcentual 3 6 6 5" xfId="14331"/>
    <cellStyle name="Porcentual 3 6 6 5 2" xfId="37254"/>
    <cellStyle name="Porcentual 3 6 6 5 2 2" xfId="37916"/>
    <cellStyle name="Porcentual 3 6 6 5 3" xfId="38740"/>
    <cellStyle name="Porcentual 3 6 6 6" xfId="6771"/>
    <cellStyle name="Porcentual 3 6 6 6 2" xfId="5481"/>
    <cellStyle name="Porcentual 3 6 6 6 2 2" xfId="2246"/>
    <cellStyle name="Porcentual 3 6 6 6 3" xfId="22003"/>
    <cellStyle name="Porcentual 3 6 6 7" xfId="23761"/>
    <cellStyle name="Porcentual 3 6 6 7 2" xfId="36752"/>
    <cellStyle name="Porcentual 3 6 6 7 2 2" xfId="4249"/>
    <cellStyle name="Porcentual 3 6 6 7 3" xfId="23858"/>
    <cellStyle name="Porcentual 3 6 6 8" xfId="38272"/>
    <cellStyle name="Porcentual 3 6 6 8 2" xfId="38276"/>
    <cellStyle name="Porcentual 3 6 6 8 2 2" xfId="4367"/>
    <cellStyle name="Porcentual 3 6 6 8 3" xfId="24426"/>
    <cellStyle name="Porcentual 3 6 6 9" xfId="7704"/>
    <cellStyle name="Porcentual 3 6 6 9 2" xfId="10430"/>
    <cellStyle name="Porcentual 3 6 7" xfId="38438"/>
    <cellStyle name="Porcentual 3 6 7 10" xfId="34927"/>
    <cellStyle name="Porcentual 3 6 7 10 2" xfId="30488"/>
    <cellStyle name="Porcentual 3 6 7 11" xfId="12794"/>
    <cellStyle name="Porcentual 3 6 7 2" xfId="16099"/>
    <cellStyle name="Porcentual 3 6 7 2 10" xfId="7527"/>
    <cellStyle name="Porcentual 3 6 7 2 2" xfId="16102"/>
    <cellStyle name="Porcentual 3 6 7 2 2 2" xfId="16111"/>
    <cellStyle name="Porcentual 3 6 7 2 2 2 2" xfId="17701"/>
    <cellStyle name="Porcentual 3 6 7 2 2 3" xfId="34187"/>
    <cellStyle name="Porcentual 3 6 7 2 3" xfId="16115"/>
    <cellStyle name="Porcentual 3 6 7 2 3 2" xfId="35341"/>
    <cellStyle name="Porcentual 3 6 7 2 3 2 2" xfId="17389"/>
    <cellStyle name="Porcentual 3 6 7 2 3 3" xfId="35807"/>
    <cellStyle name="Porcentual 3 6 7 2 4" xfId="37044"/>
    <cellStyle name="Porcentual 3 6 7 2 4 2" xfId="34747"/>
    <cellStyle name="Porcentual 3 6 7 2 4 2 2" xfId="35481"/>
    <cellStyle name="Porcentual 3 6 7 2 4 3" xfId="34518"/>
    <cellStyle name="Porcentual 3 6 7 2 5" xfId="3733"/>
    <cellStyle name="Porcentual 3 6 7 2 5 2" xfId="38656"/>
    <cellStyle name="Porcentual 3 6 7 2 5 2 2" xfId="34848"/>
    <cellStyle name="Porcentual 3 6 7 2 5 3" xfId="10698"/>
    <cellStyle name="Porcentual 3 6 7 2 6" xfId="35045"/>
    <cellStyle name="Porcentual 3 6 7 2 6 2" xfId="34739"/>
    <cellStyle name="Porcentual 3 6 7 2 6 2 2" xfId="36574"/>
    <cellStyle name="Porcentual 3 6 7 2 6 3" xfId="36644"/>
    <cellStyle name="Porcentual 3 6 7 2 7" xfId="35047"/>
    <cellStyle name="Porcentual 3 6 7 2 7 2" xfId="38300"/>
    <cellStyle name="Porcentual 3 6 7 2 7 2 2" xfId="18171"/>
    <cellStyle name="Porcentual 3 6 7 2 7 3" xfId="36240"/>
    <cellStyle name="Porcentual 3 6 7 2 8" xfId="33013"/>
    <cellStyle name="Porcentual 3 6 7 2 8 2" xfId="34838"/>
    <cellStyle name="Porcentual 3 6 7 2 9" xfId="27774"/>
    <cellStyle name="Porcentual 3 6 7 2 9 2" xfId="31416"/>
    <cellStyle name="Porcentual 3 6 7 3" xfId="14346"/>
    <cellStyle name="Porcentual 3 6 7 3 2" xfId="9644"/>
    <cellStyle name="Porcentual 3 6 7 3 2 2" xfId="16514"/>
    <cellStyle name="Porcentual 3 6 7 3 3" xfId="8128"/>
    <cellStyle name="Porcentual 3 6 7 4" xfId="16123"/>
    <cellStyle name="Porcentual 3 6 7 4 2" xfId="16134"/>
    <cellStyle name="Porcentual 3 6 7 4 2 2" xfId="18747"/>
    <cellStyle name="Porcentual 3 6 7 4 3" xfId="16138"/>
    <cellStyle name="Porcentual 3 6 7 5" xfId="8398"/>
    <cellStyle name="Porcentual 3 6 7 5 2" xfId="17357"/>
    <cellStyle name="Porcentual 3 6 7 5 2 2" xfId="20726"/>
    <cellStyle name="Porcentual 3 6 7 5 3" xfId="33952"/>
    <cellStyle name="Porcentual 3 6 7 6" xfId="17014"/>
    <cellStyle name="Porcentual 3 6 7 6 2" xfId="16144"/>
    <cellStyle name="Porcentual 3 6 7 6 2 2" xfId="6097"/>
    <cellStyle name="Porcentual 3 6 7 6 3" xfId="21484"/>
    <cellStyle name="Porcentual 3 6 7 7" xfId="23770"/>
    <cellStyle name="Porcentual 3 6 7 7 2" xfId="15912"/>
    <cellStyle name="Porcentual 3 6 7 7 2 2" xfId="19773"/>
    <cellStyle name="Porcentual 3 6 7 7 3" xfId="28594"/>
    <cellStyle name="Porcentual 3 6 7 8" xfId="38758"/>
    <cellStyle name="Porcentual 3 6 7 8 2" xfId="37089"/>
    <cellStyle name="Porcentual 3 6 7 8 2 2" xfId="20775"/>
    <cellStyle name="Porcentual 3 6 7 8 3" xfId="27621"/>
    <cellStyle name="Porcentual 3 6 7 9" xfId="11303"/>
    <cellStyle name="Porcentual 3 6 7 9 2" xfId="3983"/>
    <cellStyle name="Porcentual 3 6 8" xfId="19222"/>
    <cellStyle name="Porcentual 3 6 8 10" xfId="15576"/>
    <cellStyle name="Porcentual 3 6 8 2" xfId="19225"/>
    <cellStyle name="Porcentual 3 6 8 2 2" xfId="1515"/>
    <cellStyle name="Porcentual 3 6 8 2 2 2" xfId="2434"/>
    <cellStyle name="Porcentual 3 6 8 2 3" xfId="16171"/>
    <cellStyle name="Porcentual 3 6 8 3" xfId="16177"/>
    <cellStyle name="Porcentual 3 6 8 3 2" xfId="1666"/>
    <cellStyle name="Porcentual 3 6 8 3 2 2" xfId="5089"/>
    <cellStyle name="Porcentual 3 6 8 3 3" xfId="6301"/>
    <cellStyle name="Porcentual 3 6 8 4" xfId="21128"/>
    <cellStyle name="Porcentual 3 6 8 4 2" xfId="21134"/>
    <cellStyle name="Porcentual 3 6 8 4 2 2" xfId="34492"/>
    <cellStyle name="Porcentual 3 6 8 4 3" xfId="26156"/>
    <cellStyle name="Porcentual 3 6 8 5" xfId="16186"/>
    <cellStyle name="Porcentual 3 6 8 5 2" xfId="16188"/>
    <cellStyle name="Porcentual 3 6 8 5 2 2" xfId="26654"/>
    <cellStyle name="Porcentual 3 6 8 5 3" xfId="37466"/>
    <cellStyle name="Porcentual 3 6 8 6" xfId="23775"/>
    <cellStyle name="Porcentual 3 6 8 6 2" xfId="23777"/>
    <cellStyle name="Porcentual 3 6 8 6 2 2" xfId="1381"/>
    <cellStyle name="Porcentual 3 6 8 6 3" xfId="27657"/>
    <cellStyle name="Porcentual 3 6 8 7" xfId="23783"/>
    <cellStyle name="Porcentual 3 6 8 7 2" xfId="37973"/>
    <cellStyle name="Porcentual 3 6 8 7 2 2" xfId="25220"/>
    <cellStyle name="Porcentual 3 6 8 7 3" xfId="35942"/>
    <cellStyle name="Porcentual 3 6 8 8" xfId="38474"/>
    <cellStyle name="Porcentual 3 6 8 8 2" xfId="38141"/>
    <cellStyle name="Porcentual 3 6 8 9" xfId="1601"/>
    <cellStyle name="Porcentual 3 6 8 9 2" xfId="2963"/>
    <cellStyle name="Porcentual 3 6 9" xfId="18589"/>
    <cellStyle name="Porcentual 3 6 9 10" xfId="37908"/>
    <cellStyle name="Porcentual 3 6 9 2" xfId="37688"/>
    <cellStyle name="Porcentual 3 6 9 2 2" xfId="38416"/>
    <cellStyle name="Porcentual 3 6 9 2 2 2" xfId="33619"/>
    <cellStyle name="Porcentual 3 6 9 2 3" xfId="30610"/>
    <cellStyle name="Porcentual 3 6 9 3" xfId="34583"/>
    <cellStyle name="Porcentual 3 6 9 3 2" xfId="38615"/>
    <cellStyle name="Porcentual 3 6 9 3 2 2" xfId="38149"/>
    <cellStyle name="Porcentual 3 6 9 3 3" xfId="29682"/>
    <cellStyle name="Porcentual 3 6 9 4" xfId="21167"/>
    <cellStyle name="Porcentual 3 6 9 4 2" xfId="34347"/>
    <cellStyle name="Porcentual 3 6 9 4 2 2" xfId="38657"/>
    <cellStyle name="Porcentual 3 6 9 4 3" xfId="27990"/>
    <cellStyle name="Porcentual 3 6 9 5" xfId="36059"/>
    <cellStyle name="Porcentual 3 6 9 5 2" xfId="34349"/>
    <cellStyle name="Porcentual 3 6 9 5 2 2" xfId="35031"/>
    <cellStyle name="Porcentual 3 6 9 5 3" xfId="35437"/>
    <cellStyle name="Porcentual 3 6 9 6" xfId="23786"/>
    <cellStyle name="Porcentual 3 6 9 6 2" xfId="34027"/>
    <cellStyle name="Porcentual 3 6 9 6 2 2" xfId="33304"/>
    <cellStyle name="Porcentual 3 6 9 6 3" xfId="33152"/>
    <cellStyle name="Porcentual 3 6 9 7" xfId="29102"/>
    <cellStyle name="Porcentual 3 6 9 7 2" xfId="16981"/>
    <cellStyle name="Porcentual 3 6 9 7 2 2" xfId="23339"/>
    <cellStyle name="Porcentual 3 6 9 7 3" xfId="24083"/>
    <cellStyle name="Porcentual 3 6 9 8" xfId="16985"/>
    <cellStyle name="Porcentual 3 6 9 8 2" xfId="16989"/>
    <cellStyle name="Porcentual 3 6 9 9" xfId="16995"/>
    <cellStyle name="Porcentual 3 6 9 9 2" xfId="16999"/>
    <cellStyle name="Porcentual 3 7" xfId="38722"/>
    <cellStyle name="Porcentual 3 7 10" xfId="38294"/>
    <cellStyle name="Porcentual 3 7 10 2" xfId="38350"/>
    <cellStyle name="Porcentual 3 7 10 2 2" xfId="38115"/>
    <cellStyle name="Porcentual 3 7 10 3" xfId="17599"/>
    <cellStyle name="Porcentual 3 7 11" xfId="38686"/>
    <cellStyle name="Porcentual 3 7 11 2" xfId="38193"/>
    <cellStyle name="Porcentual 3 7 11 2 2" xfId="33472"/>
    <cellStyle name="Porcentual 3 7 11 3" xfId="30767"/>
    <cellStyle name="Porcentual 3 7 12" xfId="29773"/>
    <cellStyle name="Porcentual 3 7 12 2" xfId="37952"/>
    <cellStyle name="Porcentual 3 7 12 2 2" xfId="33364"/>
    <cellStyle name="Porcentual 3 7 12 3" xfId="18053"/>
    <cellStyle name="Porcentual 3 7 13" xfId="10405"/>
    <cellStyle name="Porcentual 3 7 13 2" xfId="7840"/>
    <cellStyle name="Porcentual 3 7 13 2 2" xfId="6902"/>
    <cellStyle name="Porcentual 3 7 13 3" xfId="18117"/>
    <cellStyle name="Porcentual 3 7 14" xfId="12301"/>
    <cellStyle name="Porcentual 3 7 14 2" xfId="9763"/>
    <cellStyle name="Porcentual 3 7 15" xfId="13294"/>
    <cellStyle name="Porcentual 3 7 15 2" xfId="13133"/>
    <cellStyle name="Porcentual 3 7 16" xfId="8851"/>
    <cellStyle name="Porcentual 3 7 17" xfId="2754"/>
    <cellStyle name="Porcentual 3 7 2" xfId="16736"/>
    <cellStyle name="Porcentual 3 7 2 10" xfId="29817"/>
    <cellStyle name="Porcentual 3 7 2 10 2" xfId="38638"/>
    <cellStyle name="Porcentual 3 7 2 10 2 2" xfId="37587"/>
    <cellStyle name="Porcentual 3 7 2 10 3" xfId="26409"/>
    <cellStyle name="Porcentual 3 7 2 11" xfId="30827"/>
    <cellStyle name="Porcentual 3 7 2 11 2" xfId="32272"/>
    <cellStyle name="Porcentual 3 7 2 11 2 2" xfId="31625"/>
    <cellStyle name="Porcentual 3 7 2 11 3" xfId="37646"/>
    <cellStyle name="Porcentual 3 7 2 12" xfId="36554"/>
    <cellStyle name="Porcentual 3 7 2 12 2" xfId="32284"/>
    <cellStyle name="Porcentual 3 7 2 12 2 2" xfId="35883"/>
    <cellStyle name="Porcentual 3 7 2 12 3" xfId="34529"/>
    <cellStyle name="Porcentual 3 7 2 13" xfId="1715"/>
    <cellStyle name="Porcentual 3 7 2 13 2" xfId="32296"/>
    <cellStyle name="Porcentual 3 7 2 14" xfId="37363"/>
    <cellStyle name="Porcentual 3 7 2 14 2" xfId="32310"/>
    <cellStyle name="Porcentual 3 7 2 15" xfId="32770"/>
    <cellStyle name="Porcentual 3 7 2 16" xfId="20692"/>
    <cellStyle name="Porcentual 3 7 2 2" xfId="17575"/>
    <cellStyle name="Porcentual 3 7 2 2 10" xfId="655"/>
    <cellStyle name="Porcentual 3 7 2 2 10 2" xfId="17295"/>
    <cellStyle name="Porcentual 3 7 2 2 11" xfId="17296"/>
    <cellStyle name="Porcentual 3 7 2 2 2" xfId="1549"/>
    <cellStyle name="Porcentual 3 7 2 2 2 10" xfId="5839"/>
    <cellStyle name="Porcentual 3 7 2 2 2 2" xfId="10931"/>
    <cellStyle name="Porcentual 3 7 2 2 2 2 2" xfId="2803"/>
    <cellStyle name="Porcentual 3 7 2 2 2 2 2 2" xfId="34117"/>
    <cellStyle name="Porcentual 3 7 2 2 2 2 3" xfId="2724"/>
    <cellStyle name="Porcentual 3 7 2 2 2 3" xfId="35709"/>
    <cellStyle name="Porcentual 3 7 2 2 2 3 2" xfId="2236"/>
    <cellStyle name="Porcentual 3 7 2 2 2 3 2 2" xfId="33732"/>
    <cellStyle name="Porcentual 3 7 2 2 2 3 3" xfId="694"/>
    <cellStyle name="Porcentual 3 7 2 2 2 4" xfId="38836"/>
    <cellStyle name="Porcentual 3 7 2 2 2 4 2" xfId="163"/>
    <cellStyle name="Porcentual 3 7 2 2 2 4 2 2" xfId="35227"/>
    <cellStyle name="Porcentual 3 7 2 2 2 4 3" xfId="522"/>
    <cellStyle name="Porcentual 3 7 2 2 2 5" xfId="36326"/>
    <cellStyle name="Porcentual 3 7 2 2 2 5 2" xfId="28798"/>
    <cellStyle name="Porcentual 3 7 2 2 2 5 2 2" xfId="23395"/>
    <cellStyle name="Porcentual 3 7 2 2 2 5 3" xfId="21604"/>
    <cellStyle name="Porcentual 3 7 2 2 2 6" xfId="33455"/>
    <cellStyle name="Porcentual 3 7 2 2 2 6 2" xfId="4899"/>
    <cellStyle name="Porcentual 3 7 2 2 2 6 2 2" xfId="30888"/>
    <cellStyle name="Porcentual 3 7 2 2 2 6 3" xfId="5554"/>
    <cellStyle name="Porcentual 3 7 2 2 2 7" xfId="22852"/>
    <cellStyle name="Porcentual 3 7 2 2 2 7 2" xfId="549"/>
    <cellStyle name="Porcentual 3 7 2 2 2 7 2 2" xfId="38225"/>
    <cellStyle name="Porcentual 3 7 2 2 2 7 3" xfId="2169"/>
    <cellStyle name="Porcentual 3 7 2 2 2 8" xfId="31024"/>
    <cellStyle name="Porcentual 3 7 2 2 2 8 2" xfId="33111"/>
    <cellStyle name="Porcentual 3 7 2 2 2 9" xfId="31032"/>
    <cellStyle name="Porcentual 3 7 2 2 2 9 2" xfId="36053"/>
    <cellStyle name="Porcentual 3 7 2 2 3" xfId="36199"/>
    <cellStyle name="Porcentual 3 7 2 2 3 2" xfId="36279"/>
    <cellStyle name="Porcentual 3 7 2 2 3 2 2" xfId="1928"/>
    <cellStyle name="Porcentual 3 7 2 2 3 3" xfId="37047"/>
    <cellStyle name="Porcentual 3 7 2 2 4" xfId="30810"/>
    <cellStyle name="Porcentual 3 7 2 2 4 2" xfId="38791"/>
    <cellStyle name="Porcentual 3 7 2 2 4 2 2" xfId="7981"/>
    <cellStyle name="Porcentual 3 7 2 2 4 3" xfId="38558"/>
    <cellStyle name="Porcentual 3 7 2 2 5" xfId="21460"/>
    <cellStyle name="Porcentual 3 7 2 2 5 2" xfId="37280"/>
    <cellStyle name="Porcentual 3 7 2 2 5 2 2" xfId="3534"/>
    <cellStyle name="Porcentual 3 7 2 2 5 3" xfId="38641"/>
    <cellStyle name="Porcentual 3 7 2 2 6" xfId="37925"/>
    <cellStyle name="Porcentual 3 7 2 2 6 2" xfId="38742"/>
    <cellStyle name="Porcentual 3 7 2 2 6 2 2" xfId="1875"/>
    <cellStyle name="Porcentual 3 7 2 2 6 3" xfId="37398"/>
    <cellStyle name="Porcentual 3 7 2 2 7" xfId="37065"/>
    <cellStyle name="Porcentual 3 7 2 2 7 2" xfId="37922"/>
    <cellStyle name="Porcentual 3 7 2 2 7 2 2" xfId="38073"/>
    <cellStyle name="Porcentual 3 7 2 2 7 3" xfId="38532"/>
    <cellStyle name="Porcentual 3 7 2 2 8" xfId="37210"/>
    <cellStyle name="Porcentual 3 7 2 2 8 2" xfId="36740"/>
    <cellStyle name="Porcentual 3 7 2 2 8 2 2" xfId="38017"/>
    <cellStyle name="Porcentual 3 7 2 2 8 3" xfId="16788"/>
    <cellStyle name="Porcentual 3 7 2 2 9" xfId="36473"/>
    <cellStyle name="Porcentual 3 7 2 2 9 2" xfId="37657"/>
    <cellStyle name="Porcentual 3 7 2 3" xfId="23437"/>
    <cellStyle name="Porcentual 3 7 2 3 10" xfId="30673"/>
    <cellStyle name="Porcentual 3 7 2 3 10 2" xfId="23596"/>
    <cellStyle name="Porcentual 3 7 2 3 11" xfId="30502"/>
    <cellStyle name="Porcentual 3 7 2 3 2" xfId="37079"/>
    <cellStyle name="Porcentual 3 7 2 3 2 10" xfId="10389"/>
    <cellStyle name="Porcentual 3 7 2 3 2 2" xfId="10948"/>
    <cellStyle name="Porcentual 3 7 2 3 2 2 2" xfId="28353"/>
    <cellStyle name="Porcentual 3 7 2 3 2 2 2 2" xfId="13054"/>
    <cellStyle name="Porcentual 3 7 2 3 2 2 3" xfId="38861"/>
    <cellStyle name="Porcentual 3 7 2 3 2 3" xfId="38106"/>
    <cellStyle name="Porcentual 3 7 2 3 2 3 2" xfId="32553"/>
    <cellStyle name="Porcentual 3 7 2 3 2 3 2 2" xfId="11491"/>
    <cellStyle name="Porcentual 3 7 2 3 2 3 3" xfId="31839"/>
    <cellStyle name="Porcentual 3 7 2 3 2 4" xfId="38531"/>
    <cellStyle name="Porcentual 3 7 2 3 2 4 2" xfId="3035"/>
    <cellStyle name="Porcentual 3 7 2 3 2 4 2 2" xfId="38830"/>
    <cellStyle name="Porcentual 3 7 2 3 2 4 3" xfId="26361"/>
    <cellStyle name="Porcentual 3 7 2 3 2 5" xfId="34388"/>
    <cellStyle name="Porcentual 3 7 2 3 2 5 2" xfId="2296"/>
    <cellStyle name="Porcentual 3 7 2 3 2 5 2 2" xfId="36796"/>
    <cellStyle name="Porcentual 3 7 2 3 2 5 3" xfId="36367"/>
    <cellStyle name="Porcentual 3 7 2 3 2 6" xfId="34289"/>
    <cellStyle name="Porcentual 3 7 2 3 2 6 2" xfId="635"/>
    <cellStyle name="Porcentual 3 7 2 3 2 6 2 2" xfId="36394"/>
    <cellStyle name="Porcentual 3 7 2 3 2 6 3" xfId="37851"/>
    <cellStyle name="Porcentual 3 7 2 3 2 7" xfId="22855"/>
    <cellStyle name="Porcentual 3 7 2 3 2 7 2" xfId="32081"/>
    <cellStyle name="Porcentual 3 7 2 3 2 7 2 2" xfId="36480"/>
    <cellStyle name="Porcentual 3 7 2 3 2 7 3" xfId="36567"/>
    <cellStyle name="Porcentual 3 7 2 3 2 8" xfId="37766"/>
    <cellStyle name="Porcentual 3 7 2 3 2 8 2" xfId="36253"/>
    <cellStyle name="Porcentual 3 7 2 3 2 9" xfId="29941"/>
    <cellStyle name="Porcentual 3 7 2 3 2 9 2" xfId="38631"/>
    <cellStyle name="Porcentual 3 7 2 3 3" xfId="25662"/>
    <cellStyle name="Porcentual 3 7 2 3 3 2" xfId="27323"/>
    <cellStyle name="Porcentual 3 7 2 3 3 2 2" xfId="35737"/>
    <cellStyle name="Porcentual 3 7 2 3 3 3" xfId="38469"/>
    <cellStyle name="Porcentual 3 7 2 3 4" xfId="31964"/>
    <cellStyle name="Porcentual 3 7 2 3 4 2" xfId="37654"/>
    <cellStyle name="Porcentual 3 7 2 3 4 2 2" xfId="33528"/>
    <cellStyle name="Porcentual 3 7 2 3 4 3" xfId="37789"/>
    <cellStyle name="Porcentual 3 7 2 3 5" xfId="36553"/>
    <cellStyle name="Porcentual 3 7 2 3 5 2" xfId="35756"/>
    <cellStyle name="Porcentual 3 7 2 3 5 2 2" xfId="33647"/>
    <cellStyle name="Porcentual 3 7 2 3 5 3" xfId="33787"/>
    <cellStyle name="Porcentual 3 7 2 3 6" xfId="37259"/>
    <cellStyle name="Porcentual 3 7 2 3 6 2" xfId="37578"/>
    <cellStyle name="Porcentual 3 7 2 3 6 2 2" xfId="38455"/>
    <cellStyle name="Porcentual 3 7 2 3 6 3" xfId="38539"/>
    <cellStyle name="Porcentual 3 7 2 3 7" xfId="37258"/>
    <cellStyle name="Porcentual 3 7 2 3 7 2" xfId="38339"/>
    <cellStyle name="Porcentual 3 7 2 3 7 2 2" xfId="21775"/>
    <cellStyle name="Porcentual 3 7 2 3 7 3" xfId="33572"/>
    <cellStyle name="Porcentual 3 7 2 3 8" xfId="30613"/>
    <cellStyle name="Porcentual 3 7 2 3 8 2" xfId="32676"/>
    <cellStyle name="Porcentual 3 7 2 3 8 2 2" xfId="21840"/>
    <cellStyle name="Porcentual 3 7 2 3 8 3" xfId="30617"/>
    <cellStyle name="Porcentual 3 7 2 3 9" xfId="29957"/>
    <cellStyle name="Porcentual 3 7 2 3 9 2" xfId="33461"/>
    <cellStyle name="Porcentual 3 7 2 4" xfId="6945"/>
    <cellStyle name="Porcentual 3 7 2 4 10" xfId="27058"/>
    <cellStyle name="Porcentual 3 7 2 4 2" xfId="26529"/>
    <cellStyle name="Porcentual 3 7 2 4 2 2" xfId="20400"/>
    <cellStyle name="Porcentual 3 7 2 4 2 2 2" xfId="2024"/>
    <cellStyle name="Porcentual 3 7 2 4 2 3" xfId="37067"/>
    <cellStyle name="Porcentual 3 7 2 4 3" xfId="28378"/>
    <cellStyle name="Porcentual 3 7 2 4 3 2" xfId="33878"/>
    <cellStyle name="Porcentual 3 7 2 4 3 2 2" xfId="15771"/>
    <cellStyle name="Porcentual 3 7 2 4 3 3" xfId="36588"/>
    <cellStyle name="Porcentual 3 7 2 4 4" xfId="37530"/>
    <cellStyle name="Porcentual 3 7 2 4 4 2" xfId="25535"/>
    <cellStyle name="Porcentual 3 7 2 4 4 2 2" xfId="15237"/>
    <cellStyle name="Porcentual 3 7 2 4 4 3" xfId="38767"/>
    <cellStyle name="Porcentual 3 7 2 4 5" xfId="35467"/>
    <cellStyle name="Porcentual 3 7 2 4 5 2" xfId="38535"/>
    <cellStyle name="Porcentual 3 7 2 4 5 2 2" xfId="8900"/>
    <cellStyle name="Porcentual 3 7 2 4 5 3" xfId="37748"/>
    <cellStyle name="Porcentual 3 7 2 4 6" xfId="38164"/>
    <cellStyle name="Porcentual 3 7 2 4 6 2" xfId="38874"/>
    <cellStyle name="Porcentual 3 7 2 4 6 2 2" xfId="36927"/>
    <cellStyle name="Porcentual 3 7 2 4 6 3" xfId="34182"/>
    <cellStyle name="Porcentual 3 7 2 4 7" xfId="33355"/>
    <cellStyle name="Porcentual 3 7 2 4 7 2" xfId="37865"/>
    <cellStyle name="Porcentual 3 7 2 4 7 2 2" xfId="21985"/>
    <cellStyle name="Porcentual 3 7 2 4 7 3" xfId="27969"/>
    <cellStyle name="Porcentual 3 7 2 4 8" xfId="30634"/>
    <cellStyle name="Porcentual 3 7 2 4 8 2" xfId="28282"/>
    <cellStyle name="Porcentual 3 7 2 4 9" xfId="440"/>
    <cellStyle name="Porcentual 3 7 2 4 9 2" xfId="37696"/>
    <cellStyle name="Porcentual 3 7 2 5" xfId="26534"/>
    <cellStyle name="Porcentual 3 7 2 5 10" xfId="29375"/>
    <cellStyle name="Porcentual 3 7 2 5 2" xfId="24999"/>
    <cellStyle name="Porcentual 3 7 2 5 2 2" xfId="26541"/>
    <cellStyle name="Porcentual 3 7 2 5 2 2 2" xfId="33459"/>
    <cellStyle name="Porcentual 3 7 2 5 2 3" xfId="33691"/>
    <cellStyle name="Porcentual 3 7 2 5 3" xfId="26549"/>
    <cellStyle name="Porcentual 3 7 2 5 3 2" xfId="35462"/>
    <cellStyle name="Porcentual 3 7 2 5 3 2 2" xfId="31903"/>
    <cellStyle name="Porcentual 3 7 2 5 3 3" xfId="3402"/>
    <cellStyle name="Porcentual 3 7 2 5 4" xfId="30335"/>
    <cellStyle name="Porcentual 3 7 2 5 4 2" xfId="26255"/>
    <cellStyle name="Porcentual 3 7 2 5 4 2 2" xfId="35926"/>
    <cellStyle name="Porcentual 3 7 2 5 4 3" xfId="38803"/>
    <cellStyle name="Porcentual 3 7 2 5 5" xfId="37804"/>
    <cellStyle name="Porcentual 3 7 2 5 5 2" xfId="38407"/>
    <cellStyle name="Porcentual 3 7 2 5 5 2 2" xfId="28256"/>
    <cellStyle name="Porcentual 3 7 2 5 5 3" xfId="37322"/>
    <cellStyle name="Porcentual 3 7 2 5 6" xfId="38689"/>
    <cellStyle name="Porcentual 3 7 2 5 6 2" xfId="26268"/>
    <cellStyle name="Porcentual 3 7 2 5 6 2 2" xfId="26349"/>
    <cellStyle name="Porcentual 3 7 2 5 6 3" xfId="34699"/>
    <cellStyle name="Porcentual 3 7 2 5 7" xfId="35303"/>
    <cellStyle name="Porcentual 3 7 2 5 7 2" xfId="26271"/>
    <cellStyle name="Porcentual 3 7 2 5 7 2 2" xfId="22030"/>
    <cellStyle name="Porcentual 3 7 2 5 7 3" xfId="28008"/>
    <cellStyle name="Porcentual 3 7 2 5 8" xfId="33501"/>
    <cellStyle name="Porcentual 3 7 2 5 8 2" xfId="26286"/>
    <cellStyle name="Porcentual 3 7 2 5 9" xfId="26992"/>
    <cellStyle name="Porcentual 3 7 2 5 9 2" xfId="38509"/>
    <cellStyle name="Porcentual 3 7 2 6" xfId="26550"/>
    <cellStyle name="Porcentual 3 7 2 6 2" xfId="26554"/>
    <cellStyle name="Porcentual 3 7 2 6 2 2" xfId="25487"/>
    <cellStyle name="Porcentual 3 7 2 6 2 2 2" xfId="37384"/>
    <cellStyle name="Porcentual 3 7 2 6 2 3" xfId="26727"/>
    <cellStyle name="Porcentual 3 7 2 6 3" xfId="19170"/>
    <cellStyle name="Porcentual 3 7 2 6 3 2" xfId="1154"/>
    <cellStyle name="Porcentual 3 7 2 6 3 2 2" xfId="27132"/>
    <cellStyle name="Porcentual 3 7 2 6 3 3" xfId="11594"/>
    <cellStyle name="Porcentual 3 7 2 6 4" xfId="9557"/>
    <cellStyle name="Porcentual 3 7 2 6 4 2" xfId="25555"/>
    <cellStyle name="Porcentual 3 7 2 6 4 2 2" xfId="27716"/>
    <cellStyle name="Porcentual 3 7 2 6 4 3" xfId="27725"/>
    <cellStyle name="Porcentual 3 7 2 6 5" xfId="27732"/>
    <cellStyle name="Porcentual 3 7 2 6 5 2" xfId="27735"/>
    <cellStyle name="Porcentual 3 7 2 6 5 2 2" xfId="27738"/>
    <cellStyle name="Porcentual 3 7 2 6 5 3" xfId="27740"/>
    <cellStyle name="Porcentual 3 7 2 6 6" xfId="27742"/>
    <cellStyle name="Porcentual 3 7 2 6 6 2" xfId="27744"/>
    <cellStyle name="Porcentual 3 7 2 6 6 2 2" xfId="26310"/>
    <cellStyle name="Porcentual 3 7 2 6 6 3" xfId="27749"/>
    <cellStyle name="Porcentual 3 7 2 6 7" xfId="27752"/>
    <cellStyle name="Porcentual 3 7 2 6 7 2" xfId="27753"/>
    <cellStyle name="Porcentual 3 7 2 6 8" xfId="27766"/>
    <cellStyle name="Porcentual 3 7 2 6 8 2" xfId="5127"/>
    <cellStyle name="Porcentual 3 7 2 6 9" xfId="27783"/>
    <cellStyle name="Porcentual 3 7 2 7" xfId="26358"/>
    <cellStyle name="Porcentual 3 7 2 7 2" xfId="26049"/>
    <cellStyle name="Porcentual 3 7 2 7 2 2" xfId="26559"/>
    <cellStyle name="Porcentual 3 7 2 7 3" xfId="26569"/>
    <cellStyle name="Porcentual 3 7 2 8" xfId="26574"/>
    <cellStyle name="Porcentual 3 7 2 8 2" xfId="26578"/>
    <cellStyle name="Porcentual 3 7 2 8 2 2" xfId="10621"/>
    <cellStyle name="Porcentual 3 7 2 8 3" xfId="2400"/>
    <cellStyle name="Porcentual 3 7 2 9" xfId="30974"/>
    <cellStyle name="Porcentual 3 7 2 9 2" xfId="26581"/>
    <cellStyle name="Porcentual 3 7 2 9 2 2" xfId="4955"/>
    <cellStyle name="Porcentual 3 7 2 9 3" xfId="25683"/>
    <cellStyle name="Porcentual 3 7 3" xfId="17460"/>
    <cellStyle name="Porcentual 3 7 3 10" xfId="18879"/>
    <cellStyle name="Porcentual 3 7 3 10 2" xfId="18881"/>
    <cellStyle name="Porcentual 3 7 3 11" xfId="23051"/>
    <cellStyle name="Porcentual 3 7 3 2" xfId="29806"/>
    <cellStyle name="Porcentual 3 7 3 2 10" xfId="25000"/>
    <cellStyle name="Porcentual 3 7 3 2 2" xfId="7208"/>
    <cellStyle name="Porcentual 3 7 3 2 2 2" xfId="4742"/>
    <cellStyle name="Porcentual 3 7 3 2 2 2 2" xfId="14975"/>
    <cellStyle name="Porcentual 3 7 3 2 2 3" xfId="29484"/>
    <cellStyle name="Porcentual 3 7 3 2 3" xfId="38693"/>
    <cellStyle name="Porcentual 3 7 3 2 3 2" xfId="33796"/>
    <cellStyle name="Porcentual 3 7 3 2 3 2 2" xfId="29674"/>
    <cellStyle name="Porcentual 3 7 3 2 3 3" xfId="11630"/>
    <cellStyle name="Porcentual 3 7 3 2 4" xfId="36898"/>
    <cellStyle name="Porcentual 3 7 3 2 4 2" xfId="29852"/>
    <cellStyle name="Porcentual 3 7 3 2 4 2 2" xfId="26415"/>
    <cellStyle name="Porcentual 3 7 3 2 4 3" xfId="27176"/>
    <cellStyle name="Porcentual 3 7 3 2 5" xfId="14930"/>
    <cellStyle name="Porcentual 3 7 3 2 5 2" xfId="27141"/>
    <cellStyle name="Porcentual 3 7 3 2 5 2 2" xfId="29912"/>
    <cellStyle name="Porcentual 3 7 3 2 5 3" xfId="27320"/>
    <cellStyle name="Porcentual 3 7 3 2 6" xfId="27144"/>
    <cellStyle name="Porcentual 3 7 3 2 6 2" xfId="29993"/>
    <cellStyle name="Porcentual 3 7 3 2 6 2 2" xfId="30000"/>
    <cellStyle name="Porcentual 3 7 3 2 6 3" xfId="27390"/>
    <cellStyle name="Porcentual 3 7 3 2 7" xfId="38712"/>
    <cellStyle name="Porcentual 3 7 3 2 7 2" xfId="30059"/>
    <cellStyle name="Porcentual 3 7 3 2 7 2 2" xfId="18366"/>
    <cellStyle name="Porcentual 3 7 3 2 7 3" xfId="27432"/>
    <cellStyle name="Porcentual 3 7 3 2 8" xfId="32904"/>
    <cellStyle name="Porcentual 3 7 3 2 8 2" xfId="30068"/>
    <cellStyle name="Porcentual 3 7 3 2 9" xfId="38351"/>
    <cellStyle name="Porcentual 3 7 3 2 9 2" xfId="35397"/>
    <cellStyle name="Porcentual 3 7 3 3" xfId="33198"/>
    <cellStyle name="Porcentual 3 7 3 3 2" xfId="33201"/>
    <cellStyle name="Porcentual 3 7 3 3 2 2" xfId="30544"/>
    <cellStyle name="Porcentual 3 7 3 3 3" xfId="38156"/>
    <cellStyle name="Porcentual 3 7 3 4" xfId="26585"/>
    <cellStyle name="Porcentual 3 7 3 4 2" xfId="26588"/>
    <cellStyle name="Porcentual 3 7 3 4 2 2" xfId="31119"/>
    <cellStyle name="Porcentual 3 7 3 4 3" xfId="38827"/>
    <cellStyle name="Porcentual 3 7 3 5" xfId="3074"/>
    <cellStyle name="Porcentual 3 7 3 5 2" xfId="36024"/>
    <cellStyle name="Porcentual 3 7 3 5 2 2" xfId="33816"/>
    <cellStyle name="Porcentual 3 7 3 5 3" xfId="37494"/>
    <cellStyle name="Porcentual 3 7 3 6" xfId="23791"/>
    <cellStyle name="Porcentual 3 7 3 6 2" xfId="38410"/>
    <cellStyle name="Porcentual 3 7 3 6 2 2" xfId="5600"/>
    <cellStyle name="Porcentual 3 7 3 6 3" xfId="36564"/>
    <cellStyle name="Porcentual 3 7 3 7" xfId="9802"/>
    <cellStyle name="Porcentual 3 7 3 7 2" xfId="17011"/>
    <cellStyle name="Porcentual 3 7 3 7 2 2" xfId="10600"/>
    <cellStyle name="Porcentual 3 7 3 7 3" xfId="27948"/>
    <cellStyle name="Porcentual 3 7 3 8" xfId="9813"/>
    <cellStyle name="Porcentual 3 7 3 8 2" xfId="30132"/>
    <cellStyle name="Porcentual 3 7 3 8 2 2" xfId="35930"/>
    <cellStyle name="Porcentual 3 7 3 8 3" xfId="23816"/>
    <cellStyle name="Porcentual 3 7 3 9" xfId="9524"/>
    <cellStyle name="Porcentual 3 7 3 9 2" xfId="38598"/>
    <cellStyle name="Porcentual 3 7 4" xfId="17623"/>
    <cellStyle name="Porcentual 3 7 4 10" xfId="36907"/>
    <cellStyle name="Porcentual 3 7 4 10 2" xfId="37221"/>
    <cellStyle name="Porcentual 3 7 4 11" xfId="23089"/>
    <cellStyle name="Porcentual 3 7 4 2" xfId="26037"/>
    <cellStyle name="Porcentual 3 7 4 2 10" xfId="34618"/>
    <cellStyle name="Porcentual 3 7 4 2 2" xfId="26171"/>
    <cellStyle name="Porcentual 3 7 4 2 2 2" xfId="38543"/>
    <cellStyle name="Porcentual 3 7 4 2 2 2 2" xfId="17665"/>
    <cellStyle name="Porcentual 3 7 4 2 2 3" xfId="38052"/>
    <cellStyle name="Porcentual 3 7 4 2 3" xfId="37152"/>
    <cellStyle name="Porcentual 3 7 4 2 3 2" xfId="7385"/>
    <cellStyle name="Porcentual 3 7 4 2 3 2 2" xfId="23076"/>
    <cellStyle name="Porcentual 3 7 4 2 3 3" xfId="23468"/>
    <cellStyle name="Porcentual 3 7 4 2 4" xfId="30168"/>
    <cellStyle name="Porcentual 3 7 4 2 4 2" xfId="38777"/>
    <cellStyle name="Porcentual 3 7 4 2 4 2 2" xfId="33282"/>
    <cellStyle name="Porcentual 3 7 4 2 4 3" xfId="34861"/>
    <cellStyle name="Porcentual 3 7 4 2 5" xfId="14939"/>
    <cellStyle name="Porcentual 3 7 4 2 5 2" xfId="34766"/>
    <cellStyle name="Porcentual 3 7 4 2 5 2 2" xfId="30116"/>
    <cellStyle name="Porcentual 3 7 4 2 5 3" xfId="21597"/>
    <cellStyle name="Porcentual 3 7 4 2 6" xfId="37874"/>
    <cellStyle name="Porcentual 3 7 4 2 6 2" xfId="36002"/>
    <cellStyle name="Porcentual 3 7 4 2 6 2 2" xfId="33785"/>
    <cellStyle name="Porcentual 3 7 4 2 6 3" xfId="33815"/>
    <cellStyle name="Porcentual 3 7 4 2 7" xfId="36767"/>
    <cellStyle name="Porcentual 3 7 4 2 7 2" xfId="33329"/>
    <cellStyle name="Porcentual 3 7 4 2 7 2 2" xfId="37198"/>
    <cellStyle name="Porcentual 3 7 4 2 7 3" xfId="33302"/>
    <cellStyle name="Porcentual 3 7 4 2 8" xfId="38247"/>
    <cellStyle name="Porcentual 3 7 4 2 8 2" xfId="12105"/>
    <cellStyle name="Porcentual 3 7 4 2 9" xfId="32441"/>
    <cellStyle name="Porcentual 3 7 4 2 9 2" xfId="28760"/>
    <cellStyle name="Porcentual 3 7 4 3" xfId="26182"/>
    <cellStyle name="Porcentual 3 7 4 3 2" xfId="29468"/>
    <cellStyle name="Porcentual 3 7 4 3 2 2" xfId="24658"/>
    <cellStyle name="Porcentual 3 7 4 3 3" xfId="38730"/>
    <cellStyle name="Porcentual 3 7 4 4" xfId="26589"/>
    <cellStyle name="Porcentual 3 7 4 4 2" xfId="28985"/>
    <cellStyle name="Porcentual 3 7 4 4 2 2" xfId="24716"/>
    <cellStyle name="Porcentual 3 7 4 4 3" xfId="32731"/>
    <cellStyle name="Porcentual 3 7 4 5" xfId="16490"/>
    <cellStyle name="Porcentual 3 7 4 5 2" xfId="37297"/>
    <cellStyle name="Porcentual 3 7 4 5 2 2" xfId="6413"/>
    <cellStyle name="Porcentual 3 7 4 5 3" xfId="36734"/>
    <cellStyle name="Porcentual 3 7 4 6" xfId="37680"/>
    <cellStyle name="Porcentual 3 7 4 6 2" xfId="37652"/>
    <cellStyle name="Porcentual 3 7 4 6 2 2" xfId="34901"/>
    <cellStyle name="Porcentual 3 7 4 6 3" xfId="27998"/>
    <cellStyle name="Porcentual 3 7 4 7" xfId="7134"/>
    <cellStyle name="Porcentual 3 7 4 7 2" xfId="8859"/>
    <cellStyle name="Porcentual 3 7 4 7 2 2" xfId="35741"/>
    <cellStyle name="Porcentual 3 7 4 7 3" xfId="19520"/>
    <cellStyle name="Porcentual 3 7 4 8" xfId="8471"/>
    <cellStyle name="Porcentual 3 7 4 8 2" xfId="35517"/>
    <cellStyle name="Porcentual 3 7 4 8 2 2" xfId="31589"/>
    <cellStyle name="Porcentual 3 7 4 8 3" xfId="19529"/>
    <cellStyle name="Porcentual 3 7 4 9" xfId="30135"/>
    <cellStyle name="Porcentual 3 7 4 9 2" xfId="38398"/>
    <cellStyle name="Porcentual 3 7 5" xfId="18311"/>
    <cellStyle name="Porcentual 3 7 5 10" xfId="35092"/>
    <cellStyle name="Porcentual 3 7 5 2" xfId="26012"/>
    <cellStyle name="Porcentual 3 7 5 2 2" xfId="36820"/>
    <cellStyle name="Porcentual 3 7 5 2 2 2" xfId="38479"/>
    <cellStyle name="Porcentual 3 7 5 2 3" xfId="38152"/>
    <cellStyle name="Porcentual 3 7 5 3" xfId="26018"/>
    <cellStyle name="Porcentual 3 7 5 3 2" xfId="29699"/>
    <cellStyle name="Porcentual 3 7 5 3 2 2" xfId="37719"/>
    <cellStyle name="Porcentual 3 7 5 3 3" xfId="38846"/>
    <cellStyle name="Porcentual 3 7 5 4" xfId="26593"/>
    <cellStyle name="Porcentual 3 7 5 4 2" xfId="29460"/>
    <cellStyle name="Porcentual 3 7 5 4 2 2" xfId="21884"/>
    <cellStyle name="Porcentual 3 7 5 4 3" xfId="32751"/>
    <cellStyle name="Porcentual 3 7 5 5" xfId="3180"/>
    <cellStyle name="Porcentual 3 7 5 5 2" xfId="38735"/>
    <cellStyle name="Porcentual 3 7 5 5 2 2" xfId="9047"/>
    <cellStyle name="Porcentual 3 7 5 5 3" xfId="15581"/>
    <cellStyle name="Porcentual 3 7 5 6" xfId="36711"/>
    <cellStyle name="Porcentual 3 7 5 6 2" xfId="35520"/>
    <cellStyle name="Porcentual 3 7 5 6 2 2" xfId="35534"/>
    <cellStyle name="Porcentual 3 7 5 6 3" xfId="28343"/>
    <cellStyle name="Porcentual 3 7 5 7" xfId="8056"/>
    <cellStyle name="Porcentual 3 7 5 7 2" xfId="30337"/>
    <cellStyle name="Porcentual 3 7 5 7 2 2" xfId="36576"/>
    <cellStyle name="Porcentual 3 7 5 7 3" xfId="24815"/>
    <cellStyle name="Porcentual 3 7 5 8" xfId="35919"/>
    <cellStyle name="Porcentual 3 7 5 8 2" xfId="38089"/>
    <cellStyle name="Porcentual 3 7 5 9" xfId="35927"/>
    <cellStyle name="Porcentual 3 7 5 9 2" xfId="35877"/>
    <cellStyle name="Porcentual 3 7 6" xfId="28547"/>
    <cellStyle name="Porcentual 3 7 6 10" xfId="34155"/>
    <cellStyle name="Porcentual 3 7 6 2" xfId="24229"/>
    <cellStyle name="Porcentual 3 7 6 2 2" xfId="35871"/>
    <cellStyle name="Porcentual 3 7 6 2 2 2" xfId="36766"/>
    <cellStyle name="Porcentual 3 7 6 2 3" xfId="38706"/>
    <cellStyle name="Porcentual 3 7 6 3" xfId="24233"/>
    <cellStyle name="Porcentual 3 7 6 3 2" xfId="24238"/>
    <cellStyle name="Porcentual 3 7 6 3 2 2" xfId="4174"/>
    <cellStyle name="Porcentual 3 7 6 3 3" xfId="30644"/>
    <cellStyle name="Porcentual 3 7 6 4" xfId="28835"/>
    <cellStyle name="Porcentual 3 7 6 4 2" xfId="24185"/>
    <cellStyle name="Porcentual 3 7 6 4 2 2" xfId="24191"/>
    <cellStyle name="Porcentual 3 7 6 4 3" xfId="24203"/>
    <cellStyle name="Porcentual 3 7 6 5" xfId="26596"/>
    <cellStyle name="Porcentual 3 7 6 5 2" xfId="24244"/>
    <cellStyle name="Porcentual 3 7 6 5 2 2" xfId="5234"/>
    <cellStyle name="Porcentual 3 7 6 5 3" xfId="29703"/>
    <cellStyle name="Porcentual 3 7 6 6" xfId="12352"/>
    <cellStyle name="Porcentual 3 7 6 6 2" xfId="26770"/>
    <cellStyle name="Porcentual 3 7 6 6 2 2" xfId="2319"/>
    <cellStyle name="Porcentual 3 7 6 6 3" xfId="24796"/>
    <cellStyle name="Porcentual 3 7 6 7" xfId="7183"/>
    <cellStyle name="Porcentual 3 7 6 7 2" xfId="30340"/>
    <cellStyle name="Porcentual 3 7 6 7 2 2" xfId="6451"/>
    <cellStyle name="Porcentual 3 7 6 7 3" xfId="28125"/>
    <cellStyle name="Porcentual 3 7 6 8" xfId="27112"/>
    <cellStyle name="Porcentual 3 7 6 8 2" xfId="32693"/>
    <cellStyle name="Porcentual 3 7 6 9" xfId="35949"/>
    <cellStyle name="Porcentual 3 7 6 9 2" xfId="35912"/>
    <cellStyle name="Porcentual 3 7 7" xfId="36041"/>
    <cellStyle name="Porcentual 3 7 7 2" xfId="38318"/>
    <cellStyle name="Porcentual 3 7 7 2 2" xfId="34735"/>
    <cellStyle name="Porcentual 3 7 7 2 2 2" xfId="38046"/>
    <cellStyle name="Porcentual 3 7 7 2 3" xfId="36623"/>
    <cellStyle name="Porcentual 3 7 7 3" xfId="30845"/>
    <cellStyle name="Porcentual 3 7 7 3 2" xfId="28805"/>
    <cellStyle name="Porcentual 3 7 7 3 2 2" xfId="31179"/>
    <cellStyle name="Porcentual 3 7 7 3 3" xfId="31370"/>
    <cellStyle name="Porcentual 3 7 7 4" xfId="21848"/>
    <cellStyle name="Porcentual 3 7 7 4 2" xfId="26598"/>
    <cellStyle name="Porcentual 3 7 7 4 2 2" xfId="31286"/>
    <cellStyle name="Porcentual 3 7 7 4 3" xfId="31083"/>
    <cellStyle name="Porcentual 3 7 7 5" xfId="26600"/>
    <cellStyle name="Porcentual 3 7 7 5 2" xfId="34617"/>
    <cellStyle name="Porcentual 3 7 7 5 2 2" xfId="31304"/>
    <cellStyle name="Porcentual 3 7 7 5 3" xfId="30681"/>
    <cellStyle name="Porcentual 3 7 7 6" xfId="12556"/>
    <cellStyle name="Porcentual 3 7 7 6 2" xfId="12558"/>
    <cellStyle name="Porcentual 3 7 7 6 2 2" xfId="20651"/>
    <cellStyle name="Porcentual 3 7 7 6 3" xfId="28662"/>
    <cellStyle name="Porcentual 3 7 7 7" xfId="12565"/>
    <cellStyle name="Porcentual 3 7 7 7 2" xfId="31388"/>
    <cellStyle name="Porcentual 3 7 7 8" xfId="30349"/>
    <cellStyle name="Porcentual 3 7 7 8 2" xfId="34164"/>
    <cellStyle name="Porcentual 3 7 7 9" xfId="16378"/>
    <cellStyle name="Porcentual 3 7 8" xfId="35002"/>
    <cellStyle name="Porcentual 3 7 8 2" xfId="19231"/>
    <cellStyle name="Porcentual 3 7 8 2 2" xfId="26639"/>
    <cellStyle name="Porcentual 3 7 8 3" xfId="34642"/>
    <cellStyle name="Porcentual 3 7 9" xfId="12777"/>
    <cellStyle name="Porcentual 3 7 9 2" xfId="27222"/>
    <cellStyle name="Porcentual 3 7 9 2 2" xfId="34431"/>
    <cellStyle name="Porcentual 3 7 9 3" xfId="35238"/>
    <cellStyle name="Porcentual 3 8" xfId="32228"/>
    <cellStyle name="Porcentual 3 8 10" xfId="9478"/>
    <cellStyle name="Porcentual 3 8 10 2" xfId="29931"/>
    <cellStyle name="Porcentual 3 8 10 2 2" xfId="32446"/>
    <cellStyle name="Porcentual 3 8 10 3" xfId="37072"/>
    <cellStyle name="Porcentual 3 8 11" xfId="30533"/>
    <cellStyle name="Porcentual 3 8 11 2" xfId="24168"/>
    <cellStyle name="Porcentual 3 8 11 2 2" xfId="13585"/>
    <cellStyle name="Porcentual 3 8 11 3" xfId="37946"/>
    <cellStyle name="Porcentual 3 8 12" xfId="20585"/>
    <cellStyle name="Porcentual 3 8 12 2" xfId="35135"/>
    <cellStyle name="Porcentual 3 8 12 2 2" xfId="38031"/>
    <cellStyle name="Porcentual 3 8 12 3" xfId="34993"/>
    <cellStyle name="Porcentual 3 8 13" xfId="8026"/>
    <cellStyle name="Porcentual 3 8 13 2" xfId="3417"/>
    <cellStyle name="Porcentual 3 8 14" xfId="18802"/>
    <cellStyle name="Porcentual 3 8 14 2" xfId="33029"/>
    <cellStyle name="Porcentual 3 8 15" xfId="32425"/>
    <cellStyle name="Porcentual 3 8 16" xfId="32180"/>
    <cellStyle name="Porcentual 3 8 2" xfId="17518"/>
    <cellStyle name="Porcentual 3 8 2 10" xfId="33296"/>
    <cellStyle name="Porcentual 3 8 2 10 2" xfId="36115"/>
    <cellStyle name="Porcentual 3 8 2 11" xfId="33529"/>
    <cellStyle name="Porcentual 3 8 2 2" xfId="17523"/>
    <cellStyle name="Porcentual 3 8 2 2 10" xfId="3512"/>
    <cellStyle name="Porcentual 3 8 2 2 2" xfId="10689"/>
    <cellStyle name="Porcentual 3 8 2 2 2 2" xfId="8166"/>
    <cellStyle name="Porcentual 3 8 2 2 2 2 2" xfId="37684"/>
    <cellStyle name="Porcentual 3 8 2 2 2 3" xfId="38608"/>
    <cellStyle name="Porcentual 3 8 2 2 3" xfId="35307"/>
    <cellStyle name="Porcentual 3 8 2 2 3 2" xfId="27061"/>
    <cellStyle name="Porcentual 3 8 2 2 3 2 2" xfId="37904"/>
    <cellStyle name="Porcentual 3 8 2 2 3 3" xfId="36393"/>
    <cellStyle name="Porcentual 3 8 2 2 4" xfId="30351"/>
    <cellStyle name="Porcentual 3 8 2 2 4 2" xfId="36395"/>
    <cellStyle name="Porcentual 3 8 2 2 4 2 2" xfId="36331"/>
    <cellStyle name="Porcentual 3 8 2 2 4 3" xfId="38349"/>
    <cellStyle name="Porcentual 3 8 2 2 5" xfId="18917"/>
    <cellStyle name="Porcentual 3 8 2 2 5 2" xfId="34395"/>
    <cellStyle name="Porcentual 3 8 2 2 5 2 2" xfId="34245"/>
    <cellStyle name="Porcentual 3 8 2 2 5 3" xfId="38192"/>
    <cellStyle name="Porcentual 3 8 2 2 6" xfId="19619"/>
    <cellStyle name="Porcentual 3 8 2 2 6 2" xfId="19621"/>
    <cellStyle name="Porcentual 3 8 2 2 6 2 2" xfId="34329"/>
    <cellStyle name="Porcentual 3 8 2 2 6 3" xfId="12283"/>
    <cellStyle name="Porcentual 3 8 2 2 7" xfId="19627"/>
    <cellStyle name="Porcentual 3 8 2 2 7 2" xfId="38568"/>
    <cellStyle name="Porcentual 3 8 2 2 7 2 2" xfId="35759"/>
    <cellStyle name="Porcentual 3 8 2 2 7 3" xfId="35804"/>
    <cellStyle name="Porcentual 3 8 2 2 8" xfId="37381"/>
    <cellStyle name="Porcentual 3 8 2 2 8 2" xfId="30420"/>
    <cellStyle name="Porcentual 3 8 2 2 9" xfId="37147"/>
    <cellStyle name="Porcentual 3 8 2 2 9 2" xfId="30472"/>
    <cellStyle name="Porcentual 3 8 2 3" xfId="23439"/>
    <cellStyle name="Porcentual 3 8 2 3 2" xfId="37893"/>
    <cellStyle name="Porcentual 3 8 2 3 2 2" xfId="16746"/>
    <cellStyle name="Porcentual 3 8 2 3 3" xfId="37391"/>
    <cellStyle name="Porcentual 3 8 2 4" xfId="7221"/>
    <cellStyle name="Porcentual 3 8 2 4 2" xfId="12145"/>
    <cellStyle name="Porcentual 3 8 2 4 2 2" xfId="5867"/>
    <cellStyle name="Porcentual 3 8 2 4 3" xfId="32344"/>
    <cellStyle name="Porcentual 3 8 2 5" xfId="20699"/>
    <cellStyle name="Porcentual 3 8 2 5 2" xfId="12151"/>
    <cellStyle name="Porcentual 3 8 2 5 2 2" xfId="7321"/>
    <cellStyle name="Porcentual 3 8 2 5 3" xfId="37629"/>
    <cellStyle name="Porcentual 3 8 2 6" xfId="6976"/>
    <cellStyle name="Porcentual 3 8 2 6 2" xfId="37551"/>
    <cellStyle name="Porcentual 3 8 2 6 2 2" xfId="9590"/>
    <cellStyle name="Porcentual 3 8 2 6 3" xfId="34128"/>
    <cellStyle name="Porcentual 3 8 2 7" xfId="33841"/>
    <cellStyle name="Porcentual 3 8 2 7 2" xfId="32827"/>
    <cellStyle name="Porcentual 3 8 2 7 2 2" xfId="13108"/>
    <cellStyle name="Porcentual 3 8 2 7 3" xfId="27963"/>
    <cellStyle name="Porcentual 3 8 2 8" xfId="32690"/>
    <cellStyle name="Porcentual 3 8 2 8 2" xfId="24290"/>
    <cellStyle name="Porcentual 3 8 2 8 2 2" xfId="37988"/>
    <cellStyle name="Porcentual 3 8 2 8 3" xfId="28915"/>
    <cellStyle name="Porcentual 3 8 2 9" xfId="36288"/>
    <cellStyle name="Porcentual 3 8 2 9 2" xfId="28241"/>
    <cellStyle name="Porcentual 3 8 3" xfId="12333"/>
    <cellStyle name="Porcentual 3 8 3 10" xfId="2162"/>
    <cellStyle name="Porcentual 3 8 3 10 2" xfId="37406"/>
    <cellStyle name="Porcentual 3 8 3 11" xfId="20110"/>
    <cellStyle name="Porcentual 3 8 3 2" xfId="17527"/>
    <cellStyle name="Porcentual 3 8 3 2 10" xfId="37884"/>
    <cellStyle name="Porcentual 3 8 3 2 2" xfId="14752"/>
    <cellStyle name="Porcentual 3 8 3 2 2 2" xfId="38714"/>
    <cellStyle name="Porcentual 3 8 3 2 2 2 2" xfId="38486"/>
    <cellStyle name="Porcentual 3 8 3 2 2 3" xfId="22308"/>
    <cellStyle name="Porcentual 3 8 3 2 3" xfId="35732"/>
    <cellStyle name="Porcentual 3 8 3 2 3 2" xfId="38003"/>
    <cellStyle name="Porcentual 3 8 3 2 3 2 2" xfId="35889"/>
    <cellStyle name="Porcentual 3 8 3 2 3 3" xfId="38621"/>
    <cellStyle name="Porcentual 3 8 3 2 4" xfId="35066"/>
    <cellStyle name="Porcentual 3 8 3 2 4 2" xfId="38105"/>
    <cellStyle name="Porcentual 3 8 3 2 4 2 2" xfId="37393"/>
    <cellStyle name="Porcentual 3 8 3 2 4 3" xfId="36260"/>
    <cellStyle name="Porcentual 3 8 3 2 5" xfId="17940"/>
    <cellStyle name="Porcentual 3 8 3 2 5 2" xfId="38151"/>
    <cellStyle name="Porcentual 3 8 3 2 5 2 2" xfId="36276"/>
    <cellStyle name="Porcentual 3 8 3 2 5 3" xfId="31315"/>
    <cellStyle name="Porcentual 3 8 3 2 6" xfId="20330"/>
    <cellStyle name="Porcentual 3 8 3 2 6 2" xfId="25748"/>
    <cellStyle name="Porcentual 3 8 3 2 6 2 2" xfId="34887"/>
    <cellStyle name="Porcentual 3 8 3 2 6 3" xfId="28709"/>
    <cellStyle name="Porcentual 3 8 3 2 7" xfId="20335"/>
    <cellStyle name="Porcentual 3 8 3 2 7 2" xfId="1604"/>
    <cellStyle name="Porcentual 3 8 3 2 7 2 2" xfId="20122"/>
    <cellStyle name="Porcentual 3 8 3 2 7 3" xfId="20124"/>
    <cellStyle name="Porcentual 3 8 3 2 8" xfId="20129"/>
    <cellStyle name="Porcentual 3 8 3 2 8 2" xfId="20130"/>
    <cellStyle name="Porcentual 3 8 3 2 9" xfId="2981"/>
    <cellStyle name="Porcentual 3 8 3 2 9 2" xfId="5889"/>
    <cellStyle name="Porcentual 3 8 3 3" xfId="32612"/>
    <cellStyle name="Porcentual 3 8 3 3 2" xfId="26281"/>
    <cellStyle name="Porcentual 3 8 3 3 2 2" xfId="38654"/>
    <cellStyle name="Porcentual 3 8 3 3 3" xfId="38851"/>
    <cellStyle name="Porcentual 3 8 3 4" xfId="13250"/>
    <cellStyle name="Porcentual 3 8 3 4 2" xfId="12179"/>
    <cellStyle name="Porcentual 3 8 3 4 2 2" xfId="38649"/>
    <cellStyle name="Porcentual 3 8 3 4 3" xfId="12184"/>
    <cellStyle name="Porcentual 3 8 3 5" xfId="14342"/>
    <cellStyle name="Porcentual 3 8 3 5 2" xfId="12195"/>
    <cellStyle name="Porcentual 3 8 3 5 2 2" xfId="38213"/>
    <cellStyle name="Porcentual 3 8 3 5 3" xfId="38814"/>
    <cellStyle name="Porcentual 3 8 3 6" xfId="23795"/>
    <cellStyle name="Porcentual 3 8 3 6 2" xfId="12016"/>
    <cellStyle name="Porcentual 3 8 3 6 2 2" xfId="30409"/>
    <cellStyle name="Porcentual 3 8 3 6 3" xfId="34934"/>
    <cellStyle name="Porcentual 3 8 3 7" xfId="12018"/>
    <cellStyle name="Porcentual 3 8 3 7 2" xfId="34680"/>
    <cellStyle name="Porcentual 3 8 3 7 2 2" xfId="31165"/>
    <cellStyle name="Porcentual 3 8 3 7 3" xfId="35781"/>
    <cellStyle name="Porcentual 3 8 3 8" xfId="31387"/>
    <cellStyle name="Porcentual 3 8 3 8 2" xfId="33300"/>
    <cellStyle name="Porcentual 3 8 3 8 2 2" xfId="36405"/>
    <cellStyle name="Porcentual 3 8 3 8 3" xfId="33323"/>
    <cellStyle name="Porcentual 3 8 3 9" xfId="5286"/>
    <cellStyle name="Porcentual 3 8 3 9 2" xfId="30704"/>
    <cellStyle name="Porcentual 3 8 4" xfId="17534"/>
    <cellStyle name="Porcentual 3 8 4 10" xfId="36500"/>
    <cellStyle name="Porcentual 3 8 4 2" xfId="17538"/>
    <cellStyle name="Porcentual 3 8 4 2 2" xfId="21843"/>
    <cellStyle name="Porcentual 3 8 4 2 2 2" xfId="21130"/>
    <cellStyle name="Porcentual 3 8 4 2 3" xfId="30220"/>
    <cellStyle name="Porcentual 3 8 4 3" xfId="33380"/>
    <cellStyle name="Porcentual 3 8 4 3 2" xfId="21046"/>
    <cellStyle name="Porcentual 3 8 4 3 2 2" xfId="26602"/>
    <cellStyle name="Porcentual 3 8 4 3 3" xfId="27512"/>
    <cellStyle name="Porcentual 3 8 4 4" xfId="12355"/>
    <cellStyle name="Porcentual 3 8 4 4 2" xfId="26610"/>
    <cellStyle name="Porcentual 3 8 4 4 2 2" xfId="22775"/>
    <cellStyle name="Porcentual 3 8 4 4 3" xfId="26645"/>
    <cellStyle name="Porcentual 3 8 4 5" xfId="16495"/>
    <cellStyle name="Porcentual 3 8 4 5 2" xfId="19197"/>
    <cellStyle name="Porcentual 3 8 4 5 2 2" xfId="13898"/>
    <cellStyle name="Porcentual 3 8 4 5 3" xfId="25145"/>
    <cellStyle name="Porcentual 3 8 4 6" xfId="11415"/>
    <cellStyle name="Porcentual 3 8 4 6 2" xfId="19980"/>
    <cellStyle name="Porcentual 3 8 4 6 2 2" xfId="26667"/>
    <cellStyle name="Porcentual 3 8 4 6 3" xfId="26668"/>
    <cellStyle name="Porcentual 3 8 4 7" xfId="24974"/>
    <cellStyle name="Porcentual 3 8 4 7 2" xfId="33034"/>
    <cellStyle name="Porcentual 3 8 4 7 2 2" xfId="37585"/>
    <cellStyle name="Porcentual 3 8 4 7 3" xfId="20951"/>
    <cellStyle name="Porcentual 3 8 4 8" xfId="34163"/>
    <cellStyle name="Porcentual 3 8 4 8 2" xfId="36859"/>
    <cellStyle name="Porcentual 3 8 4 9" xfId="37810"/>
    <cellStyle name="Porcentual 3 8 4 9 2" xfId="37480"/>
    <cellStyle name="Porcentual 3 8 5" xfId="13161"/>
    <cellStyle name="Porcentual 3 8 5 10" xfId="36745"/>
    <cellStyle name="Porcentual 3 8 5 2" xfId="5054"/>
    <cellStyle name="Porcentual 3 8 5 2 2" xfId="21875"/>
    <cellStyle name="Porcentual 3 8 5 2 2 2" xfId="26681"/>
    <cellStyle name="Porcentual 3 8 5 2 3" xfId="26684"/>
    <cellStyle name="Porcentual 3 8 5 3" xfId="33386"/>
    <cellStyle name="Porcentual 3 8 5 3 2" xfId="37403"/>
    <cellStyle name="Porcentual 3 8 5 3 2 2" xfId="30536"/>
    <cellStyle name="Porcentual 3 8 5 3 3" xfId="37990"/>
    <cellStyle name="Porcentual 3 8 5 4" xfId="26615"/>
    <cellStyle name="Porcentual 3 8 5 4 2" xfId="30471"/>
    <cellStyle name="Porcentual 3 8 5 4 2 2" xfId="23358"/>
    <cellStyle name="Porcentual 3 8 5 4 3" xfId="37702"/>
    <cellStyle name="Porcentual 3 8 5 5" xfId="12228"/>
    <cellStyle name="Porcentual 3 8 5 5 2" xfId="5294"/>
    <cellStyle name="Porcentual 3 8 5 5 2 2" xfId="8458"/>
    <cellStyle name="Porcentual 3 8 5 5 3" xfId="7338"/>
    <cellStyle name="Porcentual 3 8 5 6" xfId="13201"/>
    <cellStyle name="Porcentual 3 8 5 6 2" xfId="36346"/>
    <cellStyle name="Porcentual 3 8 5 6 2 2" xfId="37170"/>
    <cellStyle name="Porcentual 3 8 5 6 3" xfId="31606"/>
    <cellStyle name="Porcentual 3 8 5 7" xfId="38256"/>
    <cellStyle name="Porcentual 3 8 5 7 2" xfId="36955"/>
    <cellStyle name="Porcentual 3 8 5 7 2 2" xfId="32537"/>
    <cellStyle name="Porcentual 3 8 5 7 3" xfId="29366"/>
    <cellStyle name="Porcentual 3 8 5 8" xfId="37915"/>
    <cellStyle name="Porcentual 3 8 5 8 2" xfId="35707"/>
    <cellStyle name="Porcentual 3 8 5 9" xfId="37940"/>
    <cellStyle name="Porcentual 3 8 5 9 2" xfId="32586"/>
    <cellStyle name="Porcentual 3 8 6" xfId="37663"/>
    <cellStyle name="Porcentual 3 8 6 2" xfId="22667"/>
    <cellStyle name="Porcentual 3 8 6 2 2" xfId="22671"/>
    <cellStyle name="Porcentual 3 8 6 2 2 2" xfId="17267"/>
    <cellStyle name="Porcentual 3 8 6 2 3" xfId="22408"/>
    <cellStyle name="Porcentual 3 8 6 3" xfId="10460"/>
    <cellStyle name="Porcentual 3 8 6 3 2" xfId="22675"/>
    <cellStyle name="Porcentual 3 8 6 3 2 2" xfId="3016"/>
    <cellStyle name="Porcentual 3 8 6 3 3" xfId="22420"/>
    <cellStyle name="Porcentual 3 8 6 4" xfId="26622"/>
    <cellStyle name="Porcentual 3 8 6 4 2" xfId="26629"/>
    <cellStyle name="Porcentual 3 8 6 4 2 2" xfId="13379"/>
    <cellStyle name="Porcentual 3 8 6 4 3" xfId="5074"/>
    <cellStyle name="Porcentual 3 8 6 5" xfId="26632"/>
    <cellStyle name="Porcentual 3 8 6 5 2" xfId="22679"/>
    <cellStyle name="Porcentual 3 8 6 5 2 2" xfId="33277"/>
    <cellStyle name="Porcentual 3 8 6 5 3" xfId="28957"/>
    <cellStyle name="Porcentual 3 8 6 6" xfId="36011"/>
    <cellStyle name="Porcentual 3 8 6 6 2" xfId="31345"/>
    <cellStyle name="Porcentual 3 8 6 6 2 2" xfId="1241"/>
    <cellStyle name="Porcentual 3 8 6 6 3" xfId="25245"/>
    <cellStyle name="Porcentual 3 8 6 7" xfId="27541"/>
    <cellStyle name="Porcentual 3 8 6 7 2" xfId="1162"/>
    <cellStyle name="Porcentual 3 8 6 8" xfId="33808"/>
    <cellStyle name="Porcentual 3 8 6 8 2" xfId="34048"/>
    <cellStyle name="Porcentual 3 8 6 9" xfId="25770"/>
    <cellStyle name="Porcentual 3 8 7" xfId="9342"/>
    <cellStyle name="Porcentual 3 8 7 2" xfId="16087"/>
    <cellStyle name="Porcentual 3 8 7 2 2" xfId="1408"/>
    <cellStyle name="Porcentual 3 8 7 3" xfId="22730"/>
    <cellStyle name="Porcentual 3 8 8" xfId="19237"/>
    <cellStyle name="Porcentual 3 8 8 2" xfId="22771"/>
    <cellStyle name="Porcentual 3 8 8 2 2" xfId="35524"/>
    <cellStyle name="Porcentual 3 8 8 3" xfId="34132"/>
    <cellStyle name="Porcentual 3 8 9" xfId="18600"/>
    <cellStyle name="Porcentual 3 8 9 2" xfId="22807"/>
    <cellStyle name="Porcentual 3 8 9 2 2" xfId="15374"/>
    <cellStyle name="Porcentual 3 8 9 3" xfId="23362"/>
    <cellStyle name="Porcentual 3 9" xfId="34219"/>
    <cellStyle name="Porcentual 3 9 10" xfId="13361"/>
    <cellStyle name="Porcentual 3 9 10 2" xfId="12873"/>
    <cellStyle name="Porcentual 3 9 11" xfId="10725"/>
    <cellStyle name="Porcentual 3 9 2" xfId="16738"/>
    <cellStyle name="Porcentual 3 9 2 10" xfId="30687"/>
    <cellStyle name="Porcentual 3 9 2 2" xfId="17577"/>
    <cellStyle name="Porcentual 3 9 2 2 2" xfId="17580"/>
    <cellStyle name="Porcentual 3 9 2 2 2 2" xfId="33689"/>
    <cellStyle name="Porcentual 3 9 2 2 3" xfId="38432"/>
    <cellStyle name="Porcentual 3 9 2 3" xfId="23443"/>
    <cellStyle name="Porcentual 3 9 2 3 2" xfId="36716"/>
    <cellStyle name="Porcentual 3 9 2 3 2 2" xfId="38414"/>
    <cellStyle name="Porcentual 3 9 2 3 3" xfId="38468"/>
    <cellStyle name="Porcentual 3 9 2 4" xfId="11325"/>
    <cellStyle name="Porcentual 3 9 2 4 2" xfId="6857"/>
    <cellStyle name="Porcentual 3 9 2 4 2 2" xfId="37119"/>
    <cellStyle name="Porcentual 3 9 2 4 3" xfId="38466"/>
    <cellStyle name="Porcentual 3 9 2 5" xfId="12291"/>
    <cellStyle name="Porcentual 3 9 2 5 2" xfId="37616"/>
    <cellStyle name="Porcentual 3 9 2 5 2 2" xfId="7767"/>
    <cellStyle name="Porcentual 3 9 2 5 3" xfId="37964"/>
    <cellStyle name="Porcentual 3 9 2 6" xfId="37919"/>
    <cellStyle name="Porcentual 3 9 2 6 2" xfId="24721"/>
    <cellStyle name="Porcentual 3 9 2 6 2 2" xfId="8621"/>
    <cellStyle name="Porcentual 3 9 2 6 3" xfId="24733"/>
    <cellStyle name="Porcentual 3 9 2 7" xfId="32923"/>
    <cellStyle name="Porcentual 3 9 2 7 2" xfId="35528"/>
    <cellStyle name="Porcentual 3 9 2 7 2 2" xfId="10236"/>
    <cellStyle name="Porcentual 3 9 2 7 3" xfId="35540"/>
    <cellStyle name="Porcentual 3 9 2 8" xfId="35413"/>
    <cellStyle name="Porcentual 3 9 2 8 2" xfId="33738"/>
    <cellStyle name="Porcentual 3 9 2 9" xfId="36646"/>
    <cellStyle name="Porcentual 3 9 2 9 2" xfId="550"/>
    <cellStyle name="Porcentual 3 9 3" xfId="2820"/>
    <cellStyle name="Porcentual 3 9 3 2" xfId="17627"/>
    <cellStyle name="Porcentual 3 9 3 2 2" xfId="6248"/>
    <cellStyle name="Porcentual 3 9 3 3" xfId="28738"/>
    <cellStyle name="Porcentual 3 9 4" xfId="11194"/>
    <cellStyle name="Porcentual 3 9 4 2" xfId="17639"/>
    <cellStyle name="Porcentual 3 9 4 2 2" xfId="16182"/>
    <cellStyle name="Porcentual 3 9 4 3" xfId="28514"/>
    <cellStyle name="Porcentual 3 9 5" xfId="7092"/>
    <cellStyle name="Porcentual 3 9 5 2" xfId="38412"/>
    <cellStyle name="Porcentual 3 9 5 2 2" xfId="5577"/>
    <cellStyle name="Porcentual 3 9 5 3" xfId="38453"/>
    <cellStyle name="Porcentual 3 9 6" xfId="35429"/>
    <cellStyle name="Porcentual 3 9 6 2" xfId="21039"/>
    <cellStyle name="Porcentual 3 9 6 2 2" xfId="26928"/>
    <cellStyle name="Porcentual 3 9 6 3" xfId="15001"/>
    <cellStyle name="Porcentual 3 9 7" xfId="10913"/>
    <cellStyle name="Porcentual 3 9 7 2" xfId="4541"/>
    <cellStyle name="Porcentual 3 9 7 2 2" xfId="10922"/>
    <cellStyle name="Porcentual 3 9 7 3" xfId="11018"/>
    <cellStyle name="Porcentual 3 9 8" xfId="19241"/>
    <cellStyle name="Porcentual 3 9 8 2" xfId="5774"/>
    <cellStyle name="Porcentual 3 9 8 2 2" xfId="11153"/>
    <cellStyle name="Porcentual 3 9 8 3" xfId="16380"/>
    <cellStyle name="Porcentual 3 9 9" xfId="11273"/>
    <cellStyle name="Porcentual 3 9 9 2" xfId="3500"/>
    <cellStyle name="Salida" xfId="34694"/>
    <cellStyle name="Salida 2" xfId="33695"/>
    <cellStyle name="Salida 3" xfId="38876"/>
    <cellStyle name="Salida 4" xfId="31734"/>
    <cellStyle name="Salida 5" xfId="30757"/>
    <cellStyle name="Subtitulo de Tabla" xfId="25266"/>
    <cellStyle name="TableStyleLight1" xfId="30176"/>
    <cellStyle name="Texto de advertencia" xfId="37313"/>
    <cellStyle name="Texto de advertencia 2" xfId="27708"/>
    <cellStyle name="Texto de advertencia 3" xfId="25590"/>
    <cellStyle name="Texto de advertencia 4" xfId="25596"/>
    <cellStyle name="Texto de advertencia 5" xfId="28386"/>
    <cellStyle name="Texto explicativo" xfId="35839"/>
    <cellStyle name="Texto explicativo 2" xfId="18254"/>
    <cellStyle name="Texto explicativo 2 2" xfId="10996"/>
    <cellStyle name="Texto explicativo 3" xfId="15909"/>
    <cellStyle name="Texto explicativo 4" xfId="15979"/>
    <cellStyle name="Texto explicativo 5" xfId="19786"/>
    <cellStyle name="Título" xfId="36376"/>
    <cellStyle name="Título 1" xfId="17380"/>
    <cellStyle name="Título 1 2" xfId="17381"/>
    <cellStyle name="Título 1 3" xfId="38521"/>
    <cellStyle name="Título 1 4" xfId="6551"/>
    <cellStyle name="Título 1 5" xfId="6562"/>
    <cellStyle name="Título 2" xfId="38391"/>
    <cellStyle name="Título 2 2" xfId="37405"/>
    <cellStyle name="Título 2 3" xfId="4465"/>
    <cellStyle name="Título 2 4" xfId="744"/>
    <cellStyle name="Título 2 5" xfId="38605"/>
    <cellStyle name="Título 3" xfId="38071"/>
    <cellStyle name="Título 3 2" xfId="38482"/>
    <cellStyle name="Título 3 3" xfId="38650"/>
    <cellStyle name="Título 3 4" xfId="33493"/>
    <cellStyle name="Título 3 5" xfId="38449"/>
    <cellStyle name="Título 4" xfId="27267"/>
    <cellStyle name="Título 5" xfId="35316"/>
    <cellStyle name="Título 6" xfId="38843"/>
    <cellStyle name="Título 7" xfId="36392"/>
    <cellStyle name="Titulo de Tabla" xfId="31760"/>
    <cellStyle name="Título_Evolución del PBI" xfId="34352"/>
    <cellStyle name="Total 2" xfId="13939"/>
    <cellStyle name="Total 2 2" xfId="24178"/>
    <cellStyle name="Total 2 2 2" xfId="19485"/>
    <cellStyle name="Total 3" xfId="24181"/>
    <cellStyle name="Total 4" xfId="18606"/>
    <cellStyle name="Total 5" xfId="18580"/>
    <cellStyle name="Total 6" xfId="15118"/>
    <cellStyle name="Total 7" xfId="2805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69676D"/>
      <rgbColor rgb="00008000"/>
      <rgbColor rgb="00E1EFF4"/>
      <rgbColor rgb="007F7F7F"/>
      <rgbColor rgb="00800080"/>
      <rgbColor rgb="00295F71"/>
      <rgbColor rgb="00C0C0C0"/>
      <rgbColor rgb="00808080"/>
      <rgbColor rgb="00B2A6DF"/>
      <rgbColor rgb="007E4E99"/>
      <rgbColor rgb="00F2F2F2"/>
      <rgbColor rgb="00CCFFFF"/>
      <rgbColor rgb="00410082"/>
      <rgbColor rgb="00FF8080"/>
      <rgbColor rgb="000066CC"/>
      <rgbColor rgb="00CCCCFF"/>
      <rgbColor rgb="00F4F3F6"/>
      <rgbColor rgb="00DFDAE3"/>
      <rgbColor rgb="00E3F3D1"/>
      <rgbColor rgb="00A6D0DF"/>
      <rgbColor rgb="00595959"/>
      <rgbColor rgb="00C4E0E9"/>
      <rgbColor rgb="00325EBE"/>
      <rgbColor rgb="00E5E1F4"/>
      <rgbColor rgb="0000B0F0"/>
      <rgbColor rgb="00E6F3FF"/>
      <rgbColor rgb="00CCFFCC"/>
      <rgbColor rgb="00FFFF99"/>
      <rgbColor rgb="0099CCFF"/>
      <rgbColor rgb="00FF99CC"/>
      <rgbColor rgb="00CC99FF"/>
      <rgbColor rgb="00FFCC99"/>
      <rgbColor rgb="003366FF"/>
      <rgbColor rgb="0033CCCC"/>
      <rgbColor rgb="0092D050"/>
      <rgbColor rgb="00FFCC00"/>
      <rgbColor rgb="00FF9900"/>
      <rgbColor rgb="009689A6"/>
      <rgbColor rgb="00666699"/>
      <rgbColor rgb="00969696"/>
      <rgbColor rgb="00003366"/>
      <rgbColor rgb="003E8EA9"/>
      <rgbColor rgb="000D0D0D"/>
      <rgbColor rgb="00404040"/>
      <rgbColor rgb="00993300"/>
      <rgbColor rgb="00543466"/>
      <rgbColor rgb="00333399"/>
      <rgbColor rgb="00333333"/>
      <rgbColor rgb="00003366"/>
      <rgbColor rgb="00339966"/>
      <rgbColor rgb="00003300"/>
      <rgbColor rgb="00333300"/>
      <rgbColor rgb="00993300"/>
      <rgbColor rgb="00993366"/>
      <rgbColor rgb="00333399"/>
      <rgbColor rgb="00333333"/>
    </indexedColors>
    <mruColors>
      <color rgb="FFFFFF99"/>
      <color rgb="FF3E8EA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drawings/_rels/drawing1.xml.rels><?xml version="1.0" encoding="UTF-8" standalone="yes"?>
<Relationships xmlns="http://schemas.openxmlformats.org/package/2006/relationships"><Relationship Id="rId8" Type="http://schemas.openxmlformats.org/officeDocument/2006/relationships/hyperlink" Target="#' PRIMARIA '!A1"/><Relationship Id="rId3" Type="http://schemas.openxmlformats.org/officeDocument/2006/relationships/hyperlink" Target="#'EDUCACI&#211;N UNIVERSITARIA'!A1"/><Relationship Id="rId7" Type="http://schemas.openxmlformats.org/officeDocument/2006/relationships/hyperlink" Target="#'PRIMERA INFANCIA E INICIAL '!A1"/><Relationship Id="rId2" Type="http://schemas.openxmlformats.org/officeDocument/2006/relationships/hyperlink" Target="#'TERCIARIA NO UNIVERSITARIA'!A1"/><Relationship Id="rId1" Type="http://schemas.openxmlformats.org/officeDocument/2006/relationships/hyperlink" Target="#'MEDIA B&#193;SICA '!A1"/><Relationship Id="rId6" Type="http://schemas.openxmlformats.org/officeDocument/2006/relationships/hyperlink" Target="#'FORMACI&#211;N EN EDUCACI&#211;N  '!A1"/><Relationship Id="rId5" Type="http://schemas.openxmlformats.org/officeDocument/2006/relationships/hyperlink" Target="#'MEDIA SUPERIOR '!A1"/><Relationship Id="rId10" Type="http://schemas.openxmlformats.org/officeDocument/2006/relationships/image" Target="../media/image1.png"/><Relationship Id="rId4" Type="http://schemas.openxmlformats.org/officeDocument/2006/relationships/hyperlink" Target="#'EDUCACI&#211;N DE J&#211;VENES Y ADUL '!A1"/><Relationship Id="rId9" Type="http://schemas.openxmlformats.org/officeDocument/2006/relationships/hyperlink" Target="#'MATR&#205;CULA DEL SISTEMA 2002-2020'!A1"/></Relationships>
</file>

<file path=xl/drawings/_rels/drawing10.xml.rels><?xml version="1.0" encoding="UTF-8" standalone="yes"?>
<Relationships xmlns="http://schemas.openxmlformats.org/package/2006/relationships"><Relationship Id="rId2" Type="http://schemas.openxmlformats.org/officeDocument/2006/relationships/hyperlink" Target="#'PRIMERA INFANCIA E INICIAL '!A23"/><Relationship Id="rId1" Type="http://schemas.openxmlformats.org/officeDocument/2006/relationships/hyperlink" Target="#'PRIMERA INFANCIA E INICIAL'.A28"/></Relationships>
</file>

<file path=xl/drawings/_rels/drawing100.xml.rels><?xml version="1.0" encoding="UTF-8" standalone="yes"?>
<Relationships xmlns="http://schemas.openxmlformats.org/package/2006/relationships"><Relationship Id="rId1" Type="http://schemas.openxmlformats.org/officeDocument/2006/relationships/hyperlink" Target="#'EDUCACI&#211;N DE J&#211;VENES Y ADUL '!A15"/></Relationships>
</file>

<file path=xl/drawings/_rels/drawing101.xml.rels><?xml version="1.0" encoding="UTF-8" standalone="yes"?>
<Relationships xmlns="http://schemas.openxmlformats.org/package/2006/relationships"><Relationship Id="rId1" Type="http://schemas.openxmlformats.org/officeDocument/2006/relationships/hyperlink" Target="#'EDUCACI&#211;N DE J&#211;VENES Y ADUL '!A17"/></Relationships>
</file>

<file path=xl/drawings/_rels/drawing102.xml.rels><?xml version="1.0" encoding="UTF-8" standalone="yes"?>
<Relationships xmlns="http://schemas.openxmlformats.org/package/2006/relationships"><Relationship Id="rId1" Type="http://schemas.openxmlformats.org/officeDocument/2006/relationships/hyperlink" Target="#'EDUCACI&#211;N DE J&#211;VENES Y ADUL '!A19"/></Relationships>
</file>

<file path=xl/drawings/_rels/drawing103.xml.rels><?xml version="1.0" encoding="UTF-8" standalone="yes"?>
<Relationships xmlns="http://schemas.openxmlformats.org/package/2006/relationships"><Relationship Id="rId1" Type="http://schemas.openxmlformats.org/officeDocument/2006/relationships/hyperlink" Target="#'EDUCACI&#211;N DE J&#211;VENES Y ADUL '!A21"/></Relationships>
</file>

<file path=xl/drawings/_rels/drawing104.xml.rels><?xml version="1.0" encoding="UTF-8" standalone="yes"?>
<Relationships xmlns="http://schemas.openxmlformats.org/package/2006/relationships"><Relationship Id="rId1" Type="http://schemas.openxmlformats.org/officeDocument/2006/relationships/hyperlink" Target="#'EDUCACI&#211;N DE J&#211;VENES Y ADUL '!A23"/></Relationships>
</file>

<file path=xl/drawings/_rels/drawing105.xml.rels><?xml version="1.0" encoding="UTF-8" standalone="yes"?>
<Relationships xmlns="http://schemas.openxmlformats.org/package/2006/relationships"><Relationship Id="rId1" Type="http://schemas.openxmlformats.org/officeDocument/2006/relationships/hyperlink" Target="#'EDUCACI&#211;N DE J&#211;VENES Y ADUL '!A25"/></Relationships>
</file>

<file path=xl/drawings/_rels/drawing106.xml.rels><?xml version="1.0" encoding="UTF-8" standalone="yes"?>
<Relationships xmlns="http://schemas.openxmlformats.org/package/2006/relationships"><Relationship Id="rId1" Type="http://schemas.openxmlformats.org/officeDocument/2006/relationships/hyperlink" Target="#'EDUCACI&#211;N DE J&#211;VENES Y ADUL '!A30"/></Relationships>
</file>

<file path=xl/drawings/_rels/drawing107.xml.rels><?xml version="1.0" encoding="UTF-8" standalone="yes"?>
<Relationships xmlns="http://schemas.openxmlformats.org/package/2006/relationships"><Relationship Id="rId1" Type="http://schemas.openxmlformats.org/officeDocument/2006/relationships/hyperlink" Target="#'EDUCACI&#211;N DE J&#211;VENES Y ADUL '!A33"/></Relationships>
</file>

<file path=xl/drawings/_rels/drawing108.xml.rels><?xml version="1.0" encoding="UTF-8" standalone="yes"?>
<Relationships xmlns="http://schemas.openxmlformats.org/package/2006/relationships"><Relationship Id="rId1" Type="http://schemas.openxmlformats.org/officeDocument/2006/relationships/hyperlink" Target="#'EDUCACI&#211;N DE J&#211;VENES Y ADUL '!A37"/></Relationships>
</file>

<file path=xl/drawings/_rels/drawing109.xml.rels><?xml version="1.0" encoding="UTF-8" standalone="yes"?>
<Relationships xmlns="http://schemas.openxmlformats.org/package/2006/relationships"><Relationship Id="rId1" Type="http://schemas.openxmlformats.org/officeDocument/2006/relationships/hyperlink" Target="#'EDUCACI&#211;N DE J&#211;VENES Y ADUL '!A39"/></Relationships>
</file>

<file path=xl/drawings/_rels/drawing11.xml.rels><?xml version="1.0" encoding="UTF-8" standalone="yes"?>
<Relationships xmlns="http://schemas.openxmlformats.org/package/2006/relationships"><Relationship Id="rId2" Type="http://schemas.openxmlformats.org/officeDocument/2006/relationships/hyperlink" Target="#'PRIMERA INFANCIA E INICIAL '!A25"/><Relationship Id="rId1" Type="http://schemas.openxmlformats.org/officeDocument/2006/relationships/hyperlink" Target="#'PRIMERA INFANCIA E INICIAL'.A30"/></Relationships>
</file>

<file path=xl/drawings/_rels/drawing12.xml.rels><?xml version="1.0" encoding="UTF-8" standalone="yes"?>
<Relationships xmlns="http://schemas.openxmlformats.org/package/2006/relationships"><Relationship Id="rId2" Type="http://schemas.openxmlformats.org/officeDocument/2006/relationships/hyperlink" Target="#'PRIMERA INFANCIA E INICIAL '!A27"/><Relationship Id="rId1" Type="http://schemas.openxmlformats.org/officeDocument/2006/relationships/hyperlink" Target="#'PRIMERA INFANCIA E INICIAL'.A32"/></Relationships>
</file>

<file path=xl/drawings/_rels/drawing13.xml.rels><?xml version="1.0" encoding="UTF-8" standalone="yes"?>
<Relationships xmlns="http://schemas.openxmlformats.org/package/2006/relationships"><Relationship Id="rId2" Type="http://schemas.openxmlformats.org/officeDocument/2006/relationships/hyperlink" Target="#'PRIMERA INFANCIA E INICIAL '!A30"/><Relationship Id="rId1" Type="http://schemas.openxmlformats.org/officeDocument/2006/relationships/hyperlink" Target="#'PRIMERA INFANCIA E INICIAL'.A37"/></Relationships>
</file>

<file path=xl/drawings/_rels/drawing14.xml.rels><?xml version="1.0" encoding="UTF-8" standalone="yes"?>
<Relationships xmlns="http://schemas.openxmlformats.org/package/2006/relationships"><Relationship Id="rId2" Type="http://schemas.openxmlformats.org/officeDocument/2006/relationships/hyperlink" Target="#'PRIMERA INFANCIA E INICIAL '!A32"/><Relationship Id="rId1" Type="http://schemas.openxmlformats.org/officeDocument/2006/relationships/hyperlink" Target="#'PRIMERA INFANCIA E INICIAL'.A39"/></Relationships>
</file>

<file path=xl/drawings/_rels/drawing15.xml.rels><?xml version="1.0" encoding="UTF-8" standalone="yes"?>
<Relationships xmlns="http://schemas.openxmlformats.org/package/2006/relationships"><Relationship Id="rId1" Type="http://schemas.openxmlformats.org/officeDocument/2006/relationships/hyperlink" Target="#'PRIMERA INFANCIA E INICIAL '!A34"/></Relationships>
</file>

<file path=xl/drawings/_rels/drawing16.xml.rels><?xml version="1.0" encoding="UTF-8" standalone="yes"?>
<Relationships xmlns="http://schemas.openxmlformats.org/package/2006/relationships"><Relationship Id="rId1" Type="http://schemas.openxmlformats.org/officeDocument/2006/relationships/hyperlink" Target="#'PRIMERA INFANCIA E INICIAL '!A36"/></Relationships>
</file>

<file path=xl/drawings/_rels/drawing17.xml.rels><?xml version="1.0" encoding="UTF-8" standalone="yes"?>
<Relationships xmlns="http://schemas.openxmlformats.org/package/2006/relationships"><Relationship Id="rId1" Type="http://schemas.openxmlformats.org/officeDocument/2006/relationships/hyperlink" Target="#'PRIMERA INFANCIA E INICIAL '!A38"/></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PRESENTACI&#211;N!A1"/></Relationships>
</file>

<file path=xl/drawings/_rels/drawing19.xml.rels><?xml version="1.0" encoding="UTF-8" standalone="yes"?>
<Relationships xmlns="http://schemas.openxmlformats.org/package/2006/relationships"><Relationship Id="rId2" Type="http://schemas.openxmlformats.org/officeDocument/2006/relationships/hyperlink" Target="#' PRIMARIA '!A11"/><Relationship Id="rId1" Type="http://schemas.openxmlformats.org/officeDocument/2006/relationships/hyperlink" Target="#' PRIMARIA'.A11"/></Relationships>
</file>

<file path=xl/drawings/_rels/drawing2.xml.rels><?xml version="1.0" encoding="UTF-8" standalone="yes"?>
<Relationships xmlns="http://schemas.openxmlformats.org/package/2006/relationships"><Relationship Id="rId2" Type="http://schemas.openxmlformats.org/officeDocument/2006/relationships/hyperlink" Target="#PRESENTACI&#211;N!A1"/><Relationship Id="rId1" Type="http://schemas.openxmlformats.org/officeDocument/2006/relationships/hyperlink" Target="#PRESENTACION!A1"/></Relationships>
</file>

<file path=xl/drawings/_rels/drawing20.xml.rels><?xml version="1.0" encoding="UTF-8" standalone="yes"?>
<Relationships xmlns="http://schemas.openxmlformats.org/package/2006/relationships"><Relationship Id="rId2" Type="http://schemas.openxmlformats.org/officeDocument/2006/relationships/hyperlink" Target="#' PRIMARIA '!A13"/><Relationship Id="rId1" Type="http://schemas.openxmlformats.org/officeDocument/2006/relationships/hyperlink" Target="#' PRIMARIA'.A13"/></Relationships>
</file>

<file path=xl/drawings/_rels/drawing21.xml.rels><?xml version="1.0" encoding="UTF-8" standalone="yes"?>
<Relationships xmlns="http://schemas.openxmlformats.org/package/2006/relationships"><Relationship Id="rId2" Type="http://schemas.openxmlformats.org/officeDocument/2006/relationships/hyperlink" Target="#' PRIMARIA '!A15"/><Relationship Id="rId1" Type="http://schemas.openxmlformats.org/officeDocument/2006/relationships/hyperlink" Target="#' PRIMARIA'.A16"/></Relationships>
</file>

<file path=xl/drawings/_rels/drawing22.xml.rels><?xml version="1.0" encoding="UTF-8" standalone="yes"?>
<Relationships xmlns="http://schemas.openxmlformats.org/package/2006/relationships"><Relationship Id="rId2" Type="http://schemas.openxmlformats.org/officeDocument/2006/relationships/hyperlink" Target="#' PRIMARIA '!A17"/><Relationship Id="rId1" Type="http://schemas.openxmlformats.org/officeDocument/2006/relationships/hyperlink" Target="#' PRIMARIA'.A18"/></Relationships>
</file>

<file path=xl/drawings/_rels/drawing23.xml.rels><?xml version="1.0" encoding="UTF-8" standalone="yes"?>
<Relationships xmlns="http://schemas.openxmlformats.org/package/2006/relationships"><Relationship Id="rId1" Type="http://schemas.openxmlformats.org/officeDocument/2006/relationships/hyperlink" Target="#' PRIMARIA '!A20"/></Relationships>
</file>

<file path=xl/drawings/_rels/drawing24.xml.rels><?xml version="1.0" encoding="UTF-8" standalone="yes"?>
<Relationships xmlns="http://schemas.openxmlformats.org/package/2006/relationships"><Relationship Id="rId2" Type="http://schemas.openxmlformats.org/officeDocument/2006/relationships/hyperlink" Target="#' PRIMARIA '!A22"/><Relationship Id="rId1" Type="http://schemas.openxmlformats.org/officeDocument/2006/relationships/hyperlink" Target="#' PRIMARIA'.A23"/></Relationships>
</file>

<file path=xl/drawings/_rels/drawing25.xml.rels><?xml version="1.0" encoding="UTF-8" standalone="yes"?>
<Relationships xmlns="http://schemas.openxmlformats.org/package/2006/relationships"><Relationship Id="rId1" Type="http://schemas.openxmlformats.org/officeDocument/2006/relationships/hyperlink" Target="#' PRIMARIA '!A24"/></Relationships>
</file>

<file path=xl/drawings/_rels/drawing26.xml.rels><?xml version="1.0" encoding="UTF-8" standalone="yes"?>
<Relationships xmlns="http://schemas.openxmlformats.org/package/2006/relationships"><Relationship Id="rId2" Type="http://schemas.openxmlformats.org/officeDocument/2006/relationships/hyperlink" Target="#' PRIMARIA '!A26"/><Relationship Id="rId1" Type="http://schemas.openxmlformats.org/officeDocument/2006/relationships/hyperlink" Target="#' PRIMARIA'.A27"/></Relationships>
</file>

<file path=xl/drawings/_rels/drawing27.xml.rels><?xml version="1.0" encoding="UTF-8" standalone="yes"?>
<Relationships xmlns="http://schemas.openxmlformats.org/package/2006/relationships"><Relationship Id="rId1" Type="http://schemas.openxmlformats.org/officeDocument/2006/relationships/hyperlink" Target="#' PRIMARIA '!A28"/></Relationships>
</file>

<file path=xl/drawings/_rels/drawing28.xml.rels><?xml version="1.0" encoding="UTF-8" standalone="yes"?>
<Relationships xmlns="http://schemas.openxmlformats.org/package/2006/relationships"><Relationship Id="rId1" Type="http://schemas.openxmlformats.org/officeDocument/2006/relationships/hyperlink" Target="#' PRIMARIA '!A30"/></Relationships>
</file>

<file path=xl/drawings/_rels/drawing29.xml.rels><?xml version="1.0" encoding="UTF-8" standalone="yes"?>
<Relationships xmlns="http://schemas.openxmlformats.org/package/2006/relationships"><Relationship Id="rId1" Type="http://schemas.openxmlformats.org/officeDocument/2006/relationships/hyperlink" Target="#' PRIMARIA '!A32"/></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PRESENTACI&#211;N!A1"/></Relationships>
</file>

<file path=xl/drawings/_rels/drawing30.xml.rels><?xml version="1.0" encoding="UTF-8" standalone="yes"?>
<Relationships xmlns="http://schemas.openxmlformats.org/package/2006/relationships"><Relationship Id="rId1" Type="http://schemas.openxmlformats.org/officeDocument/2006/relationships/hyperlink" Target="#' PRIMARIA '!A34"/></Relationships>
</file>

<file path=xl/drawings/_rels/drawing31.xml.rels><?xml version="1.0" encoding="UTF-8" standalone="yes"?>
<Relationships xmlns="http://schemas.openxmlformats.org/package/2006/relationships"><Relationship Id="rId1" Type="http://schemas.openxmlformats.org/officeDocument/2006/relationships/hyperlink" Target="#' PRIMARIA '!A36"/></Relationships>
</file>

<file path=xl/drawings/_rels/drawing32.xml.rels><?xml version="1.0" encoding="UTF-8" standalone="yes"?>
<Relationships xmlns="http://schemas.openxmlformats.org/package/2006/relationships"><Relationship Id="rId1" Type="http://schemas.openxmlformats.org/officeDocument/2006/relationships/hyperlink" Target="#' PRIMARIA '!A38"/></Relationships>
</file>

<file path=xl/drawings/_rels/drawing33.xml.rels><?xml version="1.0" encoding="UTF-8" standalone="yes"?>
<Relationships xmlns="http://schemas.openxmlformats.org/package/2006/relationships"><Relationship Id="rId1" Type="http://schemas.openxmlformats.org/officeDocument/2006/relationships/hyperlink" Target="#' PRIMARIA '!A40"/></Relationships>
</file>

<file path=xl/drawings/_rels/drawing34.xml.rels><?xml version="1.0" encoding="UTF-8" standalone="yes"?>
<Relationships xmlns="http://schemas.openxmlformats.org/package/2006/relationships"><Relationship Id="rId1" Type="http://schemas.openxmlformats.org/officeDocument/2006/relationships/hyperlink" Target="#' PRIMARIA '!A42"/></Relationships>
</file>

<file path=xl/drawings/_rels/drawing35.xml.rels><?xml version="1.0" encoding="UTF-8" standalone="yes"?>
<Relationships xmlns="http://schemas.openxmlformats.org/package/2006/relationships"><Relationship Id="rId1" Type="http://schemas.openxmlformats.org/officeDocument/2006/relationships/hyperlink" Target="#' PRIMARIA '!A44"/></Relationships>
</file>

<file path=xl/drawings/_rels/drawing36.xml.rels><?xml version="1.0" encoding="UTF-8" standalone="yes"?>
<Relationships xmlns="http://schemas.openxmlformats.org/package/2006/relationships"><Relationship Id="rId1" Type="http://schemas.openxmlformats.org/officeDocument/2006/relationships/hyperlink" Target="#' PRIMARIA '!A46"/></Relationships>
</file>

<file path=xl/drawings/_rels/drawing37.xml.rels><?xml version="1.0" encoding="UTF-8" standalone="yes"?>
<Relationships xmlns="http://schemas.openxmlformats.org/package/2006/relationships"><Relationship Id="rId1" Type="http://schemas.openxmlformats.org/officeDocument/2006/relationships/hyperlink" Target="#' PRIMARIA '!A48"/></Relationships>
</file>

<file path=xl/drawings/_rels/drawing38.xml.rels><?xml version="1.0" encoding="UTF-8" standalone="yes"?>
<Relationships xmlns="http://schemas.openxmlformats.org/package/2006/relationships"><Relationship Id="rId1" Type="http://schemas.openxmlformats.org/officeDocument/2006/relationships/hyperlink" Target="#' PRIMARIA '!A50"/></Relationships>
</file>

<file path=xl/drawings/_rels/drawing39.xml.rels><?xml version="1.0" encoding="UTF-8" standalone="yes"?>
<Relationships xmlns="http://schemas.openxmlformats.org/package/2006/relationships"><Relationship Id="rId1" Type="http://schemas.openxmlformats.org/officeDocument/2006/relationships/hyperlink" Target="#' PRIMARIA '!A52"/></Relationships>
</file>

<file path=xl/drawings/_rels/drawing4.xml.rels><?xml version="1.0" encoding="UTF-8" standalone="yes"?>
<Relationships xmlns="http://schemas.openxmlformats.org/package/2006/relationships"><Relationship Id="rId1" Type="http://schemas.openxmlformats.org/officeDocument/2006/relationships/hyperlink" Target="#'PRIMERA INFANCIA E INICIAL '!A12"/></Relationships>
</file>

<file path=xl/drawings/_rels/drawing40.xml.rels><?xml version="1.0" encoding="UTF-8" standalone="yes"?>
<Relationships xmlns="http://schemas.openxmlformats.org/package/2006/relationships"><Relationship Id="rId1" Type="http://schemas.openxmlformats.org/officeDocument/2006/relationships/hyperlink" Target="#' PRIMARIA '!A54"/></Relationships>
</file>

<file path=xl/drawings/_rels/drawing41.xml.rels><?xml version="1.0" encoding="UTF-8" standalone="yes"?>
<Relationships xmlns="http://schemas.openxmlformats.org/package/2006/relationships"><Relationship Id="rId1" Type="http://schemas.openxmlformats.org/officeDocument/2006/relationships/hyperlink" Target="#' PRIMARIA '!A57"/></Relationships>
</file>

<file path=xl/drawings/_rels/drawing42.xml.rels><?xml version="1.0" encoding="UTF-8" standalone="yes"?>
<Relationships xmlns="http://schemas.openxmlformats.org/package/2006/relationships"><Relationship Id="rId1" Type="http://schemas.openxmlformats.org/officeDocument/2006/relationships/hyperlink" Target="#' PRIMARIA '!A59"/></Relationships>
</file>

<file path=xl/drawings/_rels/drawing4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PRESENTACI&#211;N!A1"/></Relationships>
</file>

<file path=xl/drawings/_rels/drawing44.xml.rels><?xml version="1.0" encoding="UTF-8" standalone="yes"?>
<Relationships xmlns="http://schemas.openxmlformats.org/package/2006/relationships"><Relationship Id="rId1" Type="http://schemas.openxmlformats.org/officeDocument/2006/relationships/hyperlink" Target="#'MEDIA B&#193;SICA '!A10"/></Relationships>
</file>

<file path=xl/drawings/_rels/drawing45.xml.rels><?xml version="1.0" encoding="UTF-8" standalone="yes"?>
<Relationships xmlns="http://schemas.openxmlformats.org/package/2006/relationships"><Relationship Id="rId1" Type="http://schemas.openxmlformats.org/officeDocument/2006/relationships/hyperlink" Target="#'MEDIA B&#193;SICA '!A12"/></Relationships>
</file>

<file path=xl/drawings/_rels/drawing46.xml.rels><?xml version="1.0" encoding="UTF-8" standalone="yes"?>
<Relationships xmlns="http://schemas.openxmlformats.org/package/2006/relationships"><Relationship Id="rId1" Type="http://schemas.openxmlformats.org/officeDocument/2006/relationships/hyperlink" Target="#'MEDIA B&#193;SICA '!A15"/></Relationships>
</file>

<file path=xl/drawings/_rels/drawing47.xml.rels><?xml version="1.0" encoding="UTF-8" standalone="yes"?>
<Relationships xmlns="http://schemas.openxmlformats.org/package/2006/relationships"><Relationship Id="rId1" Type="http://schemas.openxmlformats.org/officeDocument/2006/relationships/hyperlink" Target="#'MEDIA B&#193;SICA '!A17"/></Relationships>
</file>

<file path=xl/drawings/_rels/drawing48.xml.rels><?xml version="1.0" encoding="UTF-8" standalone="yes"?>
<Relationships xmlns="http://schemas.openxmlformats.org/package/2006/relationships"><Relationship Id="rId1" Type="http://schemas.openxmlformats.org/officeDocument/2006/relationships/hyperlink" Target="#'MEDIA B&#193;SICA '!A19"/></Relationships>
</file>

<file path=xl/drawings/_rels/drawing49.xml.rels><?xml version="1.0" encoding="UTF-8" standalone="yes"?>
<Relationships xmlns="http://schemas.openxmlformats.org/package/2006/relationships"><Relationship Id="rId1" Type="http://schemas.openxmlformats.org/officeDocument/2006/relationships/hyperlink" Target="#'MEDIA B&#193;SICA '!A21"/></Relationships>
</file>

<file path=xl/drawings/_rels/drawing5.xml.rels><?xml version="1.0" encoding="UTF-8" standalone="yes"?>
<Relationships xmlns="http://schemas.openxmlformats.org/package/2006/relationships"><Relationship Id="rId1" Type="http://schemas.openxmlformats.org/officeDocument/2006/relationships/hyperlink" Target="#'PRIMERA INFANCIA E INICIAL '!A13"/></Relationships>
</file>

<file path=xl/drawings/_rels/drawing50.xml.rels><?xml version="1.0" encoding="UTF-8" standalone="yes"?>
<Relationships xmlns="http://schemas.openxmlformats.org/package/2006/relationships"><Relationship Id="rId1" Type="http://schemas.openxmlformats.org/officeDocument/2006/relationships/hyperlink" Target="#'MEDIA B&#193;SICA '!A23"/></Relationships>
</file>

<file path=xl/drawings/_rels/drawing51.xml.rels><?xml version="1.0" encoding="UTF-8" standalone="yes"?>
<Relationships xmlns="http://schemas.openxmlformats.org/package/2006/relationships"><Relationship Id="rId1" Type="http://schemas.openxmlformats.org/officeDocument/2006/relationships/hyperlink" Target="#'MEDIA B&#193;SICA '!A25"/></Relationships>
</file>

<file path=xl/drawings/_rels/drawing52.xml.rels><?xml version="1.0" encoding="UTF-8" standalone="yes"?>
<Relationships xmlns="http://schemas.openxmlformats.org/package/2006/relationships"><Relationship Id="rId1" Type="http://schemas.openxmlformats.org/officeDocument/2006/relationships/hyperlink" Target="#'MEDIA B&#193;SICA '!A27"/></Relationships>
</file>

<file path=xl/drawings/_rels/drawing53.xml.rels><?xml version="1.0" encoding="UTF-8" standalone="yes"?>
<Relationships xmlns="http://schemas.openxmlformats.org/package/2006/relationships"><Relationship Id="rId1" Type="http://schemas.openxmlformats.org/officeDocument/2006/relationships/hyperlink" Target="#'MEDIA B&#193;SICA '!A29"/></Relationships>
</file>

<file path=xl/drawings/_rels/drawing54.xml.rels><?xml version="1.0" encoding="UTF-8" standalone="yes"?>
<Relationships xmlns="http://schemas.openxmlformats.org/package/2006/relationships"><Relationship Id="rId1" Type="http://schemas.openxmlformats.org/officeDocument/2006/relationships/hyperlink" Target="#'MEDIA B&#193;SICA '!A32"/></Relationships>
</file>

<file path=xl/drawings/_rels/drawing55.xml.rels><?xml version="1.0" encoding="UTF-8" standalone="yes"?>
<Relationships xmlns="http://schemas.openxmlformats.org/package/2006/relationships"><Relationship Id="rId2" Type="http://schemas.openxmlformats.org/officeDocument/2006/relationships/hyperlink" Target="#'MEDIA B&#193;SICA '!A34"/><Relationship Id="rId1" Type="http://schemas.openxmlformats.org/officeDocument/2006/relationships/hyperlink" Target="#'MEDIA BASICA'.A35"/></Relationships>
</file>

<file path=xl/drawings/_rels/drawing56.xml.rels><?xml version="1.0" encoding="UTF-8" standalone="yes"?>
<Relationships xmlns="http://schemas.openxmlformats.org/package/2006/relationships"><Relationship Id="rId2" Type="http://schemas.openxmlformats.org/officeDocument/2006/relationships/hyperlink" Target="#'MEDIA B&#193;SICA '!A37"/><Relationship Id="rId1" Type="http://schemas.openxmlformats.org/officeDocument/2006/relationships/hyperlink" Target="#'MEDIA BASICA'.A38"/></Relationships>
</file>

<file path=xl/drawings/_rels/drawing5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PRESENTACI&#211;N!A1"/></Relationships>
</file>

<file path=xl/drawings/_rels/drawing58.xml.rels><?xml version="1.0" encoding="UTF-8" standalone="yes"?>
<Relationships xmlns="http://schemas.openxmlformats.org/package/2006/relationships"><Relationship Id="rId1" Type="http://schemas.openxmlformats.org/officeDocument/2006/relationships/hyperlink" Target="#'MEDIA SUPERIOR '!A12"/></Relationships>
</file>

<file path=xl/drawings/_rels/drawing59.xml.rels><?xml version="1.0" encoding="UTF-8" standalone="yes"?>
<Relationships xmlns="http://schemas.openxmlformats.org/package/2006/relationships"><Relationship Id="rId1" Type="http://schemas.openxmlformats.org/officeDocument/2006/relationships/hyperlink" Target="#'MEDIA SUPERIOR '!A15"/></Relationships>
</file>

<file path=xl/drawings/_rels/drawing6.xml.rels><?xml version="1.0" encoding="UTF-8" standalone="yes"?>
<Relationships xmlns="http://schemas.openxmlformats.org/package/2006/relationships"><Relationship Id="rId1" Type="http://schemas.openxmlformats.org/officeDocument/2006/relationships/hyperlink" Target="#'PRIMERA INFANCIA E INICIAL '!A15"/></Relationships>
</file>

<file path=xl/drawings/_rels/drawing60.xml.rels><?xml version="1.0" encoding="UTF-8" standalone="yes"?>
<Relationships xmlns="http://schemas.openxmlformats.org/package/2006/relationships"><Relationship Id="rId1" Type="http://schemas.openxmlformats.org/officeDocument/2006/relationships/hyperlink" Target="#'MEDIA SUPERIOR '!A17"/></Relationships>
</file>

<file path=xl/drawings/_rels/drawing61.xml.rels><?xml version="1.0" encoding="UTF-8" standalone="yes"?>
<Relationships xmlns="http://schemas.openxmlformats.org/package/2006/relationships"><Relationship Id="rId1" Type="http://schemas.openxmlformats.org/officeDocument/2006/relationships/hyperlink" Target="#'MEDIA SUPERIOR '!A19"/></Relationships>
</file>

<file path=xl/drawings/_rels/drawing62.xml.rels><?xml version="1.0" encoding="UTF-8" standalone="yes"?>
<Relationships xmlns="http://schemas.openxmlformats.org/package/2006/relationships"><Relationship Id="rId1" Type="http://schemas.openxmlformats.org/officeDocument/2006/relationships/hyperlink" Target="#'MEDIA SUPERIOR '!A21"/></Relationships>
</file>

<file path=xl/drawings/_rels/drawing63.xml.rels><?xml version="1.0" encoding="UTF-8" standalone="yes"?>
<Relationships xmlns="http://schemas.openxmlformats.org/package/2006/relationships"><Relationship Id="rId1" Type="http://schemas.openxmlformats.org/officeDocument/2006/relationships/hyperlink" Target="#'MEDIA SUPERIOR '!A23"/></Relationships>
</file>

<file path=xl/drawings/_rels/drawing64.xml.rels><?xml version="1.0" encoding="UTF-8" standalone="yes"?>
<Relationships xmlns="http://schemas.openxmlformats.org/package/2006/relationships"><Relationship Id="rId1" Type="http://schemas.openxmlformats.org/officeDocument/2006/relationships/hyperlink" Target="#'MEDIA SUPERIOR '!A25"/></Relationships>
</file>

<file path=xl/drawings/_rels/drawing65.xml.rels><?xml version="1.0" encoding="UTF-8" standalone="yes"?>
<Relationships xmlns="http://schemas.openxmlformats.org/package/2006/relationships"><Relationship Id="rId1" Type="http://schemas.openxmlformats.org/officeDocument/2006/relationships/hyperlink" Target="#'MEDIA SUPERIOR '!A27"/></Relationships>
</file>

<file path=xl/drawings/_rels/drawing66.xml.rels><?xml version="1.0" encoding="UTF-8" standalone="yes"?>
<Relationships xmlns="http://schemas.openxmlformats.org/package/2006/relationships"><Relationship Id="rId1" Type="http://schemas.openxmlformats.org/officeDocument/2006/relationships/hyperlink" Target="#'MEDIA SUPERIOR '!A29"/></Relationships>
</file>

<file path=xl/drawings/_rels/drawing67.xml.rels><?xml version="1.0" encoding="UTF-8" standalone="yes"?>
<Relationships xmlns="http://schemas.openxmlformats.org/package/2006/relationships"><Relationship Id="rId1" Type="http://schemas.openxmlformats.org/officeDocument/2006/relationships/hyperlink" Target="#'MEDIA SUPERIOR '!A31"/></Relationships>
</file>

<file path=xl/drawings/_rels/drawing68.xml.rels><?xml version="1.0" encoding="UTF-8" standalone="yes"?>
<Relationships xmlns="http://schemas.openxmlformats.org/package/2006/relationships"><Relationship Id="rId1" Type="http://schemas.openxmlformats.org/officeDocument/2006/relationships/hyperlink" Target="#'MEDIA SUPERIOR '!A33"/></Relationships>
</file>

<file path=xl/drawings/_rels/drawing69.xml.rels><?xml version="1.0" encoding="UTF-8" standalone="yes"?>
<Relationships xmlns="http://schemas.openxmlformats.org/package/2006/relationships"><Relationship Id="rId1" Type="http://schemas.openxmlformats.org/officeDocument/2006/relationships/hyperlink" Target="#'MEDIA SUPERIOR '!A35"/></Relationships>
</file>

<file path=xl/drawings/_rels/drawing7.xml.rels><?xml version="1.0" encoding="UTF-8" standalone="yes"?>
<Relationships xmlns="http://schemas.openxmlformats.org/package/2006/relationships"><Relationship Id="rId1" Type="http://schemas.openxmlformats.org/officeDocument/2006/relationships/hyperlink" Target="#'PRIMERA INFANCIA E INICIAL '!A17"/></Relationships>
</file>

<file path=xl/drawings/_rels/drawing70.xml.rels><?xml version="1.0" encoding="UTF-8" standalone="yes"?>
<Relationships xmlns="http://schemas.openxmlformats.org/package/2006/relationships"><Relationship Id="rId1" Type="http://schemas.openxmlformats.org/officeDocument/2006/relationships/hyperlink" Target="#'MEDIA SUPERIOR '!A38"/></Relationships>
</file>

<file path=xl/drawings/_rels/drawing71.xml.rels><?xml version="1.0" encoding="UTF-8" standalone="yes"?>
<Relationships xmlns="http://schemas.openxmlformats.org/package/2006/relationships"><Relationship Id="rId1" Type="http://schemas.openxmlformats.org/officeDocument/2006/relationships/hyperlink" Target="#'MEDIA SUPERIOR '!A40"/></Relationships>
</file>

<file path=xl/drawings/_rels/drawing72.xml.rels><?xml version="1.0" encoding="UTF-8" standalone="yes"?>
<Relationships xmlns="http://schemas.openxmlformats.org/package/2006/relationships"><Relationship Id="rId1" Type="http://schemas.openxmlformats.org/officeDocument/2006/relationships/hyperlink" Target="#'MEDIA SUPERIOR '!A43"/></Relationships>
</file>

<file path=xl/drawings/_rels/drawing7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PRESENTACI&#211;N!A1"/></Relationships>
</file>

<file path=xl/drawings/_rels/drawing74.xml.rels><?xml version="1.0" encoding="UTF-8" standalone="yes"?>
<Relationships xmlns="http://schemas.openxmlformats.org/package/2006/relationships"><Relationship Id="rId1" Type="http://schemas.openxmlformats.org/officeDocument/2006/relationships/hyperlink" Target="#'TERCIARIA NO UNIVERSITARIA'!A12"/></Relationships>
</file>

<file path=xl/drawings/_rels/drawing75.xml.rels><?xml version="1.0" encoding="UTF-8" standalone="yes"?>
<Relationships xmlns="http://schemas.openxmlformats.org/package/2006/relationships"><Relationship Id="rId1" Type="http://schemas.openxmlformats.org/officeDocument/2006/relationships/hyperlink" Target="#'TERCIARIA NO UNIVERSITARIA'!A15"/></Relationships>
</file>

<file path=xl/drawings/_rels/drawing76.xml.rels><?xml version="1.0" encoding="UTF-8" standalone="yes"?>
<Relationships xmlns="http://schemas.openxmlformats.org/package/2006/relationships"><Relationship Id="rId1" Type="http://schemas.openxmlformats.org/officeDocument/2006/relationships/hyperlink" Target="#'TERCIARIA NO UNIVERSITARIA'!A17"/></Relationships>
</file>

<file path=xl/drawings/_rels/drawing77.xml.rels><?xml version="1.0" encoding="UTF-8" standalone="yes"?>
<Relationships xmlns="http://schemas.openxmlformats.org/package/2006/relationships"><Relationship Id="rId1" Type="http://schemas.openxmlformats.org/officeDocument/2006/relationships/hyperlink" Target="#'TERCIARIA NO UNIVERSITARIA'!A20"/></Relationships>
</file>

<file path=xl/drawings/_rels/drawing78.xml.rels><?xml version="1.0" encoding="UTF-8" standalone="yes"?>
<Relationships xmlns="http://schemas.openxmlformats.org/package/2006/relationships"><Relationship Id="rId1" Type="http://schemas.openxmlformats.org/officeDocument/2006/relationships/hyperlink" Target="#'TERCIARIA NO UNIVERSITARIA'!A22"/></Relationships>
</file>

<file path=xl/drawings/_rels/drawing7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RESENTACI&#211;N!A1"/></Relationships>
</file>

<file path=xl/drawings/_rels/drawing8.xml.rels><?xml version="1.0" encoding="UTF-8" standalone="yes"?>
<Relationships xmlns="http://schemas.openxmlformats.org/package/2006/relationships"><Relationship Id="rId2" Type="http://schemas.openxmlformats.org/officeDocument/2006/relationships/hyperlink" Target="#'PRIMERA INFANCIA E INICIAL '!A19"/><Relationship Id="rId1" Type="http://schemas.openxmlformats.org/officeDocument/2006/relationships/hyperlink" Target="#'PRIMERA INFANCIA E INICIAL'.A24"/></Relationships>
</file>

<file path=xl/drawings/_rels/drawing80.xml.rels><?xml version="1.0" encoding="UTF-8" standalone="yes"?>
<Relationships xmlns="http://schemas.openxmlformats.org/package/2006/relationships"><Relationship Id="rId1" Type="http://schemas.openxmlformats.org/officeDocument/2006/relationships/hyperlink" Target="#'FORMACI&#211;N EN EDUCACI&#211;N  '!A13"/></Relationships>
</file>

<file path=xl/drawings/_rels/drawing81.xml.rels><?xml version="1.0" encoding="UTF-8" standalone="yes"?>
<Relationships xmlns="http://schemas.openxmlformats.org/package/2006/relationships"><Relationship Id="rId1" Type="http://schemas.openxmlformats.org/officeDocument/2006/relationships/hyperlink" Target="#'FORMACI&#211;N EN EDUCACI&#211;N  '!A16"/></Relationships>
</file>

<file path=xl/drawings/_rels/drawing82.xml.rels><?xml version="1.0" encoding="UTF-8" standalone="yes"?>
<Relationships xmlns="http://schemas.openxmlformats.org/package/2006/relationships"><Relationship Id="rId1" Type="http://schemas.openxmlformats.org/officeDocument/2006/relationships/hyperlink" Target="#'FORMACI&#211;N EN EDUCACI&#211;N  '!A17"/></Relationships>
</file>

<file path=xl/drawings/_rels/drawing83.xml.rels><?xml version="1.0" encoding="UTF-8" standalone="yes"?>
<Relationships xmlns="http://schemas.openxmlformats.org/package/2006/relationships"><Relationship Id="rId1" Type="http://schemas.openxmlformats.org/officeDocument/2006/relationships/hyperlink" Target="#'FORMACI&#211;N EN EDUCACI&#211;N  '!A21"/></Relationships>
</file>

<file path=xl/drawings/_rels/drawing84.xml.rels><?xml version="1.0" encoding="UTF-8" standalone="yes"?>
<Relationships xmlns="http://schemas.openxmlformats.org/package/2006/relationships"><Relationship Id="rId1" Type="http://schemas.openxmlformats.org/officeDocument/2006/relationships/hyperlink" Target="#'FORMACI&#211;N EN EDUCACI&#211;N  '!A22"/></Relationships>
</file>

<file path=xl/drawings/_rels/drawing85.xml.rels><?xml version="1.0" encoding="UTF-8" standalone="yes"?>
<Relationships xmlns="http://schemas.openxmlformats.org/package/2006/relationships"><Relationship Id="rId1" Type="http://schemas.openxmlformats.org/officeDocument/2006/relationships/hyperlink" Target="#'FORMACI&#211;N EN EDUCACI&#211;N  '!A23"/></Relationships>
</file>

<file path=xl/drawings/_rels/drawing8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PRESENTACI&#211;N!A1"/></Relationships>
</file>

<file path=xl/drawings/_rels/drawing87.xml.rels><?xml version="1.0" encoding="UTF-8" standalone="yes"?>
<Relationships xmlns="http://schemas.openxmlformats.org/package/2006/relationships"><Relationship Id="rId1" Type="http://schemas.openxmlformats.org/officeDocument/2006/relationships/hyperlink" Target="#'EDUCACI&#211;N UNIVERSITARIA'!A12"/></Relationships>
</file>

<file path=xl/drawings/_rels/drawing88.xml.rels><?xml version="1.0" encoding="UTF-8" standalone="yes"?>
<Relationships xmlns="http://schemas.openxmlformats.org/package/2006/relationships"><Relationship Id="rId1" Type="http://schemas.openxmlformats.org/officeDocument/2006/relationships/hyperlink" Target="#'EDUCACI&#211;N UNIVERSITARIA'!A13"/></Relationships>
</file>

<file path=xl/drawings/_rels/drawing89.xml.rels><?xml version="1.0" encoding="UTF-8" standalone="yes"?>
<Relationships xmlns="http://schemas.openxmlformats.org/package/2006/relationships"><Relationship Id="rId1" Type="http://schemas.openxmlformats.org/officeDocument/2006/relationships/hyperlink" Target="#'EDUCACI&#211;N UNIVERSITARIA'!A16"/></Relationships>
</file>

<file path=xl/drawings/_rels/drawing9.xml.rels><?xml version="1.0" encoding="UTF-8" standalone="yes"?>
<Relationships xmlns="http://schemas.openxmlformats.org/package/2006/relationships"><Relationship Id="rId2" Type="http://schemas.openxmlformats.org/officeDocument/2006/relationships/hyperlink" Target="#'PRIMERA INFANCIA E INICIAL '!A21"/><Relationship Id="rId1" Type="http://schemas.openxmlformats.org/officeDocument/2006/relationships/hyperlink" Target="#'PRIMERA INFANCIA E INICIAL'.A26"/></Relationships>
</file>

<file path=xl/drawings/_rels/drawing90.xml.rels><?xml version="1.0" encoding="UTF-8" standalone="yes"?>
<Relationships xmlns="http://schemas.openxmlformats.org/package/2006/relationships"><Relationship Id="rId1" Type="http://schemas.openxmlformats.org/officeDocument/2006/relationships/hyperlink" Target="#'EDUCACI&#211;N UNIVERSITARIA'!A17"/></Relationships>
</file>

<file path=xl/drawings/_rels/drawing91.xml.rels><?xml version="1.0" encoding="UTF-8" standalone="yes"?>
<Relationships xmlns="http://schemas.openxmlformats.org/package/2006/relationships"><Relationship Id="rId1" Type="http://schemas.openxmlformats.org/officeDocument/2006/relationships/hyperlink" Target="#'EDUCACI&#211;N UNIVERSITARIA'!A18"/></Relationships>
</file>

<file path=xl/drawings/_rels/drawing92.xml.rels><?xml version="1.0" encoding="UTF-8" standalone="yes"?>
<Relationships xmlns="http://schemas.openxmlformats.org/package/2006/relationships"><Relationship Id="rId1" Type="http://schemas.openxmlformats.org/officeDocument/2006/relationships/hyperlink" Target="#'EDUCACI&#211;N UNIVERSITARIA'!A19"/></Relationships>
</file>

<file path=xl/drawings/_rels/drawing93.xml.rels><?xml version="1.0" encoding="UTF-8" standalone="yes"?>
<Relationships xmlns="http://schemas.openxmlformats.org/package/2006/relationships"><Relationship Id="rId1" Type="http://schemas.openxmlformats.org/officeDocument/2006/relationships/hyperlink" Target="#'EDUCACI&#211;N UNIVERSITARIA'!A20"/></Relationships>
</file>

<file path=xl/drawings/_rels/drawing94.xml.rels><?xml version="1.0" encoding="UTF-8" standalone="yes"?>
<Relationships xmlns="http://schemas.openxmlformats.org/package/2006/relationships"><Relationship Id="rId1" Type="http://schemas.openxmlformats.org/officeDocument/2006/relationships/hyperlink" Target="#'EDUCACI&#211;N UNIVERSITARIA'!A21"/></Relationships>
</file>

<file path=xl/drawings/_rels/drawing95.xml.rels><?xml version="1.0" encoding="UTF-8" standalone="yes"?>
<Relationships xmlns="http://schemas.openxmlformats.org/package/2006/relationships"><Relationship Id="rId1" Type="http://schemas.openxmlformats.org/officeDocument/2006/relationships/hyperlink" Target="#'EDUCACI&#211;N UNIVERSITARIA'!A22"/></Relationships>
</file>

<file path=xl/drawings/_rels/drawing96.xml.rels><?xml version="1.0" encoding="UTF-8" standalone="yes"?>
<Relationships xmlns="http://schemas.openxmlformats.org/package/2006/relationships"><Relationship Id="rId1" Type="http://schemas.openxmlformats.org/officeDocument/2006/relationships/hyperlink" Target="#'EDUCACI&#211;N UNIVERSITARIA'!A23"/></Relationships>
</file>

<file path=xl/drawings/_rels/drawing97.xml.rels><?xml version="1.0" encoding="UTF-8" standalone="yes"?>
<Relationships xmlns="http://schemas.openxmlformats.org/package/2006/relationships"><Relationship Id="rId1" Type="http://schemas.openxmlformats.org/officeDocument/2006/relationships/hyperlink" Target="#'EDUCACI&#211;N UNIVERSITARIA'!A25"/></Relationships>
</file>

<file path=xl/drawings/_rels/drawing9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PRESENTACI&#211;N!A1"/></Relationships>
</file>

<file path=xl/drawings/_rels/drawing99.xml.rels><?xml version="1.0" encoding="UTF-8" standalone="yes"?>
<Relationships xmlns="http://schemas.openxmlformats.org/package/2006/relationships"><Relationship Id="rId1" Type="http://schemas.openxmlformats.org/officeDocument/2006/relationships/hyperlink" Target="#'EDUCACI&#211;N DE J&#211;VENES Y ADUL '!A13"/></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799920</xdr:colOff>
      <xdr:row>2</xdr:row>
      <xdr:rowOff>94680</xdr:rowOff>
    </xdr:to>
    <xdr:sp macro="" textlink="">
      <xdr:nvSpPr>
        <xdr:cNvPr id="2" name="CustomShape 1"/>
        <xdr:cNvSpPr/>
      </xdr:nvSpPr>
      <xdr:spPr>
        <a:xfrm>
          <a:off x="0" y="0"/>
          <a:ext cx="16585565" cy="1380490"/>
        </a:xfrm>
        <a:prstGeom prst="rect">
          <a:avLst/>
        </a:prstGeom>
        <a:solidFill>
          <a:schemeClr val="accent3">
            <a:lumMod val="75000"/>
          </a:schemeClr>
        </a:solidFill>
        <a:ln>
          <a:no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27360" tIns="27360" rIns="27360" bIns="0" anchor="ctr">
          <a:noAutofit/>
        </a:bodyPr>
        <a:lstStyle/>
        <a:p>
          <a:pPr algn="ctr" rtl="1">
            <a:lnSpc>
              <a:spcPct val="100000"/>
            </a:lnSpc>
          </a:pPr>
          <a:r>
            <a:rPr lang="es-ES" sz="2400" b="1" strike="noStrike" spc="-1">
              <a:solidFill>
                <a:schemeClr val="bg1"/>
              </a:solidFill>
              <a:latin typeface="Arial"/>
            </a:rPr>
            <a:t>ANUARIO ESTADÍSTICO DE EDUCACIÓN 2020</a:t>
          </a:r>
          <a:endParaRPr lang="es-UY" sz="2400" b="0" strike="noStrike" spc="-1">
            <a:solidFill>
              <a:schemeClr val="bg1"/>
            </a:solidFill>
            <a:latin typeface="Times New Roman" pitchFamily="12"/>
          </a:endParaRPr>
        </a:p>
      </xdr:txBody>
    </xdr:sp>
    <xdr:clientData/>
  </xdr:twoCellAnchor>
  <xdr:twoCellAnchor>
    <xdr:from>
      <xdr:col>1</xdr:col>
      <xdr:colOff>768960</xdr:colOff>
      <xdr:row>15</xdr:row>
      <xdr:rowOff>17640</xdr:rowOff>
    </xdr:from>
    <xdr:to>
      <xdr:col>4</xdr:col>
      <xdr:colOff>18000</xdr:colOff>
      <xdr:row>16</xdr:row>
      <xdr:rowOff>15840</xdr:rowOff>
    </xdr:to>
    <xdr:sp macro="" textlink="">
      <xdr:nvSpPr>
        <xdr:cNvPr id="3" name="CustomShape 1">
          <a:hlinkClick xmlns:r="http://schemas.openxmlformats.org/officeDocument/2006/relationships" r:id="rId1"/>
        </xdr:cNvPr>
        <xdr:cNvSpPr/>
      </xdr:nvSpPr>
      <xdr:spPr>
        <a:xfrm>
          <a:off x="2092325" y="4646295"/>
          <a:ext cx="3931285" cy="607695"/>
        </a:xfrm>
        <a:prstGeom prst="rect">
          <a:avLst/>
        </a:prstGeom>
        <a:solidFill>
          <a:schemeClr val="accent3">
            <a:lumMod val="75000"/>
          </a:schemeClr>
        </a:solidFill>
        <a:ln>
          <a:no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27360" tIns="27360" rIns="27360" bIns="0" anchor="ctr">
          <a:noAutofit/>
        </a:bodyPr>
        <a:lstStyle/>
        <a:p>
          <a:pPr algn="ctr" rtl="1">
            <a:lnSpc>
              <a:spcPct val="100000"/>
            </a:lnSpc>
          </a:pPr>
          <a:r>
            <a:rPr lang="es-ES" sz="1600" b="1" strike="noStrike" spc="-1">
              <a:solidFill>
                <a:schemeClr val="bg1"/>
              </a:solidFill>
              <a:latin typeface="Arial"/>
            </a:rPr>
            <a:t>EDUCACIÓN</a:t>
          </a:r>
          <a:endParaRPr lang="es-UY" sz="1600" b="0" strike="noStrike" spc="-1">
            <a:solidFill>
              <a:schemeClr val="bg1"/>
            </a:solidFill>
            <a:latin typeface="Times New Roman" pitchFamily="12"/>
          </a:endParaRPr>
        </a:p>
        <a:p>
          <a:pPr algn="ctr" rtl="1">
            <a:lnSpc>
              <a:spcPct val="100000"/>
            </a:lnSpc>
          </a:pPr>
          <a:r>
            <a:rPr lang="es-ES" sz="1600" b="1" strike="noStrike" spc="-1">
              <a:solidFill>
                <a:schemeClr val="bg1"/>
              </a:solidFill>
              <a:latin typeface="Arial"/>
            </a:rPr>
            <a:t>MEDIA BÁSICA</a:t>
          </a:r>
          <a:endParaRPr lang="es-UY" sz="1600" b="0" strike="noStrike" spc="-1">
            <a:solidFill>
              <a:schemeClr val="bg1"/>
            </a:solidFill>
            <a:latin typeface="Times New Roman" pitchFamily="12"/>
          </a:endParaRPr>
        </a:p>
      </xdr:txBody>
    </xdr:sp>
    <xdr:clientData/>
  </xdr:twoCellAnchor>
  <xdr:twoCellAnchor>
    <xdr:from>
      <xdr:col>6</xdr:col>
      <xdr:colOff>653040</xdr:colOff>
      <xdr:row>15</xdr:row>
      <xdr:rowOff>13680</xdr:rowOff>
    </xdr:from>
    <xdr:to>
      <xdr:col>8</xdr:col>
      <xdr:colOff>8280</xdr:colOff>
      <xdr:row>16</xdr:row>
      <xdr:rowOff>11880</xdr:rowOff>
    </xdr:to>
    <xdr:sp macro="" textlink="">
      <xdr:nvSpPr>
        <xdr:cNvPr id="4" name="CustomShape 1">
          <a:hlinkClick xmlns:r="http://schemas.openxmlformats.org/officeDocument/2006/relationships" r:id="rId2"/>
        </xdr:cNvPr>
        <xdr:cNvSpPr/>
      </xdr:nvSpPr>
      <xdr:spPr>
        <a:xfrm>
          <a:off x="10790555" y="4642485"/>
          <a:ext cx="3379470" cy="607695"/>
        </a:xfrm>
        <a:prstGeom prst="rect">
          <a:avLst/>
        </a:prstGeom>
        <a:solidFill>
          <a:schemeClr val="accent3">
            <a:lumMod val="75000"/>
          </a:schemeClr>
        </a:solidFill>
        <a:ln>
          <a:no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27360" tIns="27360" rIns="27360" bIns="0" anchor="ctr">
          <a:noAutofit/>
        </a:bodyPr>
        <a:lstStyle/>
        <a:p>
          <a:pPr algn="ctr" rtl="1">
            <a:lnSpc>
              <a:spcPct val="100000"/>
            </a:lnSpc>
          </a:pPr>
          <a:r>
            <a:rPr lang="es-ES" sz="1600" b="1" strike="noStrike" spc="-1">
              <a:solidFill>
                <a:schemeClr val="bg1"/>
              </a:solidFill>
              <a:latin typeface="Arial"/>
            </a:rPr>
            <a:t>OFERTA TERCIARIA NO UNIVERSITARIA</a:t>
          </a:r>
          <a:endParaRPr lang="es-UY" sz="1600" b="0" strike="noStrike" spc="-1">
            <a:solidFill>
              <a:schemeClr val="bg1"/>
            </a:solidFill>
            <a:latin typeface="Times New Roman" pitchFamily="12"/>
          </a:endParaRPr>
        </a:p>
      </xdr:txBody>
    </xdr:sp>
    <xdr:clientData/>
  </xdr:twoCellAnchor>
  <xdr:twoCellAnchor>
    <xdr:from>
      <xdr:col>4</xdr:col>
      <xdr:colOff>722520</xdr:colOff>
      <xdr:row>17</xdr:row>
      <xdr:rowOff>0</xdr:rowOff>
    </xdr:from>
    <xdr:to>
      <xdr:col>6</xdr:col>
      <xdr:colOff>62640</xdr:colOff>
      <xdr:row>17</xdr:row>
      <xdr:rowOff>719280</xdr:rowOff>
    </xdr:to>
    <xdr:sp macro="" textlink="">
      <xdr:nvSpPr>
        <xdr:cNvPr id="5" name="CustomShape 1">
          <a:hlinkClick xmlns:r="http://schemas.openxmlformats.org/officeDocument/2006/relationships" r:id="rId3"/>
        </xdr:cNvPr>
        <xdr:cNvSpPr/>
      </xdr:nvSpPr>
      <xdr:spPr>
        <a:xfrm>
          <a:off x="6727825" y="5495925"/>
          <a:ext cx="3472180" cy="718820"/>
        </a:xfrm>
        <a:prstGeom prst="rect">
          <a:avLst/>
        </a:prstGeom>
        <a:solidFill>
          <a:schemeClr val="accent3">
            <a:lumMod val="75000"/>
          </a:schemeClr>
        </a:solidFill>
        <a:ln>
          <a:no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27360" tIns="27360" rIns="27360" bIns="0" anchor="ctr">
          <a:noAutofit/>
        </a:bodyPr>
        <a:lstStyle/>
        <a:p>
          <a:pPr algn="ctr" rtl="1">
            <a:lnSpc>
              <a:spcPct val="100000"/>
            </a:lnSpc>
          </a:pPr>
          <a:r>
            <a:rPr lang="es-ES" sz="1600" b="1" strike="noStrike" spc="-1">
              <a:solidFill>
                <a:schemeClr val="bg1"/>
              </a:solidFill>
              <a:latin typeface="Arial"/>
            </a:rPr>
            <a:t>EDUCACIÓN TERCIARIA UNIVERSITARIA</a:t>
          </a:r>
          <a:r>
            <a:rPr lang="es-ES" sz="1600" b="1" strike="noStrike" spc="-1" baseline="0">
              <a:solidFill>
                <a:schemeClr val="bg1"/>
              </a:solidFill>
              <a:latin typeface="Arial"/>
            </a:rPr>
            <a:t> </a:t>
          </a:r>
          <a:endParaRPr lang="es-UY" sz="1600" b="0" strike="noStrike" spc="-1">
            <a:solidFill>
              <a:schemeClr val="bg1"/>
            </a:solidFill>
            <a:latin typeface="Times New Roman" pitchFamily="12"/>
          </a:endParaRPr>
        </a:p>
      </xdr:txBody>
    </xdr:sp>
    <xdr:clientData/>
  </xdr:twoCellAnchor>
  <xdr:twoCellAnchor>
    <xdr:from>
      <xdr:col>6</xdr:col>
      <xdr:colOff>673560</xdr:colOff>
      <xdr:row>17</xdr:row>
      <xdr:rowOff>0</xdr:rowOff>
    </xdr:from>
    <xdr:to>
      <xdr:col>8</xdr:col>
      <xdr:colOff>13680</xdr:colOff>
      <xdr:row>17</xdr:row>
      <xdr:rowOff>719280</xdr:rowOff>
    </xdr:to>
    <xdr:sp macro="" textlink="">
      <xdr:nvSpPr>
        <xdr:cNvPr id="6" name="CustomShape 1">
          <a:hlinkClick xmlns:r="http://schemas.openxmlformats.org/officeDocument/2006/relationships" r:id="rId4"/>
        </xdr:cNvPr>
        <xdr:cNvSpPr/>
      </xdr:nvSpPr>
      <xdr:spPr>
        <a:xfrm>
          <a:off x="10810875" y="5495925"/>
          <a:ext cx="3364230" cy="718820"/>
        </a:xfrm>
        <a:prstGeom prst="rect">
          <a:avLst/>
        </a:prstGeom>
        <a:solidFill>
          <a:schemeClr val="accent3">
            <a:lumMod val="75000"/>
          </a:schemeClr>
        </a:solidFill>
        <a:ln>
          <a:no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27360" tIns="27360" rIns="27360" bIns="0" anchor="ctr">
          <a:noAutofit/>
        </a:bodyPr>
        <a:lstStyle/>
        <a:p>
          <a:pPr algn="ctr" rtl="1">
            <a:lnSpc>
              <a:spcPct val="100000"/>
            </a:lnSpc>
          </a:pPr>
          <a:r>
            <a:rPr lang="es-ES" sz="1600" b="1" strike="noStrike" spc="-1">
              <a:solidFill>
                <a:schemeClr val="bg1"/>
              </a:solidFill>
              <a:latin typeface="Arial"/>
            </a:rPr>
            <a:t>EDUCACIÓN</a:t>
          </a:r>
          <a:endParaRPr lang="es-UY" sz="1600" b="0" strike="noStrike" spc="-1">
            <a:solidFill>
              <a:schemeClr val="bg1"/>
            </a:solidFill>
            <a:latin typeface="Times New Roman" pitchFamily="12"/>
          </a:endParaRPr>
        </a:p>
        <a:p>
          <a:pPr algn="ctr" rtl="1">
            <a:lnSpc>
              <a:spcPct val="100000"/>
            </a:lnSpc>
          </a:pPr>
          <a:r>
            <a:rPr lang="es-ES" sz="1600" b="1" strike="noStrike" spc="-1">
              <a:solidFill>
                <a:schemeClr val="bg1"/>
              </a:solidFill>
              <a:latin typeface="Arial"/>
            </a:rPr>
            <a:t>DE JÓVENES Y ADULTOS</a:t>
          </a:r>
          <a:endParaRPr lang="es-UY" sz="1600" b="0" strike="noStrike" spc="-1">
            <a:solidFill>
              <a:schemeClr val="bg1"/>
            </a:solidFill>
            <a:latin typeface="Times New Roman" pitchFamily="12"/>
          </a:endParaRPr>
        </a:p>
      </xdr:txBody>
    </xdr:sp>
    <xdr:clientData/>
  </xdr:twoCellAnchor>
  <xdr:twoCellAnchor>
    <xdr:from>
      <xdr:col>4</xdr:col>
      <xdr:colOff>718560</xdr:colOff>
      <xdr:row>15</xdr:row>
      <xdr:rowOff>17640</xdr:rowOff>
    </xdr:from>
    <xdr:to>
      <xdr:col>6</xdr:col>
      <xdr:colOff>68400</xdr:colOff>
      <xdr:row>16</xdr:row>
      <xdr:rowOff>15840</xdr:rowOff>
    </xdr:to>
    <xdr:sp macro="" textlink="">
      <xdr:nvSpPr>
        <xdr:cNvPr id="7" name="CustomShape 1">
          <a:hlinkClick xmlns:r="http://schemas.openxmlformats.org/officeDocument/2006/relationships" r:id="rId5"/>
        </xdr:cNvPr>
        <xdr:cNvSpPr/>
      </xdr:nvSpPr>
      <xdr:spPr>
        <a:xfrm>
          <a:off x="6724015" y="4646295"/>
          <a:ext cx="3481705" cy="607695"/>
        </a:xfrm>
        <a:prstGeom prst="rect">
          <a:avLst/>
        </a:prstGeom>
        <a:solidFill>
          <a:schemeClr val="accent3">
            <a:lumMod val="75000"/>
          </a:schemeClr>
        </a:solidFill>
        <a:ln>
          <a:no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27360" tIns="27360" rIns="27360" bIns="0" anchor="ctr">
          <a:noAutofit/>
        </a:bodyPr>
        <a:lstStyle/>
        <a:p>
          <a:pPr algn="ctr" rtl="1">
            <a:lnSpc>
              <a:spcPct val="100000"/>
            </a:lnSpc>
          </a:pPr>
          <a:r>
            <a:rPr lang="es-ES" sz="1600" b="1" strike="noStrike" spc="-1">
              <a:solidFill>
                <a:schemeClr val="bg1"/>
              </a:solidFill>
              <a:latin typeface="Arial"/>
            </a:rPr>
            <a:t>EDUCACIÓN</a:t>
          </a:r>
          <a:endParaRPr lang="es-UY" sz="1600" b="0" strike="noStrike" spc="-1">
            <a:solidFill>
              <a:schemeClr val="bg1"/>
            </a:solidFill>
            <a:latin typeface="Times New Roman" pitchFamily="12"/>
          </a:endParaRPr>
        </a:p>
        <a:p>
          <a:pPr algn="ctr" rtl="1">
            <a:lnSpc>
              <a:spcPct val="100000"/>
            </a:lnSpc>
          </a:pPr>
          <a:r>
            <a:rPr lang="es-ES" sz="1600" b="1" strike="noStrike" spc="-1">
              <a:solidFill>
                <a:schemeClr val="bg1"/>
              </a:solidFill>
              <a:latin typeface="Arial"/>
            </a:rPr>
            <a:t>MEDIA SUPERIOR</a:t>
          </a:r>
          <a:endParaRPr lang="es-UY" sz="1600" b="0" strike="noStrike" spc="-1">
            <a:solidFill>
              <a:schemeClr val="bg1"/>
            </a:solidFill>
            <a:latin typeface="Times New Roman" pitchFamily="12"/>
          </a:endParaRPr>
        </a:p>
      </xdr:txBody>
    </xdr:sp>
    <xdr:clientData/>
  </xdr:twoCellAnchor>
  <xdr:twoCellAnchor>
    <xdr:from>
      <xdr:col>1</xdr:col>
      <xdr:colOff>775440</xdr:colOff>
      <xdr:row>17</xdr:row>
      <xdr:rowOff>0</xdr:rowOff>
    </xdr:from>
    <xdr:to>
      <xdr:col>4</xdr:col>
      <xdr:colOff>34200</xdr:colOff>
      <xdr:row>17</xdr:row>
      <xdr:rowOff>719280</xdr:rowOff>
    </xdr:to>
    <xdr:sp macro="" textlink="">
      <xdr:nvSpPr>
        <xdr:cNvPr id="8" name="CustomShape 1">
          <a:hlinkClick xmlns:r="http://schemas.openxmlformats.org/officeDocument/2006/relationships" r:id="rId6"/>
        </xdr:cNvPr>
        <xdr:cNvSpPr/>
      </xdr:nvSpPr>
      <xdr:spPr>
        <a:xfrm>
          <a:off x="2099310" y="5495925"/>
          <a:ext cx="3940175" cy="718820"/>
        </a:xfrm>
        <a:prstGeom prst="rect">
          <a:avLst/>
        </a:prstGeom>
        <a:solidFill>
          <a:schemeClr val="accent3">
            <a:lumMod val="75000"/>
          </a:schemeClr>
        </a:solidFill>
        <a:ln>
          <a:no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27360" tIns="27360" rIns="27360" bIns="0" anchor="ctr">
          <a:noAutofit/>
        </a:bodyPr>
        <a:lstStyle/>
        <a:p>
          <a:pPr algn="ctr" rtl="1">
            <a:lnSpc>
              <a:spcPct val="100000"/>
            </a:lnSpc>
            <a:tabLst>
              <a:tab pos="0" algn="l"/>
            </a:tabLst>
          </a:pPr>
          <a:r>
            <a:rPr lang="es-ES" sz="1600" b="1" strike="noStrike" spc="-1">
              <a:solidFill>
                <a:schemeClr val="bg1"/>
              </a:solidFill>
              <a:latin typeface="Arial"/>
            </a:rPr>
            <a:t>FORMACIÓN</a:t>
          </a:r>
          <a:endParaRPr lang="es-UY" sz="1600" b="0" strike="noStrike" spc="-1">
            <a:solidFill>
              <a:schemeClr val="bg1"/>
            </a:solidFill>
            <a:latin typeface="Times New Roman" pitchFamily="12"/>
          </a:endParaRPr>
        </a:p>
        <a:p>
          <a:pPr algn="ctr" rtl="1">
            <a:lnSpc>
              <a:spcPct val="100000"/>
            </a:lnSpc>
            <a:tabLst>
              <a:tab pos="0" algn="l"/>
            </a:tabLst>
          </a:pPr>
          <a:r>
            <a:rPr lang="es-ES" sz="1600" b="1" strike="noStrike" spc="-1">
              <a:solidFill>
                <a:schemeClr val="bg1"/>
              </a:solidFill>
              <a:latin typeface="Arial"/>
            </a:rPr>
            <a:t>EN EDUCACIÓN</a:t>
          </a:r>
          <a:endParaRPr lang="es-UY" sz="1600" b="0" strike="noStrike" spc="-1">
            <a:solidFill>
              <a:schemeClr val="bg1"/>
            </a:solidFill>
            <a:latin typeface="Times New Roman" pitchFamily="12"/>
          </a:endParaRPr>
        </a:p>
      </xdr:txBody>
    </xdr:sp>
    <xdr:clientData/>
  </xdr:twoCellAnchor>
  <xdr:twoCellAnchor>
    <xdr:from>
      <xdr:col>3</xdr:col>
      <xdr:colOff>0</xdr:colOff>
      <xdr:row>49</xdr:row>
      <xdr:rowOff>0</xdr:rowOff>
    </xdr:from>
    <xdr:to>
      <xdr:col>3</xdr:col>
      <xdr:colOff>183960</xdr:colOff>
      <xdr:row>50</xdr:row>
      <xdr:rowOff>101880</xdr:rowOff>
    </xdr:to>
    <xdr:sp macro="" textlink="">
      <xdr:nvSpPr>
        <xdr:cNvPr id="10" name="CustomShape 1"/>
        <xdr:cNvSpPr/>
      </xdr:nvSpPr>
      <xdr:spPr>
        <a:xfrm>
          <a:off x="5193665"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3</xdr:col>
      <xdr:colOff>0</xdr:colOff>
      <xdr:row>49</xdr:row>
      <xdr:rowOff>0</xdr:rowOff>
    </xdr:from>
    <xdr:to>
      <xdr:col>3</xdr:col>
      <xdr:colOff>183960</xdr:colOff>
      <xdr:row>50</xdr:row>
      <xdr:rowOff>101880</xdr:rowOff>
    </xdr:to>
    <xdr:sp macro="" textlink="">
      <xdr:nvSpPr>
        <xdr:cNvPr id="11" name="CustomShape 1"/>
        <xdr:cNvSpPr/>
      </xdr:nvSpPr>
      <xdr:spPr>
        <a:xfrm>
          <a:off x="5193665"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3</xdr:col>
      <xdr:colOff>0</xdr:colOff>
      <xdr:row>49</xdr:row>
      <xdr:rowOff>0</xdr:rowOff>
    </xdr:from>
    <xdr:to>
      <xdr:col>3</xdr:col>
      <xdr:colOff>183960</xdr:colOff>
      <xdr:row>50</xdr:row>
      <xdr:rowOff>101880</xdr:rowOff>
    </xdr:to>
    <xdr:sp macro="" textlink="">
      <xdr:nvSpPr>
        <xdr:cNvPr id="12" name="CustomShape 1"/>
        <xdr:cNvSpPr/>
      </xdr:nvSpPr>
      <xdr:spPr>
        <a:xfrm>
          <a:off x="5193665"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3</xdr:col>
      <xdr:colOff>219240</xdr:colOff>
      <xdr:row>49</xdr:row>
      <xdr:rowOff>0</xdr:rowOff>
    </xdr:from>
    <xdr:to>
      <xdr:col>3</xdr:col>
      <xdr:colOff>403200</xdr:colOff>
      <xdr:row>50</xdr:row>
      <xdr:rowOff>101880</xdr:rowOff>
    </xdr:to>
    <xdr:sp macro="" textlink="">
      <xdr:nvSpPr>
        <xdr:cNvPr id="13" name="CustomShape 1"/>
        <xdr:cNvSpPr/>
      </xdr:nvSpPr>
      <xdr:spPr>
        <a:xfrm>
          <a:off x="541274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14"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15"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16"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17"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18"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19"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20"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21"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3</xdr:col>
      <xdr:colOff>0</xdr:colOff>
      <xdr:row>49</xdr:row>
      <xdr:rowOff>0</xdr:rowOff>
    </xdr:from>
    <xdr:to>
      <xdr:col>3</xdr:col>
      <xdr:colOff>183960</xdr:colOff>
      <xdr:row>50</xdr:row>
      <xdr:rowOff>101880</xdr:rowOff>
    </xdr:to>
    <xdr:sp macro="" textlink="">
      <xdr:nvSpPr>
        <xdr:cNvPr id="22" name="CustomShape 1"/>
        <xdr:cNvSpPr/>
      </xdr:nvSpPr>
      <xdr:spPr>
        <a:xfrm>
          <a:off x="5193665"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3</xdr:col>
      <xdr:colOff>0</xdr:colOff>
      <xdr:row>49</xdr:row>
      <xdr:rowOff>0</xdr:rowOff>
    </xdr:from>
    <xdr:to>
      <xdr:col>3</xdr:col>
      <xdr:colOff>183960</xdr:colOff>
      <xdr:row>50</xdr:row>
      <xdr:rowOff>101880</xdr:rowOff>
    </xdr:to>
    <xdr:sp macro="" textlink="">
      <xdr:nvSpPr>
        <xdr:cNvPr id="23" name="CustomShape 1"/>
        <xdr:cNvSpPr/>
      </xdr:nvSpPr>
      <xdr:spPr>
        <a:xfrm>
          <a:off x="5193665"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3</xdr:col>
      <xdr:colOff>0</xdr:colOff>
      <xdr:row>49</xdr:row>
      <xdr:rowOff>0</xdr:rowOff>
    </xdr:from>
    <xdr:to>
      <xdr:col>3</xdr:col>
      <xdr:colOff>183960</xdr:colOff>
      <xdr:row>50</xdr:row>
      <xdr:rowOff>101880</xdr:rowOff>
    </xdr:to>
    <xdr:sp macro="" textlink="">
      <xdr:nvSpPr>
        <xdr:cNvPr id="24" name="CustomShape 1"/>
        <xdr:cNvSpPr/>
      </xdr:nvSpPr>
      <xdr:spPr>
        <a:xfrm>
          <a:off x="5193665"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3</xdr:col>
      <xdr:colOff>219240</xdr:colOff>
      <xdr:row>19</xdr:row>
      <xdr:rowOff>0</xdr:rowOff>
    </xdr:from>
    <xdr:to>
      <xdr:col>3</xdr:col>
      <xdr:colOff>403200</xdr:colOff>
      <xdr:row>20</xdr:row>
      <xdr:rowOff>6480</xdr:rowOff>
    </xdr:to>
    <xdr:sp macro="" textlink="">
      <xdr:nvSpPr>
        <xdr:cNvPr id="25" name="CustomShape 1"/>
        <xdr:cNvSpPr/>
      </xdr:nvSpPr>
      <xdr:spPr>
        <a:xfrm>
          <a:off x="5412740" y="647700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26"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27"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4</xdr:col>
      <xdr:colOff>1171440</xdr:colOff>
      <xdr:row>19</xdr:row>
      <xdr:rowOff>0</xdr:rowOff>
    </xdr:from>
    <xdr:to>
      <xdr:col>4</xdr:col>
      <xdr:colOff>1355400</xdr:colOff>
      <xdr:row>20</xdr:row>
      <xdr:rowOff>6480</xdr:rowOff>
    </xdr:to>
    <xdr:sp macro="" textlink="">
      <xdr:nvSpPr>
        <xdr:cNvPr id="28" name="CustomShape 1"/>
        <xdr:cNvSpPr/>
      </xdr:nvSpPr>
      <xdr:spPr>
        <a:xfrm>
          <a:off x="7176770" y="6477000"/>
          <a:ext cx="184150"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29"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30"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31"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32"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33"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34"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35"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36"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37"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5</xdr:col>
      <xdr:colOff>0</xdr:colOff>
      <xdr:row>49</xdr:row>
      <xdr:rowOff>0</xdr:rowOff>
    </xdr:from>
    <xdr:to>
      <xdr:col>5</xdr:col>
      <xdr:colOff>183960</xdr:colOff>
      <xdr:row>50</xdr:row>
      <xdr:rowOff>101880</xdr:rowOff>
    </xdr:to>
    <xdr:sp macro="" textlink="">
      <xdr:nvSpPr>
        <xdr:cNvPr id="38" name="CustomShape 1"/>
        <xdr:cNvSpPr/>
      </xdr:nvSpPr>
      <xdr:spPr>
        <a:xfrm>
          <a:off x="9325610" y="14192250"/>
          <a:ext cx="183515" cy="263525"/>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2</xdr:col>
      <xdr:colOff>1741680</xdr:colOff>
      <xdr:row>9</xdr:row>
      <xdr:rowOff>25920</xdr:rowOff>
    </xdr:from>
    <xdr:to>
      <xdr:col>4</xdr:col>
      <xdr:colOff>2238480</xdr:colOff>
      <xdr:row>12</xdr:row>
      <xdr:rowOff>138545</xdr:rowOff>
    </xdr:to>
    <xdr:sp macro="" textlink="">
      <xdr:nvSpPr>
        <xdr:cNvPr id="39" name="CustomShape 1">
          <a:hlinkClick xmlns:r="http://schemas.openxmlformats.org/officeDocument/2006/relationships" r:id="rId7"/>
        </xdr:cNvPr>
        <xdr:cNvSpPr/>
      </xdr:nvSpPr>
      <xdr:spPr>
        <a:xfrm>
          <a:off x="4374044" y="3143193"/>
          <a:ext cx="3856527" cy="891943"/>
        </a:xfrm>
        <a:prstGeom prst="rect">
          <a:avLst/>
        </a:prstGeom>
        <a:solidFill>
          <a:schemeClr val="accent3">
            <a:lumMod val="75000"/>
          </a:schemeClr>
        </a:solidFill>
        <a:ln>
          <a:no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27360" tIns="27360" rIns="27360" bIns="0" anchor="ctr">
          <a:noAutofit/>
        </a:bodyPr>
        <a:lstStyle/>
        <a:p>
          <a:pPr algn="ctr" rtl="1">
            <a:lnSpc>
              <a:spcPct val="100000"/>
            </a:lnSpc>
          </a:pPr>
          <a:r>
            <a:rPr lang="en-US" sz="1600" b="1" strike="noStrike" spc="-1">
              <a:solidFill>
                <a:schemeClr val="bg1"/>
              </a:solidFill>
              <a:latin typeface="Arial"/>
            </a:rPr>
            <a:t>EDUCACIÓN EN PRIMERA INFANCIA Y</a:t>
          </a:r>
        </a:p>
        <a:p>
          <a:pPr algn="ctr" rtl="1">
            <a:lnSpc>
              <a:spcPct val="100000"/>
            </a:lnSpc>
          </a:pPr>
          <a:r>
            <a:rPr lang="en-US" sz="1600" b="1" strike="noStrike" spc="-1">
              <a:solidFill>
                <a:schemeClr val="bg1"/>
              </a:solidFill>
              <a:latin typeface="Arial"/>
            </a:rPr>
            <a:t> EDUCACIÓN INICIAL</a:t>
          </a:r>
          <a:endParaRPr lang="es-UY" sz="1600" b="0" strike="noStrike" spc="-1">
            <a:solidFill>
              <a:schemeClr val="bg1"/>
            </a:solidFill>
            <a:latin typeface="Times New Roman" pitchFamily="12"/>
          </a:endParaRPr>
        </a:p>
      </xdr:txBody>
    </xdr:sp>
    <xdr:clientData/>
  </xdr:twoCellAnchor>
  <xdr:twoCellAnchor>
    <xdr:from>
      <xdr:col>4</xdr:col>
      <xdr:colOff>2909634</xdr:colOff>
      <xdr:row>9</xdr:row>
      <xdr:rowOff>64080</xdr:rowOff>
    </xdr:from>
    <xdr:to>
      <xdr:col>6</xdr:col>
      <xdr:colOff>2249754</xdr:colOff>
      <xdr:row>12</xdr:row>
      <xdr:rowOff>7920</xdr:rowOff>
    </xdr:to>
    <xdr:sp macro="" textlink="">
      <xdr:nvSpPr>
        <xdr:cNvPr id="40" name="CustomShape 1">
          <a:hlinkClick xmlns:r="http://schemas.openxmlformats.org/officeDocument/2006/relationships" r:id="rId8"/>
        </xdr:cNvPr>
        <xdr:cNvSpPr/>
      </xdr:nvSpPr>
      <xdr:spPr>
        <a:xfrm>
          <a:off x="8901725" y="3181353"/>
          <a:ext cx="3461847" cy="723158"/>
        </a:xfrm>
        <a:prstGeom prst="rect">
          <a:avLst/>
        </a:prstGeom>
        <a:solidFill>
          <a:schemeClr val="accent3">
            <a:lumMod val="75000"/>
          </a:schemeClr>
        </a:solidFill>
        <a:ln>
          <a:no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27360" tIns="27360" rIns="27360" bIns="0" anchor="ctr">
          <a:noAutofit/>
        </a:bodyPr>
        <a:lstStyle/>
        <a:p>
          <a:pPr algn="ctr" rtl="1">
            <a:lnSpc>
              <a:spcPct val="100000"/>
            </a:lnSpc>
          </a:pPr>
          <a:r>
            <a:rPr lang="en-US" sz="1600" b="1" strike="noStrike" spc="-1">
              <a:solidFill>
                <a:schemeClr val="bg1"/>
              </a:solidFill>
              <a:latin typeface="Arial"/>
            </a:rPr>
            <a:t>EDUCACIÓN PRIMARIA</a:t>
          </a:r>
          <a:endParaRPr lang="es-UY" sz="1600" b="0" strike="noStrike" spc="-1">
            <a:solidFill>
              <a:schemeClr val="bg1"/>
            </a:solidFill>
            <a:latin typeface="Times New Roman" pitchFamily="12"/>
          </a:endParaRPr>
        </a:p>
      </xdr:txBody>
    </xdr:sp>
    <xdr:clientData/>
  </xdr:twoCellAnchor>
  <xdr:twoCellAnchor editAs="oneCell">
    <xdr:from>
      <xdr:col>8</xdr:col>
      <xdr:colOff>38160</xdr:colOff>
      <xdr:row>49</xdr:row>
      <xdr:rowOff>0</xdr:rowOff>
    </xdr:from>
    <xdr:to>
      <xdr:col>17</xdr:col>
      <xdr:colOff>485280</xdr:colOff>
      <xdr:row>80</xdr:row>
      <xdr:rowOff>61920</xdr:rowOff>
    </xdr:to>
    <xdr:sp macro="" textlink="">
      <xdr:nvSpPr>
        <xdr:cNvPr id="41" name="CustomShape 1"/>
        <xdr:cNvSpPr/>
      </xdr:nvSpPr>
      <xdr:spPr>
        <a:xfrm>
          <a:off x="14199870" y="14192250"/>
          <a:ext cx="7756525" cy="5081270"/>
        </a:xfrm>
        <a:prstGeom prst="rect">
          <a:avLst/>
        </a:prstGeom>
        <a:noFill/>
        <a:ln>
          <a:noFill/>
        </a:ln>
      </xdr:spPr>
      <xdr:style>
        <a:lnRef idx="0">
          <a:srgbClr val="FFFFFF"/>
        </a:lnRef>
        <a:fillRef idx="0">
          <a:srgbClr val="FFFFFF"/>
        </a:fillRef>
        <a:effectRef idx="0">
          <a:srgbClr val="FFFFFF"/>
        </a:effectRef>
        <a:fontRef idx="minor"/>
      </xdr:style>
    </xdr:sp>
    <xdr:clientData/>
  </xdr:twoCellAnchor>
  <xdr:twoCellAnchor>
    <xdr:from>
      <xdr:col>1</xdr:col>
      <xdr:colOff>1074960</xdr:colOff>
      <xdr:row>19</xdr:row>
      <xdr:rowOff>190500</xdr:rowOff>
    </xdr:from>
    <xdr:to>
      <xdr:col>4</xdr:col>
      <xdr:colOff>1818409</xdr:colOff>
      <xdr:row>44</xdr:row>
      <xdr:rowOff>132840</xdr:rowOff>
    </xdr:to>
    <xdr:sp macro="" textlink="">
      <xdr:nvSpPr>
        <xdr:cNvPr id="42" name="CustomShape 1"/>
        <xdr:cNvSpPr/>
      </xdr:nvSpPr>
      <xdr:spPr>
        <a:xfrm>
          <a:off x="2391142" y="6719455"/>
          <a:ext cx="5419358" cy="6436658"/>
        </a:xfrm>
        <a:prstGeom prst="rect">
          <a:avLst/>
        </a:prstGeom>
        <a:gradFill rotWithShape="0">
          <a:gsLst>
            <a:gs pos="0">
              <a:srgbClr val="C4EEFF"/>
            </a:gs>
            <a:gs pos="100000">
              <a:srgbClr val="E8F8FF"/>
            </a:gs>
          </a:gsLst>
          <a:lin ang="16200000"/>
        </a:gradFill>
        <a:ln>
          <a:solidFill>
            <a:srgbClr val="66AEC6"/>
          </a:solidFill>
        </a:ln>
        <a:effectLst>
          <a:outerShdw blurRad="40000" dist="20160" dir="5400000" rotWithShape="0">
            <a:srgbClr val="000000">
              <a:alpha val="38000"/>
            </a:srgbClr>
          </a:outerShdw>
        </a:effectLst>
      </xdr:spPr>
      <xdr:style>
        <a:lnRef idx="1">
          <a:schemeClr val="accent3"/>
        </a:lnRef>
        <a:fillRef idx="2">
          <a:schemeClr val="accent3"/>
        </a:fillRef>
        <a:effectRef idx="1">
          <a:schemeClr val="accent3"/>
        </a:effectRef>
        <a:fontRef idx="minor"/>
      </xdr:style>
      <xdr:txBody>
        <a:bodyPr lIns="90000" tIns="45000" rIns="90000" bIns="45000">
          <a:noAutofit/>
        </a:bodyPr>
        <a:lstStyle/>
        <a:p>
          <a:pPr>
            <a:lnSpc>
              <a:spcPct val="100000"/>
            </a:lnSpc>
          </a:pPr>
          <a:endParaRPr lang="es-UY" sz="1200" b="0" strike="noStrike" spc="-1">
            <a:latin typeface="Times New Roman" pitchFamily="12"/>
          </a:endParaRPr>
        </a:p>
        <a:p>
          <a:pPr algn="ctr">
            <a:lnSpc>
              <a:spcPct val="100000"/>
            </a:lnSpc>
          </a:pPr>
          <a:r>
            <a:rPr lang="es-UY" sz="1600" b="1" strike="noStrike" spc="-1">
              <a:solidFill>
                <a:srgbClr val="000000"/>
              </a:solidFill>
              <a:latin typeface="Calibri"/>
            </a:rPr>
            <a:t>AUTORIDADES:</a:t>
          </a:r>
          <a:endParaRPr lang="es-UY" sz="1600" b="0" strike="noStrike" spc="-1">
            <a:latin typeface="Times New Roman" pitchFamily="12"/>
          </a:endParaRPr>
        </a:p>
        <a:p>
          <a:pPr algn="ctr">
            <a:lnSpc>
              <a:spcPct val="100000"/>
            </a:lnSpc>
          </a:pP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Luis Lacalle Pou</a:t>
          </a: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Presidente de la República</a:t>
          </a: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 </a:t>
          </a: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Pablo da Silveira</a:t>
          </a: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Ministro de Educación y Cultura</a:t>
          </a: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 </a:t>
          </a: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Ana Ribeiro</a:t>
          </a: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Subsecretaria de Educación y Cultura</a:t>
          </a: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 </a:t>
          </a: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 </a:t>
          </a: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Pablo Landoni</a:t>
          </a: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Director General de Secretaría</a:t>
          </a: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 </a:t>
          </a: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Gonzalo Baroni</a:t>
          </a: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Director  Nacional</a:t>
          </a:r>
          <a:r>
            <a:rPr lang="es-UY" sz="1600" b="1" strike="noStrike" spc="-1" baseline="0">
              <a:solidFill>
                <a:srgbClr val="000000"/>
              </a:solidFill>
              <a:latin typeface="Calibri"/>
            </a:rPr>
            <a:t> </a:t>
          </a:r>
          <a:r>
            <a:rPr lang="es-UY" sz="1600" b="1" strike="noStrike" spc="-1">
              <a:solidFill>
                <a:srgbClr val="000000"/>
              </a:solidFill>
              <a:latin typeface="Calibri"/>
            </a:rPr>
            <a:t>de Educación</a:t>
          </a:r>
          <a:endParaRPr lang="es-UY" sz="1600" b="0" strike="noStrike" spc="-1">
            <a:latin typeface="Times New Roman" pitchFamily="12"/>
          </a:endParaRPr>
        </a:p>
        <a:p>
          <a:pPr algn="ctr">
            <a:lnSpc>
              <a:spcPct val="100000"/>
            </a:lnSpc>
          </a:pPr>
          <a:endParaRPr lang="es-UY" sz="1600" b="0" strike="noStrike" spc="-1">
            <a:latin typeface="Times New Roman" pitchFamily="12"/>
          </a:endParaRPr>
        </a:p>
        <a:p>
          <a:pPr>
            <a:lnSpc>
              <a:spcPct val="100000"/>
            </a:lnSpc>
          </a:pPr>
          <a:endParaRPr lang="es-UY" sz="1600" b="0" strike="noStrike" spc="-1">
            <a:latin typeface="Times New Roman" pitchFamily="12"/>
          </a:endParaRPr>
        </a:p>
        <a:p>
          <a:pPr>
            <a:lnSpc>
              <a:spcPct val="100000"/>
            </a:lnSpc>
          </a:pPr>
          <a:endParaRPr lang="es-UY" sz="1600" b="0" strike="noStrike" spc="-1">
            <a:latin typeface="Times New Roman" pitchFamily="12"/>
          </a:endParaRPr>
        </a:p>
      </xdr:txBody>
    </xdr:sp>
    <xdr:clientData/>
  </xdr:twoCellAnchor>
  <xdr:twoCellAnchor>
    <xdr:from>
      <xdr:col>4</xdr:col>
      <xdr:colOff>2394720</xdr:colOff>
      <xdr:row>19</xdr:row>
      <xdr:rowOff>231480</xdr:rowOff>
    </xdr:from>
    <xdr:to>
      <xdr:col>7</xdr:col>
      <xdr:colOff>638640</xdr:colOff>
      <xdr:row>44</xdr:row>
      <xdr:rowOff>37440</xdr:rowOff>
    </xdr:to>
    <xdr:sp macro="" textlink="">
      <xdr:nvSpPr>
        <xdr:cNvPr id="43" name="CustomShape 1"/>
        <xdr:cNvSpPr/>
      </xdr:nvSpPr>
      <xdr:spPr>
        <a:xfrm>
          <a:off x="8400415" y="6708140"/>
          <a:ext cx="5587365" cy="6235065"/>
        </a:xfrm>
        <a:prstGeom prst="rect">
          <a:avLst/>
        </a:prstGeom>
        <a:gradFill rotWithShape="0">
          <a:gsLst>
            <a:gs pos="0">
              <a:srgbClr val="C4EEFF"/>
            </a:gs>
            <a:gs pos="100000">
              <a:srgbClr val="E8F8FF"/>
            </a:gs>
          </a:gsLst>
          <a:lin ang="16200000"/>
        </a:gradFill>
        <a:ln>
          <a:solidFill>
            <a:srgbClr val="66AEC6"/>
          </a:solidFill>
        </a:ln>
        <a:effectLst>
          <a:outerShdw blurRad="40000" dist="20160" dir="5400000" rotWithShape="0">
            <a:srgbClr val="000000">
              <a:alpha val="38000"/>
            </a:srgbClr>
          </a:outerShdw>
        </a:effectLst>
      </xdr:spPr>
      <xdr:style>
        <a:lnRef idx="1">
          <a:schemeClr val="accent3"/>
        </a:lnRef>
        <a:fillRef idx="2">
          <a:schemeClr val="accent3"/>
        </a:fillRef>
        <a:effectRef idx="1">
          <a:schemeClr val="accent3"/>
        </a:effectRef>
        <a:fontRef idx="minor"/>
      </xdr:style>
      <xdr:txBody>
        <a:bodyPr lIns="90000" tIns="45000" rIns="90000" bIns="45000">
          <a:noAutofit/>
        </a:bodyPr>
        <a:lstStyle/>
        <a:p>
          <a:pPr algn="ctr">
            <a:lnSpc>
              <a:spcPct val="100000"/>
            </a:lnSpc>
          </a:pPr>
          <a:r>
            <a:rPr lang="es-UY" sz="1600" b="1" strike="noStrike" spc="-1">
              <a:solidFill>
                <a:srgbClr val="000000"/>
              </a:solidFill>
              <a:latin typeface="Calibri"/>
            </a:rPr>
            <a:t>Esta publicación ha sido elaborada por los integrantes de la División de Investigación y Estadística de la Dirección de Educación del Ministerio de Educación y Cultura.</a:t>
          </a:r>
          <a:endParaRPr lang="es-UY" sz="1600" b="0" strike="noStrike" spc="-1">
            <a:latin typeface="Times New Roman" pitchFamily="12"/>
          </a:endParaRPr>
        </a:p>
        <a:p>
          <a:pPr algn="ctr">
            <a:lnSpc>
              <a:spcPct val="100000"/>
            </a:lnSpc>
          </a:pP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Mag. Gabriel Gómez (Director)</a:t>
          </a:r>
          <a:endParaRPr lang="es-UY" sz="1600" b="0" strike="noStrike" spc="-1">
            <a:latin typeface="Times New Roman" pitchFamily="12"/>
          </a:endParaRPr>
        </a:p>
        <a:p>
          <a:pPr algn="ctr">
            <a:lnSpc>
              <a:spcPct val="100000"/>
            </a:lnSpc>
          </a:pPr>
          <a:r>
            <a:rPr lang="es-UY" sz="1600" b="0" strike="noStrike" spc="-1">
              <a:solidFill>
                <a:srgbClr val="000000"/>
              </a:solidFill>
              <a:latin typeface="Calibri"/>
            </a:rPr>
            <a:t> </a:t>
          </a: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Departamento de Investigación Educativa</a:t>
          </a:r>
          <a:endParaRPr lang="es-UY" sz="1600" b="0" strike="noStrike" spc="-1">
            <a:latin typeface="Times New Roman" pitchFamily="12"/>
          </a:endParaRPr>
        </a:p>
        <a:p>
          <a:pPr algn="ctr">
            <a:lnSpc>
              <a:spcPct val="100000"/>
            </a:lnSpc>
          </a:pPr>
          <a:r>
            <a:rPr lang="es-UY" sz="1600" b="0" strike="noStrike" spc="-1">
              <a:solidFill>
                <a:srgbClr val="000000"/>
              </a:solidFill>
              <a:latin typeface="Calibri"/>
            </a:rPr>
            <a:t>Mag. Leandro Pereira (Encargado)</a:t>
          </a:r>
          <a:endParaRPr lang="es-UY" sz="1600" b="0" strike="noStrike" spc="-1">
            <a:latin typeface="Times New Roman" pitchFamily="12"/>
          </a:endParaRPr>
        </a:p>
        <a:p>
          <a:pPr algn="ctr">
            <a:lnSpc>
              <a:spcPct val="100000"/>
            </a:lnSpc>
          </a:pPr>
          <a:r>
            <a:rPr lang="es-UY" sz="1600" b="0" strike="noStrike" spc="-1">
              <a:solidFill>
                <a:srgbClr val="000000"/>
              </a:solidFill>
              <a:latin typeface="Calibri"/>
            </a:rPr>
            <a:t> </a:t>
          </a: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Departamento de Estadística Educativa</a:t>
          </a:r>
          <a:endParaRPr lang="es-UY" sz="1600" b="0" strike="noStrike" spc="-1">
            <a:latin typeface="Times New Roman" pitchFamily="12"/>
          </a:endParaRPr>
        </a:p>
        <a:p>
          <a:pPr algn="ctr">
            <a:lnSpc>
              <a:spcPct val="100000"/>
            </a:lnSpc>
          </a:pPr>
          <a:r>
            <a:rPr lang="es-UY" sz="1600" b="0" strike="noStrike" spc="-1">
              <a:solidFill>
                <a:srgbClr val="000000"/>
              </a:solidFill>
              <a:latin typeface="Calibri"/>
            </a:rPr>
            <a:t>Mag. Daniel Zoppis (Encargado)</a:t>
          </a:r>
          <a:endParaRPr lang="es-UY" sz="1600" b="0" strike="noStrike" spc="-1">
            <a:latin typeface="Times New Roman" pitchFamily="12"/>
          </a:endParaRPr>
        </a:p>
        <a:p>
          <a:pPr algn="ctr">
            <a:lnSpc>
              <a:spcPct val="100000"/>
            </a:lnSpc>
          </a:pPr>
          <a:endParaRPr lang="es-UY" sz="1600" b="0" strike="noStrike" spc="-1">
            <a:latin typeface="Times New Roman" pitchFamily="12"/>
          </a:endParaRPr>
        </a:p>
        <a:p>
          <a:pPr algn="ctr">
            <a:lnSpc>
              <a:spcPct val="100000"/>
            </a:lnSpc>
          </a:pPr>
          <a:r>
            <a:rPr lang="es-UY" sz="1600" b="1" strike="noStrike" spc="-1">
              <a:solidFill>
                <a:srgbClr val="000000"/>
              </a:solidFill>
              <a:latin typeface="Calibri"/>
            </a:rPr>
            <a:t>Departamento de Reportes Internacionales</a:t>
          </a:r>
          <a:endParaRPr lang="es-UY" sz="1600" b="0" strike="noStrike" spc="-1">
            <a:latin typeface="Times New Roman" pitchFamily="12"/>
          </a:endParaRPr>
        </a:p>
        <a:p>
          <a:pPr algn="ctr">
            <a:lnSpc>
              <a:spcPct val="100000"/>
            </a:lnSpc>
          </a:pPr>
          <a:r>
            <a:rPr lang="es-UY" sz="1600" b="0" strike="noStrike" spc="-1">
              <a:solidFill>
                <a:srgbClr val="000000"/>
              </a:solidFill>
              <a:latin typeface="Calibri"/>
            </a:rPr>
            <a:t>MAB. María Margarita Thove (Encargada)</a:t>
          </a:r>
          <a:endParaRPr lang="es-UY" sz="1600" b="0" strike="noStrike" spc="-1">
            <a:latin typeface="Times New Roman" pitchFamily="12"/>
          </a:endParaRPr>
        </a:p>
        <a:p>
          <a:pPr algn="ctr">
            <a:lnSpc>
              <a:spcPct val="100000"/>
            </a:lnSpc>
          </a:pPr>
          <a:endParaRPr lang="es-UY" sz="1600" b="0" strike="noStrike" spc="-1">
            <a:latin typeface="Times New Roman" pitchFamily="12"/>
          </a:endParaRPr>
        </a:p>
        <a:p>
          <a:pPr algn="ctr">
            <a:lnSpc>
              <a:spcPct val="100000"/>
            </a:lnSpc>
            <a:tabLst>
              <a:tab pos="0" algn="l"/>
            </a:tabLst>
          </a:pPr>
          <a:r>
            <a:rPr lang="es-UY" sz="1600" b="1" strike="noStrike" spc="-1">
              <a:solidFill>
                <a:srgbClr val="000000"/>
              </a:solidFill>
              <a:latin typeface="Calibri"/>
            </a:rPr>
            <a:t>Departamento de Relevamientos Nacionales</a:t>
          </a:r>
          <a:endParaRPr lang="es-UY" sz="1600" b="0" strike="noStrike" spc="-1">
            <a:latin typeface="Times New Roman" pitchFamily="12"/>
          </a:endParaRPr>
        </a:p>
        <a:p>
          <a:pPr algn="ctr">
            <a:lnSpc>
              <a:spcPct val="100000"/>
            </a:lnSpc>
            <a:tabLst>
              <a:tab pos="0" algn="l"/>
            </a:tabLst>
          </a:pPr>
          <a:r>
            <a:rPr lang="es-UY" sz="1600" b="0" strike="noStrike" spc="-1">
              <a:solidFill>
                <a:srgbClr val="000000"/>
              </a:solidFill>
              <a:latin typeface="Calibri"/>
            </a:rPr>
            <a:t>Lic. María Eugenia Rodríguez (Encargada)</a:t>
          </a:r>
          <a:endParaRPr lang="es-UY" sz="1600" b="0" strike="noStrike" spc="-1">
            <a:latin typeface="Times New Roman" pitchFamily="12"/>
          </a:endParaRPr>
        </a:p>
        <a:p>
          <a:pPr algn="ctr">
            <a:lnSpc>
              <a:spcPct val="100000"/>
            </a:lnSpc>
            <a:tabLst>
              <a:tab pos="0" algn="l"/>
            </a:tabLst>
          </a:pPr>
          <a:endParaRPr lang="es-UY" sz="1600" b="0" strike="noStrike" spc="-1">
            <a:latin typeface="Times New Roman" pitchFamily="12"/>
          </a:endParaRPr>
        </a:p>
        <a:p>
          <a:pPr algn="ctr">
            <a:lnSpc>
              <a:spcPct val="100000"/>
            </a:lnSpc>
            <a:tabLst>
              <a:tab pos="0" algn="l"/>
            </a:tabLst>
          </a:pPr>
          <a:r>
            <a:rPr lang="es-UY" sz="1600" b="0" strike="noStrike" spc="-1">
              <a:solidFill>
                <a:srgbClr val="000000"/>
              </a:solidFill>
              <a:latin typeface="Calibri"/>
            </a:rPr>
            <a:t>   </a:t>
          </a:r>
          <a:r>
            <a:rPr lang="es-UY" sz="1600" b="1" strike="noStrike" spc="-1">
              <a:solidFill>
                <a:srgbClr val="000000"/>
              </a:solidFill>
              <a:latin typeface="Calibri"/>
            </a:rPr>
            <a:t>Asistentes Técnicos</a:t>
          </a:r>
          <a:endParaRPr lang="es-UY" sz="1600" b="0" strike="noStrike" spc="-1">
            <a:latin typeface="Times New Roman" pitchFamily="12"/>
          </a:endParaRPr>
        </a:p>
        <a:p>
          <a:pPr algn="ctr">
            <a:lnSpc>
              <a:spcPct val="100000"/>
            </a:lnSpc>
            <a:tabLst>
              <a:tab pos="0" algn="l"/>
            </a:tabLst>
          </a:pPr>
          <a:r>
            <a:rPr lang="es-UY" sz="1600" b="0" strike="noStrike" spc="-1">
              <a:solidFill>
                <a:srgbClr val="000000"/>
              </a:solidFill>
              <a:latin typeface="Calibri"/>
            </a:rPr>
            <a:t>Lic. Daniel Manber</a:t>
          </a:r>
          <a:endParaRPr lang="es-UY" sz="1600" b="0" strike="noStrike" spc="-1">
            <a:latin typeface="Times New Roman" pitchFamily="12"/>
          </a:endParaRPr>
        </a:p>
        <a:p>
          <a:pPr algn="ctr">
            <a:lnSpc>
              <a:spcPct val="100000"/>
            </a:lnSpc>
            <a:tabLst>
              <a:tab pos="0" algn="l"/>
            </a:tabLst>
          </a:pPr>
          <a:r>
            <a:rPr lang="es-UY" sz="1600" b="0" strike="noStrike" spc="-1">
              <a:solidFill>
                <a:srgbClr val="000000"/>
              </a:solidFill>
              <a:latin typeface="Calibri"/>
            </a:rPr>
            <a:t>Ec. José Folena</a:t>
          </a:r>
          <a:endParaRPr lang="es-UY" sz="1600" b="0" strike="noStrike" spc="-1">
            <a:latin typeface="Times New Roman" pitchFamily="12"/>
          </a:endParaRPr>
        </a:p>
        <a:p>
          <a:pPr algn="ctr">
            <a:lnSpc>
              <a:spcPct val="100000"/>
            </a:lnSpc>
            <a:tabLst>
              <a:tab pos="0" algn="l"/>
            </a:tabLst>
          </a:pPr>
          <a:r>
            <a:rPr lang="es-UY" sz="1600" b="0" strike="noStrike" spc="-1">
              <a:solidFill>
                <a:srgbClr val="000000"/>
              </a:solidFill>
              <a:latin typeface="Calibri"/>
            </a:rPr>
            <a:t>Nathalia  Ascué</a:t>
          </a:r>
          <a:endParaRPr lang="es-UY" sz="1600" b="0" strike="noStrike" spc="-1">
            <a:latin typeface="Times New Roman" pitchFamily="12"/>
          </a:endParaRPr>
        </a:p>
      </xdr:txBody>
    </xdr:sp>
    <xdr:clientData/>
  </xdr:twoCellAnchor>
  <xdr:twoCellAnchor>
    <xdr:from>
      <xdr:col>1</xdr:col>
      <xdr:colOff>533520</xdr:colOff>
      <xdr:row>3</xdr:row>
      <xdr:rowOff>133200</xdr:rowOff>
    </xdr:from>
    <xdr:to>
      <xdr:col>8</xdr:col>
      <xdr:colOff>437400</xdr:colOff>
      <xdr:row>6</xdr:row>
      <xdr:rowOff>151560</xdr:rowOff>
    </xdr:to>
    <xdr:sp macro="" textlink="">
      <xdr:nvSpPr>
        <xdr:cNvPr id="44" name="CustomShape 1">
          <a:hlinkClick xmlns:r="http://schemas.openxmlformats.org/officeDocument/2006/relationships" r:id="rId9"/>
        </xdr:cNvPr>
        <xdr:cNvSpPr/>
      </xdr:nvSpPr>
      <xdr:spPr>
        <a:xfrm>
          <a:off x="1857375" y="1675765"/>
          <a:ext cx="12741275" cy="789940"/>
        </a:xfrm>
        <a:prstGeom prst="rect">
          <a:avLst/>
        </a:prstGeom>
        <a:solidFill>
          <a:schemeClr val="accent3">
            <a:lumMod val="75000"/>
          </a:schemeClr>
        </a:soli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90000" tIns="45000" rIns="90000" bIns="45000" anchor="ctr">
          <a:noAutofit/>
        </a:bodyPr>
        <a:lstStyle/>
        <a:p>
          <a:pPr marL="0" indent="0" algn="ctr">
            <a:lnSpc>
              <a:spcPct val="100000"/>
            </a:lnSpc>
          </a:pPr>
          <a:r>
            <a:rPr lang="es-ES" sz="2400" b="1" strike="noStrike" spc="-1">
              <a:solidFill>
                <a:schemeClr val="bg1"/>
              </a:solidFill>
              <a:latin typeface="Calibri"/>
              <a:ea typeface="+mn-ea"/>
              <a:cs typeface="+mn-cs"/>
            </a:rPr>
            <a:t>MATRÍCULA DEL SISTEMA EDUCATIVO AÑOS 2002 A 2020</a:t>
          </a:r>
          <a:endParaRPr lang="es-UY" sz="2400" b="1" strike="noStrike" spc="-1">
            <a:solidFill>
              <a:schemeClr val="bg1"/>
            </a:solidFill>
            <a:latin typeface="Calibri"/>
            <a:ea typeface="+mn-ea"/>
            <a:cs typeface="+mn-cs"/>
          </a:endParaRPr>
        </a:p>
      </xdr:txBody>
    </xdr:sp>
    <xdr:clientData/>
  </xdr:twoCellAnchor>
  <xdr:twoCellAnchor editAs="oneCell">
    <xdr:from>
      <xdr:col>8</xdr:col>
      <xdr:colOff>571489</xdr:colOff>
      <xdr:row>7</xdr:row>
      <xdr:rowOff>34635</xdr:rowOff>
    </xdr:from>
    <xdr:to>
      <xdr:col>17</xdr:col>
      <xdr:colOff>769898</xdr:colOff>
      <xdr:row>13</xdr:row>
      <xdr:rowOff>213096</xdr:rowOff>
    </xdr:to>
    <xdr:pic>
      <xdr:nvPicPr>
        <xdr:cNvPr id="47" name="46 Imagen"/>
        <xdr:cNvPicPr>
          <a:picLocks noChangeAspect="1"/>
        </xdr:cNvPicPr>
      </xdr:nvPicPr>
      <xdr:blipFill>
        <a:blip xmlns:r="http://schemas.openxmlformats.org/officeDocument/2006/relationships" r:embed="rId10"/>
        <a:stretch>
          <a:fillRect/>
        </a:stretch>
      </xdr:blipFill>
      <xdr:spPr>
        <a:xfrm>
          <a:off x="14703125" y="2632362"/>
          <a:ext cx="7524000" cy="173709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9360</xdr:colOff>
      <xdr:row>0</xdr:row>
      <xdr:rowOff>0</xdr:rowOff>
    </xdr:from>
    <xdr:to>
      <xdr:col>4</xdr:col>
      <xdr:colOff>800640</xdr:colOff>
      <xdr:row>0</xdr:row>
      <xdr:rowOff>0</xdr:rowOff>
    </xdr:to>
    <xdr:sp macro="" textlink="">
      <xdr:nvSpPr>
        <xdr:cNvPr id="60" name="Line 1"/>
        <xdr:cNvSpPr/>
      </xdr:nvSpPr>
      <xdr:spPr>
        <a:xfrm>
          <a:off x="3714750" y="0"/>
          <a:ext cx="791210" cy="0"/>
        </a:xfrm>
        <a:prstGeom prst="line">
          <a:avLst/>
        </a:prstGeom>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15</xdr:col>
      <xdr:colOff>276120</xdr:colOff>
      <xdr:row>2</xdr:row>
      <xdr:rowOff>66600</xdr:rowOff>
    </xdr:from>
    <xdr:to>
      <xdr:col>16</xdr:col>
      <xdr:colOff>217800</xdr:colOff>
      <xdr:row>3</xdr:row>
      <xdr:rowOff>151560</xdr:rowOff>
    </xdr:to>
    <xdr:sp macro="" textlink="">
      <xdr:nvSpPr>
        <xdr:cNvPr id="61" name="CustomShape 1">
          <a:hlinkClick xmlns:r="http://schemas.openxmlformats.org/officeDocument/2006/relationships" r:id="rId1"/>
        </xdr:cNvPr>
        <xdr:cNvSpPr/>
      </xdr:nvSpPr>
      <xdr:spPr>
        <a:xfrm>
          <a:off x="12915265" y="418465"/>
          <a:ext cx="753745" cy="247015"/>
        </a:xfrm>
        <a:prstGeom prst="rect">
          <a:avLst/>
        </a:prstGeom>
        <a:solidFill>
          <a:srgbClr val="FFFFFF"/>
        </a:solidFill>
        <a:ln>
          <a:no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36720" tIns="18360" rIns="36720" bIns="0">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15</xdr:col>
      <xdr:colOff>0</xdr:colOff>
      <xdr:row>2</xdr:row>
      <xdr:rowOff>19080</xdr:rowOff>
    </xdr:from>
    <xdr:to>
      <xdr:col>16</xdr:col>
      <xdr:colOff>379800</xdr:colOff>
      <xdr:row>4</xdr:row>
      <xdr:rowOff>18360</xdr:rowOff>
    </xdr:to>
    <xdr:sp macro="" textlink="">
      <xdr:nvSpPr>
        <xdr:cNvPr id="62" name="CustomShape 1">
          <a:hlinkClick xmlns:r="http://schemas.openxmlformats.org/officeDocument/2006/relationships" r:id="rId2"/>
        </xdr:cNvPr>
        <xdr:cNvSpPr/>
      </xdr:nvSpPr>
      <xdr:spPr>
        <a:xfrm>
          <a:off x="12639675" y="371475"/>
          <a:ext cx="1191895"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9</xdr:col>
      <xdr:colOff>619200</xdr:colOff>
      <xdr:row>2</xdr:row>
      <xdr:rowOff>19080</xdr:rowOff>
    </xdr:from>
    <xdr:to>
      <xdr:col>10</xdr:col>
      <xdr:colOff>1303560</xdr:colOff>
      <xdr:row>4</xdr:row>
      <xdr:rowOff>46800</xdr:rowOff>
    </xdr:to>
    <xdr:sp macro="" textlink="">
      <xdr:nvSpPr>
        <xdr:cNvPr id="219" name="CustomShape 1">
          <a:hlinkClick xmlns:r="http://schemas.openxmlformats.org/officeDocument/2006/relationships" r:id="rId1"/>
        </xdr:cNvPr>
        <xdr:cNvSpPr/>
      </xdr:nvSpPr>
      <xdr:spPr>
        <a:xfrm>
          <a:off x="9836150" y="314325"/>
          <a:ext cx="1519555" cy="38925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4</xdr:col>
      <xdr:colOff>0</xdr:colOff>
      <xdr:row>5</xdr:row>
      <xdr:rowOff>95040</xdr:rowOff>
    </xdr:from>
    <xdr:to>
      <xdr:col>4</xdr:col>
      <xdr:colOff>360</xdr:colOff>
      <xdr:row>5</xdr:row>
      <xdr:rowOff>95400</xdr:rowOff>
    </xdr:to>
    <xdr:sp macro="" textlink="">
      <xdr:nvSpPr>
        <xdr:cNvPr id="220" name="CustomShape 1" hidden="1"/>
        <xdr:cNvSpPr/>
      </xdr:nvSpPr>
      <xdr:spPr>
        <a:xfrm>
          <a:off x="6307455" y="1614805"/>
          <a:ext cx="0" cy="635"/>
        </a:xfrm>
        <a:custGeom>
          <a:avLst/>
          <a:gdLst/>
          <a:ahLst/>
          <a:cxnLst/>
          <a:rect l="l" t="t" r="r" b="b"/>
          <a:pathLst>
            <a:path w="1" h="1">
              <a:moveTo>
                <a:pt x="0" y="0"/>
              </a:moveTo>
              <a:lnTo>
                <a:pt x="0" y="0"/>
              </a:lnTo>
            </a:path>
          </a:pathLst>
        </a:custGeom>
        <a:noFill/>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4</xdr:col>
      <xdr:colOff>0</xdr:colOff>
      <xdr:row>10</xdr:row>
      <xdr:rowOff>95040</xdr:rowOff>
    </xdr:from>
    <xdr:to>
      <xdr:col>4</xdr:col>
      <xdr:colOff>360</xdr:colOff>
      <xdr:row>10</xdr:row>
      <xdr:rowOff>95400</xdr:rowOff>
    </xdr:to>
    <xdr:sp macro="" textlink="">
      <xdr:nvSpPr>
        <xdr:cNvPr id="221" name="CustomShape 1" hidden="1"/>
        <xdr:cNvSpPr/>
      </xdr:nvSpPr>
      <xdr:spPr>
        <a:xfrm>
          <a:off x="6307455" y="2940685"/>
          <a:ext cx="0" cy="635"/>
        </a:xfrm>
        <a:custGeom>
          <a:avLst/>
          <a:gdLst/>
          <a:ahLst/>
          <a:cxnLst/>
          <a:rect l="l" t="t" r="r" b="b"/>
          <a:pathLst>
            <a:path w="1" h="1">
              <a:moveTo>
                <a:pt x="0" y="0"/>
              </a:moveTo>
              <a:lnTo>
                <a:pt x="0" y="0"/>
              </a:lnTo>
            </a:path>
          </a:pathLst>
        </a:custGeom>
        <a:noFill/>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5</xdr:col>
      <xdr:colOff>0</xdr:colOff>
      <xdr:row>2</xdr:row>
      <xdr:rowOff>0</xdr:rowOff>
    </xdr:from>
    <xdr:to>
      <xdr:col>6</xdr:col>
      <xdr:colOff>342360</xdr:colOff>
      <xdr:row>3</xdr:row>
      <xdr:rowOff>75600</xdr:rowOff>
    </xdr:to>
    <xdr:sp macro="" textlink="">
      <xdr:nvSpPr>
        <xdr:cNvPr id="222" name="CustomShape 1">
          <a:hlinkClick xmlns:r="http://schemas.openxmlformats.org/officeDocument/2006/relationships" r:id="rId1"/>
        </xdr:cNvPr>
        <xdr:cNvSpPr/>
      </xdr:nvSpPr>
      <xdr:spPr>
        <a:xfrm>
          <a:off x="7212330" y="502920"/>
          <a:ext cx="1247140" cy="33083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4</xdr:col>
      <xdr:colOff>0</xdr:colOff>
      <xdr:row>6</xdr:row>
      <xdr:rowOff>18720</xdr:rowOff>
    </xdr:from>
    <xdr:to>
      <xdr:col>4</xdr:col>
      <xdr:colOff>360</xdr:colOff>
      <xdr:row>6</xdr:row>
      <xdr:rowOff>19080</xdr:rowOff>
    </xdr:to>
    <xdr:sp macro="" textlink="">
      <xdr:nvSpPr>
        <xdr:cNvPr id="223" name="CustomShape 1" hidden="1"/>
        <xdr:cNvSpPr/>
      </xdr:nvSpPr>
      <xdr:spPr>
        <a:xfrm>
          <a:off x="7600315" y="1094740"/>
          <a:ext cx="0" cy="635"/>
        </a:xfrm>
        <a:custGeom>
          <a:avLst/>
          <a:gdLst/>
          <a:ahLst/>
          <a:cxnLst/>
          <a:rect l="l" t="t" r="r" b="b"/>
          <a:pathLst>
            <a:path w="1" h="1">
              <a:moveTo>
                <a:pt x="0" y="0"/>
              </a:moveTo>
              <a:lnTo>
                <a:pt x="0" y="0"/>
              </a:lnTo>
            </a:path>
          </a:pathLst>
        </a:custGeom>
        <a:noFill/>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2</xdr:col>
      <xdr:colOff>438120</xdr:colOff>
      <xdr:row>0</xdr:row>
      <xdr:rowOff>237960</xdr:rowOff>
    </xdr:from>
    <xdr:to>
      <xdr:col>3</xdr:col>
      <xdr:colOff>685080</xdr:colOff>
      <xdr:row>3</xdr:row>
      <xdr:rowOff>27720</xdr:rowOff>
    </xdr:to>
    <xdr:sp macro="" textlink="">
      <xdr:nvSpPr>
        <xdr:cNvPr id="224" name="CustomShape 1">
          <a:hlinkClick xmlns:r="http://schemas.openxmlformats.org/officeDocument/2006/relationships" r:id="rId1"/>
        </xdr:cNvPr>
        <xdr:cNvSpPr/>
      </xdr:nvSpPr>
      <xdr:spPr>
        <a:xfrm>
          <a:off x="6009640" y="237490"/>
          <a:ext cx="1261110" cy="38989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1</xdr:col>
      <xdr:colOff>28440</xdr:colOff>
      <xdr:row>9</xdr:row>
      <xdr:rowOff>47520</xdr:rowOff>
    </xdr:from>
    <xdr:to>
      <xdr:col>1</xdr:col>
      <xdr:colOff>28800</xdr:colOff>
      <xdr:row>9</xdr:row>
      <xdr:rowOff>47880</xdr:rowOff>
    </xdr:to>
    <xdr:sp macro="" textlink="">
      <xdr:nvSpPr>
        <xdr:cNvPr id="225" name="CustomShape 1" hidden="1"/>
        <xdr:cNvSpPr/>
      </xdr:nvSpPr>
      <xdr:spPr>
        <a:xfrm>
          <a:off x="3115945" y="1780540"/>
          <a:ext cx="635" cy="635"/>
        </a:xfrm>
        <a:custGeom>
          <a:avLst/>
          <a:gdLst/>
          <a:ahLst/>
          <a:cxnLst/>
          <a:rect l="l" t="t" r="r" b="b"/>
          <a:pathLst>
            <a:path w="1" h="1">
              <a:moveTo>
                <a:pt x="0" y="0"/>
              </a:moveTo>
              <a:lnTo>
                <a:pt x="0" y="0"/>
              </a:lnTo>
            </a:path>
          </a:pathLst>
        </a:custGeom>
        <a:noFill/>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1</xdr:col>
      <xdr:colOff>28440</xdr:colOff>
      <xdr:row>100</xdr:row>
      <xdr:rowOff>180720</xdr:rowOff>
    </xdr:from>
    <xdr:to>
      <xdr:col>1</xdr:col>
      <xdr:colOff>28800</xdr:colOff>
      <xdr:row>100</xdr:row>
      <xdr:rowOff>181080</xdr:rowOff>
    </xdr:to>
    <xdr:sp macro="" textlink="">
      <xdr:nvSpPr>
        <xdr:cNvPr id="226" name="CustomShape 1" hidden="1"/>
        <xdr:cNvSpPr/>
      </xdr:nvSpPr>
      <xdr:spPr>
        <a:xfrm>
          <a:off x="3115945" y="13778230"/>
          <a:ext cx="635" cy="635"/>
        </a:xfrm>
        <a:custGeom>
          <a:avLst/>
          <a:gdLst/>
          <a:ahLst/>
          <a:cxnLst/>
          <a:rect l="l" t="t" r="r" b="b"/>
          <a:pathLst>
            <a:path w="1" h="1">
              <a:moveTo>
                <a:pt x="0" y="0"/>
              </a:moveTo>
              <a:lnTo>
                <a:pt x="0" y="0"/>
              </a:lnTo>
            </a:path>
          </a:pathLst>
        </a:custGeom>
        <a:noFill/>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1</xdr:col>
      <xdr:colOff>28440</xdr:colOff>
      <xdr:row>9</xdr:row>
      <xdr:rowOff>47520</xdr:rowOff>
    </xdr:from>
    <xdr:to>
      <xdr:col>1</xdr:col>
      <xdr:colOff>28800</xdr:colOff>
      <xdr:row>9</xdr:row>
      <xdr:rowOff>47880</xdr:rowOff>
    </xdr:to>
    <xdr:sp macro="" textlink="">
      <xdr:nvSpPr>
        <xdr:cNvPr id="227" name="CustomShape 1" hidden="1"/>
        <xdr:cNvSpPr/>
      </xdr:nvSpPr>
      <xdr:spPr>
        <a:xfrm>
          <a:off x="3115945" y="1780540"/>
          <a:ext cx="635" cy="635"/>
        </a:xfrm>
        <a:custGeom>
          <a:avLst/>
          <a:gdLst/>
          <a:ahLst/>
          <a:cxnLst/>
          <a:rect l="l" t="t" r="r" b="b"/>
          <a:pathLst>
            <a:path w="1" h="1">
              <a:moveTo>
                <a:pt x="0" y="0"/>
              </a:moveTo>
              <a:lnTo>
                <a:pt x="0" y="0"/>
              </a:lnTo>
            </a:path>
          </a:pathLst>
        </a:custGeom>
        <a:noFill/>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4</xdr:col>
      <xdr:colOff>1009800</xdr:colOff>
      <xdr:row>2</xdr:row>
      <xdr:rowOff>28440</xdr:rowOff>
    </xdr:from>
    <xdr:to>
      <xdr:col>6</xdr:col>
      <xdr:colOff>256680</xdr:colOff>
      <xdr:row>4</xdr:row>
      <xdr:rowOff>27720</xdr:rowOff>
    </xdr:to>
    <xdr:sp macro="" textlink="">
      <xdr:nvSpPr>
        <xdr:cNvPr id="228" name="CustomShape 1">
          <a:hlinkClick xmlns:r="http://schemas.openxmlformats.org/officeDocument/2006/relationships" r:id="rId1"/>
        </xdr:cNvPr>
        <xdr:cNvSpPr/>
      </xdr:nvSpPr>
      <xdr:spPr>
        <a:xfrm>
          <a:off x="6991350" y="351790"/>
          <a:ext cx="1344295"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1</xdr:col>
      <xdr:colOff>28575</xdr:colOff>
      <xdr:row>9</xdr:row>
      <xdr:rowOff>47625</xdr:rowOff>
    </xdr:from>
    <xdr:to>
      <xdr:col>1</xdr:col>
      <xdr:colOff>28575</xdr:colOff>
      <xdr:row>9</xdr:row>
      <xdr:rowOff>47625</xdr:rowOff>
    </xdr:to>
    <xdr:sp macro="" textlink="">
      <xdr:nvSpPr>
        <xdr:cNvPr id="6" name="Line 1"/>
        <xdr:cNvSpPr>
          <a:spLocks noChangeShapeType="1"/>
        </xdr:cNvSpPr>
      </xdr:nvSpPr>
      <xdr:spPr bwMode="auto">
        <a:xfrm>
          <a:off x="2876550" y="1781175"/>
          <a:ext cx="0" cy="0"/>
        </a:xfrm>
        <a:prstGeom prst="line">
          <a:avLst/>
        </a:prstGeom>
        <a:noFill/>
        <a:ln w="936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28575</xdr:colOff>
      <xdr:row>100</xdr:row>
      <xdr:rowOff>180975</xdr:rowOff>
    </xdr:from>
    <xdr:to>
      <xdr:col>1</xdr:col>
      <xdr:colOff>28575</xdr:colOff>
      <xdr:row>100</xdr:row>
      <xdr:rowOff>180975</xdr:rowOff>
    </xdr:to>
    <xdr:sp macro="" textlink="">
      <xdr:nvSpPr>
        <xdr:cNvPr id="7" name="Line 2"/>
        <xdr:cNvSpPr>
          <a:spLocks noChangeShapeType="1"/>
        </xdr:cNvSpPr>
      </xdr:nvSpPr>
      <xdr:spPr bwMode="auto">
        <a:xfrm>
          <a:off x="2876550" y="13763625"/>
          <a:ext cx="0" cy="0"/>
        </a:xfrm>
        <a:prstGeom prst="line">
          <a:avLst/>
        </a:prstGeom>
        <a:noFill/>
        <a:ln w="936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28575</xdr:colOff>
      <xdr:row>9</xdr:row>
      <xdr:rowOff>47625</xdr:rowOff>
    </xdr:from>
    <xdr:to>
      <xdr:col>1</xdr:col>
      <xdr:colOff>28575</xdr:colOff>
      <xdr:row>9</xdr:row>
      <xdr:rowOff>47625</xdr:rowOff>
    </xdr:to>
    <xdr:sp macro="" textlink="">
      <xdr:nvSpPr>
        <xdr:cNvPr id="8" name="Line 1"/>
        <xdr:cNvSpPr>
          <a:spLocks noChangeShapeType="1"/>
        </xdr:cNvSpPr>
      </xdr:nvSpPr>
      <xdr:spPr bwMode="auto">
        <a:xfrm>
          <a:off x="2876550" y="1781175"/>
          <a:ext cx="0" cy="0"/>
        </a:xfrm>
        <a:prstGeom prst="line">
          <a:avLst/>
        </a:prstGeom>
        <a:noFill/>
        <a:ln w="936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04.xml><?xml version="1.0" encoding="utf-8"?>
<xdr:wsDr xmlns:xdr="http://schemas.openxmlformats.org/drawingml/2006/spreadsheetDrawing" xmlns:a="http://schemas.openxmlformats.org/drawingml/2006/main">
  <xdr:twoCellAnchor>
    <xdr:from>
      <xdr:col>1</xdr:col>
      <xdr:colOff>28440</xdr:colOff>
      <xdr:row>9</xdr:row>
      <xdr:rowOff>47520</xdr:rowOff>
    </xdr:from>
    <xdr:to>
      <xdr:col>1</xdr:col>
      <xdr:colOff>28800</xdr:colOff>
      <xdr:row>9</xdr:row>
      <xdr:rowOff>47880</xdr:rowOff>
    </xdr:to>
    <xdr:sp macro="" textlink="">
      <xdr:nvSpPr>
        <xdr:cNvPr id="229" name="CustomShape 1" hidden="1"/>
        <xdr:cNvSpPr/>
      </xdr:nvSpPr>
      <xdr:spPr>
        <a:xfrm>
          <a:off x="2651760" y="1932940"/>
          <a:ext cx="635" cy="635"/>
        </a:xfrm>
        <a:custGeom>
          <a:avLst/>
          <a:gdLst/>
          <a:ahLst/>
          <a:cxnLst/>
          <a:rect l="l" t="t" r="r" b="b"/>
          <a:pathLst>
            <a:path w="1" h="1">
              <a:moveTo>
                <a:pt x="0" y="0"/>
              </a:moveTo>
              <a:lnTo>
                <a:pt x="0" y="0"/>
              </a:lnTo>
            </a:path>
          </a:pathLst>
        </a:custGeom>
        <a:noFill/>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1</xdr:col>
      <xdr:colOff>28440</xdr:colOff>
      <xdr:row>9</xdr:row>
      <xdr:rowOff>47520</xdr:rowOff>
    </xdr:from>
    <xdr:to>
      <xdr:col>1</xdr:col>
      <xdr:colOff>28800</xdr:colOff>
      <xdr:row>9</xdr:row>
      <xdr:rowOff>47880</xdr:rowOff>
    </xdr:to>
    <xdr:sp macro="" textlink="">
      <xdr:nvSpPr>
        <xdr:cNvPr id="230" name="CustomShape 1" hidden="1"/>
        <xdr:cNvSpPr/>
      </xdr:nvSpPr>
      <xdr:spPr>
        <a:xfrm>
          <a:off x="2651760" y="1932940"/>
          <a:ext cx="635" cy="635"/>
        </a:xfrm>
        <a:custGeom>
          <a:avLst/>
          <a:gdLst/>
          <a:ahLst/>
          <a:cxnLst/>
          <a:rect l="l" t="t" r="r" b="b"/>
          <a:pathLst>
            <a:path w="1" h="1">
              <a:moveTo>
                <a:pt x="0" y="0"/>
              </a:moveTo>
              <a:lnTo>
                <a:pt x="0" y="0"/>
              </a:lnTo>
            </a:path>
          </a:pathLst>
        </a:custGeom>
        <a:noFill/>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1</xdr:col>
      <xdr:colOff>28440</xdr:colOff>
      <xdr:row>9</xdr:row>
      <xdr:rowOff>47520</xdr:rowOff>
    </xdr:from>
    <xdr:to>
      <xdr:col>1</xdr:col>
      <xdr:colOff>28800</xdr:colOff>
      <xdr:row>9</xdr:row>
      <xdr:rowOff>47880</xdr:rowOff>
    </xdr:to>
    <xdr:sp macro="" textlink="">
      <xdr:nvSpPr>
        <xdr:cNvPr id="231" name="CustomShape 1" hidden="1"/>
        <xdr:cNvSpPr/>
      </xdr:nvSpPr>
      <xdr:spPr>
        <a:xfrm>
          <a:off x="2651760" y="1932940"/>
          <a:ext cx="635" cy="635"/>
        </a:xfrm>
        <a:custGeom>
          <a:avLst/>
          <a:gdLst/>
          <a:ahLst/>
          <a:cxnLst/>
          <a:rect l="l" t="t" r="r" b="b"/>
          <a:pathLst>
            <a:path w="1" h="1">
              <a:moveTo>
                <a:pt x="0" y="0"/>
              </a:moveTo>
              <a:lnTo>
                <a:pt x="0" y="0"/>
              </a:lnTo>
            </a:path>
          </a:pathLst>
        </a:custGeom>
        <a:noFill/>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1</xdr:col>
      <xdr:colOff>28440</xdr:colOff>
      <xdr:row>9</xdr:row>
      <xdr:rowOff>47520</xdr:rowOff>
    </xdr:from>
    <xdr:to>
      <xdr:col>1</xdr:col>
      <xdr:colOff>28800</xdr:colOff>
      <xdr:row>9</xdr:row>
      <xdr:rowOff>47880</xdr:rowOff>
    </xdr:to>
    <xdr:sp macro="" textlink="">
      <xdr:nvSpPr>
        <xdr:cNvPr id="232" name="CustomShape 1" hidden="1"/>
        <xdr:cNvSpPr/>
      </xdr:nvSpPr>
      <xdr:spPr>
        <a:xfrm>
          <a:off x="2651760" y="1932940"/>
          <a:ext cx="635" cy="635"/>
        </a:xfrm>
        <a:custGeom>
          <a:avLst/>
          <a:gdLst/>
          <a:ahLst/>
          <a:cxnLst/>
          <a:rect l="l" t="t" r="r" b="b"/>
          <a:pathLst>
            <a:path w="1" h="1">
              <a:moveTo>
                <a:pt x="0" y="0"/>
              </a:moveTo>
              <a:lnTo>
                <a:pt x="0" y="0"/>
              </a:lnTo>
            </a:path>
          </a:pathLst>
        </a:custGeom>
        <a:noFill/>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6</xdr:col>
      <xdr:colOff>181080</xdr:colOff>
      <xdr:row>2</xdr:row>
      <xdr:rowOff>9360</xdr:rowOff>
    </xdr:from>
    <xdr:to>
      <xdr:col>8</xdr:col>
      <xdr:colOff>18360</xdr:colOff>
      <xdr:row>4</xdr:row>
      <xdr:rowOff>8640</xdr:rowOff>
    </xdr:to>
    <xdr:sp macro="" textlink="">
      <xdr:nvSpPr>
        <xdr:cNvPr id="233" name="CustomShape 1">
          <a:hlinkClick xmlns:r="http://schemas.openxmlformats.org/officeDocument/2006/relationships" r:id="rId1"/>
        </xdr:cNvPr>
        <xdr:cNvSpPr/>
      </xdr:nvSpPr>
      <xdr:spPr>
        <a:xfrm>
          <a:off x="7194550" y="332740"/>
          <a:ext cx="1593850"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1</xdr:col>
      <xdr:colOff>28575</xdr:colOff>
      <xdr:row>9</xdr:row>
      <xdr:rowOff>47625</xdr:rowOff>
    </xdr:from>
    <xdr:to>
      <xdr:col>1</xdr:col>
      <xdr:colOff>28575</xdr:colOff>
      <xdr:row>9</xdr:row>
      <xdr:rowOff>47625</xdr:rowOff>
    </xdr:to>
    <xdr:sp macro="" textlink="">
      <xdr:nvSpPr>
        <xdr:cNvPr id="7" name="Line 1"/>
        <xdr:cNvSpPr>
          <a:spLocks noChangeShapeType="1"/>
        </xdr:cNvSpPr>
      </xdr:nvSpPr>
      <xdr:spPr bwMode="auto">
        <a:xfrm>
          <a:off x="2447925" y="1933575"/>
          <a:ext cx="0" cy="0"/>
        </a:xfrm>
        <a:prstGeom prst="line">
          <a:avLst/>
        </a:prstGeom>
        <a:noFill/>
        <a:ln w="936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28575</xdr:colOff>
      <xdr:row>9</xdr:row>
      <xdr:rowOff>47625</xdr:rowOff>
    </xdr:from>
    <xdr:to>
      <xdr:col>1</xdr:col>
      <xdr:colOff>28575</xdr:colOff>
      <xdr:row>9</xdr:row>
      <xdr:rowOff>47625</xdr:rowOff>
    </xdr:to>
    <xdr:sp macro="" textlink="">
      <xdr:nvSpPr>
        <xdr:cNvPr id="8" name="Line 1"/>
        <xdr:cNvSpPr>
          <a:spLocks noChangeShapeType="1"/>
        </xdr:cNvSpPr>
      </xdr:nvSpPr>
      <xdr:spPr bwMode="auto">
        <a:xfrm>
          <a:off x="2447925" y="1933575"/>
          <a:ext cx="0" cy="0"/>
        </a:xfrm>
        <a:prstGeom prst="line">
          <a:avLst/>
        </a:prstGeom>
        <a:noFill/>
        <a:ln w="936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28575</xdr:colOff>
      <xdr:row>9</xdr:row>
      <xdr:rowOff>47625</xdr:rowOff>
    </xdr:from>
    <xdr:to>
      <xdr:col>1</xdr:col>
      <xdr:colOff>28575</xdr:colOff>
      <xdr:row>9</xdr:row>
      <xdr:rowOff>47625</xdr:rowOff>
    </xdr:to>
    <xdr:sp macro="" textlink="">
      <xdr:nvSpPr>
        <xdr:cNvPr id="9" name="Line 1"/>
        <xdr:cNvSpPr>
          <a:spLocks noChangeShapeType="1"/>
        </xdr:cNvSpPr>
      </xdr:nvSpPr>
      <xdr:spPr bwMode="auto">
        <a:xfrm>
          <a:off x="2447925" y="1933575"/>
          <a:ext cx="0" cy="0"/>
        </a:xfrm>
        <a:prstGeom prst="line">
          <a:avLst/>
        </a:prstGeom>
        <a:noFill/>
        <a:ln w="936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28575</xdr:colOff>
      <xdr:row>9</xdr:row>
      <xdr:rowOff>47625</xdr:rowOff>
    </xdr:from>
    <xdr:to>
      <xdr:col>1</xdr:col>
      <xdr:colOff>28575</xdr:colOff>
      <xdr:row>9</xdr:row>
      <xdr:rowOff>47625</xdr:rowOff>
    </xdr:to>
    <xdr:sp macro="" textlink="">
      <xdr:nvSpPr>
        <xdr:cNvPr id="10" name="Line 1"/>
        <xdr:cNvSpPr>
          <a:spLocks noChangeShapeType="1"/>
        </xdr:cNvSpPr>
      </xdr:nvSpPr>
      <xdr:spPr bwMode="auto">
        <a:xfrm>
          <a:off x="2447925" y="1933575"/>
          <a:ext cx="0" cy="0"/>
        </a:xfrm>
        <a:prstGeom prst="line">
          <a:avLst/>
        </a:prstGeom>
        <a:noFill/>
        <a:ln w="936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05.xml><?xml version="1.0" encoding="utf-8"?>
<xdr:wsDr xmlns:xdr="http://schemas.openxmlformats.org/drawingml/2006/spreadsheetDrawing" xmlns:a="http://schemas.openxmlformats.org/drawingml/2006/main">
  <xdr:twoCellAnchor>
    <xdr:from>
      <xdr:col>5</xdr:col>
      <xdr:colOff>0</xdr:colOff>
      <xdr:row>2</xdr:row>
      <xdr:rowOff>0</xdr:rowOff>
    </xdr:from>
    <xdr:to>
      <xdr:col>7</xdr:col>
      <xdr:colOff>57150</xdr:colOff>
      <xdr:row>4</xdr:row>
      <xdr:rowOff>0</xdr:rowOff>
    </xdr:to>
    <xdr:sp macro="" textlink="">
      <xdr:nvSpPr>
        <xdr:cNvPr id="2" name="Text Box 2">
          <a:hlinkClick xmlns:r="http://schemas.openxmlformats.org/officeDocument/2006/relationships" r:id="rId1"/>
          <a:extLst>
            <a:ext uri="{FF2B5EF4-FFF2-40B4-BE49-F238E27FC236}">
              <a16:creationId xmlns:a16="http://schemas.microsoft.com/office/drawing/2014/main" id="{00000000-0008-0000-1C00-000002000000}"/>
            </a:ext>
          </a:extLst>
        </xdr:cNvPr>
        <xdr:cNvSpPr txBox="1">
          <a:spLocks noChangeArrowheads="1"/>
        </xdr:cNvSpPr>
      </xdr:nvSpPr>
      <xdr:spPr bwMode="auto">
        <a:xfrm>
          <a:off x="9734550" y="323850"/>
          <a:ext cx="1333500" cy="323850"/>
        </a:xfrm>
        <a:prstGeom prst="rect">
          <a:avLst/>
        </a:prstGeom>
        <a:ln>
          <a:headEnd/>
          <a:tailEnd/>
        </a:ln>
      </xdr:spPr>
      <xdr:style>
        <a:lnRef idx="0">
          <a:schemeClr val="accent3"/>
        </a:lnRef>
        <a:fillRef idx="3">
          <a:schemeClr val="accent3"/>
        </a:fillRef>
        <a:effectRef idx="3">
          <a:schemeClr val="accent3"/>
        </a:effectRef>
        <a:fontRef idx="minor">
          <a:schemeClr val="lt1"/>
        </a:fontRef>
      </xdr:style>
      <xdr:txBody>
        <a:bodyPr vertOverflow="clip" wrap="square" lIns="36576" tIns="18288" rIns="36576" bIns="0" anchor="ctr" upright="1"/>
        <a:lstStyle/>
        <a:p>
          <a:pPr algn="ctr" rtl="0">
            <a:defRPr sz="1000"/>
          </a:pPr>
          <a:r>
            <a:rPr lang="en-US" sz="1000" b="1" i="0" strike="noStrike">
              <a:solidFill>
                <a:srgbClr val="FFFFFF"/>
              </a:solidFill>
              <a:latin typeface="Courier"/>
            </a:rPr>
            <a:t>VOLVER</a:t>
          </a:r>
        </a:p>
      </xdr:txBody>
    </xdr:sp>
    <xdr:clientData/>
  </xdr:twoCellAnchor>
</xdr:wsDr>
</file>

<file path=xl/drawings/drawing106.xml><?xml version="1.0" encoding="utf-8"?>
<xdr:wsDr xmlns:xdr="http://schemas.openxmlformats.org/drawingml/2006/spreadsheetDrawing" xmlns:a="http://schemas.openxmlformats.org/drawingml/2006/main">
  <xdr:twoCellAnchor>
    <xdr:from>
      <xdr:col>1</xdr:col>
      <xdr:colOff>0</xdr:colOff>
      <xdr:row>7</xdr:row>
      <xdr:rowOff>56880</xdr:rowOff>
    </xdr:from>
    <xdr:to>
      <xdr:col>1</xdr:col>
      <xdr:colOff>360</xdr:colOff>
      <xdr:row>7</xdr:row>
      <xdr:rowOff>57240</xdr:rowOff>
    </xdr:to>
    <xdr:sp macro="" textlink="">
      <xdr:nvSpPr>
        <xdr:cNvPr id="235" name="CustomShape 1" hidden="1"/>
        <xdr:cNvSpPr/>
      </xdr:nvSpPr>
      <xdr:spPr>
        <a:xfrm>
          <a:off x="2638425" y="2024380"/>
          <a:ext cx="0" cy="635"/>
        </a:xfrm>
        <a:custGeom>
          <a:avLst/>
          <a:gdLst/>
          <a:ahLst/>
          <a:cxnLst/>
          <a:rect l="l" t="t" r="r" b="b"/>
          <a:pathLst>
            <a:path w="1" h="1">
              <a:moveTo>
                <a:pt x="0" y="0"/>
              </a:moveTo>
              <a:lnTo>
                <a:pt x="0" y="0"/>
              </a:lnTo>
            </a:path>
          </a:pathLst>
        </a:custGeom>
        <a:noFill/>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5</xdr:col>
      <xdr:colOff>33120</xdr:colOff>
      <xdr:row>2</xdr:row>
      <xdr:rowOff>0</xdr:rowOff>
    </xdr:from>
    <xdr:to>
      <xdr:col>5</xdr:col>
      <xdr:colOff>1213560</xdr:colOff>
      <xdr:row>3</xdr:row>
      <xdr:rowOff>157320</xdr:rowOff>
    </xdr:to>
    <xdr:sp macro="" textlink="">
      <xdr:nvSpPr>
        <xdr:cNvPr id="236" name="CustomShape 1">
          <a:hlinkClick xmlns:r="http://schemas.openxmlformats.org/officeDocument/2006/relationships" r:id="rId1"/>
        </xdr:cNvPr>
        <xdr:cNvSpPr/>
      </xdr:nvSpPr>
      <xdr:spPr>
        <a:xfrm>
          <a:off x="7633970" y="514350"/>
          <a:ext cx="1180465" cy="44259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1</xdr:col>
      <xdr:colOff>0</xdr:colOff>
      <xdr:row>7</xdr:row>
      <xdr:rowOff>57150</xdr:rowOff>
    </xdr:from>
    <xdr:to>
      <xdr:col>1</xdr:col>
      <xdr:colOff>0</xdr:colOff>
      <xdr:row>7</xdr:row>
      <xdr:rowOff>57150</xdr:rowOff>
    </xdr:to>
    <xdr:sp macro="" textlink="">
      <xdr:nvSpPr>
        <xdr:cNvPr id="4" name="Line 1"/>
        <xdr:cNvSpPr>
          <a:spLocks noChangeShapeType="1"/>
        </xdr:cNvSpPr>
      </xdr:nvSpPr>
      <xdr:spPr bwMode="auto">
        <a:xfrm>
          <a:off x="2438400" y="1895475"/>
          <a:ext cx="0" cy="0"/>
        </a:xfrm>
        <a:prstGeom prst="line">
          <a:avLst/>
        </a:prstGeom>
        <a:noFill/>
        <a:ln w="9525">
          <a:solidFill>
            <a:srgbClr val="000000"/>
          </a:solidFill>
          <a:round/>
          <a:headEnd/>
          <a:tailEnd/>
        </a:ln>
      </xdr:spPr>
    </xdr:sp>
    <xdr:clientData/>
  </xdr:twoCellAnchor>
</xdr:wsDr>
</file>

<file path=xl/drawings/drawing107.xml><?xml version="1.0" encoding="utf-8"?>
<xdr:wsDr xmlns:xdr="http://schemas.openxmlformats.org/drawingml/2006/spreadsheetDrawing" xmlns:a="http://schemas.openxmlformats.org/drawingml/2006/main">
  <xdr:twoCellAnchor>
    <xdr:from>
      <xdr:col>8</xdr:col>
      <xdr:colOff>0</xdr:colOff>
      <xdr:row>7</xdr:row>
      <xdr:rowOff>56880</xdr:rowOff>
    </xdr:from>
    <xdr:to>
      <xdr:col>8</xdr:col>
      <xdr:colOff>360</xdr:colOff>
      <xdr:row>7</xdr:row>
      <xdr:rowOff>57240</xdr:rowOff>
    </xdr:to>
    <xdr:sp macro="" textlink="">
      <xdr:nvSpPr>
        <xdr:cNvPr id="237" name="CustomShape 1" hidden="1"/>
        <xdr:cNvSpPr/>
      </xdr:nvSpPr>
      <xdr:spPr>
        <a:xfrm>
          <a:off x="7243445" y="1542415"/>
          <a:ext cx="0" cy="635"/>
        </a:xfrm>
        <a:custGeom>
          <a:avLst/>
          <a:gdLst/>
          <a:ahLst/>
          <a:cxnLst/>
          <a:rect l="l" t="t" r="r" b="b"/>
          <a:pathLst>
            <a:path w="1" h="1">
              <a:moveTo>
                <a:pt x="0" y="0"/>
              </a:moveTo>
              <a:lnTo>
                <a:pt x="0" y="0"/>
              </a:lnTo>
            </a:path>
          </a:pathLst>
        </a:custGeom>
        <a:noFill/>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8</xdr:col>
      <xdr:colOff>0</xdr:colOff>
      <xdr:row>8</xdr:row>
      <xdr:rowOff>56880</xdr:rowOff>
    </xdr:from>
    <xdr:to>
      <xdr:col>8</xdr:col>
      <xdr:colOff>360</xdr:colOff>
      <xdr:row>8</xdr:row>
      <xdr:rowOff>57240</xdr:rowOff>
    </xdr:to>
    <xdr:sp macro="" textlink="">
      <xdr:nvSpPr>
        <xdr:cNvPr id="238" name="CustomShape 1" hidden="1"/>
        <xdr:cNvSpPr/>
      </xdr:nvSpPr>
      <xdr:spPr>
        <a:xfrm>
          <a:off x="7243445" y="1723390"/>
          <a:ext cx="0" cy="635"/>
        </a:xfrm>
        <a:custGeom>
          <a:avLst/>
          <a:gdLst/>
          <a:ahLst/>
          <a:cxnLst/>
          <a:rect l="l" t="t" r="r" b="b"/>
          <a:pathLst>
            <a:path w="1" h="1">
              <a:moveTo>
                <a:pt x="0" y="0"/>
              </a:moveTo>
              <a:lnTo>
                <a:pt x="0" y="0"/>
              </a:lnTo>
            </a:path>
          </a:pathLst>
        </a:custGeom>
        <a:noFill/>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10</xdr:col>
      <xdr:colOff>85680</xdr:colOff>
      <xdr:row>2</xdr:row>
      <xdr:rowOff>0</xdr:rowOff>
    </xdr:from>
    <xdr:to>
      <xdr:col>11</xdr:col>
      <xdr:colOff>640080</xdr:colOff>
      <xdr:row>3</xdr:row>
      <xdr:rowOff>160920</xdr:rowOff>
    </xdr:to>
    <xdr:sp macro="" textlink="">
      <xdr:nvSpPr>
        <xdr:cNvPr id="239" name="CustomShape 1">
          <a:hlinkClick xmlns:r="http://schemas.openxmlformats.org/officeDocument/2006/relationships" r:id="rId1"/>
        </xdr:cNvPr>
        <xdr:cNvSpPr/>
      </xdr:nvSpPr>
      <xdr:spPr>
        <a:xfrm>
          <a:off x="8597900" y="400050"/>
          <a:ext cx="1274445" cy="38925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6</xdr:col>
      <xdr:colOff>28440</xdr:colOff>
      <xdr:row>3</xdr:row>
      <xdr:rowOff>0</xdr:rowOff>
    </xdr:from>
    <xdr:to>
      <xdr:col>7</xdr:col>
      <xdr:colOff>393120</xdr:colOff>
      <xdr:row>3</xdr:row>
      <xdr:rowOff>159120</xdr:rowOff>
    </xdr:to>
    <xdr:sp macro="" textlink="">
      <xdr:nvSpPr>
        <xdr:cNvPr id="240" name="CustomShape 1">
          <a:hlinkClick xmlns:r="http://schemas.openxmlformats.org/officeDocument/2006/relationships" r:id="rId1"/>
        </xdr:cNvPr>
        <xdr:cNvSpPr/>
      </xdr:nvSpPr>
      <xdr:spPr>
        <a:xfrm>
          <a:off x="14610715" y="733425"/>
          <a:ext cx="1193800" cy="158750"/>
        </a:xfrm>
        <a:prstGeom prst="rect">
          <a:avLst/>
        </a:prstGeom>
        <a:solidFill>
          <a:schemeClr val="accent3">
            <a:lumMod val="60000"/>
            <a:lumOff val="40000"/>
          </a:schemeClr>
        </a:soli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chemeClr val="bg1"/>
              </a:solidFill>
              <a:latin typeface="Courier New"/>
            </a:rPr>
            <a:t>VOLVER</a:t>
          </a:r>
          <a:endParaRPr lang="es-UY" sz="1000" b="0" strike="noStrike" spc="-1">
            <a:solidFill>
              <a:schemeClr val="bg1"/>
            </a:solidFill>
            <a:latin typeface="Times New Roman" pitchFamily="12"/>
          </a:endParaRPr>
        </a:p>
      </xdr:txBody>
    </xdr:sp>
    <xdr:clientData/>
  </xdr:twoCellAnchor>
</xdr:wsDr>
</file>

<file path=xl/drawings/drawing109.xml><?xml version="1.0" encoding="utf-8"?>
<xdr:wsDr xmlns:xdr="http://schemas.openxmlformats.org/drawingml/2006/spreadsheetDrawing" xmlns:a="http://schemas.openxmlformats.org/drawingml/2006/main">
  <xdr:twoCellAnchor>
    <xdr:from>
      <xdr:col>4</xdr:col>
      <xdr:colOff>152280</xdr:colOff>
      <xdr:row>2</xdr:row>
      <xdr:rowOff>0</xdr:rowOff>
    </xdr:from>
    <xdr:to>
      <xdr:col>4</xdr:col>
      <xdr:colOff>1332720</xdr:colOff>
      <xdr:row>3</xdr:row>
      <xdr:rowOff>142200</xdr:rowOff>
    </xdr:to>
    <xdr:sp macro="" textlink="">
      <xdr:nvSpPr>
        <xdr:cNvPr id="241" name="CustomShape 1">
          <a:hlinkClick xmlns:r="http://schemas.openxmlformats.org/officeDocument/2006/relationships" r:id="rId1"/>
        </xdr:cNvPr>
        <xdr:cNvSpPr/>
      </xdr:nvSpPr>
      <xdr:spPr>
        <a:xfrm>
          <a:off x="8996680" y="457200"/>
          <a:ext cx="1180465" cy="370205"/>
        </a:xfrm>
        <a:prstGeom prst="rect">
          <a:avLst/>
        </a:prstGeom>
        <a:solidFill>
          <a:schemeClr val="accent3">
            <a:lumMod val="60000"/>
            <a:lumOff val="40000"/>
          </a:schemeClr>
        </a:soli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209520</xdr:colOff>
      <xdr:row>2</xdr:row>
      <xdr:rowOff>38160</xdr:rowOff>
    </xdr:from>
    <xdr:to>
      <xdr:col>6</xdr:col>
      <xdr:colOff>951840</xdr:colOff>
      <xdr:row>3</xdr:row>
      <xdr:rowOff>123120</xdr:rowOff>
    </xdr:to>
    <xdr:sp macro="" textlink="">
      <xdr:nvSpPr>
        <xdr:cNvPr id="63" name="CustomShape 1">
          <a:hlinkClick xmlns:r="http://schemas.openxmlformats.org/officeDocument/2006/relationships" r:id="rId1"/>
        </xdr:cNvPr>
        <xdr:cNvSpPr/>
      </xdr:nvSpPr>
      <xdr:spPr>
        <a:xfrm>
          <a:off x="7569835" y="361950"/>
          <a:ext cx="742315" cy="246380"/>
        </a:xfrm>
        <a:prstGeom prst="rect">
          <a:avLst/>
        </a:prstGeom>
        <a:solidFill>
          <a:srgbClr val="FFFFFF"/>
        </a:solidFill>
        <a:ln>
          <a:no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36720" tIns="18360" rIns="36720" bIns="0">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6</xdr:col>
      <xdr:colOff>0</xdr:colOff>
      <xdr:row>2</xdr:row>
      <xdr:rowOff>38160</xdr:rowOff>
    </xdr:from>
    <xdr:to>
      <xdr:col>7</xdr:col>
      <xdr:colOff>84960</xdr:colOff>
      <xdr:row>4</xdr:row>
      <xdr:rowOff>37440</xdr:rowOff>
    </xdr:to>
    <xdr:sp macro="" textlink="">
      <xdr:nvSpPr>
        <xdr:cNvPr id="64" name="CustomShape 1">
          <a:hlinkClick xmlns:r="http://schemas.openxmlformats.org/officeDocument/2006/relationships" r:id="rId2"/>
        </xdr:cNvPr>
        <xdr:cNvSpPr/>
      </xdr:nvSpPr>
      <xdr:spPr>
        <a:xfrm>
          <a:off x="7360920" y="361950"/>
          <a:ext cx="1268095"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447840</xdr:colOff>
      <xdr:row>2</xdr:row>
      <xdr:rowOff>104760</xdr:rowOff>
    </xdr:from>
    <xdr:to>
      <xdr:col>10</xdr:col>
      <xdr:colOff>94680</xdr:colOff>
      <xdr:row>4</xdr:row>
      <xdr:rowOff>27720</xdr:rowOff>
    </xdr:to>
    <xdr:sp macro="" textlink="">
      <xdr:nvSpPr>
        <xdr:cNvPr id="65" name="CustomShape 1">
          <a:hlinkClick xmlns:r="http://schemas.openxmlformats.org/officeDocument/2006/relationships" r:id="rId1"/>
        </xdr:cNvPr>
        <xdr:cNvSpPr/>
      </xdr:nvSpPr>
      <xdr:spPr>
        <a:xfrm>
          <a:off x="6925945" y="427990"/>
          <a:ext cx="830580" cy="313690"/>
        </a:xfrm>
        <a:prstGeom prst="rect">
          <a:avLst/>
        </a:prstGeom>
        <a:solidFill>
          <a:srgbClr val="FFFFFF"/>
        </a:solidFill>
        <a:ln>
          <a:no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36720" tIns="18360" rIns="36720" bIns="0">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9</xdr:col>
      <xdr:colOff>123840</xdr:colOff>
      <xdr:row>2</xdr:row>
      <xdr:rowOff>95400</xdr:rowOff>
    </xdr:from>
    <xdr:to>
      <xdr:col>10</xdr:col>
      <xdr:colOff>208800</xdr:colOff>
      <xdr:row>4</xdr:row>
      <xdr:rowOff>94680</xdr:rowOff>
    </xdr:to>
    <xdr:sp macro="" textlink="">
      <xdr:nvSpPr>
        <xdr:cNvPr id="66" name="CustomShape 1">
          <a:hlinkClick xmlns:r="http://schemas.openxmlformats.org/officeDocument/2006/relationships" r:id="rId2"/>
        </xdr:cNvPr>
        <xdr:cNvSpPr/>
      </xdr:nvSpPr>
      <xdr:spPr>
        <a:xfrm>
          <a:off x="6602095" y="419100"/>
          <a:ext cx="1268095" cy="38989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133200</xdr:colOff>
      <xdr:row>0</xdr:row>
      <xdr:rowOff>0</xdr:rowOff>
    </xdr:to>
    <xdr:sp macro="" textlink="">
      <xdr:nvSpPr>
        <xdr:cNvPr id="67" name="Line 1"/>
        <xdr:cNvSpPr/>
      </xdr:nvSpPr>
      <xdr:spPr>
        <a:xfrm>
          <a:off x="1741170" y="0"/>
          <a:ext cx="132715" cy="0"/>
        </a:xfrm>
        <a:prstGeom prst="line">
          <a:avLst/>
        </a:prstGeom>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4</xdr:col>
      <xdr:colOff>552600</xdr:colOff>
      <xdr:row>2</xdr:row>
      <xdr:rowOff>57240</xdr:rowOff>
    </xdr:from>
    <xdr:to>
      <xdr:col>5</xdr:col>
      <xdr:colOff>351720</xdr:colOff>
      <xdr:row>3</xdr:row>
      <xdr:rowOff>142200</xdr:rowOff>
    </xdr:to>
    <xdr:sp macro="" textlink="">
      <xdr:nvSpPr>
        <xdr:cNvPr id="68" name="CustomShape 1">
          <a:hlinkClick xmlns:r="http://schemas.openxmlformats.org/officeDocument/2006/relationships" r:id="rId1"/>
        </xdr:cNvPr>
        <xdr:cNvSpPr/>
      </xdr:nvSpPr>
      <xdr:spPr>
        <a:xfrm>
          <a:off x="4460240" y="381000"/>
          <a:ext cx="820420" cy="246380"/>
        </a:xfrm>
        <a:prstGeom prst="rect">
          <a:avLst/>
        </a:prstGeom>
        <a:solidFill>
          <a:srgbClr val="FFFFFF"/>
        </a:solidFill>
        <a:ln>
          <a:no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36720" tIns="18360" rIns="36720" bIns="0">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4</xdr:col>
      <xdr:colOff>142920</xdr:colOff>
      <xdr:row>2</xdr:row>
      <xdr:rowOff>57240</xdr:rowOff>
    </xdr:from>
    <xdr:to>
      <xdr:col>5</xdr:col>
      <xdr:colOff>380160</xdr:colOff>
      <xdr:row>4</xdr:row>
      <xdr:rowOff>56520</xdr:rowOff>
    </xdr:to>
    <xdr:sp macro="" textlink="">
      <xdr:nvSpPr>
        <xdr:cNvPr id="69" name="CustomShape 1">
          <a:hlinkClick xmlns:r="http://schemas.openxmlformats.org/officeDocument/2006/relationships" r:id="rId2"/>
        </xdr:cNvPr>
        <xdr:cNvSpPr/>
      </xdr:nvSpPr>
      <xdr:spPr>
        <a:xfrm>
          <a:off x="4050665" y="381000"/>
          <a:ext cx="1258570"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76320</xdr:colOff>
      <xdr:row>2</xdr:row>
      <xdr:rowOff>85680</xdr:rowOff>
    </xdr:from>
    <xdr:to>
      <xdr:col>5</xdr:col>
      <xdr:colOff>818640</xdr:colOff>
      <xdr:row>4</xdr:row>
      <xdr:rowOff>8640</xdr:rowOff>
    </xdr:to>
    <xdr:sp macro="" textlink="">
      <xdr:nvSpPr>
        <xdr:cNvPr id="70" name="CustomShape 1">
          <a:hlinkClick xmlns:r="http://schemas.openxmlformats.org/officeDocument/2006/relationships" r:id="rId1"/>
        </xdr:cNvPr>
        <xdr:cNvSpPr/>
      </xdr:nvSpPr>
      <xdr:spPr>
        <a:xfrm>
          <a:off x="5308600" y="408940"/>
          <a:ext cx="742315" cy="247015"/>
        </a:xfrm>
        <a:prstGeom prst="rect">
          <a:avLst/>
        </a:prstGeom>
        <a:solidFill>
          <a:srgbClr val="FFFFFF"/>
        </a:solidFill>
        <a:ln>
          <a:no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36720" tIns="18360" rIns="36720" bIns="0">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5</xdr:col>
      <xdr:colOff>0</xdr:colOff>
      <xdr:row>2</xdr:row>
      <xdr:rowOff>76320</xdr:rowOff>
    </xdr:from>
    <xdr:to>
      <xdr:col>6</xdr:col>
      <xdr:colOff>84960</xdr:colOff>
      <xdr:row>4</xdr:row>
      <xdr:rowOff>75600</xdr:rowOff>
    </xdr:to>
    <xdr:sp macro="" textlink="">
      <xdr:nvSpPr>
        <xdr:cNvPr id="71" name="CustomShape 1">
          <a:hlinkClick xmlns:r="http://schemas.openxmlformats.org/officeDocument/2006/relationships" r:id="rId2"/>
        </xdr:cNvPr>
        <xdr:cNvSpPr/>
      </xdr:nvSpPr>
      <xdr:spPr>
        <a:xfrm>
          <a:off x="5232400" y="400050"/>
          <a:ext cx="1268095"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485640</xdr:colOff>
      <xdr:row>2</xdr:row>
      <xdr:rowOff>38160</xdr:rowOff>
    </xdr:from>
    <xdr:to>
      <xdr:col>7</xdr:col>
      <xdr:colOff>799200</xdr:colOff>
      <xdr:row>4</xdr:row>
      <xdr:rowOff>37440</xdr:rowOff>
    </xdr:to>
    <xdr:sp macro="" textlink="">
      <xdr:nvSpPr>
        <xdr:cNvPr id="72" name="CustomShape 1">
          <a:hlinkClick xmlns:r="http://schemas.openxmlformats.org/officeDocument/2006/relationships" r:id="rId1"/>
        </xdr:cNvPr>
        <xdr:cNvSpPr/>
      </xdr:nvSpPr>
      <xdr:spPr>
        <a:xfrm>
          <a:off x="6887210" y="365760"/>
          <a:ext cx="1250950" cy="32639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552600</xdr:colOff>
      <xdr:row>2</xdr:row>
      <xdr:rowOff>19080</xdr:rowOff>
    </xdr:from>
    <xdr:to>
      <xdr:col>5</xdr:col>
      <xdr:colOff>856800</xdr:colOff>
      <xdr:row>4</xdr:row>
      <xdr:rowOff>18360</xdr:rowOff>
    </xdr:to>
    <xdr:sp macro="" textlink="">
      <xdr:nvSpPr>
        <xdr:cNvPr id="73" name="CustomShape 1">
          <a:hlinkClick xmlns:r="http://schemas.openxmlformats.org/officeDocument/2006/relationships" r:id="rId1"/>
        </xdr:cNvPr>
        <xdr:cNvSpPr/>
      </xdr:nvSpPr>
      <xdr:spPr>
        <a:xfrm>
          <a:off x="5553075" y="346710"/>
          <a:ext cx="1241425" cy="32639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571680</xdr:colOff>
      <xdr:row>2</xdr:row>
      <xdr:rowOff>57240</xdr:rowOff>
    </xdr:from>
    <xdr:to>
      <xdr:col>5</xdr:col>
      <xdr:colOff>523440</xdr:colOff>
      <xdr:row>4</xdr:row>
      <xdr:rowOff>56520</xdr:rowOff>
    </xdr:to>
    <xdr:sp macro="" textlink="">
      <xdr:nvSpPr>
        <xdr:cNvPr id="74" name="CustomShape 1">
          <a:hlinkClick xmlns:r="http://schemas.openxmlformats.org/officeDocument/2006/relationships" r:id="rId1"/>
        </xdr:cNvPr>
        <xdr:cNvSpPr/>
      </xdr:nvSpPr>
      <xdr:spPr>
        <a:xfrm>
          <a:off x="7924165" y="384810"/>
          <a:ext cx="1275715" cy="32702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542880</xdr:colOff>
      <xdr:row>6</xdr:row>
      <xdr:rowOff>369000</xdr:rowOff>
    </xdr:from>
    <xdr:to>
      <xdr:col>9</xdr:col>
      <xdr:colOff>474840</xdr:colOff>
      <xdr:row>7</xdr:row>
      <xdr:rowOff>237240</xdr:rowOff>
    </xdr:to>
    <xdr:sp macro="" textlink="">
      <xdr:nvSpPr>
        <xdr:cNvPr id="75" name="CustomShape 1">
          <a:hlinkClick xmlns:r="http://schemas.openxmlformats.org/officeDocument/2006/relationships" r:id="rId1"/>
        </xdr:cNvPr>
        <xdr:cNvSpPr/>
      </xdr:nvSpPr>
      <xdr:spPr>
        <a:xfrm>
          <a:off x="11450955" y="826135"/>
          <a:ext cx="1256030" cy="458470"/>
        </a:xfrm>
        <a:prstGeom prst="rect">
          <a:avLst/>
        </a:prstGeom>
        <a:solidFill>
          <a:schemeClr val="accent3">
            <a:lumMod val="75000"/>
          </a:schemeClr>
        </a:solidFill>
        <a:ln w="9360">
          <a:solidFill>
            <a:srgbClr val="FFFFFF"/>
          </a:solidFill>
          <a:miter/>
        </a:ln>
        <a:scene3d>
          <a:camera prst="orthographicFront"/>
          <a:lightRig rig="threePt" dir="t"/>
        </a:scene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pPr>
          <a:r>
            <a:rPr lang="es-ES" sz="1000" b="1" strike="noStrike" spc="-1">
              <a:solidFill>
                <a:schemeClr val="bg1"/>
              </a:solidFill>
              <a:latin typeface="Verdana" panose="020B0604030504040204" pitchFamily="34" charset="0"/>
              <a:ea typeface="Verdana" panose="020B0604030504040204" pitchFamily="34" charset="0"/>
            </a:rPr>
            <a:t>VOLVER</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978708</xdr:colOff>
      <xdr:row>6</xdr:row>
      <xdr:rowOff>440438</xdr:rowOff>
    </xdr:from>
    <xdr:to>
      <xdr:col>8</xdr:col>
      <xdr:colOff>111108</xdr:colOff>
      <xdr:row>7</xdr:row>
      <xdr:rowOff>299318</xdr:rowOff>
    </xdr:to>
    <xdr:sp macro="" textlink="">
      <xdr:nvSpPr>
        <xdr:cNvPr id="76" name="CustomShape 1"/>
        <xdr:cNvSpPr/>
      </xdr:nvSpPr>
      <xdr:spPr>
        <a:xfrm>
          <a:off x="978708" y="2012063"/>
          <a:ext cx="10026619" cy="454193"/>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EDUCACIÓN  PRIMARIA</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47625</xdr:colOff>
      <xdr:row>9</xdr:row>
      <xdr:rowOff>19080</xdr:rowOff>
    </xdr:from>
    <xdr:to>
      <xdr:col>9</xdr:col>
      <xdr:colOff>82545</xdr:colOff>
      <xdr:row>9</xdr:row>
      <xdr:rowOff>273240</xdr:rowOff>
    </xdr:to>
    <xdr:sp macro="" textlink="">
      <xdr:nvSpPr>
        <xdr:cNvPr id="77" name="CustomShape 1"/>
        <xdr:cNvSpPr/>
      </xdr:nvSpPr>
      <xdr:spPr>
        <a:xfrm>
          <a:off x="47625" y="3186143"/>
          <a:ext cx="12250733" cy="25416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ESTABLECIMIENTOS</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0</xdr:colOff>
      <xdr:row>17</xdr:row>
      <xdr:rowOff>237960</xdr:rowOff>
    </xdr:from>
    <xdr:to>
      <xdr:col>9</xdr:col>
      <xdr:colOff>237240</xdr:colOff>
      <xdr:row>18</xdr:row>
      <xdr:rowOff>225360</xdr:rowOff>
    </xdr:to>
    <xdr:sp macro="" textlink="">
      <xdr:nvSpPr>
        <xdr:cNvPr id="78" name="CustomShape 1"/>
        <xdr:cNvSpPr/>
      </xdr:nvSpPr>
      <xdr:spPr>
        <a:xfrm>
          <a:off x="0" y="4571365"/>
          <a:ext cx="12469495" cy="27305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ESTUDIANTES</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0</xdr:colOff>
      <xdr:row>55</xdr:row>
      <xdr:rowOff>0</xdr:rowOff>
    </xdr:from>
    <xdr:to>
      <xdr:col>9</xdr:col>
      <xdr:colOff>348480</xdr:colOff>
      <xdr:row>55</xdr:row>
      <xdr:rowOff>237240</xdr:rowOff>
    </xdr:to>
    <xdr:sp macro="" textlink="">
      <xdr:nvSpPr>
        <xdr:cNvPr id="79" name="CustomShape 1"/>
        <xdr:cNvSpPr/>
      </xdr:nvSpPr>
      <xdr:spPr>
        <a:xfrm>
          <a:off x="0" y="15192375"/>
          <a:ext cx="12580620" cy="236855"/>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PERSONAL</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editAs="oneCell">
    <xdr:from>
      <xdr:col>1</xdr:col>
      <xdr:colOff>869157</xdr:colOff>
      <xdr:row>0</xdr:row>
      <xdr:rowOff>154781</xdr:rowOff>
    </xdr:from>
    <xdr:to>
      <xdr:col>7</xdr:col>
      <xdr:colOff>462711</xdr:colOff>
      <xdr:row>6</xdr:row>
      <xdr:rowOff>320667</xdr:rowOff>
    </xdr:to>
    <xdr:pic>
      <xdr:nvPicPr>
        <xdr:cNvPr id="2" name="1 Imagen"/>
        <xdr:cNvPicPr>
          <a:picLocks noChangeAspect="1"/>
        </xdr:cNvPicPr>
      </xdr:nvPicPr>
      <xdr:blipFill>
        <a:blip xmlns:r="http://schemas.openxmlformats.org/officeDocument/2006/relationships" r:embed="rId2"/>
        <a:stretch>
          <a:fillRect/>
        </a:stretch>
      </xdr:blipFill>
      <xdr:spPr>
        <a:xfrm>
          <a:off x="2512220" y="154781"/>
          <a:ext cx="7523116" cy="173751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5</xdr:col>
      <xdr:colOff>561960</xdr:colOff>
      <xdr:row>1</xdr:row>
      <xdr:rowOff>152280</xdr:rowOff>
    </xdr:from>
    <xdr:to>
      <xdr:col>6</xdr:col>
      <xdr:colOff>670680</xdr:colOff>
      <xdr:row>2</xdr:row>
      <xdr:rowOff>208800</xdr:rowOff>
    </xdr:to>
    <xdr:sp macro="" textlink="">
      <xdr:nvSpPr>
        <xdr:cNvPr id="82" name="CustomShape 1">
          <a:hlinkClick xmlns:r="http://schemas.openxmlformats.org/officeDocument/2006/relationships" r:id="rId1"/>
        </xdr:cNvPr>
        <xdr:cNvSpPr/>
      </xdr:nvSpPr>
      <xdr:spPr>
        <a:xfrm>
          <a:off x="4701540" y="313690"/>
          <a:ext cx="821055" cy="218440"/>
        </a:xfrm>
        <a:prstGeom prst="rect">
          <a:avLst/>
        </a:prstGeom>
        <a:solidFill>
          <a:srgbClr val="FFFFFF"/>
        </a:solidFill>
        <a:ln>
          <a:solidFill>
            <a:srgbClr val="FFFFFF"/>
          </a:solid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36720" tIns="18360" rIns="36720" bIns="0">
          <a:noAutofit/>
        </a:bodyPr>
        <a:lstStyle/>
        <a:p>
          <a:pPr algn="ctr" rtl="1">
            <a:lnSpc>
              <a:spcPct val="100000"/>
            </a:lnSpc>
          </a:pPr>
          <a:r>
            <a:rPr lang="es-E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5</xdr:col>
      <xdr:colOff>133200</xdr:colOff>
      <xdr:row>1</xdr:row>
      <xdr:rowOff>163285</xdr:rowOff>
    </xdr:from>
    <xdr:to>
      <xdr:col>7</xdr:col>
      <xdr:colOff>27720</xdr:colOff>
      <xdr:row>2</xdr:row>
      <xdr:rowOff>238125</xdr:rowOff>
    </xdr:to>
    <xdr:sp macro="" textlink="">
      <xdr:nvSpPr>
        <xdr:cNvPr id="83" name="CustomShape 1">
          <a:hlinkClick xmlns:r="http://schemas.openxmlformats.org/officeDocument/2006/relationships" r:id="rId2"/>
        </xdr:cNvPr>
        <xdr:cNvSpPr/>
      </xdr:nvSpPr>
      <xdr:spPr>
        <a:xfrm>
          <a:off x="4283379" y="326571"/>
          <a:ext cx="1282448" cy="23812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789120</xdr:colOff>
      <xdr:row>1</xdr:row>
      <xdr:rowOff>68040</xdr:rowOff>
    </xdr:from>
    <xdr:to>
      <xdr:col>8</xdr:col>
      <xdr:colOff>840240</xdr:colOff>
      <xdr:row>2</xdr:row>
      <xdr:rowOff>227880</xdr:rowOff>
    </xdr:to>
    <xdr:sp macro="" textlink="">
      <xdr:nvSpPr>
        <xdr:cNvPr id="44" name="CustomShape 1">
          <a:hlinkClick xmlns:r="http://schemas.openxmlformats.org/officeDocument/2006/relationships" r:id="rId1"/>
        </xdr:cNvPr>
        <xdr:cNvSpPr/>
      </xdr:nvSpPr>
      <xdr:spPr>
        <a:xfrm>
          <a:off x="9214485" y="229870"/>
          <a:ext cx="1142365" cy="38798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21</xdr:col>
      <xdr:colOff>829080</xdr:colOff>
      <xdr:row>1</xdr:row>
      <xdr:rowOff>111960</xdr:rowOff>
    </xdr:from>
    <xdr:to>
      <xdr:col>23</xdr:col>
      <xdr:colOff>922320</xdr:colOff>
      <xdr:row>3</xdr:row>
      <xdr:rowOff>189720</xdr:rowOff>
    </xdr:to>
    <xdr:sp macro="" textlink="">
      <xdr:nvSpPr>
        <xdr:cNvPr id="45" name="CustomShape 1">
          <a:hlinkClick xmlns:r="http://schemas.openxmlformats.org/officeDocument/2006/relationships" r:id="rId2"/>
        </xdr:cNvPr>
        <xdr:cNvSpPr/>
      </xdr:nvSpPr>
      <xdr:spPr>
        <a:xfrm>
          <a:off x="25116790" y="273685"/>
          <a:ext cx="1967865" cy="56324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90000" tIns="45000" rIns="90000" bIns="45000">
          <a:noAutofit/>
        </a:bodyPr>
        <a:lstStyle/>
        <a:p>
          <a:pPr algn="ctr">
            <a:lnSpc>
              <a:spcPct val="100000"/>
            </a:lnSpc>
          </a:pPr>
          <a:r>
            <a:rPr lang="es-UY" sz="1800" b="1" strike="noStrike" spc="-1">
              <a:solidFill>
                <a:srgbClr val="FFFFFF"/>
              </a:solidFill>
              <a:latin typeface="Calibri"/>
            </a:rPr>
            <a:t>VOLVER</a:t>
          </a:r>
          <a:endParaRPr lang="es-UY" sz="1800" b="0" strike="noStrike" spc="-1">
            <a:latin typeface="Times New Roman" pitchFamily="12"/>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15</xdr:col>
      <xdr:colOff>685800</xdr:colOff>
      <xdr:row>2</xdr:row>
      <xdr:rowOff>0</xdr:rowOff>
    </xdr:from>
    <xdr:to>
      <xdr:col>19</xdr:col>
      <xdr:colOff>18360</xdr:colOff>
      <xdr:row>3</xdr:row>
      <xdr:rowOff>75600</xdr:rowOff>
    </xdr:to>
    <xdr:sp macro="" textlink="">
      <xdr:nvSpPr>
        <xdr:cNvPr id="84" name="CustomShape 1">
          <a:hlinkClick xmlns:r="http://schemas.openxmlformats.org/officeDocument/2006/relationships" r:id="rId1"/>
        </xdr:cNvPr>
        <xdr:cNvSpPr/>
      </xdr:nvSpPr>
      <xdr:spPr>
        <a:xfrm>
          <a:off x="12982575" y="457200"/>
          <a:ext cx="2442845" cy="304165"/>
        </a:xfrm>
        <a:prstGeom prst="rect">
          <a:avLst/>
        </a:prstGeom>
        <a:solidFill>
          <a:srgbClr val="FFFFFF"/>
        </a:solidFill>
        <a:ln>
          <a:solidFill>
            <a:srgbClr val="FFFFFF"/>
          </a:solid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36720" tIns="18360" rIns="36720" bIns="0">
          <a:noAutofit/>
        </a:bodyPr>
        <a:lstStyle/>
        <a:p>
          <a:pPr algn="ctr" rtl="1">
            <a:lnSpc>
              <a:spcPct val="100000"/>
            </a:lnSpc>
          </a:pPr>
          <a:r>
            <a:rPr lang="es-E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15</xdr:col>
      <xdr:colOff>237960</xdr:colOff>
      <xdr:row>2</xdr:row>
      <xdr:rowOff>0</xdr:rowOff>
    </xdr:from>
    <xdr:to>
      <xdr:col>19</xdr:col>
      <xdr:colOff>27720</xdr:colOff>
      <xdr:row>3</xdr:row>
      <xdr:rowOff>159480</xdr:rowOff>
    </xdr:to>
    <xdr:sp macro="" textlink="">
      <xdr:nvSpPr>
        <xdr:cNvPr id="85" name="CustomShape 1">
          <a:hlinkClick xmlns:r="http://schemas.openxmlformats.org/officeDocument/2006/relationships" r:id="rId2"/>
        </xdr:cNvPr>
        <xdr:cNvSpPr/>
      </xdr:nvSpPr>
      <xdr:spPr>
        <a:xfrm>
          <a:off x="12534265" y="457200"/>
          <a:ext cx="2900680" cy="38798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xdr:col>
      <xdr:colOff>428040</xdr:colOff>
      <xdr:row>1</xdr:row>
      <xdr:rowOff>161280</xdr:rowOff>
    </xdr:from>
    <xdr:to>
      <xdr:col>4</xdr:col>
      <xdr:colOff>779760</xdr:colOff>
      <xdr:row>3</xdr:row>
      <xdr:rowOff>74880</xdr:rowOff>
    </xdr:to>
    <xdr:sp macro="" textlink="">
      <xdr:nvSpPr>
        <xdr:cNvPr id="86" name="CustomShape 1">
          <a:hlinkClick xmlns:r="http://schemas.openxmlformats.org/officeDocument/2006/relationships" r:id="rId1"/>
        </xdr:cNvPr>
        <xdr:cNvSpPr/>
      </xdr:nvSpPr>
      <xdr:spPr>
        <a:xfrm flipH="1" flipV="1">
          <a:off x="3213735" y="322580"/>
          <a:ext cx="1210310" cy="237490"/>
        </a:xfrm>
        <a:prstGeom prst="rect">
          <a:avLst/>
        </a:prstGeom>
        <a:solidFill>
          <a:srgbClr val="FFFFFF"/>
        </a:solidFill>
        <a:ln w="9360">
          <a:solidFill>
            <a:srgbClr val="FFFFFF"/>
          </a:solidFill>
          <a:miter/>
        </a:ln>
        <a:scene3d>
          <a:camera prst="orthographicFront"/>
          <a:lightRig rig="threePt" dir="t"/>
        </a:scene3d>
      </xdr:spPr>
      <xdr:style>
        <a:lnRef idx="0">
          <a:srgbClr val="FFFFFF"/>
        </a:lnRef>
        <a:fillRef idx="0">
          <a:srgbClr val="FFFFFF"/>
        </a:fillRef>
        <a:effectRef idx="0">
          <a:srgbClr val="FFFFFF"/>
        </a:effectRef>
        <a:fontRef idx="minor"/>
      </xdr:style>
      <xdr:txBody>
        <a:bodyPr lIns="36720" tIns="18360" rIns="36720" bIns="0">
          <a:noAutofit/>
        </a:bodyPr>
        <a:lstStyle/>
        <a:p>
          <a:pPr algn="ctr" rtl="1">
            <a:lnSpc>
              <a:spcPct val="100000"/>
            </a:lnSpc>
          </a:pPr>
          <a:r>
            <a:rPr lang="es-E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3</xdr:col>
      <xdr:colOff>390600</xdr:colOff>
      <xdr:row>2</xdr:row>
      <xdr:rowOff>0</xdr:rowOff>
    </xdr:from>
    <xdr:to>
      <xdr:col>4</xdr:col>
      <xdr:colOff>780480</xdr:colOff>
      <xdr:row>3</xdr:row>
      <xdr:rowOff>161280</xdr:rowOff>
    </xdr:to>
    <xdr:sp macro="" textlink="">
      <xdr:nvSpPr>
        <xdr:cNvPr id="87" name="CustomShape 1">
          <a:hlinkClick xmlns:r="http://schemas.openxmlformats.org/officeDocument/2006/relationships" r:id="rId2"/>
        </xdr:cNvPr>
        <xdr:cNvSpPr/>
      </xdr:nvSpPr>
      <xdr:spPr>
        <a:xfrm>
          <a:off x="3176270" y="323850"/>
          <a:ext cx="1249045"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4</xdr:col>
      <xdr:colOff>914760</xdr:colOff>
      <xdr:row>2</xdr:row>
      <xdr:rowOff>8640</xdr:rowOff>
    </xdr:from>
    <xdr:to>
      <xdr:col>5</xdr:col>
      <xdr:colOff>836640</xdr:colOff>
      <xdr:row>3</xdr:row>
      <xdr:rowOff>74520</xdr:rowOff>
    </xdr:to>
    <xdr:sp macro="" textlink="">
      <xdr:nvSpPr>
        <xdr:cNvPr id="88" name="CustomShape 1">
          <a:hlinkClick xmlns:r="http://schemas.openxmlformats.org/officeDocument/2006/relationships" r:id="rId1"/>
        </xdr:cNvPr>
        <xdr:cNvSpPr/>
      </xdr:nvSpPr>
      <xdr:spPr>
        <a:xfrm flipH="1" flipV="1">
          <a:off x="4467225" y="332105"/>
          <a:ext cx="850900" cy="227965"/>
        </a:xfrm>
        <a:prstGeom prst="rect">
          <a:avLst/>
        </a:prstGeom>
        <a:solidFill>
          <a:srgbClr val="FFFFFF"/>
        </a:solidFill>
        <a:ln w="9360">
          <a:solidFill>
            <a:srgbClr val="FFFFFF"/>
          </a:solidFill>
          <a:miter/>
        </a:ln>
        <a:scene3d>
          <a:camera prst="orthographicFront"/>
          <a:lightRig rig="threePt" dir="t"/>
        </a:scene3d>
      </xdr:spPr>
      <xdr:style>
        <a:lnRef idx="0">
          <a:srgbClr val="FFFFFF"/>
        </a:lnRef>
        <a:fillRef idx="0">
          <a:srgbClr val="FFFFFF"/>
        </a:fillRef>
        <a:effectRef idx="0">
          <a:srgbClr val="FFFFFF"/>
        </a:effectRef>
        <a:fontRef idx="minor"/>
      </xdr:style>
      <xdr:txBody>
        <a:bodyPr lIns="36720" tIns="18360" rIns="36720" bIns="0">
          <a:noAutofit/>
        </a:bodyPr>
        <a:lstStyle/>
        <a:p>
          <a:pPr algn="ctr" rtl="1">
            <a:lnSpc>
              <a:spcPct val="100000"/>
            </a:lnSpc>
          </a:pPr>
          <a:r>
            <a:rPr lang="es-E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4</xdr:col>
      <xdr:colOff>533520</xdr:colOff>
      <xdr:row>1</xdr:row>
      <xdr:rowOff>152280</xdr:rowOff>
    </xdr:from>
    <xdr:to>
      <xdr:col>5</xdr:col>
      <xdr:colOff>915120</xdr:colOff>
      <xdr:row>3</xdr:row>
      <xdr:rowOff>151560</xdr:rowOff>
    </xdr:to>
    <xdr:sp macro="" textlink="">
      <xdr:nvSpPr>
        <xdr:cNvPr id="89" name="CustomShape 1">
          <a:hlinkClick xmlns:r="http://schemas.openxmlformats.org/officeDocument/2006/relationships" r:id="rId2"/>
        </xdr:cNvPr>
        <xdr:cNvSpPr/>
      </xdr:nvSpPr>
      <xdr:spPr>
        <a:xfrm>
          <a:off x="4086225" y="313690"/>
          <a:ext cx="1310640"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4</xdr:col>
      <xdr:colOff>533520</xdr:colOff>
      <xdr:row>0</xdr:row>
      <xdr:rowOff>19080</xdr:rowOff>
    </xdr:from>
    <xdr:to>
      <xdr:col>6</xdr:col>
      <xdr:colOff>275760</xdr:colOff>
      <xdr:row>2</xdr:row>
      <xdr:rowOff>37800</xdr:rowOff>
    </xdr:to>
    <xdr:sp macro="" textlink="">
      <xdr:nvSpPr>
        <xdr:cNvPr id="90" name="CustomShape 1">
          <a:hlinkClick xmlns:r="http://schemas.openxmlformats.org/officeDocument/2006/relationships" r:id="rId1"/>
        </xdr:cNvPr>
        <xdr:cNvSpPr/>
      </xdr:nvSpPr>
      <xdr:spPr>
        <a:xfrm>
          <a:off x="4333875" y="19050"/>
          <a:ext cx="1297940"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-360</xdr:colOff>
      <xdr:row>3</xdr:row>
      <xdr:rowOff>74880</xdr:rowOff>
    </xdr:from>
    <xdr:to>
      <xdr:col>11</xdr:col>
      <xdr:colOff>514440</xdr:colOff>
      <xdr:row>4</xdr:row>
      <xdr:rowOff>169560</xdr:rowOff>
    </xdr:to>
    <xdr:sp macro="" textlink="">
      <xdr:nvSpPr>
        <xdr:cNvPr id="91" name="CustomShape 1">
          <a:hlinkClick xmlns:r="http://schemas.openxmlformats.org/officeDocument/2006/relationships" r:id="rId1"/>
        </xdr:cNvPr>
        <xdr:cNvSpPr/>
      </xdr:nvSpPr>
      <xdr:spPr>
        <a:xfrm flipH="1" flipV="1">
          <a:off x="8721725" y="607695"/>
          <a:ext cx="1289050" cy="323850"/>
        </a:xfrm>
        <a:prstGeom prst="rect">
          <a:avLst/>
        </a:prstGeom>
        <a:solidFill>
          <a:srgbClr val="FFFFFF"/>
        </a:solidFill>
        <a:ln w="9360">
          <a:solidFill>
            <a:srgbClr val="FFFFFF"/>
          </a:solidFill>
          <a:miter/>
        </a:ln>
        <a:scene3d>
          <a:camera prst="orthographicFront"/>
          <a:lightRig rig="threePt" dir="t"/>
        </a:scene3d>
      </xdr:spPr>
      <xdr:style>
        <a:lnRef idx="0">
          <a:srgbClr val="FFFFFF"/>
        </a:lnRef>
        <a:fillRef idx="0">
          <a:srgbClr val="FFFFFF"/>
        </a:fillRef>
        <a:effectRef idx="0">
          <a:srgbClr val="FFFFFF"/>
        </a:effectRef>
        <a:fontRef idx="minor"/>
      </xdr:style>
      <xdr:txBody>
        <a:bodyPr lIns="36720" tIns="18360" rIns="36720" bIns="0">
          <a:noAutofit/>
        </a:bodyPr>
        <a:lstStyle/>
        <a:p>
          <a:pPr algn="ctr" rtl="1">
            <a:lnSpc>
              <a:spcPct val="100000"/>
            </a:lnSpc>
          </a:pPr>
          <a:r>
            <a:rPr lang="es-E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8</xdr:col>
      <xdr:colOff>257040</xdr:colOff>
      <xdr:row>1</xdr:row>
      <xdr:rowOff>104760</xdr:rowOff>
    </xdr:from>
    <xdr:to>
      <xdr:col>10</xdr:col>
      <xdr:colOff>8640</xdr:colOff>
      <xdr:row>3</xdr:row>
      <xdr:rowOff>113400</xdr:rowOff>
    </xdr:to>
    <xdr:sp macro="" textlink="">
      <xdr:nvSpPr>
        <xdr:cNvPr id="92" name="CustomShape 1">
          <a:hlinkClick xmlns:r="http://schemas.openxmlformats.org/officeDocument/2006/relationships" r:id="rId2"/>
        </xdr:cNvPr>
        <xdr:cNvSpPr/>
      </xdr:nvSpPr>
      <xdr:spPr>
        <a:xfrm>
          <a:off x="7430770" y="256540"/>
          <a:ext cx="1299845" cy="38989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20</xdr:col>
      <xdr:colOff>0</xdr:colOff>
      <xdr:row>7</xdr:row>
      <xdr:rowOff>360</xdr:rowOff>
    </xdr:from>
    <xdr:to>
      <xdr:col>20</xdr:col>
      <xdr:colOff>360</xdr:colOff>
      <xdr:row>7</xdr:row>
      <xdr:rowOff>720</xdr:rowOff>
    </xdr:to>
    <xdr:sp macro="" textlink="">
      <xdr:nvSpPr>
        <xdr:cNvPr id="93" name="CustomShape 1" hidden="1"/>
        <xdr:cNvSpPr/>
      </xdr:nvSpPr>
      <xdr:spPr>
        <a:xfrm>
          <a:off x="16614140" y="1533525"/>
          <a:ext cx="0" cy="635"/>
        </a:xfrm>
        <a:custGeom>
          <a:avLst/>
          <a:gdLst/>
          <a:ahLst/>
          <a:cxnLst/>
          <a:rect l="l" t="t" r="r" b="b"/>
          <a:pathLst>
            <a:path w="1" h="1">
              <a:moveTo>
                <a:pt x="0" y="0"/>
              </a:moveTo>
              <a:lnTo>
                <a:pt x="0" y="0"/>
              </a:lnTo>
            </a:path>
          </a:pathLst>
        </a:custGeom>
        <a:noFill/>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20</xdr:col>
      <xdr:colOff>0</xdr:colOff>
      <xdr:row>6</xdr:row>
      <xdr:rowOff>0</xdr:rowOff>
    </xdr:from>
    <xdr:to>
      <xdr:col>20</xdr:col>
      <xdr:colOff>360</xdr:colOff>
      <xdr:row>6</xdr:row>
      <xdr:rowOff>360</xdr:rowOff>
    </xdr:to>
    <xdr:sp macro="" textlink="">
      <xdr:nvSpPr>
        <xdr:cNvPr id="94" name="CustomShape 1" hidden="1"/>
        <xdr:cNvSpPr/>
      </xdr:nvSpPr>
      <xdr:spPr>
        <a:xfrm>
          <a:off x="16614140" y="1352550"/>
          <a:ext cx="0" cy="0"/>
        </a:xfrm>
        <a:custGeom>
          <a:avLst/>
          <a:gdLst/>
          <a:ahLst/>
          <a:cxnLst/>
          <a:rect l="l" t="t" r="r" b="b"/>
          <a:pathLst>
            <a:path w="1" h="1">
              <a:moveTo>
                <a:pt x="0" y="0"/>
              </a:moveTo>
              <a:lnTo>
                <a:pt x="0" y="0"/>
              </a:lnTo>
            </a:path>
          </a:pathLst>
        </a:custGeom>
        <a:noFill/>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20</xdr:col>
      <xdr:colOff>0</xdr:colOff>
      <xdr:row>7</xdr:row>
      <xdr:rowOff>360</xdr:rowOff>
    </xdr:from>
    <xdr:to>
      <xdr:col>20</xdr:col>
      <xdr:colOff>360</xdr:colOff>
      <xdr:row>7</xdr:row>
      <xdr:rowOff>720</xdr:rowOff>
    </xdr:to>
    <xdr:sp macro="" textlink="">
      <xdr:nvSpPr>
        <xdr:cNvPr id="95" name="CustomShape 1" hidden="1"/>
        <xdr:cNvSpPr/>
      </xdr:nvSpPr>
      <xdr:spPr>
        <a:xfrm>
          <a:off x="16614140" y="1533525"/>
          <a:ext cx="0" cy="635"/>
        </a:xfrm>
        <a:custGeom>
          <a:avLst/>
          <a:gdLst/>
          <a:ahLst/>
          <a:cxnLst/>
          <a:rect l="l" t="t" r="r" b="b"/>
          <a:pathLst>
            <a:path w="1" h="1">
              <a:moveTo>
                <a:pt x="0" y="0"/>
              </a:moveTo>
              <a:lnTo>
                <a:pt x="0" y="0"/>
              </a:lnTo>
            </a:path>
          </a:pathLst>
        </a:custGeom>
        <a:noFill/>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20</xdr:col>
      <xdr:colOff>0</xdr:colOff>
      <xdr:row>6</xdr:row>
      <xdr:rowOff>0</xdr:rowOff>
    </xdr:from>
    <xdr:to>
      <xdr:col>20</xdr:col>
      <xdr:colOff>360</xdr:colOff>
      <xdr:row>6</xdr:row>
      <xdr:rowOff>360</xdr:rowOff>
    </xdr:to>
    <xdr:sp macro="" textlink="">
      <xdr:nvSpPr>
        <xdr:cNvPr id="96" name="CustomShape 1" hidden="1"/>
        <xdr:cNvSpPr/>
      </xdr:nvSpPr>
      <xdr:spPr>
        <a:xfrm>
          <a:off x="16614140" y="1352550"/>
          <a:ext cx="0" cy="0"/>
        </a:xfrm>
        <a:custGeom>
          <a:avLst/>
          <a:gdLst/>
          <a:ahLst/>
          <a:cxnLst/>
          <a:rect l="l" t="t" r="r" b="b"/>
          <a:pathLst>
            <a:path w="1" h="1">
              <a:moveTo>
                <a:pt x="0" y="0"/>
              </a:moveTo>
              <a:lnTo>
                <a:pt x="0" y="0"/>
              </a:lnTo>
            </a:path>
          </a:pathLst>
        </a:custGeom>
        <a:noFill/>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17</xdr:col>
      <xdr:colOff>304920</xdr:colOff>
      <xdr:row>1</xdr:row>
      <xdr:rowOff>152280</xdr:rowOff>
    </xdr:from>
    <xdr:to>
      <xdr:col>19</xdr:col>
      <xdr:colOff>9360</xdr:colOff>
      <xdr:row>4</xdr:row>
      <xdr:rowOff>66240</xdr:rowOff>
    </xdr:to>
    <xdr:sp macro="" textlink="">
      <xdr:nvSpPr>
        <xdr:cNvPr id="97" name="CustomShape 1">
          <a:hlinkClick xmlns:r="http://schemas.openxmlformats.org/officeDocument/2006/relationships" r:id="rId1"/>
        </xdr:cNvPr>
        <xdr:cNvSpPr/>
      </xdr:nvSpPr>
      <xdr:spPr>
        <a:xfrm>
          <a:off x="14597380" y="389890"/>
          <a:ext cx="1414145" cy="45720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8</xdr:col>
      <xdr:colOff>656640</xdr:colOff>
      <xdr:row>2</xdr:row>
      <xdr:rowOff>8640</xdr:rowOff>
    </xdr:from>
    <xdr:to>
      <xdr:col>10</xdr:col>
      <xdr:colOff>8280</xdr:colOff>
      <xdr:row>3</xdr:row>
      <xdr:rowOff>84240</xdr:rowOff>
    </xdr:to>
    <xdr:sp macro="" textlink="">
      <xdr:nvSpPr>
        <xdr:cNvPr id="98" name="CustomShape 1">
          <a:hlinkClick xmlns:r="http://schemas.openxmlformats.org/officeDocument/2006/relationships" r:id="rId1"/>
        </xdr:cNvPr>
        <xdr:cNvSpPr/>
      </xdr:nvSpPr>
      <xdr:spPr>
        <a:xfrm flipH="1" flipV="1">
          <a:off x="8030845" y="332105"/>
          <a:ext cx="1332865" cy="237490"/>
        </a:xfrm>
        <a:prstGeom prst="rect">
          <a:avLst/>
        </a:prstGeom>
        <a:solidFill>
          <a:srgbClr val="FFFFFF"/>
        </a:solidFill>
        <a:ln w="9360">
          <a:solidFill>
            <a:srgbClr val="FFFFFF"/>
          </a:solidFill>
          <a:miter/>
        </a:ln>
        <a:scene3d>
          <a:camera prst="orthographicFront"/>
          <a:lightRig rig="threePt" dir="t"/>
        </a:scene3d>
      </xdr:spPr>
      <xdr:style>
        <a:lnRef idx="0">
          <a:srgbClr val="FFFFFF"/>
        </a:lnRef>
        <a:fillRef idx="0">
          <a:srgbClr val="FFFFFF"/>
        </a:fillRef>
        <a:effectRef idx="0">
          <a:srgbClr val="FFFFFF"/>
        </a:effectRef>
        <a:fontRef idx="minor"/>
      </xdr:style>
      <xdr:txBody>
        <a:bodyPr lIns="36720" tIns="18360" rIns="36720" bIns="0">
          <a:noAutofit/>
        </a:bodyPr>
        <a:lstStyle/>
        <a:p>
          <a:pPr algn="ctr" rtl="1">
            <a:lnSpc>
              <a:spcPct val="100000"/>
            </a:lnSpc>
          </a:pPr>
          <a:r>
            <a:rPr lang="es-E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8</xdr:col>
      <xdr:colOff>657360</xdr:colOff>
      <xdr:row>2</xdr:row>
      <xdr:rowOff>0</xdr:rowOff>
    </xdr:from>
    <xdr:to>
      <xdr:col>10</xdr:col>
      <xdr:colOff>47160</xdr:colOff>
      <xdr:row>3</xdr:row>
      <xdr:rowOff>161280</xdr:rowOff>
    </xdr:to>
    <xdr:sp macro="" textlink="">
      <xdr:nvSpPr>
        <xdr:cNvPr id="99" name="CustomShape 1">
          <a:hlinkClick xmlns:r="http://schemas.openxmlformats.org/officeDocument/2006/relationships" r:id="rId2"/>
        </xdr:cNvPr>
        <xdr:cNvSpPr/>
      </xdr:nvSpPr>
      <xdr:spPr>
        <a:xfrm>
          <a:off x="8031480" y="323850"/>
          <a:ext cx="1370965"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15</xdr:col>
      <xdr:colOff>85680</xdr:colOff>
      <xdr:row>2</xdr:row>
      <xdr:rowOff>104760</xdr:rowOff>
    </xdr:from>
    <xdr:to>
      <xdr:col>18</xdr:col>
      <xdr:colOff>8640</xdr:colOff>
      <xdr:row>3</xdr:row>
      <xdr:rowOff>75600</xdr:rowOff>
    </xdr:to>
    <xdr:sp macro="" textlink="">
      <xdr:nvSpPr>
        <xdr:cNvPr id="100" name="CustomShape 1">
          <a:hlinkClick xmlns:r="http://schemas.openxmlformats.org/officeDocument/2006/relationships" r:id="rId1"/>
        </xdr:cNvPr>
        <xdr:cNvSpPr/>
      </xdr:nvSpPr>
      <xdr:spPr>
        <a:xfrm>
          <a:off x="9300210" y="456565"/>
          <a:ext cx="1285240" cy="20002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4</xdr:col>
      <xdr:colOff>590400</xdr:colOff>
      <xdr:row>2</xdr:row>
      <xdr:rowOff>9360</xdr:rowOff>
    </xdr:from>
    <xdr:to>
      <xdr:col>5</xdr:col>
      <xdr:colOff>914760</xdr:colOff>
      <xdr:row>4</xdr:row>
      <xdr:rowOff>8640</xdr:rowOff>
    </xdr:to>
    <xdr:sp macro="" textlink="">
      <xdr:nvSpPr>
        <xdr:cNvPr id="101" name="CustomShape 1">
          <a:hlinkClick xmlns:r="http://schemas.openxmlformats.org/officeDocument/2006/relationships" r:id="rId1"/>
        </xdr:cNvPr>
        <xdr:cNvSpPr/>
      </xdr:nvSpPr>
      <xdr:spPr>
        <a:xfrm>
          <a:off x="4615815" y="332740"/>
          <a:ext cx="1315085"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17</xdr:col>
      <xdr:colOff>224280</xdr:colOff>
      <xdr:row>1</xdr:row>
      <xdr:rowOff>212760</xdr:rowOff>
    </xdr:from>
    <xdr:to>
      <xdr:col>21</xdr:col>
      <xdr:colOff>3960</xdr:colOff>
      <xdr:row>3</xdr:row>
      <xdr:rowOff>65160</xdr:rowOff>
    </xdr:to>
    <xdr:sp macro="" textlink="">
      <xdr:nvSpPr>
        <xdr:cNvPr id="102" name="CustomShape 1">
          <a:hlinkClick xmlns:r="http://schemas.openxmlformats.org/officeDocument/2006/relationships" r:id="rId1"/>
        </xdr:cNvPr>
        <xdr:cNvSpPr/>
      </xdr:nvSpPr>
      <xdr:spPr>
        <a:xfrm>
          <a:off x="10217150" y="441325"/>
          <a:ext cx="1273175" cy="30924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426214</xdr:colOff>
      <xdr:row>6</xdr:row>
      <xdr:rowOff>173906</xdr:rowOff>
    </xdr:from>
    <xdr:to>
      <xdr:col>9</xdr:col>
      <xdr:colOff>358174</xdr:colOff>
      <xdr:row>7</xdr:row>
      <xdr:rowOff>259226</xdr:rowOff>
    </xdr:to>
    <xdr:sp macro="" textlink="">
      <xdr:nvSpPr>
        <xdr:cNvPr id="46" name="CustomShape 1">
          <a:hlinkClick xmlns:r="http://schemas.openxmlformats.org/officeDocument/2006/relationships" r:id="rId1"/>
        </xdr:cNvPr>
        <xdr:cNvSpPr/>
      </xdr:nvSpPr>
      <xdr:spPr>
        <a:xfrm>
          <a:off x="11522839" y="1769344"/>
          <a:ext cx="1253554" cy="371070"/>
        </a:xfrm>
        <a:prstGeom prst="rect">
          <a:avLst/>
        </a:prstGeom>
        <a:solidFill>
          <a:schemeClr val="accent3">
            <a:lumMod val="75000"/>
          </a:schemeClr>
        </a:solidFill>
        <a:ln w="9360">
          <a:solidFill>
            <a:srgbClr val="FFFFFF"/>
          </a:solidFill>
          <a:miter/>
        </a:ln>
        <a:scene3d>
          <a:camera prst="orthographicFront"/>
          <a:lightRig rig="threePt" dir="t"/>
        </a:scene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pPr>
          <a:r>
            <a:rPr lang="es-ES" sz="1000" b="1" strike="noStrike" spc="-1">
              <a:solidFill>
                <a:schemeClr val="bg1"/>
              </a:solidFill>
              <a:latin typeface="Verdana" panose="020B0604030504040204" pitchFamily="34" charset="0"/>
              <a:ea typeface="Verdana" panose="020B0604030504040204" pitchFamily="34" charset="0"/>
              <a:cs typeface="+mn-cs"/>
            </a:rPr>
            <a:t>VOLVER</a:t>
          </a:r>
          <a:endParaRPr lang="es-UY" sz="1000" b="1" strike="noStrike" spc="-1">
            <a:solidFill>
              <a:schemeClr val="bg1"/>
            </a:solidFill>
            <a:latin typeface="Verdana" panose="020B0604030504040204" pitchFamily="34" charset="0"/>
            <a:ea typeface="Verdana" panose="020B0604030504040204" pitchFamily="34" charset="0"/>
            <a:cs typeface="+mn-cs"/>
          </a:endParaRPr>
        </a:p>
      </xdr:txBody>
    </xdr:sp>
    <xdr:clientData/>
  </xdr:twoCellAnchor>
  <xdr:twoCellAnchor>
    <xdr:from>
      <xdr:col>1</xdr:col>
      <xdr:colOff>28440</xdr:colOff>
      <xdr:row>6</xdr:row>
      <xdr:rowOff>133200</xdr:rowOff>
    </xdr:from>
    <xdr:to>
      <xdr:col>8</xdr:col>
      <xdr:colOff>170640</xdr:colOff>
      <xdr:row>7</xdr:row>
      <xdr:rowOff>246960</xdr:rowOff>
    </xdr:to>
    <xdr:sp macro="" textlink="">
      <xdr:nvSpPr>
        <xdr:cNvPr id="47" name="CustomShape 1"/>
        <xdr:cNvSpPr/>
      </xdr:nvSpPr>
      <xdr:spPr>
        <a:xfrm>
          <a:off x="1877695" y="647065"/>
          <a:ext cx="9410065" cy="399415"/>
        </a:xfrm>
        <a:prstGeom prst="rect">
          <a:avLst/>
        </a:prstGeom>
        <a:solidFill>
          <a:schemeClr val="accent3">
            <a:lumMod val="75000"/>
          </a:schemeClr>
        </a:solidFill>
        <a:ln/>
      </xdr:spPr>
      <xdr:style>
        <a:lnRef idx="2">
          <a:schemeClr val="accent3">
            <a:shade val="50000"/>
          </a:schemeClr>
        </a:lnRef>
        <a:fillRef idx="1">
          <a:schemeClr val="accent3"/>
        </a:fillRef>
        <a:effectRef idx="0">
          <a:schemeClr val="accent3"/>
        </a:effectRef>
        <a:fontRef idx="minor">
          <a:schemeClr val="lt1"/>
        </a:fontRef>
      </xdr:style>
      <xdr:txBody>
        <a:bodyPr lIns="36720" tIns="18360" rIns="36720" bIns="0" anchor="ctr">
          <a:noAutofit/>
        </a:bodyPr>
        <a:lstStyle/>
        <a:p>
          <a:pPr marL="914400" algn="ctr" rtl="1">
            <a:lnSpc>
              <a:spcPct val="100000"/>
            </a:lnSpc>
            <a:tabLst>
              <a:tab pos="0" algn="l"/>
            </a:tabLst>
          </a:pPr>
          <a:r>
            <a:rPr lang="es-ES" sz="1100" b="1" strike="noStrike" spc="-1">
              <a:solidFill>
                <a:sysClr val="windowText" lastClr="000000"/>
              </a:solidFill>
              <a:latin typeface="Courier New"/>
            </a:rPr>
            <a:t>	</a:t>
          </a:r>
          <a:r>
            <a:rPr lang="es-ES" sz="1000" b="1" strike="noStrike" spc="-1">
              <a:solidFill>
                <a:schemeClr val="bg1"/>
              </a:solidFill>
              <a:latin typeface="Verdana" panose="020B0604030504040204" pitchFamily="34" charset="0"/>
              <a:ea typeface="Verdana" panose="020B0604030504040204" pitchFamily="34" charset="0"/>
            </a:rPr>
            <a:t>EDUCACIÓN EN LA PRIMERA INFANCIA Y EDUCACIÓN INICIAL	</a:t>
          </a:r>
          <a:r>
            <a:rPr lang="es-ES" sz="1100" b="1" strike="noStrike" spc="-1">
              <a:solidFill>
                <a:sysClr val="windowText" lastClr="000000"/>
              </a:solidFill>
              <a:latin typeface="Courier New"/>
            </a:rPr>
            <a:t>	             </a:t>
          </a:r>
          <a:endParaRPr lang="es-UY" sz="1100" b="0" strike="noStrike" spc="-1">
            <a:solidFill>
              <a:sysClr val="windowText" lastClr="000000"/>
            </a:solidFill>
            <a:latin typeface="Times New Roman" pitchFamily="12"/>
          </a:endParaRPr>
        </a:p>
      </xdr:txBody>
    </xdr:sp>
    <xdr:clientData/>
  </xdr:twoCellAnchor>
  <xdr:twoCellAnchor>
    <xdr:from>
      <xdr:col>0</xdr:col>
      <xdr:colOff>0</xdr:colOff>
      <xdr:row>9</xdr:row>
      <xdr:rowOff>273843</xdr:rowOff>
    </xdr:from>
    <xdr:to>
      <xdr:col>11</xdr:col>
      <xdr:colOff>369720</xdr:colOff>
      <xdr:row>10</xdr:row>
      <xdr:rowOff>253080</xdr:rowOff>
    </xdr:to>
    <xdr:sp macro="" textlink="">
      <xdr:nvSpPr>
        <xdr:cNvPr id="48" name="CustomShape 1"/>
        <xdr:cNvSpPr/>
      </xdr:nvSpPr>
      <xdr:spPr>
        <a:xfrm>
          <a:off x="0" y="2726531"/>
          <a:ext cx="15431126" cy="264987"/>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ESTABLECIMIENTOS</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38160</xdr:colOff>
      <xdr:row>13</xdr:row>
      <xdr:rowOff>-1</xdr:rowOff>
    </xdr:from>
    <xdr:to>
      <xdr:col>11</xdr:col>
      <xdr:colOff>401400</xdr:colOff>
      <xdr:row>13</xdr:row>
      <xdr:rowOff>261936</xdr:rowOff>
    </xdr:to>
    <xdr:sp macro="" textlink="">
      <xdr:nvSpPr>
        <xdr:cNvPr id="49" name="CustomShape 1"/>
        <xdr:cNvSpPr/>
      </xdr:nvSpPr>
      <xdr:spPr>
        <a:xfrm>
          <a:off x="38160" y="3595687"/>
          <a:ext cx="15424646" cy="261937"/>
        </a:xfrm>
        <a:prstGeom prst="rect">
          <a:avLst/>
        </a:prstGeom>
        <a:solidFill>
          <a:schemeClr val="accent3">
            <a:lumMod val="75000"/>
          </a:schemeClr>
        </a:solidFill>
        <a:ln w="9360">
          <a:solidFill>
            <a:srgbClr val="FFFFFF"/>
          </a:solidFill>
          <a:miter/>
        </a:ln>
        <a:scene3d>
          <a:camera prst="orthographicFront"/>
          <a:lightRig rig="threePt" dir="t"/>
        </a:scene3d>
        <a:sp3d extrusionH="76200" contourW="12700">
          <a:extrusionClr>
            <a:schemeClr val="bg1">
              <a:lumMod val="50000"/>
            </a:schemeClr>
          </a:extrusionClr>
          <a:contourClr>
            <a:schemeClr val="bg1"/>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pPr>
          <a:r>
            <a:rPr lang="es-ES" sz="1000" b="1" strike="noStrike" spc="-1">
              <a:solidFill>
                <a:schemeClr val="bg1"/>
              </a:solidFill>
              <a:latin typeface="Verdana" panose="020B0604030504040204" pitchFamily="34" charset="0"/>
              <a:ea typeface="Verdana" panose="020B0604030504040204" pitchFamily="34" charset="0"/>
            </a:rPr>
            <a:t>ESTUDIANTES</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0</xdr:colOff>
      <xdr:row>28</xdr:row>
      <xdr:rowOff>0</xdr:rowOff>
    </xdr:from>
    <xdr:to>
      <xdr:col>11</xdr:col>
      <xdr:colOff>538920</xdr:colOff>
      <xdr:row>28</xdr:row>
      <xdr:rowOff>263880</xdr:rowOff>
    </xdr:to>
    <xdr:sp macro="" textlink="">
      <xdr:nvSpPr>
        <xdr:cNvPr id="50" name="CustomShape 1"/>
        <xdr:cNvSpPr/>
      </xdr:nvSpPr>
      <xdr:spPr>
        <a:xfrm>
          <a:off x="0" y="6800850"/>
          <a:ext cx="15627985" cy="263525"/>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PERSONAL</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editAs="oneCell">
    <xdr:from>
      <xdr:col>3</xdr:col>
      <xdr:colOff>95250</xdr:colOff>
      <xdr:row>0</xdr:row>
      <xdr:rowOff>119062</xdr:rowOff>
    </xdr:from>
    <xdr:to>
      <xdr:col>8</xdr:col>
      <xdr:colOff>75281</xdr:colOff>
      <xdr:row>6</xdr:row>
      <xdr:rowOff>45175</xdr:rowOff>
    </xdr:to>
    <xdr:pic>
      <xdr:nvPicPr>
        <xdr:cNvPr id="3" name="2 Imagen"/>
        <xdr:cNvPicPr>
          <a:picLocks noChangeAspect="1"/>
        </xdr:cNvPicPr>
      </xdr:nvPicPr>
      <xdr:blipFill>
        <a:blip xmlns:r="http://schemas.openxmlformats.org/officeDocument/2006/relationships" r:embed="rId2"/>
        <a:stretch>
          <a:fillRect/>
        </a:stretch>
      </xdr:blipFill>
      <xdr:spPr>
        <a:xfrm>
          <a:off x="4583906" y="119062"/>
          <a:ext cx="6588000" cy="152155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13</xdr:col>
      <xdr:colOff>200160</xdr:colOff>
      <xdr:row>1</xdr:row>
      <xdr:rowOff>152280</xdr:rowOff>
    </xdr:from>
    <xdr:to>
      <xdr:col>15</xdr:col>
      <xdr:colOff>9000</xdr:colOff>
      <xdr:row>3</xdr:row>
      <xdr:rowOff>151560</xdr:rowOff>
    </xdr:to>
    <xdr:sp macro="" textlink="">
      <xdr:nvSpPr>
        <xdr:cNvPr id="103" name="CustomShape 1">
          <a:hlinkClick xmlns:r="http://schemas.openxmlformats.org/officeDocument/2006/relationships" r:id="rId1"/>
        </xdr:cNvPr>
        <xdr:cNvSpPr/>
      </xdr:nvSpPr>
      <xdr:spPr>
        <a:xfrm>
          <a:off x="10238740" y="313690"/>
          <a:ext cx="1294765"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14</xdr:col>
      <xdr:colOff>9360</xdr:colOff>
      <xdr:row>2</xdr:row>
      <xdr:rowOff>9360</xdr:rowOff>
    </xdr:from>
    <xdr:to>
      <xdr:col>15</xdr:col>
      <xdr:colOff>561240</xdr:colOff>
      <xdr:row>3</xdr:row>
      <xdr:rowOff>170640</xdr:rowOff>
    </xdr:to>
    <xdr:sp macro="" textlink="">
      <xdr:nvSpPr>
        <xdr:cNvPr id="104" name="CustomShape 1">
          <a:hlinkClick xmlns:r="http://schemas.openxmlformats.org/officeDocument/2006/relationships" r:id="rId1"/>
        </xdr:cNvPr>
        <xdr:cNvSpPr/>
      </xdr:nvSpPr>
      <xdr:spPr>
        <a:xfrm>
          <a:off x="9497695" y="332740"/>
          <a:ext cx="1178560"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13</xdr:col>
      <xdr:colOff>438120</xdr:colOff>
      <xdr:row>1</xdr:row>
      <xdr:rowOff>142920</xdr:rowOff>
    </xdr:from>
    <xdr:to>
      <xdr:col>16</xdr:col>
      <xdr:colOff>8640</xdr:colOff>
      <xdr:row>2</xdr:row>
      <xdr:rowOff>161280</xdr:rowOff>
    </xdr:to>
    <xdr:sp macro="" textlink="">
      <xdr:nvSpPr>
        <xdr:cNvPr id="105" name="CustomShape 1">
          <a:hlinkClick xmlns:r="http://schemas.openxmlformats.org/officeDocument/2006/relationships" r:id="rId1"/>
        </xdr:cNvPr>
        <xdr:cNvSpPr/>
      </xdr:nvSpPr>
      <xdr:spPr>
        <a:xfrm>
          <a:off x="8646160" y="304800"/>
          <a:ext cx="1311275" cy="17970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13</xdr:col>
      <xdr:colOff>152280</xdr:colOff>
      <xdr:row>2</xdr:row>
      <xdr:rowOff>0</xdr:rowOff>
    </xdr:from>
    <xdr:to>
      <xdr:col>14</xdr:col>
      <xdr:colOff>656280</xdr:colOff>
      <xdr:row>3</xdr:row>
      <xdr:rowOff>161280</xdr:rowOff>
    </xdr:to>
    <xdr:sp macro="" textlink="">
      <xdr:nvSpPr>
        <xdr:cNvPr id="106" name="CustomShape 1">
          <a:hlinkClick xmlns:r="http://schemas.openxmlformats.org/officeDocument/2006/relationships" r:id="rId1"/>
        </xdr:cNvPr>
        <xdr:cNvSpPr/>
      </xdr:nvSpPr>
      <xdr:spPr>
        <a:xfrm>
          <a:off x="10647680" y="323850"/>
          <a:ext cx="1239520"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6</xdr:col>
      <xdr:colOff>104760</xdr:colOff>
      <xdr:row>1</xdr:row>
      <xdr:rowOff>152280</xdr:rowOff>
    </xdr:from>
    <xdr:to>
      <xdr:col>7</xdr:col>
      <xdr:colOff>18360</xdr:colOff>
      <xdr:row>3</xdr:row>
      <xdr:rowOff>151560</xdr:rowOff>
    </xdr:to>
    <xdr:sp macro="" textlink="">
      <xdr:nvSpPr>
        <xdr:cNvPr id="107" name="CustomShape 1">
          <a:hlinkClick xmlns:r="http://schemas.openxmlformats.org/officeDocument/2006/relationships" r:id="rId1"/>
        </xdr:cNvPr>
        <xdr:cNvSpPr/>
      </xdr:nvSpPr>
      <xdr:spPr>
        <a:xfrm>
          <a:off x="5622290" y="313690"/>
          <a:ext cx="742315"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3</xdr:col>
      <xdr:colOff>257040</xdr:colOff>
      <xdr:row>0</xdr:row>
      <xdr:rowOff>19080</xdr:rowOff>
    </xdr:from>
    <xdr:to>
      <xdr:col>4</xdr:col>
      <xdr:colOff>513360</xdr:colOff>
      <xdr:row>2</xdr:row>
      <xdr:rowOff>18360</xdr:rowOff>
    </xdr:to>
    <xdr:sp macro="" textlink="">
      <xdr:nvSpPr>
        <xdr:cNvPr id="108" name="CustomShape 1">
          <a:hlinkClick xmlns:r="http://schemas.openxmlformats.org/officeDocument/2006/relationships" r:id="rId1"/>
        </xdr:cNvPr>
        <xdr:cNvSpPr/>
      </xdr:nvSpPr>
      <xdr:spPr>
        <a:xfrm>
          <a:off x="3862705" y="19050"/>
          <a:ext cx="1254760"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5</xdr:col>
      <xdr:colOff>561960</xdr:colOff>
      <xdr:row>2</xdr:row>
      <xdr:rowOff>0</xdr:rowOff>
    </xdr:from>
    <xdr:to>
      <xdr:col>6</xdr:col>
      <xdr:colOff>856440</xdr:colOff>
      <xdr:row>3</xdr:row>
      <xdr:rowOff>161280</xdr:rowOff>
    </xdr:to>
    <xdr:sp macro="" textlink="">
      <xdr:nvSpPr>
        <xdr:cNvPr id="109" name="CustomShape 1">
          <a:hlinkClick xmlns:r="http://schemas.openxmlformats.org/officeDocument/2006/relationships" r:id="rId1"/>
        </xdr:cNvPr>
        <xdr:cNvSpPr/>
      </xdr:nvSpPr>
      <xdr:spPr>
        <a:xfrm>
          <a:off x="5468620" y="323850"/>
          <a:ext cx="1254125"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5</xdr:col>
      <xdr:colOff>447840</xdr:colOff>
      <xdr:row>2</xdr:row>
      <xdr:rowOff>0</xdr:rowOff>
    </xdr:from>
    <xdr:to>
      <xdr:col>6</xdr:col>
      <xdr:colOff>808920</xdr:colOff>
      <xdr:row>3</xdr:row>
      <xdr:rowOff>161280</xdr:rowOff>
    </xdr:to>
    <xdr:sp macro="" textlink="">
      <xdr:nvSpPr>
        <xdr:cNvPr id="110" name="CustomShape 1">
          <a:hlinkClick xmlns:r="http://schemas.openxmlformats.org/officeDocument/2006/relationships" r:id="rId1"/>
        </xdr:cNvPr>
        <xdr:cNvSpPr/>
      </xdr:nvSpPr>
      <xdr:spPr>
        <a:xfrm>
          <a:off x="5254625" y="323850"/>
          <a:ext cx="1250950"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4</xdr:col>
      <xdr:colOff>542880</xdr:colOff>
      <xdr:row>2</xdr:row>
      <xdr:rowOff>19080</xdr:rowOff>
    </xdr:from>
    <xdr:to>
      <xdr:col>5</xdr:col>
      <xdr:colOff>627840</xdr:colOff>
      <xdr:row>4</xdr:row>
      <xdr:rowOff>18360</xdr:rowOff>
    </xdr:to>
    <xdr:sp macro="" textlink="">
      <xdr:nvSpPr>
        <xdr:cNvPr id="111" name="CustomShape 1">
          <a:hlinkClick xmlns:r="http://schemas.openxmlformats.org/officeDocument/2006/relationships" r:id="rId1"/>
        </xdr:cNvPr>
        <xdr:cNvSpPr/>
      </xdr:nvSpPr>
      <xdr:spPr>
        <a:xfrm>
          <a:off x="4823460" y="342900"/>
          <a:ext cx="1268730"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7</xdr:col>
      <xdr:colOff>47520</xdr:colOff>
      <xdr:row>2</xdr:row>
      <xdr:rowOff>0</xdr:rowOff>
    </xdr:from>
    <xdr:to>
      <xdr:col>8</xdr:col>
      <xdr:colOff>532440</xdr:colOff>
      <xdr:row>3</xdr:row>
      <xdr:rowOff>161280</xdr:rowOff>
    </xdr:to>
    <xdr:sp macro="" textlink="">
      <xdr:nvSpPr>
        <xdr:cNvPr id="112" name="CustomShape 1">
          <a:hlinkClick xmlns:r="http://schemas.openxmlformats.org/officeDocument/2006/relationships" r:id="rId1"/>
        </xdr:cNvPr>
        <xdr:cNvSpPr/>
      </xdr:nvSpPr>
      <xdr:spPr>
        <a:xfrm>
          <a:off x="5295265" y="323850"/>
          <a:ext cx="1235710"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399960</xdr:colOff>
      <xdr:row>2</xdr:row>
      <xdr:rowOff>0</xdr:rowOff>
    </xdr:from>
    <xdr:to>
      <xdr:col>7</xdr:col>
      <xdr:colOff>780120</xdr:colOff>
      <xdr:row>3</xdr:row>
      <xdr:rowOff>151560</xdr:rowOff>
    </xdr:to>
    <xdr:sp macro="" textlink="">
      <xdr:nvSpPr>
        <xdr:cNvPr id="2" name="CustomShape 1">
          <a:hlinkClick xmlns:r="http://schemas.openxmlformats.org/officeDocument/2006/relationships" r:id="rId1"/>
        </xdr:cNvPr>
        <xdr:cNvSpPr/>
      </xdr:nvSpPr>
      <xdr:spPr>
        <a:xfrm>
          <a:off x="6010185" y="314325"/>
          <a:ext cx="1246935" cy="32301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3</xdr:col>
      <xdr:colOff>619200</xdr:colOff>
      <xdr:row>2</xdr:row>
      <xdr:rowOff>19080</xdr:rowOff>
    </xdr:from>
    <xdr:to>
      <xdr:col>4</xdr:col>
      <xdr:colOff>818640</xdr:colOff>
      <xdr:row>4</xdr:row>
      <xdr:rowOff>18360</xdr:rowOff>
    </xdr:to>
    <xdr:sp macro="" textlink="">
      <xdr:nvSpPr>
        <xdr:cNvPr id="113" name="CustomShape 1">
          <a:hlinkClick xmlns:r="http://schemas.openxmlformats.org/officeDocument/2006/relationships" r:id="rId1"/>
        </xdr:cNvPr>
        <xdr:cNvSpPr/>
      </xdr:nvSpPr>
      <xdr:spPr>
        <a:xfrm>
          <a:off x="4124325" y="342900"/>
          <a:ext cx="1259205"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4</xdr:col>
      <xdr:colOff>1152360</xdr:colOff>
      <xdr:row>3</xdr:row>
      <xdr:rowOff>104760</xdr:rowOff>
    </xdr:from>
    <xdr:to>
      <xdr:col>5</xdr:col>
      <xdr:colOff>1208880</xdr:colOff>
      <xdr:row>4</xdr:row>
      <xdr:rowOff>180360</xdr:rowOff>
    </xdr:to>
    <xdr:sp macro="" textlink="">
      <xdr:nvSpPr>
        <xdr:cNvPr id="114" name="CustomShape 1">
          <a:hlinkClick xmlns:r="http://schemas.openxmlformats.org/officeDocument/2006/relationships" r:id="rId1"/>
        </xdr:cNvPr>
        <xdr:cNvSpPr/>
      </xdr:nvSpPr>
      <xdr:spPr>
        <a:xfrm>
          <a:off x="5067935" y="637540"/>
          <a:ext cx="1380490" cy="30480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90000" tIns="45000" rIns="90000" bIns="45000">
          <a:noAutofit/>
        </a:bodyPr>
        <a:lstStyle/>
        <a:p>
          <a:pPr algn="ctr">
            <a:lnSpc>
              <a:spcPct val="100000"/>
            </a:lnSpc>
          </a:pPr>
          <a:r>
            <a:rPr lang="es-UY" sz="1200" b="0" strike="noStrike" spc="-1">
              <a:solidFill>
                <a:srgbClr val="FFFFFF"/>
              </a:solidFill>
              <a:latin typeface="Calibri"/>
            </a:rPr>
            <a:t>VOLVER</a:t>
          </a:r>
          <a:endParaRPr lang="es-UY" sz="1200" b="0" strike="noStrike" spc="-1">
            <a:latin typeface="Times New Roman" pitchFamily="12"/>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6</xdr:col>
      <xdr:colOff>685800</xdr:colOff>
      <xdr:row>1</xdr:row>
      <xdr:rowOff>0</xdr:rowOff>
    </xdr:from>
    <xdr:to>
      <xdr:col>8</xdr:col>
      <xdr:colOff>189720</xdr:colOff>
      <xdr:row>2</xdr:row>
      <xdr:rowOff>161280</xdr:rowOff>
    </xdr:to>
    <xdr:sp macro="" textlink="">
      <xdr:nvSpPr>
        <xdr:cNvPr id="115" name="CustomShape 1">
          <a:hlinkClick xmlns:r="http://schemas.openxmlformats.org/officeDocument/2006/relationships" r:id="rId1"/>
        </xdr:cNvPr>
        <xdr:cNvSpPr/>
      </xdr:nvSpPr>
      <xdr:spPr>
        <a:xfrm>
          <a:off x="6403340" y="161925"/>
          <a:ext cx="1313180"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1209600</xdr:colOff>
      <xdr:row>6</xdr:row>
      <xdr:rowOff>114480</xdr:rowOff>
    </xdr:from>
    <xdr:to>
      <xdr:col>7</xdr:col>
      <xdr:colOff>551520</xdr:colOff>
      <xdr:row>7</xdr:row>
      <xdr:rowOff>190080</xdr:rowOff>
    </xdr:to>
    <xdr:sp macro="" textlink="">
      <xdr:nvSpPr>
        <xdr:cNvPr id="116" name="CustomShape 1"/>
        <xdr:cNvSpPr/>
      </xdr:nvSpPr>
      <xdr:spPr>
        <a:xfrm>
          <a:off x="1209040" y="628650"/>
          <a:ext cx="8856345" cy="361315"/>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EDUCACIÓN MEDIA BÁSICA</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0</xdr:colOff>
      <xdr:row>8</xdr:row>
      <xdr:rowOff>104760</xdr:rowOff>
    </xdr:from>
    <xdr:to>
      <xdr:col>8</xdr:col>
      <xdr:colOff>161280</xdr:colOff>
      <xdr:row>8</xdr:row>
      <xdr:rowOff>256320</xdr:rowOff>
    </xdr:to>
    <xdr:sp macro="" textlink="">
      <xdr:nvSpPr>
        <xdr:cNvPr id="117" name="CustomShape 1"/>
        <xdr:cNvSpPr/>
      </xdr:nvSpPr>
      <xdr:spPr>
        <a:xfrm>
          <a:off x="0" y="1590040"/>
          <a:ext cx="10998835" cy="151765"/>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ESTABLECIMIENTOS</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0</xdr:colOff>
      <xdr:row>12</xdr:row>
      <xdr:rowOff>171360</xdr:rowOff>
    </xdr:from>
    <xdr:to>
      <xdr:col>8</xdr:col>
      <xdr:colOff>218520</xdr:colOff>
      <xdr:row>13</xdr:row>
      <xdr:rowOff>27720</xdr:rowOff>
    </xdr:to>
    <xdr:sp macro="" textlink="">
      <xdr:nvSpPr>
        <xdr:cNvPr id="118" name="CustomShape 1"/>
        <xdr:cNvSpPr/>
      </xdr:nvSpPr>
      <xdr:spPr>
        <a:xfrm>
          <a:off x="0" y="2799715"/>
          <a:ext cx="11056620" cy="14224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ESTUDIANTES</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0</xdr:colOff>
      <xdr:row>29</xdr:row>
      <xdr:rowOff>228600</xdr:rowOff>
    </xdr:from>
    <xdr:to>
      <xdr:col>8</xdr:col>
      <xdr:colOff>37440</xdr:colOff>
      <xdr:row>30</xdr:row>
      <xdr:rowOff>104040</xdr:rowOff>
    </xdr:to>
    <xdr:sp macro="" textlink="">
      <xdr:nvSpPr>
        <xdr:cNvPr id="119" name="CustomShape 1"/>
        <xdr:cNvSpPr/>
      </xdr:nvSpPr>
      <xdr:spPr>
        <a:xfrm>
          <a:off x="0" y="7715250"/>
          <a:ext cx="10875010" cy="160655"/>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PERSONAL</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7</xdr:col>
      <xdr:colOff>743040</xdr:colOff>
      <xdr:row>6</xdr:row>
      <xdr:rowOff>95400</xdr:rowOff>
    </xdr:from>
    <xdr:to>
      <xdr:col>8</xdr:col>
      <xdr:colOff>704160</xdr:colOff>
      <xdr:row>7</xdr:row>
      <xdr:rowOff>161280</xdr:rowOff>
    </xdr:to>
    <xdr:sp macro="" textlink="">
      <xdr:nvSpPr>
        <xdr:cNvPr id="121" name="CustomShape 1">
          <a:hlinkClick xmlns:r="http://schemas.openxmlformats.org/officeDocument/2006/relationships" r:id="rId1"/>
        </xdr:cNvPr>
        <xdr:cNvSpPr/>
      </xdr:nvSpPr>
      <xdr:spPr>
        <a:xfrm>
          <a:off x="10257155" y="609600"/>
          <a:ext cx="1284605" cy="351155"/>
        </a:xfrm>
        <a:prstGeom prst="rect">
          <a:avLst/>
        </a:prstGeom>
        <a:solidFill>
          <a:schemeClr val="accent3">
            <a:lumMod val="75000"/>
          </a:schemeClr>
        </a:soli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chemeClr val="bg1"/>
              </a:solidFill>
              <a:latin typeface="Verdana" panose="020B0604030504040204" pitchFamily="34" charset="0"/>
              <a:ea typeface="Verdana" panose="020B0604030504040204" pitchFamily="34" charset="0"/>
            </a:rPr>
            <a:t>VOLVER</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0</xdr:colOff>
      <xdr:row>34</xdr:row>
      <xdr:rowOff>209520</xdr:rowOff>
    </xdr:from>
    <xdr:to>
      <xdr:col>8</xdr:col>
      <xdr:colOff>37440</xdr:colOff>
      <xdr:row>35</xdr:row>
      <xdr:rowOff>84960</xdr:rowOff>
    </xdr:to>
    <xdr:sp macro="" textlink="">
      <xdr:nvSpPr>
        <xdr:cNvPr id="122" name="CustomShape 1"/>
        <xdr:cNvSpPr/>
      </xdr:nvSpPr>
      <xdr:spPr>
        <a:xfrm>
          <a:off x="0" y="9124315"/>
          <a:ext cx="10875010" cy="16129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GRUPOS</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editAs="oneCell">
    <xdr:from>
      <xdr:col>1</xdr:col>
      <xdr:colOff>896469</xdr:colOff>
      <xdr:row>0</xdr:row>
      <xdr:rowOff>0</xdr:rowOff>
    </xdr:from>
    <xdr:to>
      <xdr:col>6</xdr:col>
      <xdr:colOff>1232999</xdr:colOff>
      <xdr:row>6</xdr:row>
      <xdr:rowOff>13456</xdr:rowOff>
    </xdr:to>
    <xdr:pic>
      <xdr:nvPicPr>
        <xdr:cNvPr id="3" name="2 Imagen"/>
        <xdr:cNvPicPr>
          <a:picLocks noChangeAspect="1"/>
        </xdr:cNvPicPr>
      </xdr:nvPicPr>
      <xdr:blipFill>
        <a:blip xmlns:r="http://schemas.openxmlformats.org/officeDocument/2006/relationships" r:embed="rId2"/>
        <a:stretch>
          <a:fillRect/>
        </a:stretch>
      </xdr:blipFill>
      <xdr:spPr>
        <a:xfrm>
          <a:off x="2465293" y="0"/>
          <a:ext cx="6948000" cy="160469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10</xdr:col>
      <xdr:colOff>0</xdr:colOff>
      <xdr:row>3</xdr:row>
      <xdr:rowOff>95400</xdr:rowOff>
    </xdr:from>
    <xdr:to>
      <xdr:col>11</xdr:col>
      <xdr:colOff>266040</xdr:colOff>
      <xdr:row>5</xdr:row>
      <xdr:rowOff>94680</xdr:rowOff>
    </xdr:to>
    <xdr:sp macro="" textlink="">
      <xdr:nvSpPr>
        <xdr:cNvPr id="124" name="CustomShape 1">
          <a:hlinkClick xmlns:r="http://schemas.openxmlformats.org/officeDocument/2006/relationships" r:id="rId1"/>
        </xdr:cNvPr>
        <xdr:cNvSpPr/>
      </xdr:nvSpPr>
      <xdr:spPr>
        <a:xfrm>
          <a:off x="10354945" y="695325"/>
          <a:ext cx="1256030"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6</xdr:col>
      <xdr:colOff>0</xdr:colOff>
      <xdr:row>2</xdr:row>
      <xdr:rowOff>0</xdr:rowOff>
    </xdr:from>
    <xdr:to>
      <xdr:col>6</xdr:col>
      <xdr:colOff>1180440</xdr:colOff>
      <xdr:row>3</xdr:row>
      <xdr:rowOff>84960</xdr:rowOff>
    </xdr:to>
    <xdr:sp macro="" textlink="">
      <xdr:nvSpPr>
        <xdr:cNvPr id="125" name="CustomShape 1">
          <a:hlinkClick xmlns:r="http://schemas.openxmlformats.org/officeDocument/2006/relationships" r:id="rId1"/>
        </xdr:cNvPr>
        <xdr:cNvSpPr/>
      </xdr:nvSpPr>
      <xdr:spPr>
        <a:xfrm>
          <a:off x="8181975" y="457200"/>
          <a:ext cx="1179830" cy="31305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5</xdr:col>
      <xdr:colOff>0</xdr:colOff>
      <xdr:row>4</xdr:row>
      <xdr:rowOff>0</xdr:rowOff>
    </xdr:from>
    <xdr:to>
      <xdr:col>6</xdr:col>
      <xdr:colOff>342360</xdr:colOff>
      <xdr:row>4</xdr:row>
      <xdr:rowOff>323280</xdr:rowOff>
    </xdr:to>
    <xdr:sp macro="" textlink="">
      <xdr:nvSpPr>
        <xdr:cNvPr id="126" name="CustomShape 1">
          <a:hlinkClick xmlns:r="http://schemas.openxmlformats.org/officeDocument/2006/relationships" r:id="rId1"/>
        </xdr:cNvPr>
        <xdr:cNvSpPr/>
      </xdr:nvSpPr>
      <xdr:spPr>
        <a:xfrm>
          <a:off x="6377305" y="647700"/>
          <a:ext cx="1247140"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739440</xdr:colOff>
      <xdr:row>0</xdr:row>
      <xdr:rowOff>0</xdr:rowOff>
    </xdr:to>
    <xdr:sp macro="" textlink="">
      <xdr:nvSpPr>
        <xdr:cNvPr id="127" name="Line 1"/>
        <xdr:cNvSpPr/>
      </xdr:nvSpPr>
      <xdr:spPr>
        <a:xfrm>
          <a:off x="0" y="0"/>
          <a:ext cx="7014210" cy="0"/>
        </a:xfrm>
        <a:prstGeom prst="line">
          <a:avLst/>
        </a:prstGeom>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4</xdr:col>
      <xdr:colOff>104760</xdr:colOff>
      <xdr:row>0</xdr:row>
      <xdr:rowOff>0</xdr:rowOff>
    </xdr:from>
    <xdr:to>
      <xdr:col>7</xdr:col>
      <xdr:colOff>739440</xdr:colOff>
      <xdr:row>0</xdr:row>
      <xdr:rowOff>0</xdr:rowOff>
    </xdr:to>
    <xdr:sp macro="" textlink="">
      <xdr:nvSpPr>
        <xdr:cNvPr id="128" name="Line 1"/>
        <xdr:cNvSpPr/>
      </xdr:nvSpPr>
      <xdr:spPr>
        <a:xfrm>
          <a:off x="4127500" y="0"/>
          <a:ext cx="2886710" cy="0"/>
        </a:xfrm>
        <a:prstGeom prst="line">
          <a:avLst/>
        </a:prstGeom>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0</xdr:col>
      <xdr:colOff>0</xdr:colOff>
      <xdr:row>0</xdr:row>
      <xdr:rowOff>0</xdr:rowOff>
    </xdr:from>
    <xdr:to>
      <xdr:col>7</xdr:col>
      <xdr:colOff>739440</xdr:colOff>
      <xdr:row>0</xdr:row>
      <xdr:rowOff>0</xdr:rowOff>
    </xdr:to>
    <xdr:sp macro="" textlink="">
      <xdr:nvSpPr>
        <xdr:cNvPr id="129" name="Line 1"/>
        <xdr:cNvSpPr/>
      </xdr:nvSpPr>
      <xdr:spPr>
        <a:xfrm>
          <a:off x="0" y="0"/>
          <a:ext cx="7014210" cy="0"/>
        </a:xfrm>
        <a:prstGeom prst="line">
          <a:avLst/>
        </a:prstGeom>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0</xdr:col>
      <xdr:colOff>0</xdr:colOff>
      <xdr:row>0</xdr:row>
      <xdr:rowOff>0</xdr:rowOff>
    </xdr:from>
    <xdr:to>
      <xdr:col>7</xdr:col>
      <xdr:colOff>739440</xdr:colOff>
      <xdr:row>0</xdr:row>
      <xdr:rowOff>0</xdr:rowOff>
    </xdr:to>
    <xdr:sp macro="" textlink="">
      <xdr:nvSpPr>
        <xdr:cNvPr id="130" name="Line 1"/>
        <xdr:cNvSpPr/>
      </xdr:nvSpPr>
      <xdr:spPr>
        <a:xfrm>
          <a:off x="0" y="0"/>
          <a:ext cx="7014210" cy="0"/>
        </a:xfrm>
        <a:prstGeom prst="line">
          <a:avLst/>
        </a:prstGeom>
        <a:ln w="9360">
          <a:solidFill>
            <a:srgbClr val="000000"/>
          </a:solidFill>
          <a:round/>
        </a:ln>
      </xdr:spPr>
      <xdr:style>
        <a:lnRef idx="0">
          <a:srgbClr val="FFFFFF"/>
        </a:lnRef>
        <a:fillRef idx="0">
          <a:srgbClr val="FFFFFF"/>
        </a:fillRef>
        <a:effectRef idx="0">
          <a:srgbClr val="FFFFFF"/>
        </a:effectRef>
        <a:fontRef idx="minor"/>
      </xdr:style>
    </xdr:sp>
    <xdr:clientData/>
  </xdr:twoCellAnchor>
  <xdr:twoCellAnchor>
    <xdr:from>
      <xdr:col>9</xdr:col>
      <xdr:colOff>0</xdr:colOff>
      <xdr:row>4</xdr:row>
      <xdr:rowOff>0</xdr:rowOff>
    </xdr:from>
    <xdr:to>
      <xdr:col>10</xdr:col>
      <xdr:colOff>484920</xdr:colOff>
      <xdr:row>5</xdr:row>
      <xdr:rowOff>159120</xdr:rowOff>
    </xdr:to>
    <xdr:sp macro="" textlink="">
      <xdr:nvSpPr>
        <xdr:cNvPr id="131" name="CustomShape 1">
          <a:hlinkClick xmlns:r="http://schemas.openxmlformats.org/officeDocument/2006/relationships" r:id="rId1"/>
        </xdr:cNvPr>
        <xdr:cNvSpPr/>
      </xdr:nvSpPr>
      <xdr:spPr>
        <a:xfrm>
          <a:off x="7776210" y="828675"/>
          <a:ext cx="1235075" cy="38735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10</xdr:col>
      <xdr:colOff>247680</xdr:colOff>
      <xdr:row>2</xdr:row>
      <xdr:rowOff>85680</xdr:rowOff>
    </xdr:from>
    <xdr:to>
      <xdr:col>13</xdr:col>
      <xdr:colOff>370800</xdr:colOff>
      <xdr:row>4</xdr:row>
      <xdr:rowOff>84960</xdr:rowOff>
    </xdr:to>
    <xdr:sp macro="" textlink="">
      <xdr:nvSpPr>
        <xdr:cNvPr id="132" name="CustomShape 1">
          <a:hlinkClick xmlns:r="http://schemas.openxmlformats.org/officeDocument/2006/relationships" r:id="rId1"/>
        </xdr:cNvPr>
        <xdr:cNvSpPr/>
      </xdr:nvSpPr>
      <xdr:spPr>
        <a:xfrm>
          <a:off x="6716395" y="551815"/>
          <a:ext cx="1259840" cy="45656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5</xdr:col>
      <xdr:colOff>38160</xdr:colOff>
      <xdr:row>2</xdr:row>
      <xdr:rowOff>28440</xdr:rowOff>
    </xdr:from>
    <xdr:to>
      <xdr:col>6</xdr:col>
      <xdr:colOff>570960</xdr:colOff>
      <xdr:row>3</xdr:row>
      <xdr:rowOff>113400</xdr:rowOff>
    </xdr:to>
    <xdr:sp macro="" textlink="">
      <xdr:nvSpPr>
        <xdr:cNvPr id="133" name="CustomShape 1">
          <a:hlinkClick xmlns:r="http://schemas.openxmlformats.org/officeDocument/2006/relationships" r:id="rId1"/>
        </xdr:cNvPr>
        <xdr:cNvSpPr/>
      </xdr:nvSpPr>
      <xdr:spPr>
        <a:xfrm>
          <a:off x="4084955" y="494665"/>
          <a:ext cx="1237615" cy="31369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399960</xdr:colOff>
      <xdr:row>2</xdr:row>
      <xdr:rowOff>0</xdr:rowOff>
    </xdr:from>
    <xdr:to>
      <xdr:col>7</xdr:col>
      <xdr:colOff>780120</xdr:colOff>
      <xdr:row>3</xdr:row>
      <xdr:rowOff>151560</xdr:rowOff>
    </xdr:to>
    <xdr:sp macro="" textlink="">
      <xdr:nvSpPr>
        <xdr:cNvPr id="53" name="CustomShape 1">
          <a:hlinkClick xmlns:r="http://schemas.openxmlformats.org/officeDocument/2006/relationships" r:id="rId1"/>
        </xdr:cNvPr>
        <xdr:cNvSpPr/>
      </xdr:nvSpPr>
      <xdr:spPr>
        <a:xfrm>
          <a:off x="6017260" y="314325"/>
          <a:ext cx="1247140"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5</xdr:col>
      <xdr:colOff>324000</xdr:colOff>
      <xdr:row>0</xdr:row>
      <xdr:rowOff>47520</xdr:rowOff>
    </xdr:from>
    <xdr:to>
      <xdr:col>7</xdr:col>
      <xdr:colOff>37440</xdr:colOff>
      <xdr:row>1</xdr:row>
      <xdr:rowOff>180000</xdr:rowOff>
    </xdr:to>
    <xdr:sp macro="" textlink="">
      <xdr:nvSpPr>
        <xdr:cNvPr id="134" name="CustomShape 1">
          <a:hlinkClick xmlns:r="http://schemas.openxmlformats.org/officeDocument/2006/relationships" r:id="rId1"/>
        </xdr:cNvPr>
        <xdr:cNvSpPr/>
      </xdr:nvSpPr>
      <xdr:spPr>
        <a:xfrm>
          <a:off x="4697730" y="46990"/>
          <a:ext cx="1308100" cy="3613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5</xdr:col>
      <xdr:colOff>133200</xdr:colOff>
      <xdr:row>1</xdr:row>
      <xdr:rowOff>0</xdr:rowOff>
    </xdr:from>
    <xdr:to>
      <xdr:col>6</xdr:col>
      <xdr:colOff>589680</xdr:colOff>
      <xdr:row>2</xdr:row>
      <xdr:rowOff>132480</xdr:rowOff>
    </xdr:to>
    <xdr:sp macro="" textlink="">
      <xdr:nvSpPr>
        <xdr:cNvPr id="135" name="CustomShape 1">
          <a:hlinkClick xmlns:r="http://schemas.openxmlformats.org/officeDocument/2006/relationships" r:id="rId1"/>
        </xdr:cNvPr>
        <xdr:cNvSpPr/>
      </xdr:nvSpPr>
      <xdr:spPr>
        <a:xfrm>
          <a:off x="4580890" y="228600"/>
          <a:ext cx="1237615" cy="3606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4</xdr:col>
      <xdr:colOff>923760</xdr:colOff>
      <xdr:row>2</xdr:row>
      <xdr:rowOff>28440</xdr:rowOff>
    </xdr:from>
    <xdr:to>
      <xdr:col>6</xdr:col>
      <xdr:colOff>18000</xdr:colOff>
      <xdr:row>4</xdr:row>
      <xdr:rowOff>142200</xdr:rowOff>
    </xdr:to>
    <xdr:sp macro="" textlink="">
      <xdr:nvSpPr>
        <xdr:cNvPr id="136" name="CustomShape 1">
          <a:hlinkClick xmlns:r="http://schemas.openxmlformats.org/officeDocument/2006/relationships" r:id="rId1"/>
        </xdr:cNvPr>
        <xdr:cNvSpPr/>
      </xdr:nvSpPr>
      <xdr:spPr>
        <a:xfrm>
          <a:off x="7300595" y="485140"/>
          <a:ext cx="1354455" cy="38989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4</xdr:col>
      <xdr:colOff>190440</xdr:colOff>
      <xdr:row>1</xdr:row>
      <xdr:rowOff>9360</xdr:rowOff>
    </xdr:from>
    <xdr:to>
      <xdr:col>5</xdr:col>
      <xdr:colOff>589680</xdr:colOff>
      <xdr:row>3</xdr:row>
      <xdr:rowOff>8640</xdr:rowOff>
    </xdr:to>
    <xdr:sp macro="" textlink="">
      <xdr:nvSpPr>
        <xdr:cNvPr id="137" name="CustomShape 1">
          <a:hlinkClick xmlns:r="http://schemas.openxmlformats.org/officeDocument/2006/relationships" r:id="rId1"/>
        </xdr:cNvPr>
        <xdr:cNvSpPr/>
      </xdr:nvSpPr>
      <xdr:spPr>
        <a:xfrm>
          <a:off x="7479665" y="237490"/>
          <a:ext cx="1799590" cy="45656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2</xdr:col>
      <xdr:colOff>596520</xdr:colOff>
      <xdr:row>0</xdr:row>
      <xdr:rowOff>57960</xdr:rowOff>
    </xdr:from>
    <xdr:to>
      <xdr:col>4</xdr:col>
      <xdr:colOff>236160</xdr:colOff>
      <xdr:row>2</xdr:row>
      <xdr:rowOff>49680</xdr:rowOff>
    </xdr:to>
    <xdr:sp macro="" textlink="">
      <xdr:nvSpPr>
        <xdr:cNvPr id="138" name="CustomShape 1">
          <a:hlinkClick xmlns:r="http://schemas.openxmlformats.org/officeDocument/2006/relationships" r:id="rId1"/>
        </xdr:cNvPr>
        <xdr:cNvSpPr/>
      </xdr:nvSpPr>
      <xdr:spPr>
        <a:xfrm>
          <a:off x="4674235" y="57785"/>
          <a:ext cx="1296035" cy="31559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4</xdr:col>
      <xdr:colOff>657360</xdr:colOff>
      <xdr:row>2</xdr:row>
      <xdr:rowOff>57240</xdr:rowOff>
    </xdr:from>
    <xdr:to>
      <xdr:col>5</xdr:col>
      <xdr:colOff>361440</xdr:colOff>
      <xdr:row>3</xdr:row>
      <xdr:rowOff>142200</xdr:rowOff>
    </xdr:to>
    <xdr:sp macro="" textlink="">
      <xdr:nvSpPr>
        <xdr:cNvPr id="139" name="CustomShape 1">
          <a:hlinkClick xmlns:r="http://schemas.openxmlformats.org/officeDocument/2006/relationships" r:id="rId1"/>
        </xdr:cNvPr>
        <xdr:cNvSpPr/>
      </xdr:nvSpPr>
      <xdr:spPr>
        <a:xfrm>
          <a:off x="6677025" y="514350"/>
          <a:ext cx="1028065" cy="313055"/>
        </a:xfrm>
        <a:prstGeom prst="rect">
          <a:avLst/>
        </a:prstGeom>
        <a:solidFill>
          <a:srgbClr val="FFFFFF"/>
        </a:solidFill>
        <a:ln w="9360">
          <a:solidFill>
            <a:srgbClr val="FFFFFF"/>
          </a:solidFill>
          <a:miter/>
        </a:ln>
        <a:scene3d>
          <a:camera prst="orthographicFront"/>
          <a:lightRig rig="threePt" dir="t"/>
        </a:scene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pPr>
          <a:r>
            <a:rPr lang="es-E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4</xdr:col>
      <xdr:colOff>561960</xdr:colOff>
      <xdr:row>2</xdr:row>
      <xdr:rowOff>28440</xdr:rowOff>
    </xdr:from>
    <xdr:to>
      <xdr:col>5</xdr:col>
      <xdr:colOff>523080</xdr:colOff>
      <xdr:row>4</xdr:row>
      <xdr:rowOff>27720</xdr:rowOff>
    </xdr:to>
    <xdr:sp macro="" textlink="">
      <xdr:nvSpPr>
        <xdr:cNvPr id="140" name="CustomShape 1">
          <a:hlinkClick xmlns:r="http://schemas.openxmlformats.org/officeDocument/2006/relationships" r:id="rId2"/>
        </xdr:cNvPr>
        <xdr:cNvSpPr/>
      </xdr:nvSpPr>
      <xdr:spPr>
        <a:xfrm>
          <a:off x="6581140" y="485140"/>
          <a:ext cx="1285240" cy="45656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3</xdr:col>
      <xdr:colOff>809640</xdr:colOff>
      <xdr:row>2</xdr:row>
      <xdr:rowOff>47520</xdr:rowOff>
    </xdr:from>
    <xdr:to>
      <xdr:col>5</xdr:col>
      <xdr:colOff>56520</xdr:colOff>
      <xdr:row>3</xdr:row>
      <xdr:rowOff>132480</xdr:rowOff>
    </xdr:to>
    <xdr:sp macro="" textlink="">
      <xdr:nvSpPr>
        <xdr:cNvPr id="141" name="CustomShape 1">
          <a:hlinkClick xmlns:r="http://schemas.openxmlformats.org/officeDocument/2006/relationships" r:id="rId1"/>
        </xdr:cNvPr>
        <xdr:cNvSpPr/>
      </xdr:nvSpPr>
      <xdr:spPr>
        <a:xfrm>
          <a:off x="7131050" y="370840"/>
          <a:ext cx="2001520" cy="247015"/>
        </a:xfrm>
        <a:prstGeom prst="rect">
          <a:avLst/>
        </a:prstGeom>
        <a:solidFill>
          <a:srgbClr val="FFFFFF"/>
        </a:solidFill>
        <a:ln w="9360">
          <a:solidFill>
            <a:srgbClr val="FFFFFF"/>
          </a:solidFill>
          <a:miter/>
        </a:ln>
        <a:scene3d>
          <a:camera prst="orthographicFront"/>
          <a:lightRig rig="threePt" dir="t"/>
        </a:scene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pPr>
          <a:r>
            <a:rPr lang="es-E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3</xdr:col>
      <xdr:colOff>561960</xdr:colOff>
      <xdr:row>2</xdr:row>
      <xdr:rowOff>28440</xdr:rowOff>
    </xdr:from>
    <xdr:to>
      <xdr:col>5</xdr:col>
      <xdr:colOff>65880</xdr:colOff>
      <xdr:row>4</xdr:row>
      <xdr:rowOff>27720</xdr:rowOff>
    </xdr:to>
    <xdr:sp macro="" textlink="">
      <xdr:nvSpPr>
        <xdr:cNvPr id="142" name="CustomShape 1">
          <a:hlinkClick xmlns:r="http://schemas.openxmlformats.org/officeDocument/2006/relationships" r:id="rId2"/>
        </xdr:cNvPr>
        <xdr:cNvSpPr/>
      </xdr:nvSpPr>
      <xdr:spPr>
        <a:xfrm>
          <a:off x="6882765" y="351790"/>
          <a:ext cx="2258695"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10</xdr:row>
      <xdr:rowOff>0</xdr:rowOff>
    </xdr:from>
    <xdr:to>
      <xdr:col>8</xdr:col>
      <xdr:colOff>732600</xdr:colOff>
      <xdr:row>10</xdr:row>
      <xdr:rowOff>142200</xdr:rowOff>
    </xdr:to>
    <xdr:sp macro="" textlink="">
      <xdr:nvSpPr>
        <xdr:cNvPr id="143" name="CustomShape 1"/>
        <xdr:cNvSpPr/>
      </xdr:nvSpPr>
      <xdr:spPr>
        <a:xfrm>
          <a:off x="0" y="1714500"/>
          <a:ext cx="11678920" cy="141605"/>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ESTABLECIMIENTOS</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0</xdr:colOff>
      <xdr:row>13</xdr:row>
      <xdr:rowOff>0</xdr:rowOff>
    </xdr:from>
    <xdr:to>
      <xdr:col>8</xdr:col>
      <xdr:colOff>799560</xdr:colOff>
      <xdr:row>13</xdr:row>
      <xdr:rowOff>142200</xdr:rowOff>
    </xdr:to>
    <xdr:sp macro="" textlink="">
      <xdr:nvSpPr>
        <xdr:cNvPr id="144" name="CustomShape 1"/>
        <xdr:cNvSpPr/>
      </xdr:nvSpPr>
      <xdr:spPr>
        <a:xfrm>
          <a:off x="0" y="2571750"/>
          <a:ext cx="11746230" cy="141605"/>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ESTUDIANTES</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1117510</xdr:colOff>
      <xdr:row>6</xdr:row>
      <xdr:rowOff>6410</xdr:rowOff>
    </xdr:from>
    <xdr:to>
      <xdr:col>7</xdr:col>
      <xdr:colOff>1240630</xdr:colOff>
      <xdr:row>7</xdr:row>
      <xdr:rowOff>101090</xdr:rowOff>
    </xdr:to>
    <xdr:sp macro="" textlink="">
      <xdr:nvSpPr>
        <xdr:cNvPr id="145" name="CustomShape 1"/>
        <xdr:cNvSpPr/>
      </xdr:nvSpPr>
      <xdr:spPr>
        <a:xfrm>
          <a:off x="1117510" y="1847910"/>
          <a:ext cx="9732787" cy="401597"/>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EDUCACIÓN MEDIA SUPERIOR</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8</xdr:col>
      <xdr:colOff>209520</xdr:colOff>
      <xdr:row>6</xdr:row>
      <xdr:rowOff>28440</xdr:rowOff>
    </xdr:from>
    <xdr:to>
      <xdr:col>9</xdr:col>
      <xdr:colOff>170640</xdr:colOff>
      <xdr:row>7</xdr:row>
      <xdr:rowOff>123120</xdr:rowOff>
    </xdr:to>
    <xdr:sp macro="" textlink="">
      <xdr:nvSpPr>
        <xdr:cNvPr id="146" name="CustomShape 1">
          <a:hlinkClick xmlns:r="http://schemas.openxmlformats.org/officeDocument/2006/relationships" r:id="rId1"/>
        </xdr:cNvPr>
        <xdr:cNvSpPr/>
      </xdr:nvSpPr>
      <xdr:spPr>
        <a:xfrm>
          <a:off x="11155680" y="599440"/>
          <a:ext cx="1285240" cy="380365"/>
        </a:xfrm>
        <a:prstGeom prst="rect">
          <a:avLst/>
        </a:prstGeom>
        <a:solidFill>
          <a:schemeClr val="accent3">
            <a:lumMod val="75000"/>
          </a:schemeClr>
        </a:soli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chemeClr val="bg1"/>
              </a:solidFill>
              <a:latin typeface="Verdana" panose="020B0604030504040204" pitchFamily="34" charset="0"/>
              <a:ea typeface="Verdana" panose="020B0604030504040204" pitchFamily="34" charset="0"/>
            </a:rPr>
            <a:t>VOLVER</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10584</xdr:colOff>
      <xdr:row>36</xdr:row>
      <xdr:rowOff>21166</xdr:rowOff>
    </xdr:from>
    <xdr:to>
      <xdr:col>10</xdr:col>
      <xdr:colOff>400464</xdr:colOff>
      <xdr:row>36</xdr:row>
      <xdr:rowOff>182446</xdr:rowOff>
    </xdr:to>
    <xdr:sp macro="" textlink="">
      <xdr:nvSpPr>
        <xdr:cNvPr id="148" name="CustomShape 1"/>
        <xdr:cNvSpPr/>
      </xdr:nvSpPr>
      <xdr:spPr>
        <a:xfrm>
          <a:off x="10584" y="11070166"/>
          <a:ext cx="13968297" cy="16128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PERSONAL</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0</xdr:colOff>
      <xdr:row>41</xdr:row>
      <xdr:rowOff>0</xdr:rowOff>
    </xdr:from>
    <xdr:to>
      <xdr:col>10</xdr:col>
      <xdr:colOff>323280</xdr:colOff>
      <xdr:row>41</xdr:row>
      <xdr:rowOff>264584</xdr:rowOff>
    </xdr:to>
    <xdr:sp macro="" textlink="">
      <xdr:nvSpPr>
        <xdr:cNvPr id="149" name="CustomShape 1"/>
        <xdr:cNvSpPr/>
      </xdr:nvSpPr>
      <xdr:spPr>
        <a:xfrm>
          <a:off x="0" y="12329583"/>
          <a:ext cx="13901697" cy="264584"/>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t">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GRUPOS</a:t>
          </a:r>
          <a:endParaRPr lang="es-UY" sz="1000" b="0" strike="noStrike" spc="-1">
            <a:solidFill>
              <a:schemeClr val="bg1"/>
            </a:solidFill>
            <a:latin typeface="Verdana" panose="020B0604030504040204" pitchFamily="34" charset="0"/>
            <a:ea typeface="Verdana" panose="020B0604030504040204" pitchFamily="34" charset="0"/>
          </a:endParaRPr>
        </a:p>
        <a:p>
          <a:pPr algn="ctr" rtl="1">
            <a:lnSpc>
              <a:spcPct val="100000"/>
            </a:lnSpc>
            <a:tabLst>
              <a:tab pos="0" algn="l"/>
            </a:tabLst>
          </a:pPr>
          <a:endParaRPr lang="es-UY" sz="1600" b="0" strike="noStrike" spc="-1">
            <a:solidFill>
              <a:sysClr val="windowText" lastClr="000000"/>
            </a:solidFill>
            <a:latin typeface="Times New Roman" pitchFamily="12"/>
          </a:endParaRPr>
        </a:p>
      </xdr:txBody>
    </xdr:sp>
    <xdr:clientData/>
  </xdr:twoCellAnchor>
  <xdr:twoCellAnchor editAs="oneCell">
    <xdr:from>
      <xdr:col>2</xdr:col>
      <xdr:colOff>306917</xdr:colOff>
      <xdr:row>0</xdr:row>
      <xdr:rowOff>74083</xdr:rowOff>
    </xdr:from>
    <xdr:to>
      <xdr:col>7</xdr:col>
      <xdr:colOff>1215449</xdr:colOff>
      <xdr:row>5</xdr:row>
      <xdr:rowOff>277011</xdr:rowOff>
    </xdr:to>
    <xdr:pic>
      <xdr:nvPicPr>
        <xdr:cNvPr id="3" name="2 Imagen"/>
        <xdr:cNvPicPr>
          <a:picLocks noChangeAspect="1"/>
        </xdr:cNvPicPr>
      </xdr:nvPicPr>
      <xdr:blipFill>
        <a:blip xmlns:r="http://schemas.openxmlformats.org/officeDocument/2006/relationships" r:embed="rId2"/>
        <a:stretch>
          <a:fillRect/>
        </a:stretch>
      </xdr:blipFill>
      <xdr:spPr>
        <a:xfrm>
          <a:off x="3302000" y="74083"/>
          <a:ext cx="7523116" cy="1737511"/>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8</xdr:col>
      <xdr:colOff>0</xdr:colOff>
      <xdr:row>2</xdr:row>
      <xdr:rowOff>0</xdr:rowOff>
    </xdr:from>
    <xdr:to>
      <xdr:col>9</xdr:col>
      <xdr:colOff>266040</xdr:colOff>
      <xdr:row>3</xdr:row>
      <xdr:rowOff>161280</xdr:rowOff>
    </xdr:to>
    <xdr:sp macro="" textlink="">
      <xdr:nvSpPr>
        <xdr:cNvPr id="151" name="CustomShape 1">
          <a:hlinkClick xmlns:r="http://schemas.openxmlformats.org/officeDocument/2006/relationships" r:id="rId1"/>
        </xdr:cNvPr>
        <xdr:cNvSpPr/>
      </xdr:nvSpPr>
      <xdr:spPr>
        <a:xfrm>
          <a:off x="8094980" y="409575"/>
          <a:ext cx="1256030"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3</xdr:col>
      <xdr:colOff>0</xdr:colOff>
      <xdr:row>2</xdr:row>
      <xdr:rowOff>0</xdr:rowOff>
    </xdr:from>
    <xdr:to>
      <xdr:col>4</xdr:col>
      <xdr:colOff>618480</xdr:colOff>
      <xdr:row>3</xdr:row>
      <xdr:rowOff>161280</xdr:rowOff>
    </xdr:to>
    <xdr:sp macro="" textlink="">
      <xdr:nvSpPr>
        <xdr:cNvPr id="152" name="CustomShape 1">
          <a:hlinkClick xmlns:r="http://schemas.openxmlformats.org/officeDocument/2006/relationships" r:id="rId1"/>
        </xdr:cNvPr>
        <xdr:cNvSpPr/>
      </xdr:nvSpPr>
      <xdr:spPr>
        <a:xfrm>
          <a:off x="4131945" y="409575"/>
          <a:ext cx="1229360"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63720</xdr:colOff>
      <xdr:row>0</xdr:row>
      <xdr:rowOff>0</xdr:rowOff>
    </xdr:from>
    <xdr:to>
      <xdr:col>17</xdr:col>
      <xdr:colOff>62640</xdr:colOff>
      <xdr:row>2</xdr:row>
      <xdr:rowOff>147600</xdr:rowOff>
    </xdr:to>
    <xdr:sp macro="" textlink="">
      <xdr:nvSpPr>
        <xdr:cNvPr id="54" name="CustomShape 1">
          <a:hlinkClick xmlns:r="http://schemas.openxmlformats.org/officeDocument/2006/relationships" r:id="rId1"/>
        </xdr:cNvPr>
        <xdr:cNvSpPr/>
      </xdr:nvSpPr>
      <xdr:spPr>
        <a:xfrm>
          <a:off x="10300970" y="0"/>
          <a:ext cx="1252220" cy="46164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8</xdr:col>
      <xdr:colOff>0</xdr:colOff>
      <xdr:row>1</xdr:row>
      <xdr:rowOff>66600</xdr:rowOff>
    </xdr:from>
    <xdr:to>
      <xdr:col>9</xdr:col>
      <xdr:colOff>968040</xdr:colOff>
      <xdr:row>3</xdr:row>
      <xdr:rowOff>75240</xdr:rowOff>
    </xdr:to>
    <xdr:sp macro="" textlink="">
      <xdr:nvSpPr>
        <xdr:cNvPr id="153" name="CustomShape 1">
          <a:hlinkClick xmlns:r="http://schemas.openxmlformats.org/officeDocument/2006/relationships" r:id="rId1"/>
        </xdr:cNvPr>
        <xdr:cNvSpPr/>
      </xdr:nvSpPr>
      <xdr:spPr>
        <a:xfrm>
          <a:off x="6925945" y="513715"/>
          <a:ext cx="1555750" cy="5137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7</xdr:col>
      <xdr:colOff>542880</xdr:colOff>
      <xdr:row>2</xdr:row>
      <xdr:rowOff>57240</xdr:rowOff>
    </xdr:from>
    <xdr:to>
      <xdr:col>9</xdr:col>
      <xdr:colOff>8640</xdr:colOff>
      <xdr:row>4</xdr:row>
      <xdr:rowOff>56520</xdr:rowOff>
    </xdr:to>
    <xdr:sp macro="" textlink="">
      <xdr:nvSpPr>
        <xdr:cNvPr id="154" name="CustomShape 1">
          <a:hlinkClick xmlns:r="http://schemas.openxmlformats.org/officeDocument/2006/relationships" r:id="rId1"/>
        </xdr:cNvPr>
        <xdr:cNvSpPr/>
      </xdr:nvSpPr>
      <xdr:spPr>
        <a:xfrm>
          <a:off x="9643745" y="457200"/>
          <a:ext cx="1995805" cy="45656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8</xdr:col>
      <xdr:colOff>380880</xdr:colOff>
      <xdr:row>0</xdr:row>
      <xdr:rowOff>219240</xdr:rowOff>
    </xdr:from>
    <xdr:to>
      <xdr:col>9</xdr:col>
      <xdr:colOff>589680</xdr:colOff>
      <xdr:row>3</xdr:row>
      <xdr:rowOff>56520</xdr:rowOff>
    </xdr:to>
    <xdr:sp macro="" textlink="">
      <xdr:nvSpPr>
        <xdr:cNvPr id="155" name="CustomShape 1">
          <a:hlinkClick xmlns:r="http://schemas.openxmlformats.org/officeDocument/2006/relationships" r:id="rId1"/>
        </xdr:cNvPr>
        <xdr:cNvSpPr/>
      </xdr:nvSpPr>
      <xdr:spPr>
        <a:xfrm>
          <a:off x="11423650" y="219075"/>
          <a:ext cx="1965960" cy="38989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5</xdr:col>
      <xdr:colOff>0</xdr:colOff>
      <xdr:row>2</xdr:row>
      <xdr:rowOff>0</xdr:rowOff>
    </xdr:from>
    <xdr:to>
      <xdr:col>6</xdr:col>
      <xdr:colOff>428040</xdr:colOff>
      <xdr:row>3</xdr:row>
      <xdr:rowOff>151560</xdr:rowOff>
    </xdr:to>
    <xdr:sp macro="" textlink="">
      <xdr:nvSpPr>
        <xdr:cNvPr id="156" name="CustomShape 1">
          <a:hlinkClick xmlns:r="http://schemas.openxmlformats.org/officeDocument/2006/relationships" r:id="rId1"/>
        </xdr:cNvPr>
        <xdr:cNvSpPr/>
      </xdr:nvSpPr>
      <xdr:spPr>
        <a:xfrm>
          <a:off x="4518025" y="400050"/>
          <a:ext cx="1240155"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9</xdr:col>
      <xdr:colOff>476280</xdr:colOff>
      <xdr:row>0</xdr:row>
      <xdr:rowOff>237960</xdr:rowOff>
    </xdr:from>
    <xdr:to>
      <xdr:col>10</xdr:col>
      <xdr:colOff>361440</xdr:colOff>
      <xdr:row>2</xdr:row>
      <xdr:rowOff>151560</xdr:rowOff>
    </xdr:to>
    <xdr:sp macro="" textlink="">
      <xdr:nvSpPr>
        <xdr:cNvPr id="157" name="CustomShape 1">
          <a:hlinkClick xmlns:r="http://schemas.openxmlformats.org/officeDocument/2006/relationships" r:id="rId1"/>
        </xdr:cNvPr>
        <xdr:cNvSpPr/>
      </xdr:nvSpPr>
      <xdr:spPr>
        <a:xfrm>
          <a:off x="8712835" y="237490"/>
          <a:ext cx="728345" cy="38989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285120</xdr:colOff>
      <xdr:row>5</xdr:row>
      <xdr:rowOff>56520</xdr:rowOff>
    </xdr:to>
    <xdr:sp macro="" textlink="">
      <xdr:nvSpPr>
        <xdr:cNvPr id="158" name="CustomShape 1">
          <a:hlinkClick xmlns:r="http://schemas.openxmlformats.org/officeDocument/2006/relationships" r:id="rId1"/>
        </xdr:cNvPr>
        <xdr:cNvSpPr/>
      </xdr:nvSpPr>
      <xdr:spPr>
        <a:xfrm>
          <a:off x="6421755" y="342900"/>
          <a:ext cx="1252220"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5</xdr:col>
      <xdr:colOff>0</xdr:colOff>
      <xdr:row>0</xdr:row>
      <xdr:rowOff>47520</xdr:rowOff>
    </xdr:from>
    <xdr:to>
      <xdr:col>5</xdr:col>
      <xdr:colOff>860760</xdr:colOff>
      <xdr:row>1</xdr:row>
      <xdr:rowOff>123120</xdr:rowOff>
    </xdr:to>
    <xdr:sp macro="" textlink="">
      <xdr:nvSpPr>
        <xdr:cNvPr id="159" name="CustomShape 1">
          <a:hlinkClick xmlns:r="http://schemas.openxmlformats.org/officeDocument/2006/relationships" r:id="rId1"/>
        </xdr:cNvPr>
        <xdr:cNvSpPr/>
      </xdr:nvSpPr>
      <xdr:spPr>
        <a:xfrm>
          <a:off x="5153660" y="46990"/>
          <a:ext cx="860425"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6</xdr:col>
      <xdr:colOff>257760</xdr:colOff>
      <xdr:row>0</xdr:row>
      <xdr:rowOff>111960</xdr:rowOff>
    </xdr:from>
    <xdr:to>
      <xdr:col>7</xdr:col>
      <xdr:colOff>541800</xdr:colOff>
      <xdr:row>2</xdr:row>
      <xdr:rowOff>31680</xdr:rowOff>
    </xdr:to>
    <xdr:sp macro="" textlink="">
      <xdr:nvSpPr>
        <xdr:cNvPr id="160" name="CustomShape 1">
          <a:hlinkClick xmlns:r="http://schemas.openxmlformats.org/officeDocument/2006/relationships" r:id="rId1"/>
        </xdr:cNvPr>
        <xdr:cNvSpPr/>
      </xdr:nvSpPr>
      <xdr:spPr>
        <a:xfrm>
          <a:off x="6964045" y="111760"/>
          <a:ext cx="1251585" cy="31940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5</xdr:col>
      <xdr:colOff>0</xdr:colOff>
      <xdr:row>2</xdr:row>
      <xdr:rowOff>0</xdr:rowOff>
    </xdr:from>
    <xdr:to>
      <xdr:col>6</xdr:col>
      <xdr:colOff>513720</xdr:colOff>
      <xdr:row>3</xdr:row>
      <xdr:rowOff>132480</xdr:rowOff>
    </xdr:to>
    <xdr:sp macro="" textlink="">
      <xdr:nvSpPr>
        <xdr:cNvPr id="161" name="CustomShape 1">
          <a:hlinkClick xmlns:r="http://schemas.openxmlformats.org/officeDocument/2006/relationships" r:id="rId1"/>
        </xdr:cNvPr>
        <xdr:cNvSpPr/>
      </xdr:nvSpPr>
      <xdr:spPr>
        <a:xfrm>
          <a:off x="4201795" y="342900"/>
          <a:ext cx="1233170" cy="3606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5</xdr:col>
      <xdr:colOff>0</xdr:colOff>
      <xdr:row>2</xdr:row>
      <xdr:rowOff>0</xdr:rowOff>
    </xdr:from>
    <xdr:to>
      <xdr:col>6</xdr:col>
      <xdr:colOff>513720</xdr:colOff>
      <xdr:row>3</xdr:row>
      <xdr:rowOff>132480</xdr:rowOff>
    </xdr:to>
    <xdr:sp macro="" textlink="">
      <xdr:nvSpPr>
        <xdr:cNvPr id="162" name="CustomShape 1">
          <a:hlinkClick xmlns:r="http://schemas.openxmlformats.org/officeDocument/2006/relationships" r:id="rId1"/>
        </xdr:cNvPr>
        <xdr:cNvSpPr/>
      </xdr:nvSpPr>
      <xdr:spPr>
        <a:xfrm>
          <a:off x="4201795" y="304800"/>
          <a:ext cx="1233170" cy="3606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20</xdr:col>
      <xdr:colOff>261720</xdr:colOff>
      <xdr:row>2</xdr:row>
      <xdr:rowOff>114480</xdr:rowOff>
    </xdr:from>
    <xdr:to>
      <xdr:col>23</xdr:col>
      <xdr:colOff>264960</xdr:colOff>
      <xdr:row>4</xdr:row>
      <xdr:rowOff>113760</xdr:rowOff>
    </xdr:to>
    <xdr:sp macro="" textlink="">
      <xdr:nvSpPr>
        <xdr:cNvPr id="55" name="CustomShape 1">
          <a:hlinkClick xmlns:r="http://schemas.openxmlformats.org/officeDocument/2006/relationships" r:id="rId1"/>
        </xdr:cNvPr>
        <xdr:cNvSpPr/>
      </xdr:nvSpPr>
      <xdr:spPr>
        <a:xfrm>
          <a:off x="11783060" y="428625"/>
          <a:ext cx="1325880" cy="45656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5</xdr:col>
      <xdr:colOff>0</xdr:colOff>
      <xdr:row>2</xdr:row>
      <xdr:rowOff>0</xdr:rowOff>
    </xdr:from>
    <xdr:to>
      <xdr:col>6</xdr:col>
      <xdr:colOff>513720</xdr:colOff>
      <xdr:row>3</xdr:row>
      <xdr:rowOff>161280</xdr:rowOff>
    </xdr:to>
    <xdr:sp macro="" textlink="">
      <xdr:nvSpPr>
        <xdr:cNvPr id="163" name="CustomShape 1">
          <a:hlinkClick xmlns:r="http://schemas.openxmlformats.org/officeDocument/2006/relationships" r:id="rId1"/>
        </xdr:cNvPr>
        <xdr:cNvSpPr/>
      </xdr:nvSpPr>
      <xdr:spPr>
        <a:xfrm>
          <a:off x="7113270" y="409575"/>
          <a:ext cx="1233170"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4</xdr:col>
      <xdr:colOff>1200240</xdr:colOff>
      <xdr:row>2</xdr:row>
      <xdr:rowOff>57240</xdr:rowOff>
    </xdr:from>
    <xdr:to>
      <xdr:col>5</xdr:col>
      <xdr:colOff>1161360</xdr:colOff>
      <xdr:row>4</xdr:row>
      <xdr:rowOff>75600</xdr:rowOff>
    </xdr:to>
    <xdr:sp macro="" textlink="">
      <xdr:nvSpPr>
        <xdr:cNvPr id="164" name="CustomShape 1">
          <a:hlinkClick xmlns:r="http://schemas.openxmlformats.org/officeDocument/2006/relationships" r:id="rId1"/>
        </xdr:cNvPr>
        <xdr:cNvSpPr/>
      </xdr:nvSpPr>
      <xdr:spPr>
        <a:xfrm>
          <a:off x="7143115" y="581025"/>
          <a:ext cx="1284605"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2</xdr:col>
      <xdr:colOff>800280</xdr:colOff>
      <xdr:row>2</xdr:row>
      <xdr:rowOff>0</xdr:rowOff>
    </xdr:from>
    <xdr:to>
      <xdr:col>3</xdr:col>
      <xdr:colOff>828000</xdr:colOff>
      <xdr:row>3</xdr:row>
      <xdr:rowOff>161280</xdr:rowOff>
    </xdr:to>
    <xdr:sp macro="" textlink="">
      <xdr:nvSpPr>
        <xdr:cNvPr id="165" name="CustomShape 1">
          <a:hlinkClick xmlns:r="http://schemas.openxmlformats.org/officeDocument/2006/relationships" r:id="rId1"/>
        </xdr:cNvPr>
        <xdr:cNvSpPr/>
      </xdr:nvSpPr>
      <xdr:spPr>
        <a:xfrm>
          <a:off x="5226685" y="409575"/>
          <a:ext cx="1351280"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76320</xdr:colOff>
      <xdr:row>13</xdr:row>
      <xdr:rowOff>0</xdr:rowOff>
    </xdr:from>
    <xdr:to>
      <xdr:col>9</xdr:col>
      <xdr:colOff>399600</xdr:colOff>
      <xdr:row>13</xdr:row>
      <xdr:rowOff>208800</xdr:rowOff>
    </xdr:to>
    <xdr:sp macro="" textlink="">
      <xdr:nvSpPr>
        <xdr:cNvPr id="166" name="CustomShape 1"/>
        <xdr:cNvSpPr/>
      </xdr:nvSpPr>
      <xdr:spPr>
        <a:xfrm>
          <a:off x="76200" y="2571750"/>
          <a:ext cx="13608050" cy="20828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ESTUDIANTES</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0</xdr:colOff>
      <xdr:row>18</xdr:row>
      <xdr:rowOff>0</xdr:rowOff>
    </xdr:from>
    <xdr:to>
      <xdr:col>9</xdr:col>
      <xdr:colOff>447120</xdr:colOff>
      <xdr:row>18</xdr:row>
      <xdr:rowOff>180360</xdr:rowOff>
    </xdr:to>
    <xdr:sp macro="" textlink="">
      <xdr:nvSpPr>
        <xdr:cNvPr id="167" name="CustomShape 1"/>
        <xdr:cNvSpPr/>
      </xdr:nvSpPr>
      <xdr:spPr>
        <a:xfrm>
          <a:off x="0" y="4000500"/>
          <a:ext cx="13731875" cy="18034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PERSONAL</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66600</xdr:colOff>
      <xdr:row>9</xdr:row>
      <xdr:rowOff>237960</xdr:rowOff>
    </xdr:from>
    <xdr:to>
      <xdr:col>9</xdr:col>
      <xdr:colOff>351720</xdr:colOff>
      <xdr:row>10</xdr:row>
      <xdr:rowOff>141840</xdr:rowOff>
    </xdr:to>
    <xdr:sp macro="" textlink="">
      <xdr:nvSpPr>
        <xdr:cNvPr id="168" name="CustomShape 1"/>
        <xdr:cNvSpPr/>
      </xdr:nvSpPr>
      <xdr:spPr>
        <a:xfrm>
          <a:off x="66040" y="1666240"/>
          <a:ext cx="13569950" cy="189865"/>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ESTUDIANTES Y PERSONAL DOCENTE</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1</xdr:col>
      <xdr:colOff>352440</xdr:colOff>
      <xdr:row>6</xdr:row>
      <xdr:rowOff>114480</xdr:rowOff>
    </xdr:from>
    <xdr:to>
      <xdr:col>8</xdr:col>
      <xdr:colOff>1009080</xdr:colOff>
      <xdr:row>7</xdr:row>
      <xdr:rowOff>218520</xdr:rowOff>
    </xdr:to>
    <xdr:sp macro="" textlink="">
      <xdr:nvSpPr>
        <xdr:cNvPr id="169" name="CustomShape 1"/>
        <xdr:cNvSpPr/>
      </xdr:nvSpPr>
      <xdr:spPr>
        <a:xfrm>
          <a:off x="3045460" y="685800"/>
          <a:ext cx="9924415" cy="38989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EDUCACIÓN TERCIARIA NO UNIVERSITARIA</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9</xdr:col>
      <xdr:colOff>47520</xdr:colOff>
      <xdr:row>6</xdr:row>
      <xdr:rowOff>114480</xdr:rowOff>
    </xdr:from>
    <xdr:to>
      <xdr:col>10</xdr:col>
      <xdr:colOff>8640</xdr:colOff>
      <xdr:row>7</xdr:row>
      <xdr:rowOff>180360</xdr:rowOff>
    </xdr:to>
    <xdr:sp macro="" textlink="">
      <xdr:nvSpPr>
        <xdr:cNvPr id="170" name="CustomShape 1">
          <a:hlinkClick xmlns:r="http://schemas.openxmlformats.org/officeDocument/2006/relationships" r:id="rId1"/>
        </xdr:cNvPr>
        <xdr:cNvSpPr/>
      </xdr:nvSpPr>
      <xdr:spPr>
        <a:xfrm>
          <a:off x="13331825" y="685800"/>
          <a:ext cx="1285240" cy="351790"/>
        </a:xfrm>
        <a:prstGeom prst="rect">
          <a:avLst/>
        </a:prstGeom>
        <a:solidFill>
          <a:schemeClr val="accent3">
            <a:lumMod val="75000"/>
          </a:schemeClr>
        </a:soli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chemeClr val="bg1"/>
              </a:solidFill>
              <a:latin typeface="Verdana" panose="020B0604030504040204" pitchFamily="34" charset="0"/>
              <a:ea typeface="Verdana" panose="020B0604030504040204" pitchFamily="34" charset="0"/>
            </a:rPr>
            <a:t>VOLVER</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editAs="oneCell">
    <xdr:from>
      <xdr:col>2</xdr:col>
      <xdr:colOff>107157</xdr:colOff>
      <xdr:row>0</xdr:row>
      <xdr:rowOff>0</xdr:rowOff>
    </xdr:from>
    <xdr:to>
      <xdr:col>7</xdr:col>
      <xdr:colOff>1022304</xdr:colOff>
      <xdr:row>6</xdr:row>
      <xdr:rowOff>118261</xdr:rowOff>
    </xdr:to>
    <xdr:pic>
      <xdr:nvPicPr>
        <xdr:cNvPr id="2" name="1 Imagen"/>
        <xdr:cNvPicPr>
          <a:picLocks noChangeAspect="1"/>
        </xdr:cNvPicPr>
      </xdr:nvPicPr>
      <xdr:blipFill>
        <a:blip xmlns:r="http://schemas.openxmlformats.org/officeDocument/2006/relationships" r:embed="rId2"/>
        <a:stretch>
          <a:fillRect/>
        </a:stretch>
      </xdr:blipFill>
      <xdr:spPr>
        <a:xfrm>
          <a:off x="4119563" y="0"/>
          <a:ext cx="7523116" cy="1737511"/>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xdr:from>
      <xdr:col>3</xdr:col>
      <xdr:colOff>0</xdr:colOff>
      <xdr:row>2</xdr:row>
      <xdr:rowOff>0</xdr:rowOff>
    </xdr:from>
    <xdr:to>
      <xdr:col>4</xdr:col>
      <xdr:colOff>84960</xdr:colOff>
      <xdr:row>3</xdr:row>
      <xdr:rowOff>161280</xdr:rowOff>
    </xdr:to>
    <xdr:sp macro="" textlink="">
      <xdr:nvSpPr>
        <xdr:cNvPr id="173" name="CustomShape 1">
          <a:hlinkClick xmlns:r="http://schemas.openxmlformats.org/officeDocument/2006/relationships" r:id="rId1"/>
        </xdr:cNvPr>
        <xdr:cNvSpPr/>
      </xdr:nvSpPr>
      <xdr:spPr>
        <a:xfrm>
          <a:off x="6461125" y="323850"/>
          <a:ext cx="1268095"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6</xdr:col>
      <xdr:colOff>0</xdr:colOff>
      <xdr:row>2</xdr:row>
      <xdr:rowOff>66600</xdr:rowOff>
    </xdr:from>
    <xdr:to>
      <xdr:col>7</xdr:col>
      <xdr:colOff>418320</xdr:colOff>
      <xdr:row>4</xdr:row>
      <xdr:rowOff>65880</xdr:rowOff>
    </xdr:to>
    <xdr:sp macro="" textlink="">
      <xdr:nvSpPr>
        <xdr:cNvPr id="174" name="CustomShape 1">
          <a:hlinkClick xmlns:r="http://schemas.openxmlformats.org/officeDocument/2006/relationships" r:id="rId1"/>
        </xdr:cNvPr>
        <xdr:cNvSpPr/>
      </xdr:nvSpPr>
      <xdr:spPr>
        <a:xfrm>
          <a:off x="9076055" y="389890"/>
          <a:ext cx="1229995"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6</xdr:col>
      <xdr:colOff>0</xdr:colOff>
      <xdr:row>2</xdr:row>
      <xdr:rowOff>0</xdr:rowOff>
    </xdr:from>
    <xdr:to>
      <xdr:col>8</xdr:col>
      <xdr:colOff>75600</xdr:colOff>
      <xdr:row>3</xdr:row>
      <xdr:rowOff>161280</xdr:rowOff>
    </xdr:to>
    <xdr:sp macro="" textlink="">
      <xdr:nvSpPr>
        <xdr:cNvPr id="175" name="CustomShape 1">
          <a:hlinkClick xmlns:r="http://schemas.openxmlformats.org/officeDocument/2006/relationships" r:id="rId1"/>
        </xdr:cNvPr>
        <xdr:cNvSpPr/>
      </xdr:nvSpPr>
      <xdr:spPr>
        <a:xfrm>
          <a:off x="9337040" y="323850"/>
          <a:ext cx="1950085"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4</xdr:col>
      <xdr:colOff>523800</xdr:colOff>
      <xdr:row>1</xdr:row>
      <xdr:rowOff>142920</xdr:rowOff>
    </xdr:from>
    <xdr:to>
      <xdr:col>6</xdr:col>
      <xdr:colOff>561240</xdr:colOff>
      <xdr:row>3</xdr:row>
      <xdr:rowOff>151560</xdr:rowOff>
    </xdr:to>
    <xdr:sp macro="" textlink="">
      <xdr:nvSpPr>
        <xdr:cNvPr id="176" name="CustomShape 1">
          <a:hlinkClick xmlns:r="http://schemas.openxmlformats.org/officeDocument/2006/relationships" r:id="rId1"/>
        </xdr:cNvPr>
        <xdr:cNvSpPr/>
      </xdr:nvSpPr>
      <xdr:spPr>
        <a:xfrm>
          <a:off x="7688580" y="295275"/>
          <a:ext cx="1661795" cy="38925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3</xdr:col>
      <xdr:colOff>0</xdr:colOff>
      <xdr:row>2</xdr:row>
      <xdr:rowOff>0</xdr:rowOff>
    </xdr:from>
    <xdr:to>
      <xdr:col>4</xdr:col>
      <xdr:colOff>646920</xdr:colOff>
      <xdr:row>3</xdr:row>
      <xdr:rowOff>159120</xdr:rowOff>
    </xdr:to>
    <xdr:sp macro="" textlink="">
      <xdr:nvSpPr>
        <xdr:cNvPr id="177" name="CustomShape 1">
          <a:hlinkClick xmlns:r="http://schemas.openxmlformats.org/officeDocument/2006/relationships" r:id="rId1"/>
        </xdr:cNvPr>
        <xdr:cNvSpPr/>
      </xdr:nvSpPr>
      <xdr:spPr>
        <a:xfrm>
          <a:off x="6989445" y="304800"/>
          <a:ext cx="1583690" cy="38735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0</xdr:colOff>
      <xdr:row>14</xdr:row>
      <xdr:rowOff>9360</xdr:rowOff>
    </xdr:from>
    <xdr:to>
      <xdr:col>9</xdr:col>
      <xdr:colOff>408960</xdr:colOff>
      <xdr:row>14</xdr:row>
      <xdr:rowOff>180000</xdr:rowOff>
    </xdr:to>
    <xdr:sp macro="" textlink="">
      <xdr:nvSpPr>
        <xdr:cNvPr id="178" name="CustomShape 1"/>
        <xdr:cNvSpPr/>
      </xdr:nvSpPr>
      <xdr:spPr>
        <a:xfrm>
          <a:off x="0" y="2809240"/>
          <a:ext cx="13693775" cy="170815"/>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ESTUDIANTES</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63500</xdr:colOff>
      <xdr:row>18</xdr:row>
      <xdr:rowOff>275167</xdr:rowOff>
    </xdr:from>
    <xdr:to>
      <xdr:col>9</xdr:col>
      <xdr:colOff>462740</xdr:colOff>
      <xdr:row>19</xdr:row>
      <xdr:rowOff>150697</xdr:rowOff>
    </xdr:to>
    <xdr:sp macro="" textlink="">
      <xdr:nvSpPr>
        <xdr:cNvPr id="179" name="CustomShape 1"/>
        <xdr:cNvSpPr/>
      </xdr:nvSpPr>
      <xdr:spPr>
        <a:xfrm>
          <a:off x="63500" y="5312834"/>
          <a:ext cx="13681323" cy="16128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PERSONAL</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0</xdr:colOff>
      <xdr:row>11</xdr:row>
      <xdr:rowOff>0</xdr:rowOff>
    </xdr:from>
    <xdr:to>
      <xdr:col>9</xdr:col>
      <xdr:colOff>465840</xdr:colOff>
      <xdr:row>11</xdr:row>
      <xdr:rowOff>151920</xdr:rowOff>
    </xdr:to>
    <xdr:sp macro="" textlink="">
      <xdr:nvSpPr>
        <xdr:cNvPr id="180" name="CustomShape 1"/>
        <xdr:cNvSpPr/>
      </xdr:nvSpPr>
      <xdr:spPr>
        <a:xfrm>
          <a:off x="0" y="1943100"/>
          <a:ext cx="13750290" cy="151765"/>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ESTUDIANTES Y PERSONAL DOCENTE</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600120</xdr:colOff>
      <xdr:row>6</xdr:row>
      <xdr:rowOff>257040</xdr:rowOff>
    </xdr:from>
    <xdr:to>
      <xdr:col>8</xdr:col>
      <xdr:colOff>18360</xdr:colOff>
      <xdr:row>8</xdr:row>
      <xdr:rowOff>56160</xdr:rowOff>
    </xdr:to>
    <xdr:sp macro="" textlink="">
      <xdr:nvSpPr>
        <xdr:cNvPr id="181" name="CustomShape 1"/>
        <xdr:cNvSpPr/>
      </xdr:nvSpPr>
      <xdr:spPr>
        <a:xfrm>
          <a:off x="600075" y="770890"/>
          <a:ext cx="11378565" cy="37084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FORMACIÓN EN EDUCACIÓN </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8</xdr:col>
      <xdr:colOff>371520</xdr:colOff>
      <xdr:row>7</xdr:row>
      <xdr:rowOff>28440</xdr:rowOff>
    </xdr:from>
    <xdr:to>
      <xdr:col>9</xdr:col>
      <xdr:colOff>332640</xdr:colOff>
      <xdr:row>8</xdr:row>
      <xdr:rowOff>65880</xdr:rowOff>
    </xdr:to>
    <xdr:sp macro="" textlink="">
      <xdr:nvSpPr>
        <xdr:cNvPr id="182" name="CustomShape 1">
          <a:hlinkClick xmlns:r="http://schemas.openxmlformats.org/officeDocument/2006/relationships" r:id="rId1"/>
        </xdr:cNvPr>
        <xdr:cNvSpPr/>
      </xdr:nvSpPr>
      <xdr:spPr>
        <a:xfrm>
          <a:off x="12332335" y="828040"/>
          <a:ext cx="1284605" cy="323215"/>
        </a:xfrm>
        <a:prstGeom prst="rect">
          <a:avLst/>
        </a:prstGeom>
        <a:solidFill>
          <a:schemeClr val="accent3">
            <a:lumMod val="75000"/>
          </a:schemeClr>
        </a:soli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chemeClr val="bg1"/>
              </a:solidFill>
              <a:latin typeface="Verdana" panose="020B0604030504040204" pitchFamily="34" charset="0"/>
              <a:ea typeface="Verdana" panose="020B0604030504040204" pitchFamily="34" charset="0"/>
            </a:rPr>
            <a:t>VOLVER</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editAs="oneCell">
    <xdr:from>
      <xdr:col>1</xdr:col>
      <xdr:colOff>1308060</xdr:colOff>
      <xdr:row>0</xdr:row>
      <xdr:rowOff>0</xdr:rowOff>
    </xdr:from>
    <xdr:to>
      <xdr:col>5</xdr:col>
      <xdr:colOff>691125</xdr:colOff>
      <xdr:row>5</xdr:row>
      <xdr:rowOff>205080</xdr:rowOff>
    </xdr:to>
    <xdr:pic>
      <xdr:nvPicPr>
        <xdr:cNvPr id="184" name="8 Imagen"/>
        <xdr:cNvPicPr/>
      </xdr:nvPicPr>
      <xdr:blipFill>
        <a:blip xmlns:r="http://schemas.openxmlformats.org/officeDocument/2006/relationships" r:embed="rId2"/>
        <a:stretch>
          <a:fillRect/>
        </a:stretch>
      </xdr:blipFill>
      <xdr:spPr>
        <a:xfrm>
          <a:off x="4003635" y="0"/>
          <a:ext cx="4678965" cy="153858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12</xdr:col>
      <xdr:colOff>428760</xdr:colOff>
      <xdr:row>2</xdr:row>
      <xdr:rowOff>38160</xdr:rowOff>
    </xdr:from>
    <xdr:to>
      <xdr:col>13</xdr:col>
      <xdr:colOff>561240</xdr:colOff>
      <xdr:row>3</xdr:row>
      <xdr:rowOff>123120</xdr:rowOff>
    </xdr:to>
    <xdr:sp macro="" textlink="">
      <xdr:nvSpPr>
        <xdr:cNvPr id="56" name="CustomShape 1">
          <a:hlinkClick xmlns:r="http://schemas.openxmlformats.org/officeDocument/2006/relationships" r:id="rId1"/>
        </xdr:cNvPr>
        <xdr:cNvSpPr/>
      </xdr:nvSpPr>
      <xdr:spPr>
        <a:xfrm>
          <a:off x="9865360" y="361950"/>
          <a:ext cx="1517650" cy="246380"/>
        </a:xfrm>
        <a:prstGeom prst="rect">
          <a:avLst/>
        </a:prstGeom>
        <a:solidFill>
          <a:srgbClr val="FFFFFF"/>
        </a:solidFill>
        <a:ln>
          <a:no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36720" tIns="18360" rIns="36720" bIns="0">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12</xdr:col>
      <xdr:colOff>0</xdr:colOff>
      <xdr:row>2</xdr:row>
      <xdr:rowOff>0</xdr:rowOff>
    </xdr:from>
    <xdr:to>
      <xdr:col>13</xdr:col>
      <xdr:colOff>570960</xdr:colOff>
      <xdr:row>3</xdr:row>
      <xdr:rowOff>161280</xdr:rowOff>
    </xdr:to>
    <xdr:sp macro="" textlink="">
      <xdr:nvSpPr>
        <xdr:cNvPr id="57" name="CustomShape 1">
          <a:hlinkClick xmlns:r="http://schemas.openxmlformats.org/officeDocument/2006/relationships" r:id="rId2"/>
        </xdr:cNvPr>
        <xdr:cNvSpPr/>
      </xdr:nvSpPr>
      <xdr:spPr>
        <a:xfrm>
          <a:off x="9436735" y="323850"/>
          <a:ext cx="1956435"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2</xdr:col>
      <xdr:colOff>762120</xdr:colOff>
      <xdr:row>2</xdr:row>
      <xdr:rowOff>19080</xdr:rowOff>
    </xdr:from>
    <xdr:to>
      <xdr:col>4</xdr:col>
      <xdr:colOff>9000</xdr:colOff>
      <xdr:row>4</xdr:row>
      <xdr:rowOff>18360</xdr:rowOff>
    </xdr:to>
    <xdr:sp macro="" textlink="">
      <xdr:nvSpPr>
        <xdr:cNvPr id="185" name="CustomShape 1">
          <a:hlinkClick xmlns:r="http://schemas.openxmlformats.org/officeDocument/2006/relationships" r:id="rId1"/>
        </xdr:cNvPr>
        <xdr:cNvSpPr/>
      </xdr:nvSpPr>
      <xdr:spPr>
        <a:xfrm>
          <a:off x="4407535" y="342900"/>
          <a:ext cx="2171700"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10</xdr:col>
      <xdr:colOff>9360</xdr:colOff>
      <xdr:row>2</xdr:row>
      <xdr:rowOff>9360</xdr:rowOff>
    </xdr:from>
    <xdr:to>
      <xdr:col>10</xdr:col>
      <xdr:colOff>1044720</xdr:colOff>
      <xdr:row>4</xdr:row>
      <xdr:rowOff>8640</xdr:rowOff>
    </xdr:to>
    <xdr:sp macro="" textlink="">
      <xdr:nvSpPr>
        <xdr:cNvPr id="186" name="CustomShape 1">
          <a:hlinkClick xmlns:r="http://schemas.openxmlformats.org/officeDocument/2006/relationships" r:id="rId1"/>
        </xdr:cNvPr>
        <xdr:cNvSpPr/>
      </xdr:nvSpPr>
      <xdr:spPr>
        <a:xfrm>
          <a:off x="12642850" y="332740"/>
          <a:ext cx="1035685"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7</xdr:col>
      <xdr:colOff>0</xdr:colOff>
      <xdr:row>2</xdr:row>
      <xdr:rowOff>0</xdr:rowOff>
    </xdr:from>
    <xdr:to>
      <xdr:col>9</xdr:col>
      <xdr:colOff>151560</xdr:colOff>
      <xdr:row>3</xdr:row>
      <xdr:rowOff>161280</xdr:rowOff>
    </xdr:to>
    <xdr:sp macro="" textlink="">
      <xdr:nvSpPr>
        <xdr:cNvPr id="187" name="CustomShape 1">
          <a:hlinkClick xmlns:r="http://schemas.openxmlformats.org/officeDocument/2006/relationships" r:id="rId1"/>
        </xdr:cNvPr>
        <xdr:cNvSpPr/>
      </xdr:nvSpPr>
      <xdr:spPr>
        <a:xfrm>
          <a:off x="8673465" y="323850"/>
          <a:ext cx="1775460" cy="32258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4</xdr:col>
      <xdr:colOff>47520</xdr:colOff>
      <xdr:row>2</xdr:row>
      <xdr:rowOff>9360</xdr:rowOff>
    </xdr:from>
    <xdr:to>
      <xdr:col>5</xdr:col>
      <xdr:colOff>8640</xdr:colOff>
      <xdr:row>3</xdr:row>
      <xdr:rowOff>170640</xdr:rowOff>
    </xdr:to>
    <xdr:sp macro="" textlink="">
      <xdr:nvSpPr>
        <xdr:cNvPr id="188" name="CustomShape 1">
          <a:hlinkClick xmlns:r="http://schemas.openxmlformats.org/officeDocument/2006/relationships" r:id="rId1"/>
        </xdr:cNvPr>
        <xdr:cNvSpPr/>
      </xdr:nvSpPr>
      <xdr:spPr>
        <a:xfrm>
          <a:off x="6214745" y="313690"/>
          <a:ext cx="1285240" cy="38989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56520</xdr:colOff>
      <xdr:row>3</xdr:row>
      <xdr:rowOff>159120</xdr:rowOff>
    </xdr:to>
    <xdr:sp macro="" textlink="">
      <xdr:nvSpPr>
        <xdr:cNvPr id="189" name="CustomShape 1">
          <a:hlinkClick xmlns:r="http://schemas.openxmlformats.org/officeDocument/2006/relationships" r:id="rId1"/>
        </xdr:cNvPr>
        <xdr:cNvSpPr/>
      </xdr:nvSpPr>
      <xdr:spPr>
        <a:xfrm>
          <a:off x="4744085" y="304800"/>
          <a:ext cx="1280160" cy="38735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3</xdr:col>
      <xdr:colOff>671040</xdr:colOff>
      <xdr:row>2</xdr:row>
      <xdr:rowOff>0</xdr:rowOff>
    </xdr:from>
    <xdr:to>
      <xdr:col>4</xdr:col>
      <xdr:colOff>849240</xdr:colOff>
      <xdr:row>4</xdr:row>
      <xdr:rowOff>149040</xdr:rowOff>
    </xdr:to>
    <xdr:sp macro="" textlink="">
      <xdr:nvSpPr>
        <xdr:cNvPr id="190" name="CustomShape 1">
          <a:hlinkClick xmlns:r="http://schemas.openxmlformats.org/officeDocument/2006/relationships" r:id="rId1"/>
        </xdr:cNvPr>
        <xdr:cNvSpPr/>
      </xdr:nvSpPr>
      <xdr:spPr>
        <a:xfrm>
          <a:off x="6095365" y="457200"/>
          <a:ext cx="1261745" cy="3867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0</xdr:colOff>
      <xdr:row>13</xdr:row>
      <xdr:rowOff>38160</xdr:rowOff>
    </xdr:from>
    <xdr:to>
      <xdr:col>9</xdr:col>
      <xdr:colOff>761400</xdr:colOff>
      <xdr:row>13</xdr:row>
      <xdr:rowOff>227880</xdr:rowOff>
    </xdr:to>
    <xdr:sp macro="" textlink="">
      <xdr:nvSpPr>
        <xdr:cNvPr id="191" name="CustomShape 1"/>
        <xdr:cNvSpPr/>
      </xdr:nvSpPr>
      <xdr:spPr>
        <a:xfrm>
          <a:off x="0" y="2609850"/>
          <a:ext cx="12931775" cy="18923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ESTUDIANTES</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0</xdr:colOff>
      <xdr:row>23</xdr:row>
      <xdr:rowOff>0</xdr:rowOff>
    </xdr:from>
    <xdr:to>
      <xdr:col>10</xdr:col>
      <xdr:colOff>361080</xdr:colOff>
      <xdr:row>23</xdr:row>
      <xdr:rowOff>170640</xdr:rowOff>
    </xdr:to>
    <xdr:sp macro="" textlink="">
      <xdr:nvSpPr>
        <xdr:cNvPr id="192" name="CustomShape 1"/>
        <xdr:cNvSpPr/>
      </xdr:nvSpPr>
      <xdr:spPr>
        <a:xfrm>
          <a:off x="0" y="5343525"/>
          <a:ext cx="13855065" cy="17018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PERSONAL</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1266840</xdr:colOff>
      <xdr:row>5</xdr:row>
      <xdr:rowOff>247680</xdr:rowOff>
    </xdr:from>
    <xdr:to>
      <xdr:col>7</xdr:col>
      <xdr:colOff>675720</xdr:colOff>
      <xdr:row>7</xdr:row>
      <xdr:rowOff>27720</xdr:rowOff>
    </xdr:to>
    <xdr:sp macro="" textlink="">
      <xdr:nvSpPr>
        <xdr:cNvPr id="193" name="CustomShape 1"/>
        <xdr:cNvSpPr/>
      </xdr:nvSpPr>
      <xdr:spPr>
        <a:xfrm>
          <a:off x="1266825" y="533400"/>
          <a:ext cx="8931275" cy="351155"/>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EDUCACIÓN TERCIARIA UNIVERSITARIA</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7</xdr:col>
      <xdr:colOff>1066680</xdr:colOff>
      <xdr:row>5</xdr:row>
      <xdr:rowOff>247680</xdr:rowOff>
    </xdr:from>
    <xdr:to>
      <xdr:col>8</xdr:col>
      <xdr:colOff>1027800</xdr:colOff>
      <xdr:row>7</xdr:row>
      <xdr:rowOff>56520</xdr:rowOff>
    </xdr:to>
    <xdr:sp macro="" textlink="">
      <xdr:nvSpPr>
        <xdr:cNvPr id="195" name="CustomShape 1">
          <a:hlinkClick xmlns:r="http://schemas.openxmlformats.org/officeDocument/2006/relationships" r:id="rId1"/>
        </xdr:cNvPr>
        <xdr:cNvSpPr/>
      </xdr:nvSpPr>
      <xdr:spPr>
        <a:xfrm>
          <a:off x="10588625" y="533400"/>
          <a:ext cx="1285240" cy="380365"/>
        </a:xfrm>
        <a:prstGeom prst="rect">
          <a:avLst/>
        </a:prstGeom>
        <a:solidFill>
          <a:schemeClr val="accent3">
            <a:lumMod val="75000"/>
          </a:schemeClr>
        </a:soli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chemeClr val="bg1"/>
              </a:solidFill>
              <a:latin typeface="Verdana" panose="020B0604030504040204" pitchFamily="34" charset="0"/>
              <a:ea typeface="Verdana" panose="020B0604030504040204" pitchFamily="34" charset="0"/>
            </a:rPr>
            <a:t>VOLVER</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0</xdr:colOff>
      <xdr:row>10</xdr:row>
      <xdr:rowOff>0</xdr:rowOff>
    </xdr:from>
    <xdr:to>
      <xdr:col>9</xdr:col>
      <xdr:colOff>761400</xdr:colOff>
      <xdr:row>10</xdr:row>
      <xdr:rowOff>189720</xdr:rowOff>
    </xdr:to>
    <xdr:sp macro="" textlink="">
      <xdr:nvSpPr>
        <xdr:cNvPr id="196" name="CustomShape 1"/>
        <xdr:cNvSpPr/>
      </xdr:nvSpPr>
      <xdr:spPr>
        <a:xfrm>
          <a:off x="0" y="1714500"/>
          <a:ext cx="12931775" cy="18923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INSTITUCIONES</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editAs="oneCell">
    <xdr:from>
      <xdr:col>1</xdr:col>
      <xdr:colOff>1285875</xdr:colOff>
      <xdr:row>0</xdr:row>
      <xdr:rowOff>0</xdr:rowOff>
    </xdr:from>
    <xdr:to>
      <xdr:col>6</xdr:col>
      <xdr:colOff>1218000</xdr:colOff>
      <xdr:row>5</xdr:row>
      <xdr:rowOff>160687</xdr:rowOff>
    </xdr:to>
    <xdr:pic>
      <xdr:nvPicPr>
        <xdr:cNvPr id="2" name="1 Imagen"/>
        <xdr:cNvPicPr>
          <a:picLocks noChangeAspect="1"/>
        </xdr:cNvPicPr>
      </xdr:nvPicPr>
      <xdr:blipFill>
        <a:blip xmlns:r="http://schemas.openxmlformats.org/officeDocument/2006/relationships" r:embed="rId2"/>
        <a:stretch>
          <a:fillRect/>
        </a:stretch>
      </xdr:blipFill>
      <xdr:spPr>
        <a:xfrm>
          <a:off x="2867025" y="0"/>
          <a:ext cx="6552000" cy="1513237"/>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457200</xdr:colOff>
      <xdr:row>3</xdr:row>
      <xdr:rowOff>0</xdr:rowOff>
    </xdr:to>
    <xdr:sp macro="" textlink="">
      <xdr:nvSpPr>
        <xdr:cNvPr id="2" name="Text Box 2">
          <a:hlinkClick xmlns:r="http://schemas.openxmlformats.org/officeDocument/2006/relationships" r:id="rId1"/>
          <a:extLst>
            <a:ext uri="{FF2B5EF4-FFF2-40B4-BE49-F238E27FC236}">
              <a16:creationId xmlns:a16="http://schemas.microsoft.com/office/drawing/2014/main" id="{00000000-0008-0000-0E00-000002000000}"/>
            </a:ext>
          </a:extLst>
        </xdr:cNvPr>
        <xdr:cNvSpPr txBox="1">
          <a:spLocks noChangeArrowheads="1"/>
        </xdr:cNvSpPr>
      </xdr:nvSpPr>
      <xdr:spPr bwMode="auto">
        <a:xfrm>
          <a:off x="7305675" y="161925"/>
          <a:ext cx="1181100" cy="323850"/>
        </a:xfrm>
        <a:prstGeom prst="rect">
          <a:avLst/>
        </a:prstGeom>
        <a:ln>
          <a:headEnd/>
          <a:tailEnd/>
        </a:ln>
      </xdr:spPr>
      <xdr:style>
        <a:lnRef idx="0">
          <a:schemeClr val="accent3"/>
        </a:lnRef>
        <a:fillRef idx="3">
          <a:schemeClr val="accent3"/>
        </a:fillRef>
        <a:effectRef idx="3">
          <a:schemeClr val="accent3"/>
        </a:effectRef>
        <a:fontRef idx="minor">
          <a:schemeClr val="lt1"/>
        </a:fontRef>
      </xdr:style>
      <xdr:txBody>
        <a:bodyPr vertOverflow="clip" wrap="square" lIns="36576" tIns="18288" rIns="36576" bIns="0" anchor="ctr" upright="1"/>
        <a:lstStyle/>
        <a:p>
          <a:pPr algn="ctr" rtl="0">
            <a:defRPr sz="1000"/>
          </a:pPr>
          <a:r>
            <a:rPr lang="en-US" sz="1000" b="1" i="0" strike="noStrike">
              <a:solidFill>
                <a:srgbClr val="FFFFFF"/>
              </a:solidFill>
              <a:latin typeface="Courier"/>
            </a:rPr>
            <a:t>VOLVER</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5</xdr:col>
      <xdr:colOff>57150</xdr:colOff>
      <xdr:row>0</xdr:row>
      <xdr:rowOff>57150</xdr:rowOff>
    </xdr:from>
    <xdr:to>
      <xdr:col>6</xdr:col>
      <xdr:colOff>581025</xdr:colOff>
      <xdr:row>2</xdr:row>
      <xdr:rowOff>57150</xdr:rowOff>
    </xdr:to>
    <xdr:sp macro="" textlink="">
      <xdr:nvSpPr>
        <xdr:cNvPr id="2" name="Text Box 2">
          <a:hlinkClick xmlns:r="http://schemas.openxmlformats.org/officeDocument/2006/relationships" r:id="rId1"/>
          <a:extLst>
            <a:ext uri="{FF2B5EF4-FFF2-40B4-BE49-F238E27FC236}">
              <a16:creationId xmlns:a16="http://schemas.microsoft.com/office/drawing/2014/main" id="{00000000-0008-0000-0F00-000005000000}"/>
            </a:ext>
          </a:extLst>
        </xdr:cNvPr>
        <xdr:cNvSpPr txBox="1">
          <a:spLocks noChangeArrowheads="1"/>
        </xdr:cNvSpPr>
      </xdr:nvSpPr>
      <xdr:spPr bwMode="auto">
        <a:xfrm>
          <a:off x="5934075" y="57150"/>
          <a:ext cx="1181100" cy="323850"/>
        </a:xfrm>
        <a:prstGeom prst="rect">
          <a:avLst/>
        </a:prstGeom>
        <a:ln>
          <a:headEnd/>
          <a:tailEnd/>
        </a:ln>
      </xdr:spPr>
      <xdr:style>
        <a:lnRef idx="0">
          <a:schemeClr val="accent3"/>
        </a:lnRef>
        <a:fillRef idx="3">
          <a:schemeClr val="accent3"/>
        </a:fillRef>
        <a:effectRef idx="3">
          <a:schemeClr val="accent3"/>
        </a:effectRef>
        <a:fontRef idx="minor">
          <a:schemeClr val="lt1"/>
        </a:fontRef>
      </xdr:style>
      <xdr:txBody>
        <a:bodyPr vertOverflow="clip" wrap="square" lIns="36576" tIns="18288" rIns="36576" bIns="0" anchor="ctr" upright="1"/>
        <a:lstStyle/>
        <a:p>
          <a:pPr algn="ctr" rtl="0">
            <a:defRPr sz="1000"/>
          </a:pPr>
          <a:r>
            <a:rPr lang="en-US" sz="1000" b="1" i="0" strike="noStrike">
              <a:solidFill>
                <a:srgbClr val="FFFFFF"/>
              </a:solidFill>
              <a:latin typeface="Courier"/>
            </a:rPr>
            <a:t>VOLVER</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4</xdr:col>
      <xdr:colOff>359833</xdr:colOff>
      <xdr:row>2</xdr:row>
      <xdr:rowOff>42334</xdr:rowOff>
    </xdr:from>
    <xdr:to>
      <xdr:col>6</xdr:col>
      <xdr:colOff>38100</xdr:colOff>
      <xdr:row>4</xdr:row>
      <xdr:rowOff>6351</xdr:rowOff>
    </xdr:to>
    <xdr:sp macro="" textlink="">
      <xdr:nvSpPr>
        <xdr:cNvPr id="2" name="Text Box 2">
          <a:hlinkClick xmlns:r="http://schemas.openxmlformats.org/officeDocument/2006/relationships" r:id="rId1"/>
          <a:extLst>
            <a:ext uri="{FF2B5EF4-FFF2-40B4-BE49-F238E27FC236}">
              <a16:creationId xmlns:a16="http://schemas.microsoft.com/office/drawing/2014/main" id="{00000000-0008-0000-1000-000002000000}"/>
            </a:ext>
          </a:extLst>
        </xdr:cNvPr>
        <xdr:cNvSpPr txBox="1">
          <a:spLocks noChangeArrowheads="1"/>
        </xdr:cNvSpPr>
      </xdr:nvSpPr>
      <xdr:spPr bwMode="auto">
        <a:xfrm>
          <a:off x="8903758" y="366184"/>
          <a:ext cx="1278467" cy="211667"/>
        </a:xfrm>
        <a:prstGeom prst="rect">
          <a:avLst/>
        </a:prstGeom>
        <a:ln>
          <a:headEnd/>
          <a:tailEnd/>
        </a:ln>
      </xdr:spPr>
      <xdr:style>
        <a:lnRef idx="0">
          <a:schemeClr val="accent3"/>
        </a:lnRef>
        <a:fillRef idx="3">
          <a:schemeClr val="accent3"/>
        </a:fillRef>
        <a:effectRef idx="3">
          <a:schemeClr val="accent3"/>
        </a:effectRef>
        <a:fontRef idx="minor">
          <a:schemeClr val="lt1"/>
        </a:fontRef>
      </xdr:style>
      <xdr:txBody>
        <a:bodyPr vertOverflow="clip" wrap="square" lIns="36576" tIns="18288" rIns="36576" bIns="0" anchor="ctr" upright="1"/>
        <a:lstStyle/>
        <a:p>
          <a:pPr algn="ctr" rtl="0">
            <a:defRPr sz="1000"/>
          </a:pPr>
          <a:r>
            <a:rPr lang="en-US" sz="1000" b="1" i="0" strike="noStrike">
              <a:solidFill>
                <a:srgbClr val="FFFFFF"/>
              </a:solidFill>
              <a:latin typeface="Courier"/>
            </a:rPr>
            <a:t>VOLVER</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723960</xdr:colOff>
      <xdr:row>3</xdr:row>
      <xdr:rowOff>114480</xdr:rowOff>
    </xdr:from>
    <xdr:to>
      <xdr:col>9</xdr:col>
      <xdr:colOff>370800</xdr:colOff>
      <xdr:row>4</xdr:row>
      <xdr:rowOff>113760</xdr:rowOff>
    </xdr:to>
    <xdr:sp macro="" textlink="">
      <xdr:nvSpPr>
        <xdr:cNvPr id="58" name="CustomShape 1">
          <a:hlinkClick xmlns:r="http://schemas.openxmlformats.org/officeDocument/2006/relationships" r:id="rId1"/>
        </xdr:cNvPr>
        <xdr:cNvSpPr/>
      </xdr:nvSpPr>
      <xdr:spPr>
        <a:xfrm>
          <a:off x="6635750" y="628650"/>
          <a:ext cx="829945" cy="247015"/>
        </a:xfrm>
        <a:prstGeom prst="rect">
          <a:avLst/>
        </a:prstGeom>
        <a:solidFill>
          <a:srgbClr val="FFFFFF"/>
        </a:solidFill>
        <a:ln>
          <a:noFill/>
        </a:ln>
        <a:effectLst>
          <a:outerShdw blurRad="40000" dist="23040" dir="5400000" rotWithShape="0">
            <a:srgbClr val="000000">
              <a:alpha val="35000"/>
            </a:srgbClr>
          </a:outerShdw>
        </a:effectLst>
      </xdr:spPr>
      <xdr:style>
        <a:lnRef idx="0">
          <a:schemeClr val="accent4"/>
        </a:lnRef>
        <a:fillRef idx="3">
          <a:schemeClr val="accent4"/>
        </a:fillRef>
        <a:effectRef idx="3">
          <a:schemeClr val="accent4"/>
        </a:effectRef>
        <a:fontRef idx="minor"/>
      </xdr:style>
      <xdr:txBody>
        <a:bodyPr lIns="36720" tIns="18360" rIns="36720" bIns="0">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twoCellAnchor>
    <xdr:from>
      <xdr:col>8</xdr:col>
      <xdr:colOff>466560</xdr:colOff>
      <xdr:row>3</xdr:row>
      <xdr:rowOff>57240</xdr:rowOff>
    </xdr:from>
    <xdr:to>
      <xdr:col>9</xdr:col>
      <xdr:colOff>551520</xdr:colOff>
      <xdr:row>4</xdr:row>
      <xdr:rowOff>132840</xdr:rowOff>
    </xdr:to>
    <xdr:sp macro="" textlink="">
      <xdr:nvSpPr>
        <xdr:cNvPr id="59" name="CustomShape 1">
          <a:hlinkClick xmlns:r="http://schemas.openxmlformats.org/officeDocument/2006/relationships" r:id="rId2"/>
        </xdr:cNvPr>
        <xdr:cNvSpPr/>
      </xdr:nvSpPr>
      <xdr:spPr>
        <a:xfrm>
          <a:off x="6377940" y="571500"/>
          <a:ext cx="1268730" cy="323215"/>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5</xdr:col>
      <xdr:colOff>613832</xdr:colOff>
      <xdr:row>0</xdr:row>
      <xdr:rowOff>76200</xdr:rowOff>
    </xdr:from>
    <xdr:to>
      <xdr:col>8</xdr:col>
      <xdr:colOff>222249</xdr:colOff>
      <xdr:row>2</xdr:row>
      <xdr:rowOff>76200</xdr:rowOff>
    </xdr:to>
    <xdr:sp macro="" textlink="">
      <xdr:nvSpPr>
        <xdr:cNvPr id="2" name="Text Box 2">
          <a:hlinkClick xmlns:r="http://schemas.openxmlformats.org/officeDocument/2006/relationships" r:id="rId1"/>
          <a:extLst>
            <a:ext uri="{FF2B5EF4-FFF2-40B4-BE49-F238E27FC236}">
              <a16:creationId xmlns:a16="http://schemas.microsoft.com/office/drawing/2014/main" id="{00000000-0008-0000-1100-000002000000}"/>
            </a:ext>
          </a:extLst>
        </xdr:cNvPr>
        <xdr:cNvSpPr txBox="1">
          <a:spLocks noChangeArrowheads="1"/>
        </xdr:cNvSpPr>
      </xdr:nvSpPr>
      <xdr:spPr bwMode="auto">
        <a:xfrm>
          <a:off x="7624232" y="76200"/>
          <a:ext cx="1580092" cy="323850"/>
        </a:xfrm>
        <a:prstGeom prst="rect">
          <a:avLst/>
        </a:prstGeom>
        <a:ln>
          <a:headEnd/>
          <a:tailEnd/>
        </a:ln>
      </xdr:spPr>
      <xdr:style>
        <a:lnRef idx="0">
          <a:schemeClr val="accent3"/>
        </a:lnRef>
        <a:fillRef idx="3">
          <a:schemeClr val="accent3"/>
        </a:fillRef>
        <a:effectRef idx="3">
          <a:schemeClr val="accent3"/>
        </a:effectRef>
        <a:fontRef idx="minor">
          <a:schemeClr val="lt1"/>
        </a:fontRef>
      </xdr:style>
      <xdr:txBody>
        <a:bodyPr vertOverflow="clip" wrap="square" lIns="36576" tIns="18288" rIns="36576" bIns="0" anchor="ctr" upright="1"/>
        <a:lstStyle/>
        <a:p>
          <a:pPr algn="ctr" rtl="0">
            <a:defRPr sz="1000"/>
          </a:pPr>
          <a:r>
            <a:rPr lang="en-US" sz="1000" b="1" i="0" strike="noStrike">
              <a:solidFill>
                <a:srgbClr val="FFFFFF"/>
              </a:solidFill>
              <a:latin typeface="Courier"/>
            </a:rPr>
            <a:t>VOLVER</a:t>
          </a: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7</xdr:col>
      <xdr:colOff>0</xdr:colOff>
      <xdr:row>2</xdr:row>
      <xdr:rowOff>0</xdr:rowOff>
    </xdr:from>
    <xdr:to>
      <xdr:col>9</xdr:col>
      <xdr:colOff>133350</xdr:colOff>
      <xdr:row>4</xdr:row>
      <xdr:rowOff>0</xdr:rowOff>
    </xdr:to>
    <xdr:sp macro="" textlink="">
      <xdr:nvSpPr>
        <xdr:cNvPr id="2" name="Text Box 2">
          <a:hlinkClick xmlns:r="http://schemas.openxmlformats.org/officeDocument/2006/relationships" r:id="rId1"/>
          <a:extLst>
            <a:ext uri="{FF2B5EF4-FFF2-40B4-BE49-F238E27FC236}">
              <a16:creationId xmlns:a16="http://schemas.microsoft.com/office/drawing/2014/main" id="{00000000-0008-0000-1200-000002000000}"/>
            </a:ext>
          </a:extLst>
        </xdr:cNvPr>
        <xdr:cNvSpPr txBox="1">
          <a:spLocks noChangeArrowheads="1"/>
        </xdr:cNvSpPr>
      </xdr:nvSpPr>
      <xdr:spPr bwMode="auto">
        <a:xfrm>
          <a:off x="8239125" y="323850"/>
          <a:ext cx="1181100" cy="323850"/>
        </a:xfrm>
        <a:prstGeom prst="rect">
          <a:avLst/>
        </a:prstGeom>
        <a:ln>
          <a:headEnd/>
          <a:tailEnd/>
        </a:ln>
      </xdr:spPr>
      <xdr:style>
        <a:lnRef idx="0">
          <a:schemeClr val="accent3"/>
        </a:lnRef>
        <a:fillRef idx="3">
          <a:schemeClr val="accent3"/>
        </a:fillRef>
        <a:effectRef idx="3">
          <a:schemeClr val="accent3"/>
        </a:effectRef>
        <a:fontRef idx="minor">
          <a:schemeClr val="lt1"/>
        </a:fontRef>
      </xdr:style>
      <xdr:txBody>
        <a:bodyPr vertOverflow="clip" wrap="square" lIns="36576" tIns="18288" rIns="36576" bIns="0" anchor="ctr" upright="1"/>
        <a:lstStyle/>
        <a:p>
          <a:pPr algn="ctr" rtl="0">
            <a:defRPr sz="1000"/>
          </a:pPr>
          <a:r>
            <a:rPr lang="en-US" sz="1000" b="1" i="0" strike="noStrike">
              <a:solidFill>
                <a:srgbClr val="FFFFFF"/>
              </a:solidFill>
              <a:latin typeface="Courier"/>
            </a:rPr>
            <a:t>VOLVER</a:t>
          </a: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3</xdr:col>
      <xdr:colOff>0</xdr:colOff>
      <xdr:row>2</xdr:row>
      <xdr:rowOff>0</xdr:rowOff>
    </xdr:from>
    <xdr:to>
      <xdr:col>4</xdr:col>
      <xdr:colOff>390525</xdr:colOff>
      <xdr:row>4</xdr:row>
      <xdr:rowOff>0</xdr:rowOff>
    </xdr:to>
    <xdr:sp macro="" textlink="">
      <xdr:nvSpPr>
        <xdr:cNvPr id="2" name="Text Box 2">
          <a:hlinkClick xmlns:r="http://schemas.openxmlformats.org/officeDocument/2006/relationships" r:id="rId1"/>
          <a:extLst>
            <a:ext uri="{FF2B5EF4-FFF2-40B4-BE49-F238E27FC236}">
              <a16:creationId xmlns:a16="http://schemas.microsoft.com/office/drawing/2014/main" id="{00000000-0008-0000-1300-000002000000}"/>
            </a:ext>
          </a:extLst>
        </xdr:cNvPr>
        <xdr:cNvSpPr txBox="1">
          <a:spLocks noChangeArrowheads="1"/>
        </xdr:cNvSpPr>
      </xdr:nvSpPr>
      <xdr:spPr bwMode="auto">
        <a:xfrm>
          <a:off x="5257800" y="381000"/>
          <a:ext cx="1314450" cy="323850"/>
        </a:xfrm>
        <a:prstGeom prst="rect">
          <a:avLst/>
        </a:prstGeom>
        <a:ln>
          <a:headEnd/>
          <a:tailEnd/>
        </a:ln>
      </xdr:spPr>
      <xdr:style>
        <a:lnRef idx="0">
          <a:schemeClr val="accent3"/>
        </a:lnRef>
        <a:fillRef idx="3">
          <a:schemeClr val="accent3"/>
        </a:fillRef>
        <a:effectRef idx="3">
          <a:schemeClr val="accent3"/>
        </a:effectRef>
        <a:fontRef idx="minor">
          <a:schemeClr val="lt1"/>
        </a:fontRef>
      </xdr:style>
      <xdr:txBody>
        <a:bodyPr vertOverflow="clip" wrap="square" lIns="36576" tIns="18288" rIns="36576" bIns="0" anchor="ctr" upright="1"/>
        <a:lstStyle/>
        <a:p>
          <a:pPr algn="ctr" rtl="0">
            <a:defRPr sz="1000"/>
          </a:pPr>
          <a:r>
            <a:rPr lang="en-US" sz="1000" b="1" i="0" strike="noStrike">
              <a:solidFill>
                <a:srgbClr val="FFFFFF"/>
              </a:solidFill>
              <a:latin typeface="Courier"/>
            </a:rPr>
            <a:t>VOLVER</a:t>
          </a: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8</xdr:col>
      <xdr:colOff>0</xdr:colOff>
      <xdr:row>2</xdr:row>
      <xdr:rowOff>0</xdr:rowOff>
    </xdr:from>
    <xdr:to>
      <xdr:col>9</xdr:col>
      <xdr:colOff>575982</xdr:colOff>
      <xdr:row>4</xdr:row>
      <xdr:rowOff>0</xdr:rowOff>
    </xdr:to>
    <xdr:sp macro="" textlink="">
      <xdr:nvSpPr>
        <xdr:cNvPr id="2" name="Text Box 2">
          <a:hlinkClick xmlns:r="http://schemas.openxmlformats.org/officeDocument/2006/relationships" r:id="rId1"/>
          <a:extLst>
            <a:ext uri="{FF2B5EF4-FFF2-40B4-BE49-F238E27FC236}">
              <a16:creationId xmlns:a16="http://schemas.microsoft.com/office/drawing/2014/main" id="{00000000-0008-0000-1400-000002000000}"/>
            </a:ext>
          </a:extLst>
        </xdr:cNvPr>
        <xdr:cNvSpPr txBox="1">
          <a:spLocks noChangeArrowheads="1"/>
        </xdr:cNvSpPr>
      </xdr:nvSpPr>
      <xdr:spPr bwMode="auto">
        <a:xfrm>
          <a:off x="10229850" y="323850"/>
          <a:ext cx="1176057" cy="323850"/>
        </a:xfrm>
        <a:prstGeom prst="rect">
          <a:avLst/>
        </a:prstGeom>
        <a:ln>
          <a:headEnd/>
          <a:tailEnd/>
        </a:ln>
      </xdr:spPr>
      <xdr:style>
        <a:lnRef idx="0">
          <a:schemeClr val="accent3"/>
        </a:lnRef>
        <a:fillRef idx="3">
          <a:schemeClr val="accent3"/>
        </a:fillRef>
        <a:effectRef idx="3">
          <a:schemeClr val="accent3"/>
        </a:effectRef>
        <a:fontRef idx="minor">
          <a:schemeClr val="lt1"/>
        </a:fontRef>
      </xdr:style>
      <xdr:txBody>
        <a:bodyPr vertOverflow="clip" wrap="square" lIns="36576" tIns="18288" rIns="36576" bIns="0" anchor="ctr" upright="1"/>
        <a:lstStyle/>
        <a:p>
          <a:pPr algn="ctr" rtl="0">
            <a:defRPr sz="1000"/>
          </a:pPr>
          <a:r>
            <a:rPr lang="en-US" sz="1000" b="1" i="0" strike="noStrike">
              <a:solidFill>
                <a:srgbClr val="FFFFFF"/>
              </a:solidFill>
              <a:latin typeface="Courier"/>
            </a:rPr>
            <a:t>VOLVER</a:t>
          </a: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6</xdr:col>
      <xdr:colOff>0</xdr:colOff>
      <xdr:row>2</xdr:row>
      <xdr:rowOff>0</xdr:rowOff>
    </xdr:from>
    <xdr:to>
      <xdr:col>8</xdr:col>
      <xdr:colOff>133350</xdr:colOff>
      <xdr:row>4</xdr:row>
      <xdr:rowOff>0</xdr:rowOff>
    </xdr:to>
    <xdr:sp macro="" textlink="">
      <xdr:nvSpPr>
        <xdr:cNvPr id="2" name="Text Box 2">
          <a:hlinkClick xmlns:r="http://schemas.openxmlformats.org/officeDocument/2006/relationships" r:id="rId1"/>
          <a:extLst>
            <a:ext uri="{FF2B5EF4-FFF2-40B4-BE49-F238E27FC236}">
              <a16:creationId xmlns:a16="http://schemas.microsoft.com/office/drawing/2014/main" id="{00000000-0008-0000-1500-000002000000}"/>
            </a:ext>
          </a:extLst>
        </xdr:cNvPr>
        <xdr:cNvSpPr txBox="1">
          <a:spLocks noChangeArrowheads="1"/>
        </xdr:cNvSpPr>
      </xdr:nvSpPr>
      <xdr:spPr bwMode="auto">
        <a:xfrm>
          <a:off x="9248775" y="323850"/>
          <a:ext cx="1390650" cy="323850"/>
        </a:xfrm>
        <a:prstGeom prst="rect">
          <a:avLst/>
        </a:prstGeom>
        <a:ln>
          <a:headEnd/>
          <a:tailEnd/>
        </a:ln>
      </xdr:spPr>
      <xdr:style>
        <a:lnRef idx="0">
          <a:schemeClr val="accent3"/>
        </a:lnRef>
        <a:fillRef idx="3">
          <a:schemeClr val="accent3"/>
        </a:fillRef>
        <a:effectRef idx="3">
          <a:schemeClr val="accent3"/>
        </a:effectRef>
        <a:fontRef idx="minor">
          <a:schemeClr val="lt1"/>
        </a:fontRef>
      </xdr:style>
      <xdr:txBody>
        <a:bodyPr vertOverflow="clip" wrap="square" lIns="36576" tIns="18288" rIns="36576" bIns="0" anchor="ctr" upright="1"/>
        <a:lstStyle/>
        <a:p>
          <a:pPr algn="ctr" rtl="0">
            <a:defRPr sz="1000"/>
          </a:pPr>
          <a:r>
            <a:rPr lang="en-US" sz="1000" b="1" i="0" strike="noStrike">
              <a:solidFill>
                <a:srgbClr val="FFFFFF"/>
              </a:solidFill>
              <a:latin typeface="Courier"/>
            </a:rPr>
            <a:t>VOLVER</a:t>
          </a: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1</xdr:col>
      <xdr:colOff>0</xdr:colOff>
      <xdr:row>7</xdr:row>
      <xdr:rowOff>57150</xdr:rowOff>
    </xdr:from>
    <xdr:to>
      <xdr:col>1</xdr:col>
      <xdr:colOff>0</xdr:colOff>
      <xdr:row>7</xdr:row>
      <xdr:rowOff>57150</xdr:rowOff>
    </xdr:to>
    <xdr:sp macro="" textlink="">
      <xdr:nvSpPr>
        <xdr:cNvPr id="2" name="Line 1">
          <a:extLst>
            <a:ext uri="{FF2B5EF4-FFF2-40B4-BE49-F238E27FC236}">
              <a16:creationId xmlns:a16="http://schemas.microsoft.com/office/drawing/2014/main" id="{00000000-0008-0000-1600-000002000000}"/>
            </a:ext>
          </a:extLst>
        </xdr:cNvPr>
        <xdr:cNvSpPr>
          <a:spLocks noChangeShapeType="1"/>
        </xdr:cNvSpPr>
      </xdr:nvSpPr>
      <xdr:spPr bwMode="auto">
        <a:xfrm>
          <a:off x="4448175" y="1485900"/>
          <a:ext cx="0" cy="0"/>
        </a:xfrm>
        <a:prstGeom prst="line">
          <a:avLst/>
        </a:prstGeom>
        <a:noFill/>
        <a:ln w="9525">
          <a:solidFill>
            <a:srgbClr val="000000"/>
          </a:solidFill>
          <a:round/>
          <a:headEnd/>
          <a:tailEnd/>
        </a:ln>
      </xdr:spPr>
    </xdr:sp>
    <xdr:clientData/>
  </xdr:twoCellAnchor>
  <xdr:twoCellAnchor>
    <xdr:from>
      <xdr:col>6</xdr:col>
      <xdr:colOff>0</xdr:colOff>
      <xdr:row>2</xdr:row>
      <xdr:rowOff>0</xdr:rowOff>
    </xdr:from>
    <xdr:to>
      <xdr:col>8</xdr:col>
      <xdr:colOff>85725</xdr:colOff>
      <xdr:row>4</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600-000003000000}"/>
            </a:ext>
          </a:extLst>
        </xdr:cNvPr>
        <xdr:cNvSpPr txBox="1">
          <a:spLocks noChangeArrowheads="1"/>
        </xdr:cNvSpPr>
      </xdr:nvSpPr>
      <xdr:spPr bwMode="auto">
        <a:xfrm>
          <a:off x="7067550" y="323850"/>
          <a:ext cx="1352550" cy="323850"/>
        </a:xfrm>
        <a:prstGeom prst="rect">
          <a:avLst/>
        </a:prstGeom>
        <a:ln>
          <a:headEnd/>
          <a:tailEnd/>
        </a:ln>
      </xdr:spPr>
      <xdr:style>
        <a:lnRef idx="0">
          <a:schemeClr val="accent3"/>
        </a:lnRef>
        <a:fillRef idx="3">
          <a:schemeClr val="accent3"/>
        </a:fillRef>
        <a:effectRef idx="3">
          <a:schemeClr val="accent3"/>
        </a:effectRef>
        <a:fontRef idx="minor">
          <a:schemeClr val="lt1"/>
        </a:fontRef>
      </xdr:style>
      <xdr:txBody>
        <a:bodyPr vertOverflow="clip" wrap="square" lIns="36576" tIns="18288" rIns="36576" bIns="0" anchor="ctr" upright="1"/>
        <a:lstStyle/>
        <a:p>
          <a:pPr algn="ctr" rtl="0">
            <a:defRPr sz="1000"/>
          </a:pPr>
          <a:r>
            <a:rPr lang="en-US" sz="1000" b="1" i="0" strike="noStrike">
              <a:solidFill>
                <a:srgbClr val="FFFFFF"/>
              </a:solidFill>
              <a:latin typeface="Courier"/>
            </a:rPr>
            <a:t>VOLVER</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8</xdr:col>
      <xdr:colOff>0</xdr:colOff>
      <xdr:row>0</xdr:row>
      <xdr:rowOff>0</xdr:rowOff>
    </xdr:from>
    <xdr:to>
      <xdr:col>9</xdr:col>
      <xdr:colOff>366643</xdr:colOff>
      <xdr:row>0</xdr:row>
      <xdr:rowOff>323850</xdr:rowOff>
    </xdr:to>
    <xdr:sp macro="" textlink="">
      <xdr:nvSpPr>
        <xdr:cNvPr id="2" name="Text Box 2">
          <a:hlinkClick xmlns:r="http://schemas.openxmlformats.org/officeDocument/2006/relationships" r:id="rId1"/>
          <a:extLst>
            <a:ext uri="{FF2B5EF4-FFF2-40B4-BE49-F238E27FC236}">
              <a16:creationId xmlns:a16="http://schemas.microsoft.com/office/drawing/2014/main" id="{00000000-0008-0000-1700-000002000000}"/>
            </a:ext>
          </a:extLst>
        </xdr:cNvPr>
        <xdr:cNvSpPr txBox="1">
          <a:spLocks noChangeArrowheads="1"/>
        </xdr:cNvSpPr>
      </xdr:nvSpPr>
      <xdr:spPr bwMode="auto">
        <a:xfrm>
          <a:off x="8296275" y="0"/>
          <a:ext cx="1176268" cy="323850"/>
        </a:xfrm>
        <a:prstGeom prst="rect">
          <a:avLst/>
        </a:prstGeom>
        <a:ln>
          <a:headEnd/>
          <a:tailEnd/>
        </a:ln>
      </xdr:spPr>
      <xdr:style>
        <a:lnRef idx="0">
          <a:schemeClr val="accent3"/>
        </a:lnRef>
        <a:fillRef idx="3">
          <a:schemeClr val="accent3"/>
        </a:fillRef>
        <a:effectRef idx="3">
          <a:schemeClr val="accent3"/>
        </a:effectRef>
        <a:fontRef idx="minor">
          <a:schemeClr val="lt1"/>
        </a:fontRef>
      </xdr:style>
      <xdr:txBody>
        <a:bodyPr vertOverflow="clip" wrap="square" lIns="36576" tIns="18288" rIns="36576" bIns="0" anchor="ctr" upright="1"/>
        <a:lstStyle/>
        <a:p>
          <a:pPr algn="ctr" rtl="0">
            <a:defRPr sz="1000"/>
          </a:pPr>
          <a:r>
            <a:rPr lang="en-US" sz="1000" b="1" i="0" strike="noStrike">
              <a:solidFill>
                <a:srgbClr val="FFFFFF"/>
              </a:solidFill>
              <a:latin typeface="Courier"/>
            </a:rPr>
            <a:t>VOLVER</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5</xdr:col>
      <xdr:colOff>0</xdr:colOff>
      <xdr:row>2</xdr:row>
      <xdr:rowOff>0</xdr:rowOff>
    </xdr:from>
    <xdr:to>
      <xdr:col>7</xdr:col>
      <xdr:colOff>209550</xdr:colOff>
      <xdr:row>4</xdr:row>
      <xdr:rowOff>0</xdr:rowOff>
    </xdr:to>
    <xdr:sp macro="" textlink="">
      <xdr:nvSpPr>
        <xdr:cNvPr id="2" name="Text Box 2">
          <a:hlinkClick xmlns:r="http://schemas.openxmlformats.org/officeDocument/2006/relationships" r:id="rId1"/>
          <a:extLst>
            <a:ext uri="{FF2B5EF4-FFF2-40B4-BE49-F238E27FC236}">
              <a16:creationId xmlns:a16="http://schemas.microsoft.com/office/drawing/2014/main" id="{00000000-0008-0000-1800-000002000000}"/>
            </a:ext>
          </a:extLst>
        </xdr:cNvPr>
        <xdr:cNvSpPr txBox="1">
          <a:spLocks noChangeArrowheads="1"/>
        </xdr:cNvSpPr>
      </xdr:nvSpPr>
      <xdr:spPr bwMode="auto">
        <a:xfrm>
          <a:off x="7010400" y="304800"/>
          <a:ext cx="1409700" cy="323850"/>
        </a:xfrm>
        <a:prstGeom prst="rect">
          <a:avLst/>
        </a:prstGeom>
        <a:ln>
          <a:headEnd/>
          <a:tailEnd/>
        </a:ln>
      </xdr:spPr>
      <xdr:style>
        <a:lnRef idx="0">
          <a:schemeClr val="accent3"/>
        </a:lnRef>
        <a:fillRef idx="3">
          <a:schemeClr val="accent3"/>
        </a:fillRef>
        <a:effectRef idx="3">
          <a:schemeClr val="accent3"/>
        </a:effectRef>
        <a:fontRef idx="minor">
          <a:schemeClr val="lt1"/>
        </a:fontRef>
      </xdr:style>
      <xdr:txBody>
        <a:bodyPr vertOverflow="clip" wrap="square" lIns="36576" tIns="18288" rIns="36576" bIns="0" anchor="ctr" upright="1"/>
        <a:lstStyle/>
        <a:p>
          <a:pPr algn="ctr" rtl="0">
            <a:defRPr sz="1000"/>
          </a:pPr>
          <a:r>
            <a:rPr lang="en-US" sz="1000" b="1" i="0" strike="noStrike">
              <a:solidFill>
                <a:srgbClr val="FFFFFF"/>
              </a:solidFill>
              <a:latin typeface="Courier"/>
            </a:rPr>
            <a:t>VOLVER</a:t>
          </a: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0</xdr:col>
      <xdr:colOff>57240</xdr:colOff>
      <xdr:row>10</xdr:row>
      <xdr:rowOff>57240</xdr:rowOff>
    </xdr:from>
    <xdr:to>
      <xdr:col>8</xdr:col>
      <xdr:colOff>1171080</xdr:colOff>
      <xdr:row>10</xdr:row>
      <xdr:rowOff>284760</xdr:rowOff>
    </xdr:to>
    <xdr:sp macro="" textlink="">
      <xdr:nvSpPr>
        <xdr:cNvPr id="210" name="CustomShape 1"/>
        <xdr:cNvSpPr/>
      </xdr:nvSpPr>
      <xdr:spPr>
        <a:xfrm>
          <a:off x="57150" y="1657350"/>
          <a:ext cx="12138660" cy="22733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ESTUDIANTES</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0</xdr:colOff>
      <xdr:row>31</xdr:row>
      <xdr:rowOff>66600</xdr:rowOff>
    </xdr:from>
    <xdr:to>
      <xdr:col>8</xdr:col>
      <xdr:colOff>1018440</xdr:colOff>
      <xdr:row>31</xdr:row>
      <xdr:rowOff>227880</xdr:rowOff>
    </xdr:to>
    <xdr:sp macro="" textlink="">
      <xdr:nvSpPr>
        <xdr:cNvPr id="211" name="CustomShape 1"/>
        <xdr:cNvSpPr/>
      </xdr:nvSpPr>
      <xdr:spPr>
        <a:xfrm>
          <a:off x="0" y="5400040"/>
          <a:ext cx="12042775" cy="16129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CURSOS, ESTUDIANTES Y PERSONAL</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0</xdr:colOff>
      <xdr:row>27</xdr:row>
      <xdr:rowOff>38160</xdr:rowOff>
    </xdr:from>
    <xdr:to>
      <xdr:col>8</xdr:col>
      <xdr:colOff>932760</xdr:colOff>
      <xdr:row>28</xdr:row>
      <xdr:rowOff>75600</xdr:rowOff>
    </xdr:to>
    <xdr:sp macro="" textlink="">
      <xdr:nvSpPr>
        <xdr:cNvPr id="212" name="CustomShape 1"/>
        <xdr:cNvSpPr/>
      </xdr:nvSpPr>
      <xdr:spPr>
        <a:xfrm>
          <a:off x="0" y="4638675"/>
          <a:ext cx="11957050" cy="19939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PERSONAL</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0</xdr:col>
      <xdr:colOff>19080</xdr:colOff>
      <xdr:row>34</xdr:row>
      <xdr:rowOff>76320</xdr:rowOff>
    </xdr:from>
    <xdr:to>
      <xdr:col>8</xdr:col>
      <xdr:colOff>1009080</xdr:colOff>
      <xdr:row>34</xdr:row>
      <xdr:rowOff>256680</xdr:rowOff>
    </xdr:to>
    <xdr:sp macro="" textlink="">
      <xdr:nvSpPr>
        <xdr:cNvPr id="213" name="CustomShape 1"/>
        <xdr:cNvSpPr/>
      </xdr:nvSpPr>
      <xdr:spPr>
        <a:xfrm>
          <a:off x="19050" y="6191250"/>
          <a:ext cx="12014835" cy="18034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ESTUDIANTES Y PERSONAL</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1</xdr:col>
      <xdr:colOff>428745</xdr:colOff>
      <xdr:row>6</xdr:row>
      <xdr:rowOff>247785</xdr:rowOff>
    </xdr:from>
    <xdr:to>
      <xdr:col>7</xdr:col>
      <xdr:colOff>523425</xdr:colOff>
      <xdr:row>7</xdr:row>
      <xdr:rowOff>285225</xdr:rowOff>
    </xdr:to>
    <xdr:sp macro="" textlink="">
      <xdr:nvSpPr>
        <xdr:cNvPr id="214" name="CustomShape 1"/>
        <xdr:cNvSpPr/>
      </xdr:nvSpPr>
      <xdr:spPr>
        <a:xfrm>
          <a:off x="2181345" y="1847985"/>
          <a:ext cx="8038530" cy="323190"/>
        </a:xfrm>
        <a:prstGeom prst="rect">
          <a:avLst/>
        </a:prstGeom>
        <a:solidFill>
          <a:schemeClr val="accent3">
            <a:lumMod val="75000"/>
          </a:schemeClr>
        </a:solidFill>
        <a:ln w="9360">
          <a:solidFill>
            <a:srgbClr val="808080"/>
          </a:solidFill>
          <a:miter/>
        </a:ln>
        <a:scene3d>
          <a:camera prst="orthographicFront"/>
          <a:lightRig rig="threePt" dir="t"/>
        </a:scene3d>
        <a:sp3d extrusionH="76200" contourW="12700">
          <a:extrusionClr>
            <a:srgbClr val="808080"/>
          </a:extrusionClr>
          <a:contourClr>
            <a:srgbClr val="808080"/>
          </a:contourClr>
        </a:sp3d>
      </xdr:spPr>
      <xdr:style>
        <a:lnRef idx="0">
          <a:srgbClr val="FFFFFF"/>
        </a:lnRef>
        <a:fillRef idx="0">
          <a:srgbClr val="FFFFFF"/>
        </a:fillRef>
        <a:effectRef idx="0">
          <a:srgbClr val="FFFFFF"/>
        </a:effectRef>
        <a:fontRef idx="minor"/>
      </xdr:style>
      <xdr:txBody>
        <a:bodyPr lIns="36720" tIns="18360" rIns="36720" bIns="0" anchor="ctr">
          <a:noAutofit/>
        </a:bodyPr>
        <a:lstStyle/>
        <a:p>
          <a:pPr algn="ctr" rtl="1">
            <a:lnSpc>
              <a:spcPct val="100000"/>
            </a:lnSpc>
            <a:tabLst>
              <a:tab pos="0" algn="l"/>
            </a:tabLst>
          </a:pPr>
          <a:r>
            <a:rPr lang="es-ES" sz="1000" b="1" strike="noStrike" spc="-1">
              <a:solidFill>
                <a:schemeClr val="bg1"/>
              </a:solidFill>
              <a:latin typeface="Verdana" panose="020B0604030504040204" pitchFamily="34" charset="0"/>
              <a:ea typeface="Verdana" panose="020B0604030504040204" pitchFamily="34" charset="0"/>
            </a:rPr>
            <a:t>EDUCACIÓN DE JÓVENES Y ADULTOS</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xdr:from>
      <xdr:col>7</xdr:col>
      <xdr:colOff>990720</xdr:colOff>
      <xdr:row>6</xdr:row>
      <xdr:rowOff>181080</xdr:rowOff>
    </xdr:from>
    <xdr:to>
      <xdr:col>8</xdr:col>
      <xdr:colOff>951840</xdr:colOff>
      <xdr:row>7</xdr:row>
      <xdr:rowOff>218520</xdr:rowOff>
    </xdr:to>
    <xdr:sp macro="" textlink="">
      <xdr:nvSpPr>
        <xdr:cNvPr id="215" name="CustomShape 1">
          <a:hlinkClick xmlns:r="http://schemas.openxmlformats.org/officeDocument/2006/relationships" r:id="rId1"/>
        </xdr:cNvPr>
        <xdr:cNvSpPr/>
      </xdr:nvSpPr>
      <xdr:spPr>
        <a:xfrm>
          <a:off x="10691495" y="638175"/>
          <a:ext cx="1284605" cy="323215"/>
        </a:xfrm>
        <a:prstGeom prst="rect">
          <a:avLst/>
        </a:prstGeom>
        <a:solidFill>
          <a:schemeClr val="accent3">
            <a:lumMod val="75000"/>
          </a:schemeClr>
        </a:soli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chemeClr val="bg1"/>
              </a:solidFill>
              <a:latin typeface="Verdana" panose="020B0604030504040204" pitchFamily="34" charset="0"/>
              <a:ea typeface="Verdana" panose="020B0604030504040204" pitchFamily="34" charset="0"/>
            </a:rPr>
            <a:t>VOLVER</a:t>
          </a:r>
          <a:endParaRPr lang="es-UY" sz="1000" b="0" strike="noStrike" spc="-1">
            <a:solidFill>
              <a:schemeClr val="bg1"/>
            </a:solidFill>
            <a:latin typeface="Verdana" panose="020B0604030504040204" pitchFamily="34" charset="0"/>
            <a:ea typeface="Verdana" panose="020B0604030504040204" pitchFamily="34" charset="0"/>
          </a:endParaRPr>
        </a:p>
      </xdr:txBody>
    </xdr:sp>
    <xdr:clientData/>
  </xdr:twoCellAnchor>
  <xdr:twoCellAnchor editAs="oneCell">
    <xdr:from>
      <xdr:col>1</xdr:col>
      <xdr:colOff>1076325</xdr:colOff>
      <xdr:row>0</xdr:row>
      <xdr:rowOff>85725</xdr:rowOff>
    </xdr:from>
    <xdr:to>
      <xdr:col>7</xdr:col>
      <xdr:colOff>655591</xdr:colOff>
      <xdr:row>6</xdr:row>
      <xdr:rowOff>223036</xdr:rowOff>
    </xdr:to>
    <xdr:pic>
      <xdr:nvPicPr>
        <xdr:cNvPr id="2" name="1 Imagen"/>
        <xdr:cNvPicPr>
          <a:picLocks noChangeAspect="1"/>
        </xdr:cNvPicPr>
      </xdr:nvPicPr>
      <xdr:blipFill>
        <a:blip xmlns:r="http://schemas.openxmlformats.org/officeDocument/2006/relationships" r:embed="rId2"/>
        <a:stretch>
          <a:fillRect/>
        </a:stretch>
      </xdr:blipFill>
      <xdr:spPr>
        <a:xfrm>
          <a:off x="2828925" y="85725"/>
          <a:ext cx="7523116" cy="1737511"/>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xdr:from>
      <xdr:col>11</xdr:col>
      <xdr:colOff>0</xdr:colOff>
      <xdr:row>3</xdr:row>
      <xdr:rowOff>0</xdr:rowOff>
    </xdr:from>
    <xdr:to>
      <xdr:col>11</xdr:col>
      <xdr:colOff>1455840</xdr:colOff>
      <xdr:row>4</xdr:row>
      <xdr:rowOff>342000</xdr:rowOff>
    </xdr:to>
    <xdr:sp macro="" textlink="">
      <xdr:nvSpPr>
        <xdr:cNvPr id="218" name="CustomShape 1">
          <a:hlinkClick xmlns:r="http://schemas.openxmlformats.org/officeDocument/2006/relationships" r:id="rId1"/>
        </xdr:cNvPr>
        <xdr:cNvSpPr/>
      </xdr:nvSpPr>
      <xdr:spPr>
        <a:xfrm>
          <a:off x="11566525" y="619125"/>
          <a:ext cx="1455420" cy="570230"/>
        </a:xfrm>
        <a:prstGeom prst="rect">
          <a:avLst/>
        </a:prstGeom>
        <a:gradFill rotWithShape="0">
          <a:gsLst>
            <a:gs pos="0">
              <a:srgbClr val="4589A0"/>
            </a:gs>
            <a:gs pos="100000">
              <a:srgbClr val="59B2D0"/>
            </a:gs>
          </a:gsLst>
          <a:lin ang="16200000"/>
        </a:gradFill>
        <a:ln>
          <a:noFill/>
        </a:ln>
        <a:effectLst>
          <a:outerShdw blurRad="40000" dist="23040" dir="5400000" rotWithShape="0">
            <a:srgbClr val="000000">
              <a:alpha val="35000"/>
            </a:srgbClr>
          </a:outerShdw>
        </a:effectLst>
      </xdr:spPr>
      <xdr:style>
        <a:lnRef idx="0">
          <a:schemeClr val="accent3"/>
        </a:lnRef>
        <a:fillRef idx="3">
          <a:schemeClr val="accent3"/>
        </a:fillRef>
        <a:effectRef idx="3">
          <a:schemeClr val="accent3"/>
        </a:effectRef>
        <a:fontRef idx="minor"/>
      </xdr:style>
      <xdr:txBody>
        <a:bodyPr lIns="36720" tIns="18360" rIns="36720" bIns="0" anchor="ctr">
          <a:noAutofit/>
        </a:bodyPr>
        <a:lstStyle/>
        <a:p>
          <a:pPr algn="ctr">
            <a:lnSpc>
              <a:spcPct val="100000"/>
            </a:lnSpc>
          </a:pPr>
          <a:r>
            <a:rPr lang="en-US" sz="1000" b="1" strike="noStrike" spc="-1">
              <a:solidFill>
                <a:srgbClr val="FFFFFF"/>
              </a:solidFill>
              <a:latin typeface="Courier New"/>
            </a:rPr>
            <a:t>VOLVER</a:t>
          </a:r>
          <a:endParaRPr lang="es-UY" sz="1000" b="0" strike="noStrike" spc="-1">
            <a:latin typeface="Times New Roman" pitchFamily="12"/>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N-S-FS1\Grupos\home\daniel\Descargas\MEC\ANUARIOST:\Users\lpereira\Desktop\PARA%20CONTROL%20NATAL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3.2.2"/>
      <sheetName val="II-3.2.5 "/>
      <sheetName val="II-3.2.6 "/>
      <sheetName val="II-4.2.2 "/>
      <sheetName val="II-4.2.3 "/>
      <sheetName val="II-4.2.4 "/>
    </sheetNames>
    <sheetDataSet>
      <sheetData sheetId="0">
        <row r="14">
          <cell r="C14">
            <v>1380</v>
          </cell>
          <cell r="F14">
            <v>1432</v>
          </cell>
          <cell r="I14">
            <v>17023</v>
          </cell>
          <cell r="L14">
            <v>10981</v>
          </cell>
        </row>
      </sheetData>
      <sheetData sheetId="1"/>
      <sheetData sheetId="2"/>
      <sheetData sheetId="3"/>
      <sheetData sheetId="4"/>
      <sheetData sheetId="5"/>
    </sheetDataSet>
  </externalBook>
</externalLink>
</file>

<file path=xl/theme/theme1.xml><?xml version="1.0" encoding="utf-8"?>
<a:theme xmlns:a="http://schemas.openxmlformats.org/drawingml/2006/main" name="Office">
  <a:themeElements>
    <a:clrScheme name="Vértice">
      <a:dk1>
        <a:sysClr val="windowText" lastClr="000000"/>
      </a:dk1>
      <a:lt1>
        <a:sysClr val="window" lastClr="FFFFFF"/>
      </a:lt1>
      <a:dk2>
        <a:srgbClr val="69676D"/>
      </a:dk2>
      <a:lt2>
        <a:srgbClr val="C9C2D1"/>
      </a:lt2>
      <a:accent1>
        <a:srgbClr val="CEB966"/>
      </a:accent1>
      <a:accent2>
        <a:srgbClr val="9CB084"/>
      </a:accent2>
      <a:accent3>
        <a:srgbClr val="6BB1C9"/>
      </a:accent3>
      <a:accent4>
        <a:srgbClr val="6585CF"/>
      </a:accent4>
      <a:accent5>
        <a:srgbClr val="7E6BC9"/>
      </a:accent5>
      <a:accent6>
        <a:srgbClr val="A379BB"/>
      </a:accent6>
      <a:hlink>
        <a:srgbClr val="410082"/>
      </a:hlink>
      <a:folHlink>
        <a:srgbClr val="932968"/>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25.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26.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27.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28.bin"/></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9.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0.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11.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12.bin"/></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13.bin"/></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14.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15.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17.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18.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19.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20.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21.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22.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23.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24.bin"/></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88"/>
  <sheetViews>
    <sheetView showGridLines="0" showRowColHeaders="0" tabSelected="1" zoomScale="55" zoomScaleNormal="55" workbookViewId="0"/>
  </sheetViews>
  <sheetFormatPr baseColWidth="10" defaultColWidth="6.53515625" defaultRowHeight="21" x14ac:dyDescent="0.35"/>
  <cols>
    <col min="1" max="2" width="10.69140625" customWidth="1"/>
    <col min="3" max="3" width="20.53515625" customWidth="1"/>
    <col min="5" max="5" width="26.765625" customWidth="1"/>
    <col min="7" max="7" width="25.921875" customWidth="1"/>
  </cols>
  <sheetData>
    <row r="1" spans="1:11" ht="37.5" customHeight="1" x14ac:dyDescent="0.4">
      <c r="C1" s="587"/>
      <c r="D1" s="588"/>
      <c r="E1" s="588"/>
    </row>
    <row r="2" spans="1:11" ht="63.75" customHeight="1" x14ac:dyDescent="0.35"/>
    <row r="3" spans="1:11" ht="20.25" customHeight="1" x14ac:dyDescent="0.35"/>
    <row r="4" spans="1:11" ht="20.25" customHeight="1" x14ac:dyDescent="0.35"/>
    <row r="5" spans="1:11" ht="20.25" customHeight="1" x14ac:dyDescent="0.35"/>
    <row r="6" spans="1:11" ht="20.25" customHeight="1" x14ac:dyDescent="0.35"/>
    <row r="7" spans="1:11" ht="20.25" customHeight="1" x14ac:dyDescent="0.35"/>
    <row r="8" spans="1:11" ht="20.25" customHeight="1" x14ac:dyDescent="0.35"/>
    <row r="9" spans="1:11" ht="20.25" customHeight="1" x14ac:dyDescent="0.35"/>
    <row r="10" spans="1:11" ht="20.25" customHeight="1" x14ac:dyDescent="0.35"/>
    <row r="11" spans="1:11" ht="20.25" customHeight="1" x14ac:dyDescent="0.35">
      <c r="A11" s="626"/>
      <c r="B11" s="626"/>
      <c r="C11" s="626"/>
      <c r="D11" s="626"/>
      <c r="E11" s="626"/>
      <c r="F11" s="626"/>
      <c r="G11" s="626"/>
      <c r="H11" s="626"/>
      <c r="I11" s="626"/>
      <c r="J11" s="626"/>
      <c r="K11" s="626"/>
    </row>
    <row r="12" spans="1:11" ht="20.25" customHeight="1" x14ac:dyDescent="0.35">
      <c r="A12" s="626"/>
      <c r="B12" s="626"/>
      <c r="C12" s="626"/>
      <c r="D12" s="626"/>
      <c r="E12" s="626"/>
      <c r="F12" s="626"/>
      <c r="G12" s="626"/>
      <c r="H12" s="626"/>
      <c r="I12" s="626"/>
      <c r="J12" s="626"/>
      <c r="K12" s="626"/>
    </row>
    <row r="13" spans="1:11" ht="20.25" customHeight="1" x14ac:dyDescent="0.35">
      <c r="A13" s="626"/>
      <c r="B13" s="626"/>
      <c r="C13" s="626"/>
      <c r="D13" s="626"/>
      <c r="E13" s="626"/>
      <c r="F13" s="626"/>
      <c r="G13" s="626"/>
      <c r="H13" s="626"/>
      <c r="I13" s="626"/>
      <c r="J13" s="1276"/>
      <c r="K13" s="626"/>
    </row>
    <row r="14" spans="1:11" ht="20.25" customHeight="1" x14ac:dyDescent="0.35">
      <c r="A14" s="626"/>
      <c r="B14" s="626"/>
      <c r="C14" s="626"/>
      <c r="D14" s="626"/>
      <c r="E14" s="626"/>
      <c r="F14" s="626"/>
      <c r="G14" s="626"/>
      <c r="H14" s="626"/>
      <c r="I14" s="626"/>
      <c r="J14" s="626"/>
      <c r="K14" s="626"/>
    </row>
    <row r="15" spans="1:11" ht="20.25" customHeight="1" x14ac:dyDescent="0.35">
      <c r="A15" s="626"/>
      <c r="B15" s="626"/>
      <c r="C15" s="626"/>
      <c r="D15" s="626"/>
      <c r="E15" s="626"/>
      <c r="F15" s="626"/>
      <c r="G15" s="626"/>
      <c r="H15" s="626"/>
      <c r="I15" s="626"/>
      <c r="J15" s="626"/>
      <c r="K15" s="626"/>
    </row>
    <row r="16" spans="1:11" ht="48" customHeight="1" x14ac:dyDescent="0.35">
      <c r="A16" s="1277"/>
      <c r="B16" s="1277"/>
      <c r="C16" s="1277"/>
      <c r="D16" s="1277"/>
      <c r="E16" s="1277"/>
      <c r="F16" s="1277"/>
      <c r="G16" s="1277"/>
      <c r="H16" s="1277"/>
      <c r="I16" s="626"/>
      <c r="J16" s="626"/>
      <c r="K16" s="626"/>
    </row>
    <row r="17" spans="1:11" ht="20.25" customHeight="1" x14ac:dyDescent="0.35">
      <c r="A17" s="1277"/>
      <c r="B17" s="1277"/>
      <c r="C17" s="1277"/>
      <c r="D17" s="1277"/>
      <c r="E17" s="1277"/>
      <c r="F17" s="1277"/>
      <c r="G17" s="1277"/>
      <c r="H17" s="1277"/>
      <c r="I17" s="626"/>
      <c r="J17" s="626"/>
      <c r="K17" s="626"/>
    </row>
    <row r="18" spans="1:11" ht="57" customHeight="1" x14ac:dyDescent="0.35">
      <c r="A18" s="1277"/>
      <c r="B18" s="1277"/>
      <c r="C18" s="1277"/>
      <c r="D18" s="1277"/>
      <c r="E18" s="1277"/>
      <c r="F18" s="1277"/>
      <c r="G18" s="1277"/>
      <c r="H18" s="1277"/>
      <c r="I18" s="626"/>
      <c r="J18" s="626"/>
      <c r="K18" s="626"/>
    </row>
    <row r="19" spans="1:11" ht="20.25" customHeight="1" x14ac:dyDescent="0.35">
      <c r="A19" s="1277"/>
      <c r="B19" s="1277"/>
      <c r="C19" s="1277"/>
      <c r="D19" s="1277"/>
      <c r="E19" s="1277"/>
      <c r="F19" s="1277"/>
      <c r="G19" s="1277"/>
      <c r="H19" s="1277"/>
      <c r="I19" s="626"/>
      <c r="J19" s="626"/>
      <c r="K19" s="626"/>
    </row>
    <row r="20" spans="1:11" ht="20.25" customHeight="1" x14ac:dyDescent="0.35">
      <c r="A20" s="1277"/>
      <c r="B20" s="1277"/>
      <c r="C20" s="1277"/>
      <c r="D20" s="1277"/>
      <c r="E20" s="1277"/>
      <c r="F20" s="1277"/>
      <c r="G20" s="1277"/>
      <c r="H20" s="1277"/>
      <c r="I20" s="626"/>
      <c r="J20" s="626"/>
      <c r="K20" s="626"/>
    </row>
    <row r="21" spans="1:11" ht="20.25" customHeight="1" x14ac:dyDescent="0.35">
      <c r="A21" s="1277"/>
      <c r="B21" s="1277"/>
      <c r="C21" s="1277"/>
      <c r="D21" s="1277"/>
      <c r="E21" s="1277"/>
      <c r="F21" s="1277"/>
      <c r="G21" s="1277"/>
      <c r="H21" s="1277"/>
      <c r="I21" s="626"/>
      <c r="J21" s="626"/>
      <c r="K21" s="626"/>
    </row>
    <row r="22" spans="1:11" ht="20.25" customHeight="1" x14ac:dyDescent="0.35">
      <c r="A22" s="1277"/>
      <c r="B22" s="1277"/>
      <c r="C22" s="1277"/>
      <c r="D22" s="1277"/>
      <c r="E22" s="1277"/>
      <c r="F22" s="1277"/>
      <c r="G22" s="1277"/>
      <c r="H22" s="1277"/>
      <c r="I22" s="626"/>
      <c r="J22" s="626"/>
      <c r="K22" s="626"/>
    </row>
    <row r="23" spans="1:11" ht="20.25" customHeight="1" x14ac:dyDescent="0.35">
      <c r="A23" s="1277"/>
      <c r="B23" s="1277"/>
      <c r="C23" s="1277"/>
      <c r="D23" s="1277"/>
      <c r="E23" s="1277"/>
      <c r="F23" s="1277"/>
      <c r="G23" s="1277"/>
      <c r="H23" s="1277"/>
      <c r="I23" s="626"/>
      <c r="J23" s="626"/>
      <c r="K23" s="626"/>
    </row>
    <row r="24" spans="1:11" ht="20.25" customHeight="1" x14ac:dyDescent="0.35">
      <c r="A24" s="1277"/>
      <c r="B24" s="1277"/>
      <c r="C24" s="1277"/>
      <c r="D24" s="1277"/>
      <c r="E24" s="1277"/>
      <c r="F24" s="1277"/>
      <c r="G24" s="1277"/>
      <c r="H24" s="1277"/>
      <c r="I24" s="626"/>
      <c r="J24" s="626"/>
      <c r="K24" s="626"/>
    </row>
    <row r="25" spans="1:11" ht="20.25" customHeight="1" x14ac:dyDescent="0.35">
      <c r="A25" s="1277"/>
      <c r="B25" s="1277"/>
      <c r="C25" s="1277"/>
      <c r="D25" s="1277"/>
      <c r="E25" s="1277"/>
      <c r="F25" s="1277"/>
      <c r="G25" s="1277"/>
      <c r="H25" s="1277"/>
      <c r="I25" s="626"/>
      <c r="J25" s="626"/>
      <c r="K25" s="626"/>
    </row>
    <row r="26" spans="1:11" ht="20.25" customHeight="1" x14ac:dyDescent="0.35">
      <c r="A26" s="1277"/>
      <c r="B26" s="1277"/>
      <c r="C26" s="1277"/>
      <c r="D26" s="1277"/>
      <c r="E26" s="1277"/>
      <c r="F26" s="1277"/>
      <c r="G26" s="1277"/>
      <c r="H26" s="1277"/>
      <c r="I26" s="626"/>
      <c r="J26" s="626"/>
      <c r="K26" s="626"/>
    </row>
    <row r="27" spans="1:11" ht="20.25" customHeight="1" x14ac:dyDescent="0.35">
      <c r="A27" s="1277"/>
      <c r="B27" s="1277"/>
      <c r="C27" s="1277"/>
      <c r="D27" s="1277"/>
      <c r="E27" s="1277"/>
      <c r="F27" s="1277"/>
      <c r="G27" s="1277"/>
      <c r="H27" s="1277"/>
      <c r="I27" s="626"/>
      <c r="J27" s="626"/>
      <c r="K27" s="626"/>
    </row>
    <row r="28" spans="1:11" ht="20.25" customHeight="1" x14ac:dyDescent="0.35">
      <c r="A28" s="1277"/>
      <c r="B28" s="1277"/>
      <c r="C28" s="1277"/>
      <c r="D28" s="1277"/>
      <c r="E28" s="1277"/>
      <c r="F28" s="1277"/>
      <c r="G28" s="1277"/>
      <c r="H28" s="1277"/>
      <c r="I28" s="626"/>
      <c r="J28" s="626"/>
      <c r="K28" s="626"/>
    </row>
    <row r="29" spans="1:11" ht="20.25" customHeight="1" x14ac:dyDescent="0.35">
      <c r="A29" s="1277"/>
      <c r="B29" s="1277"/>
      <c r="C29" s="1277"/>
      <c r="D29" s="1277"/>
      <c r="E29" s="1277"/>
      <c r="F29" s="1277"/>
      <c r="G29" s="1277"/>
      <c r="H29" s="1277"/>
      <c r="I29" s="626"/>
      <c r="J29" s="626"/>
      <c r="K29" s="626"/>
    </row>
    <row r="30" spans="1:11" ht="20.25" customHeight="1" x14ac:dyDescent="0.35">
      <c r="A30" s="1277"/>
      <c r="B30" s="1277"/>
      <c r="C30" s="1277"/>
      <c r="D30" s="1277"/>
      <c r="E30" s="1277"/>
      <c r="F30" s="1277"/>
      <c r="G30" s="1277"/>
      <c r="H30" s="1277"/>
      <c r="I30" s="626"/>
      <c r="J30" s="626"/>
      <c r="K30" s="626"/>
    </row>
    <row r="31" spans="1:11" ht="20.25" customHeight="1" x14ac:dyDescent="0.35">
      <c r="A31" s="1277"/>
      <c r="B31" s="1277"/>
      <c r="C31" s="1277"/>
      <c r="D31" s="1277"/>
      <c r="E31" s="1277"/>
      <c r="F31" s="1277"/>
      <c r="G31" s="1277"/>
      <c r="H31" s="1277"/>
      <c r="I31" s="626"/>
      <c r="J31" s="626"/>
      <c r="K31" s="626"/>
    </row>
    <row r="32" spans="1:11" ht="20.25" customHeight="1" x14ac:dyDescent="0.35">
      <c r="A32" s="1277"/>
      <c r="B32" s="1277"/>
      <c r="C32" s="1277"/>
      <c r="D32" s="1277"/>
      <c r="E32" s="1277"/>
      <c r="F32" s="1277"/>
      <c r="G32" s="1277"/>
      <c r="H32" s="1277"/>
      <c r="I32" s="626"/>
      <c r="J32" s="626"/>
      <c r="K32" s="626"/>
    </row>
    <row r="33" spans="1:30" ht="20.25" customHeight="1" x14ac:dyDescent="0.35">
      <c r="A33" s="1277"/>
      <c r="B33" s="1277"/>
      <c r="C33" s="1277"/>
      <c r="D33" s="1277"/>
      <c r="E33" s="1277"/>
      <c r="F33" s="1277"/>
      <c r="G33" s="1277"/>
      <c r="H33" s="1277"/>
      <c r="I33" s="626"/>
      <c r="J33" s="626"/>
      <c r="K33" s="626"/>
      <c r="L33" s="626"/>
      <c r="M33" s="626"/>
      <c r="N33" s="626"/>
      <c r="O33" s="626"/>
      <c r="P33" s="626"/>
      <c r="Q33" s="626"/>
      <c r="R33" s="626"/>
      <c r="S33" s="626"/>
      <c r="T33" s="626"/>
      <c r="U33" s="626"/>
      <c r="V33" s="626"/>
      <c r="W33" s="626"/>
      <c r="X33" s="626"/>
      <c r="Y33" s="626"/>
      <c r="Z33" s="626"/>
      <c r="AA33" s="626"/>
      <c r="AB33" s="626"/>
      <c r="AC33" s="626"/>
      <c r="AD33" s="626"/>
    </row>
    <row r="34" spans="1:30" ht="20.25" customHeight="1" x14ac:dyDescent="0.35">
      <c r="A34" s="1277"/>
      <c r="B34" s="1277"/>
      <c r="C34" s="1277"/>
      <c r="D34" s="1277"/>
      <c r="E34" s="1277"/>
      <c r="F34" s="1277"/>
      <c r="G34" s="1277"/>
      <c r="H34" s="1277"/>
      <c r="I34" s="626"/>
      <c r="J34" s="626"/>
      <c r="K34" s="626"/>
      <c r="L34" s="626"/>
      <c r="M34" s="626"/>
      <c r="N34" s="626"/>
      <c r="O34" s="626"/>
      <c r="P34" s="626"/>
      <c r="Q34" s="626"/>
      <c r="R34" s="626"/>
      <c r="S34" s="626"/>
      <c r="T34" s="626"/>
      <c r="U34" s="626"/>
      <c r="V34" s="626"/>
      <c r="W34" s="626"/>
      <c r="X34" s="626"/>
      <c r="Y34" s="626"/>
      <c r="Z34" s="626"/>
      <c r="AA34" s="626"/>
      <c r="AB34" s="626"/>
      <c r="AC34" s="626"/>
      <c r="AD34" s="626"/>
    </row>
    <row r="35" spans="1:30" ht="20.25" customHeight="1" x14ac:dyDescent="0.35">
      <c r="A35" s="1277"/>
      <c r="B35" s="1277"/>
      <c r="C35" s="1277"/>
      <c r="D35" s="1277"/>
      <c r="E35" s="1277"/>
      <c r="F35" s="1277"/>
      <c r="G35" s="1277"/>
      <c r="H35" s="1277"/>
      <c r="I35" s="626"/>
      <c r="J35" s="626"/>
      <c r="K35" s="626"/>
      <c r="L35" s="626"/>
      <c r="M35" s="626"/>
      <c r="N35" s="626"/>
      <c r="O35" s="626"/>
      <c r="P35" s="626"/>
      <c r="Q35" s="626"/>
      <c r="R35" s="626"/>
      <c r="S35" s="626"/>
      <c r="T35" s="626"/>
      <c r="U35" s="626"/>
      <c r="V35" s="626"/>
      <c r="W35" s="626"/>
      <c r="X35" s="626"/>
      <c r="Y35" s="626"/>
      <c r="Z35" s="626"/>
      <c r="AA35" s="626"/>
      <c r="AB35" s="626"/>
      <c r="AC35" s="626"/>
      <c r="AD35" s="626"/>
    </row>
    <row r="36" spans="1:30" ht="20.25" customHeight="1" x14ac:dyDescent="0.35">
      <c r="A36" s="1277"/>
      <c r="B36" s="1277"/>
      <c r="C36" s="1277"/>
      <c r="D36" s="1277"/>
      <c r="E36" s="1277"/>
      <c r="F36" s="1277"/>
      <c r="G36" s="1277"/>
      <c r="H36" s="1277"/>
      <c r="I36" s="626"/>
      <c r="J36" s="626"/>
      <c r="K36" s="626"/>
      <c r="L36" s="626"/>
      <c r="M36" s="626"/>
      <c r="N36" s="626"/>
      <c r="O36" s="626"/>
      <c r="P36" s="626"/>
      <c r="Q36" s="626"/>
      <c r="R36" s="626"/>
      <c r="S36" s="626"/>
      <c r="T36" s="626"/>
      <c r="U36" s="626"/>
      <c r="V36" s="626"/>
      <c r="W36" s="626"/>
      <c r="X36" s="626"/>
      <c r="Y36" s="626"/>
      <c r="Z36" s="626"/>
      <c r="AA36" s="626"/>
      <c r="AB36" s="626"/>
      <c r="AC36" s="626"/>
      <c r="AD36" s="626"/>
    </row>
    <row r="37" spans="1:30" ht="20.25" customHeight="1" x14ac:dyDescent="0.35">
      <c r="A37" s="1277"/>
      <c r="B37" s="1277"/>
      <c r="C37" s="1277"/>
      <c r="D37" s="1277"/>
      <c r="E37" s="1277"/>
      <c r="F37" s="1277"/>
      <c r="G37" s="1277"/>
      <c r="H37" s="1277"/>
      <c r="I37" s="626"/>
      <c r="J37" s="626"/>
      <c r="K37" s="626"/>
      <c r="L37" s="626"/>
      <c r="M37" s="626"/>
      <c r="N37" s="626"/>
      <c r="O37" s="626"/>
      <c r="P37" s="626"/>
      <c r="Q37" s="626"/>
      <c r="R37" s="626"/>
      <c r="S37" s="626"/>
      <c r="T37" s="626"/>
      <c r="U37" s="626"/>
      <c r="V37" s="626"/>
      <c r="W37" s="626"/>
      <c r="X37" s="626"/>
      <c r="Y37" s="626"/>
      <c r="Z37" s="626"/>
      <c r="AA37" s="626"/>
      <c r="AB37" s="626"/>
      <c r="AC37" s="626"/>
      <c r="AD37" s="626"/>
    </row>
    <row r="38" spans="1:30" ht="20.25" customHeight="1" x14ac:dyDescent="0.35">
      <c r="A38" s="1277"/>
      <c r="B38" s="1277"/>
      <c r="C38" s="1277"/>
      <c r="D38" s="1277"/>
      <c r="E38" s="1277"/>
      <c r="F38" s="1277"/>
      <c r="G38" s="1277"/>
      <c r="H38" s="1277"/>
      <c r="I38" s="626"/>
      <c r="J38" s="626"/>
      <c r="K38" s="626"/>
      <c r="L38" s="626"/>
      <c r="M38" s="626"/>
      <c r="N38" s="626"/>
      <c r="O38" s="626"/>
      <c r="P38" s="626"/>
      <c r="Q38" s="626"/>
      <c r="R38" s="626"/>
      <c r="S38" s="626"/>
      <c r="T38" s="626"/>
      <c r="U38" s="626"/>
      <c r="V38" s="626"/>
      <c r="W38" s="626"/>
      <c r="X38" s="626"/>
      <c r="Y38" s="626"/>
      <c r="Z38" s="626"/>
      <c r="AA38" s="626"/>
      <c r="AB38" s="626"/>
      <c r="AC38" s="626"/>
      <c r="AD38" s="626"/>
    </row>
    <row r="39" spans="1:30" ht="20.25" customHeight="1" x14ac:dyDescent="0.35">
      <c r="A39" s="1277"/>
      <c r="B39" s="1277"/>
      <c r="C39" s="1277"/>
      <c r="D39" s="1277"/>
      <c r="E39" s="1277"/>
      <c r="F39" s="1277"/>
      <c r="G39" s="1277"/>
      <c r="H39" s="1277"/>
      <c r="I39" s="626"/>
      <c r="J39" s="626"/>
      <c r="K39" s="626"/>
      <c r="L39" s="626"/>
      <c r="M39" s="626"/>
      <c r="N39" s="626"/>
      <c r="O39" s="626"/>
      <c r="P39" s="626"/>
      <c r="Q39" s="626"/>
      <c r="R39" s="626"/>
      <c r="S39" s="626"/>
      <c r="T39" s="626"/>
      <c r="U39" s="626"/>
      <c r="V39" s="626"/>
      <c r="W39" s="626"/>
      <c r="X39" s="626"/>
      <c r="Y39" s="626"/>
      <c r="Z39" s="626"/>
      <c r="AA39" s="626"/>
      <c r="AB39" s="626"/>
      <c r="AC39" s="626"/>
      <c r="AD39" s="626"/>
    </row>
    <row r="40" spans="1:30" ht="20.25" customHeight="1" x14ac:dyDescent="0.35">
      <c r="A40" s="1277"/>
      <c r="B40" s="1277"/>
      <c r="C40" s="1277"/>
      <c r="D40" s="1277"/>
      <c r="E40" s="1277"/>
      <c r="F40" s="1277"/>
      <c r="G40" s="1277"/>
      <c r="H40" s="1277"/>
      <c r="I40" s="626"/>
      <c r="J40" s="626"/>
      <c r="K40" s="626"/>
      <c r="L40" s="626"/>
      <c r="M40" s="626"/>
      <c r="N40" s="626"/>
      <c r="O40" s="626"/>
      <c r="P40" s="626"/>
      <c r="Q40" s="626"/>
      <c r="R40" s="626"/>
      <c r="S40" s="626"/>
      <c r="T40" s="626"/>
      <c r="U40" s="626"/>
      <c r="V40" s="626"/>
      <c r="W40" s="626"/>
      <c r="X40" s="626"/>
      <c r="Y40" s="626"/>
      <c r="Z40" s="626"/>
      <c r="AA40" s="626"/>
      <c r="AB40" s="626"/>
      <c r="AC40" s="626"/>
      <c r="AD40" s="626"/>
    </row>
    <row r="41" spans="1:30" ht="20.25" customHeight="1" x14ac:dyDescent="0.35">
      <c r="A41" s="1277"/>
      <c r="B41" s="1277"/>
      <c r="C41" s="1277"/>
      <c r="D41" s="1277"/>
      <c r="E41" s="1277"/>
      <c r="F41" s="1277"/>
      <c r="G41" s="1277"/>
      <c r="H41" s="1277"/>
      <c r="I41" s="626"/>
      <c r="J41" s="626"/>
      <c r="K41" s="626"/>
      <c r="L41" s="626"/>
      <c r="M41" s="626"/>
      <c r="N41" s="626"/>
      <c r="O41" s="626"/>
      <c r="P41" s="626"/>
      <c r="Q41" s="626"/>
      <c r="R41" s="626"/>
      <c r="S41" s="626"/>
      <c r="T41" s="626"/>
      <c r="U41" s="626"/>
      <c r="V41" s="626"/>
      <c r="W41" s="626"/>
      <c r="X41" s="626"/>
      <c r="Y41" s="626"/>
      <c r="Z41" s="626"/>
      <c r="AA41" s="626"/>
      <c r="AB41" s="626"/>
      <c r="AC41" s="626"/>
      <c r="AD41" s="626"/>
    </row>
    <row r="42" spans="1:30" ht="20.25" customHeight="1" x14ac:dyDescent="0.35">
      <c r="A42" s="1277"/>
      <c r="B42" s="1277"/>
      <c r="C42" s="1277"/>
      <c r="D42" s="1277"/>
      <c r="E42" s="1277"/>
      <c r="F42" s="1277"/>
      <c r="G42" s="1277"/>
      <c r="H42" s="1277"/>
      <c r="I42" s="626"/>
      <c r="J42" s="626"/>
      <c r="K42" s="626"/>
      <c r="L42" s="626"/>
      <c r="M42" s="626"/>
      <c r="N42" s="626"/>
      <c r="O42" s="626"/>
      <c r="P42" s="626"/>
      <c r="Q42" s="626"/>
      <c r="R42" s="626"/>
      <c r="S42" s="626"/>
      <c r="T42" s="626"/>
      <c r="U42" s="626"/>
      <c r="V42" s="626"/>
      <c r="W42" s="626"/>
      <c r="X42" s="626"/>
      <c r="Y42" s="626"/>
      <c r="Z42" s="626"/>
      <c r="AA42" s="626"/>
      <c r="AB42" s="626"/>
      <c r="AC42" s="626"/>
      <c r="AD42" s="626"/>
    </row>
    <row r="43" spans="1:30" ht="20.25" customHeight="1" x14ac:dyDescent="0.35">
      <c r="A43" s="1277"/>
      <c r="B43" s="1277"/>
      <c r="C43" s="1277"/>
      <c r="D43" s="1277"/>
      <c r="E43" s="1277"/>
      <c r="F43" s="1277"/>
      <c r="G43" s="1277"/>
      <c r="H43" s="1277"/>
      <c r="I43" s="626"/>
      <c r="J43" s="626"/>
      <c r="K43" s="626"/>
      <c r="L43" s="626"/>
      <c r="M43" s="626"/>
      <c r="N43" s="626"/>
      <c r="O43" s="626"/>
      <c r="P43" s="626"/>
      <c r="Q43" s="626"/>
      <c r="R43" s="626"/>
      <c r="S43" s="626"/>
      <c r="T43" s="626"/>
      <c r="U43" s="626"/>
      <c r="V43" s="626"/>
      <c r="W43" s="626"/>
      <c r="X43" s="626"/>
      <c r="Y43" s="626"/>
      <c r="Z43" s="626"/>
      <c r="AA43" s="626"/>
      <c r="AB43" s="626"/>
      <c r="AC43" s="626"/>
      <c r="AD43" s="626"/>
    </row>
    <row r="44" spans="1:30" ht="20.25" customHeight="1" x14ac:dyDescent="0.35">
      <c r="A44" s="1277"/>
      <c r="B44" s="1277"/>
      <c r="C44" s="1277"/>
      <c r="D44" s="1277"/>
      <c r="E44" s="1277"/>
      <c r="F44" s="1277"/>
      <c r="G44" s="1277"/>
      <c r="H44" s="1277"/>
      <c r="I44" s="626"/>
      <c r="J44" s="626"/>
      <c r="K44" s="626"/>
      <c r="L44" s="626"/>
      <c r="M44" s="626"/>
      <c r="N44" s="626"/>
      <c r="O44" s="626"/>
      <c r="P44" s="626"/>
      <c r="Q44" s="626"/>
      <c r="R44" s="626"/>
      <c r="S44" s="626"/>
      <c r="T44" s="626"/>
      <c r="U44" s="626"/>
      <c r="V44" s="626"/>
      <c r="W44" s="626"/>
      <c r="X44" s="626"/>
      <c r="Y44" s="626"/>
      <c r="Z44" s="626"/>
      <c r="AA44" s="626"/>
      <c r="AB44" s="626"/>
      <c r="AC44" s="626"/>
      <c r="AD44" s="626"/>
    </row>
    <row r="45" spans="1:30" ht="20.25" customHeight="1" x14ac:dyDescent="0.35">
      <c r="A45" s="1277"/>
      <c r="B45" s="1277"/>
      <c r="C45" s="1277"/>
      <c r="D45" s="1277"/>
      <c r="E45" s="1277"/>
      <c r="F45" s="1277"/>
      <c r="G45" s="1277"/>
      <c r="H45" s="1277"/>
      <c r="I45" s="626"/>
      <c r="J45" s="626"/>
      <c r="K45" s="626"/>
      <c r="L45" s="626"/>
      <c r="M45" s="626"/>
      <c r="N45" s="626"/>
      <c r="O45" s="626"/>
      <c r="P45" s="626"/>
      <c r="Q45" s="626"/>
      <c r="R45" s="626"/>
      <c r="S45" s="626"/>
      <c r="T45" s="626"/>
      <c r="U45" s="626"/>
      <c r="V45" s="626"/>
      <c r="W45" s="626"/>
      <c r="X45" s="626"/>
      <c r="Y45" s="626"/>
      <c r="Z45" s="626"/>
      <c r="AA45" s="626"/>
      <c r="AB45" s="626"/>
      <c r="AC45" s="626"/>
      <c r="AD45" s="626"/>
    </row>
    <row r="46" spans="1:30" ht="20.25" customHeight="1" x14ac:dyDescent="0.35">
      <c r="A46" s="1277"/>
      <c r="B46" s="1277"/>
      <c r="C46" s="1277"/>
      <c r="D46" s="1277"/>
      <c r="E46" s="1277"/>
      <c r="F46" s="1277"/>
      <c r="G46" s="1277"/>
      <c r="H46" s="1277"/>
      <c r="I46" s="626"/>
      <c r="J46" s="626"/>
      <c r="K46" s="626"/>
      <c r="L46" s="626"/>
      <c r="M46" s="626"/>
      <c r="N46" s="626"/>
      <c r="O46" s="626"/>
      <c r="P46" s="626"/>
      <c r="Q46" s="626"/>
      <c r="R46" s="626"/>
      <c r="S46" s="626"/>
      <c r="T46" s="626"/>
      <c r="U46" s="626"/>
      <c r="V46" s="626"/>
      <c r="W46" s="626"/>
      <c r="X46" s="626"/>
      <c r="Y46" s="626"/>
      <c r="Z46" s="626"/>
      <c r="AA46" s="626"/>
      <c r="AB46" s="626"/>
      <c r="AC46" s="626"/>
      <c r="AD46" s="626"/>
    </row>
    <row r="47" spans="1:30" ht="20.25" customHeight="1" x14ac:dyDescent="0.35">
      <c r="A47" s="1277"/>
      <c r="B47" s="1277"/>
      <c r="C47" s="1277"/>
      <c r="D47" s="1277"/>
      <c r="E47" s="1277"/>
      <c r="F47" s="1277"/>
      <c r="G47" s="1277"/>
      <c r="H47" s="1277"/>
      <c r="I47" s="626"/>
      <c r="J47" s="626"/>
      <c r="K47" s="626"/>
      <c r="L47" s="626"/>
      <c r="M47" s="626"/>
      <c r="N47" s="626"/>
      <c r="O47" s="626"/>
      <c r="P47" s="626"/>
      <c r="Q47" s="626"/>
      <c r="R47" s="626"/>
      <c r="S47" s="626"/>
      <c r="T47" s="626"/>
      <c r="U47" s="626"/>
      <c r="V47" s="626"/>
      <c r="W47" s="626"/>
      <c r="X47" s="626"/>
      <c r="Y47" s="626"/>
      <c r="Z47" s="626"/>
      <c r="AA47" s="626"/>
      <c r="AB47" s="626"/>
      <c r="AC47" s="626"/>
      <c r="AD47" s="626"/>
    </row>
    <row r="48" spans="1:30" ht="20.25" customHeight="1" x14ac:dyDescent="0.35">
      <c r="A48" s="1277"/>
      <c r="B48" s="1277"/>
      <c r="C48" s="1277"/>
      <c r="D48" s="1277"/>
      <c r="E48" s="1277"/>
      <c r="F48" s="1277"/>
      <c r="G48" s="1277"/>
      <c r="H48" s="1277"/>
      <c r="I48" s="626"/>
      <c r="J48" s="626"/>
      <c r="K48" s="626"/>
      <c r="L48" s="626"/>
      <c r="M48" s="626"/>
      <c r="N48" s="626"/>
      <c r="O48" s="626"/>
      <c r="P48" s="626"/>
      <c r="Q48" s="626"/>
      <c r="R48" s="626"/>
      <c r="S48" s="626"/>
      <c r="T48" s="626"/>
      <c r="U48" s="626"/>
      <c r="V48" s="626"/>
      <c r="W48" s="626"/>
      <c r="X48" s="626"/>
      <c r="Y48" s="626"/>
      <c r="Z48" s="626"/>
      <c r="AA48" s="626"/>
      <c r="AB48" s="626"/>
      <c r="AC48" s="626"/>
      <c r="AD48" s="626"/>
    </row>
    <row r="49" spans="1:30" ht="20.25" customHeight="1" x14ac:dyDescent="0.35">
      <c r="A49" s="1277"/>
      <c r="B49" s="1277"/>
      <c r="C49" s="1277"/>
      <c r="D49" s="1277"/>
      <c r="E49" s="1277"/>
      <c r="F49" s="1277"/>
      <c r="G49" s="1277"/>
      <c r="H49" s="1277"/>
      <c r="I49" s="626"/>
      <c r="J49" s="626"/>
      <c r="K49" s="626"/>
      <c r="L49" s="626"/>
      <c r="M49" s="626"/>
      <c r="N49" s="626"/>
      <c r="O49" s="626"/>
      <c r="P49" s="626"/>
      <c r="Q49" s="626"/>
      <c r="R49" s="626"/>
      <c r="S49" s="626"/>
      <c r="T49" s="626"/>
      <c r="U49" s="626"/>
      <c r="V49" s="626"/>
      <c r="W49" s="626"/>
      <c r="X49" s="626"/>
      <c r="Y49" s="626"/>
      <c r="Z49" s="626"/>
      <c r="AA49" s="626"/>
      <c r="AB49" s="626"/>
      <c r="AC49" s="626"/>
      <c r="AD49" s="626"/>
    </row>
    <row r="50" spans="1:30" ht="12.75" customHeight="1" x14ac:dyDescent="0.35">
      <c r="A50" s="626"/>
      <c r="B50" s="626"/>
      <c r="C50" s="1277"/>
      <c r="D50" s="1277"/>
      <c r="E50" s="1277"/>
      <c r="F50" s="626"/>
      <c r="G50" s="626"/>
      <c r="H50" s="626"/>
      <c r="I50" s="626"/>
      <c r="J50" s="626"/>
      <c r="K50" s="626"/>
      <c r="L50" s="626"/>
      <c r="M50" s="626"/>
      <c r="N50" s="626"/>
      <c r="O50" s="626"/>
      <c r="P50" s="626"/>
      <c r="Q50" s="626"/>
      <c r="R50" s="626"/>
      <c r="S50" s="626"/>
      <c r="T50" s="626"/>
      <c r="U50" s="626"/>
      <c r="V50" s="626"/>
      <c r="W50" s="626"/>
      <c r="X50" s="626"/>
      <c r="Y50" s="626"/>
      <c r="Z50" s="626"/>
      <c r="AA50" s="626"/>
      <c r="AB50" s="626"/>
      <c r="AC50" s="626"/>
      <c r="AD50" s="626"/>
    </row>
    <row r="51" spans="1:30" ht="12.75" customHeight="1" x14ac:dyDescent="0.35">
      <c r="A51" s="626"/>
      <c r="B51" s="626"/>
      <c r="C51" s="1277"/>
      <c r="D51" s="1277"/>
      <c r="E51" s="1277"/>
      <c r="F51" s="626"/>
      <c r="G51" s="626"/>
      <c r="H51" s="626"/>
      <c r="I51" s="626"/>
      <c r="J51" s="626"/>
      <c r="K51" s="626"/>
      <c r="L51" s="626"/>
      <c r="M51" s="626"/>
      <c r="N51" s="626"/>
      <c r="O51" s="626"/>
      <c r="P51" s="626"/>
      <c r="Q51" s="626"/>
      <c r="R51" s="626"/>
      <c r="S51" s="626"/>
      <c r="T51" s="626"/>
      <c r="U51" s="626"/>
      <c r="V51" s="626"/>
      <c r="W51" s="626"/>
      <c r="X51" s="626"/>
      <c r="Y51" s="626"/>
      <c r="Z51" s="626"/>
      <c r="AA51" s="626"/>
      <c r="AB51" s="626"/>
      <c r="AC51" s="626"/>
      <c r="AD51" s="626"/>
    </row>
    <row r="52" spans="1:30" ht="12.75" customHeight="1" x14ac:dyDescent="0.35">
      <c r="A52" s="626"/>
      <c r="B52" s="626"/>
      <c r="C52" s="1277"/>
      <c r="D52" s="1277"/>
      <c r="E52" s="1277"/>
      <c r="F52" s="626"/>
      <c r="G52" s="626"/>
      <c r="H52" s="626"/>
      <c r="I52" s="626"/>
      <c r="J52" s="626"/>
      <c r="K52" s="626"/>
      <c r="L52" s="626"/>
      <c r="M52" s="626"/>
      <c r="N52" s="626"/>
      <c r="O52" s="626"/>
      <c r="P52" s="626"/>
      <c r="Q52" s="626"/>
      <c r="R52" s="626"/>
      <c r="S52" s="626"/>
      <c r="T52" s="626"/>
      <c r="U52" s="626"/>
      <c r="V52" s="626"/>
      <c r="W52" s="626"/>
      <c r="X52" s="626"/>
      <c r="Y52" s="626"/>
      <c r="Z52" s="626"/>
      <c r="AA52" s="626"/>
      <c r="AB52" s="626"/>
      <c r="AC52" s="626"/>
      <c r="AD52" s="626"/>
    </row>
    <row r="53" spans="1:30" ht="12.75" customHeight="1" x14ac:dyDescent="0.35">
      <c r="A53" s="626"/>
      <c r="B53" s="626"/>
      <c r="C53" s="1277"/>
      <c r="D53" s="1277"/>
      <c r="E53" s="1277"/>
      <c r="F53" s="626"/>
      <c r="G53" s="626"/>
      <c r="H53" s="626"/>
      <c r="I53" s="626"/>
      <c r="J53" s="626"/>
      <c r="K53" s="626"/>
      <c r="L53" s="626"/>
      <c r="M53" s="626"/>
      <c r="N53" s="626"/>
      <c r="O53" s="626"/>
      <c r="P53" s="626"/>
      <c r="Q53" s="626"/>
      <c r="R53" s="626"/>
      <c r="S53" s="626"/>
      <c r="T53" s="626"/>
      <c r="U53" s="626"/>
      <c r="V53" s="626"/>
      <c r="W53" s="626"/>
      <c r="X53" s="626"/>
      <c r="Y53" s="626"/>
      <c r="Z53" s="626"/>
      <c r="AA53" s="626"/>
      <c r="AB53" s="626"/>
      <c r="AC53" s="626"/>
      <c r="AD53" s="626"/>
    </row>
    <row r="54" spans="1:30" ht="12.75" customHeight="1" x14ac:dyDescent="0.35">
      <c r="A54" s="626"/>
      <c r="B54" s="626"/>
      <c r="C54" s="1277"/>
      <c r="D54" s="1277"/>
      <c r="E54" s="1277"/>
      <c r="F54" s="626"/>
      <c r="G54" s="626"/>
      <c r="H54" s="626"/>
      <c r="I54" s="626"/>
      <c r="J54" s="626"/>
      <c r="K54" s="626"/>
      <c r="L54" s="626"/>
      <c r="M54" s="626"/>
      <c r="N54" s="626"/>
      <c r="O54" s="626"/>
      <c r="P54" s="626"/>
      <c r="Q54" s="626"/>
      <c r="R54" s="626"/>
      <c r="S54" s="626"/>
      <c r="T54" s="626"/>
      <c r="U54" s="626"/>
      <c r="V54" s="626"/>
      <c r="W54" s="626"/>
      <c r="X54" s="626"/>
      <c r="Y54" s="626"/>
      <c r="Z54" s="626"/>
      <c r="AA54" s="626"/>
      <c r="AB54" s="626"/>
      <c r="AC54" s="626"/>
      <c r="AD54" s="626"/>
    </row>
    <row r="55" spans="1:30" ht="12.75" customHeight="1" x14ac:dyDescent="0.35">
      <c r="A55" s="626"/>
      <c r="B55" s="626"/>
      <c r="C55" s="1277"/>
      <c r="D55" s="1277"/>
      <c r="E55" s="1277"/>
      <c r="F55" s="626"/>
      <c r="G55" s="626"/>
      <c r="H55" s="626"/>
      <c r="I55" s="626"/>
      <c r="J55" s="626"/>
      <c r="K55" s="626"/>
      <c r="L55" s="626"/>
      <c r="M55" s="626"/>
      <c r="N55" s="626"/>
      <c r="O55" s="626"/>
      <c r="P55" s="626"/>
      <c r="Q55" s="626"/>
      <c r="R55" s="626"/>
      <c r="S55" s="626"/>
      <c r="T55" s="626"/>
      <c r="U55" s="626"/>
      <c r="V55" s="626"/>
      <c r="W55" s="626"/>
      <c r="X55" s="626"/>
      <c r="Y55" s="626"/>
      <c r="Z55" s="626"/>
      <c r="AA55" s="626"/>
      <c r="AB55" s="626"/>
      <c r="AC55" s="626"/>
      <c r="AD55" s="626"/>
    </row>
    <row r="56" spans="1:30" ht="12.75" customHeight="1" x14ac:dyDescent="0.35">
      <c r="A56" s="626"/>
      <c r="B56" s="626"/>
      <c r="C56" s="1277"/>
      <c r="D56" s="1277"/>
      <c r="E56" s="1277"/>
      <c r="F56" s="626"/>
      <c r="G56" s="626"/>
      <c r="H56" s="626"/>
      <c r="I56" s="626"/>
      <c r="J56" s="626"/>
      <c r="K56" s="626"/>
      <c r="L56" s="626"/>
      <c r="M56" s="626"/>
      <c r="N56" s="626"/>
      <c r="O56" s="626"/>
      <c r="P56" s="626"/>
      <c r="Q56" s="626"/>
      <c r="R56" s="626"/>
      <c r="S56" s="626"/>
      <c r="T56" s="626"/>
      <c r="U56" s="626"/>
      <c r="V56" s="626"/>
      <c r="W56" s="626"/>
      <c r="X56" s="626"/>
      <c r="Y56" s="626"/>
      <c r="Z56" s="626"/>
      <c r="AA56" s="626"/>
      <c r="AB56" s="626"/>
      <c r="AC56" s="626"/>
      <c r="AD56" s="626"/>
    </row>
    <row r="57" spans="1:30" ht="12.75" customHeight="1" x14ac:dyDescent="0.35">
      <c r="A57" s="626"/>
      <c r="B57" s="626"/>
      <c r="C57" s="1277"/>
      <c r="D57" s="1277"/>
      <c r="E57" s="1277"/>
      <c r="F57" s="626"/>
      <c r="G57" s="626"/>
      <c r="H57" s="626"/>
      <c r="I57" s="626"/>
      <c r="J57" s="626"/>
      <c r="K57" s="626"/>
      <c r="L57" s="626"/>
      <c r="M57" s="626"/>
      <c r="N57" s="626"/>
      <c r="O57" s="626"/>
      <c r="P57" s="626"/>
      <c r="Q57" s="626"/>
      <c r="R57" s="626"/>
      <c r="S57" s="626"/>
      <c r="T57" s="626"/>
      <c r="U57" s="626"/>
      <c r="V57" s="626"/>
      <c r="W57" s="626"/>
      <c r="X57" s="626"/>
      <c r="Y57" s="626"/>
      <c r="Z57" s="626"/>
      <c r="AA57" s="626"/>
      <c r="AB57" s="626"/>
      <c r="AC57" s="626"/>
      <c r="AD57" s="626"/>
    </row>
    <row r="58" spans="1:30" ht="12.75" customHeight="1" x14ac:dyDescent="0.35">
      <c r="A58" s="626"/>
      <c r="B58" s="626"/>
      <c r="C58" s="1277"/>
      <c r="D58" s="1277"/>
      <c r="E58" s="1277"/>
      <c r="F58" s="626"/>
      <c r="G58" s="626"/>
      <c r="H58" s="626"/>
      <c r="I58" s="626"/>
      <c r="J58" s="626"/>
      <c r="K58" s="626"/>
      <c r="L58" s="626"/>
      <c r="M58" s="626"/>
      <c r="N58" s="626"/>
      <c r="O58" s="626"/>
      <c r="P58" s="626"/>
      <c r="Q58" s="626"/>
      <c r="R58" s="626"/>
      <c r="S58" s="626"/>
      <c r="T58" s="626"/>
      <c r="U58" s="626"/>
      <c r="V58" s="626"/>
      <c r="W58" s="626"/>
      <c r="X58" s="626"/>
      <c r="Y58" s="626"/>
      <c r="Z58" s="626"/>
      <c r="AA58" s="626"/>
      <c r="AB58" s="626"/>
      <c r="AC58" s="626"/>
      <c r="AD58" s="626"/>
    </row>
    <row r="59" spans="1:30" ht="12.75" customHeight="1" x14ac:dyDescent="0.35">
      <c r="A59" s="626"/>
      <c r="B59" s="626"/>
      <c r="C59" s="1277"/>
      <c r="D59" s="1277"/>
      <c r="E59" s="1277"/>
      <c r="F59" s="626"/>
      <c r="G59" s="626"/>
      <c r="H59" s="626"/>
      <c r="I59" s="626"/>
      <c r="J59" s="626"/>
      <c r="K59" s="626"/>
      <c r="L59" s="626"/>
      <c r="M59" s="626"/>
      <c r="N59" s="626"/>
      <c r="O59" s="626"/>
      <c r="P59" s="626"/>
      <c r="Q59" s="626"/>
      <c r="R59" s="626"/>
      <c r="S59" s="626"/>
      <c r="T59" s="626"/>
      <c r="U59" s="626"/>
      <c r="V59" s="626"/>
      <c r="W59" s="626"/>
      <c r="X59" s="626"/>
      <c r="Y59" s="626"/>
      <c r="Z59" s="626"/>
      <c r="AA59" s="626"/>
      <c r="AB59" s="626"/>
      <c r="AC59" s="626"/>
      <c r="AD59" s="626"/>
    </row>
    <row r="60" spans="1:30" ht="12.75" customHeight="1" x14ac:dyDescent="0.35">
      <c r="A60" s="626"/>
      <c r="B60" s="626"/>
      <c r="C60" s="1277"/>
      <c r="D60" s="1277"/>
      <c r="E60" s="1277"/>
      <c r="F60" s="626"/>
      <c r="G60" s="626"/>
      <c r="H60" s="626"/>
      <c r="I60" s="626"/>
      <c r="J60" s="626"/>
      <c r="K60" s="626"/>
      <c r="L60" s="626"/>
      <c r="M60" s="626"/>
      <c r="N60" s="626"/>
      <c r="O60" s="626"/>
      <c r="P60" s="626"/>
      <c r="Q60" s="626"/>
      <c r="R60" s="626"/>
      <c r="S60" s="626"/>
      <c r="T60" s="626"/>
      <c r="U60" s="626"/>
      <c r="V60" s="626"/>
      <c r="W60" s="626"/>
      <c r="X60" s="626"/>
      <c r="Y60" s="626"/>
      <c r="Z60" s="626"/>
      <c r="AA60" s="626"/>
      <c r="AB60" s="626"/>
      <c r="AC60" s="626"/>
      <c r="AD60" s="626"/>
    </row>
    <row r="61" spans="1:30" ht="12.75" customHeight="1" x14ac:dyDescent="0.35">
      <c r="A61" s="626"/>
      <c r="B61" s="626"/>
      <c r="C61" s="1277"/>
      <c r="D61" s="1277"/>
      <c r="E61" s="1277"/>
      <c r="F61" s="626"/>
      <c r="G61" s="626"/>
      <c r="H61" s="626"/>
      <c r="I61" s="626"/>
      <c r="J61" s="626"/>
      <c r="K61" s="626"/>
      <c r="L61" s="626"/>
      <c r="M61" s="626"/>
      <c r="N61" s="626"/>
      <c r="O61" s="626"/>
      <c r="P61" s="626"/>
      <c r="Q61" s="626"/>
      <c r="R61" s="626"/>
      <c r="S61" s="626"/>
      <c r="T61" s="626"/>
      <c r="U61" s="626"/>
      <c r="V61" s="626"/>
      <c r="W61" s="626"/>
      <c r="X61" s="626"/>
      <c r="Y61" s="626"/>
      <c r="Z61" s="626"/>
      <c r="AA61" s="626"/>
      <c r="AB61" s="626"/>
      <c r="AC61" s="626"/>
      <c r="AD61" s="626"/>
    </row>
    <row r="62" spans="1:30" ht="12.75" customHeight="1" x14ac:dyDescent="0.35">
      <c r="A62" s="626"/>
      <c r="B62" s="626"/>
      <c r="C62" s="1277"/>
      <c r="D62" s="1277"/>
      <c r="E62" s="1277"/>
      <c r="F62" s="626"/>
      <c r="G62" s="626"/>
      <c r="H62" s="626"/>
      <c r="I62" s="626"/>
      <c r="J62" s="626"/>
      <c r="K62" s="626"/>
      <c r="L62" s="626"/>
      <c r="M62" s="626"/>
      <c r="N62" s="626"/>
      <c r="O62" s="626"/>
      <c r="P62" s="626"/>
      <c r="Q62" s="626"/>
      <c r="R62" s="626"/>
      <c r="S62" s="626"/>
      <c r="T62" s="626"/>
      <c r="U62" s="626"/>
      <c r="V62" s="626"/>
      <c r="W62" s="626"/>
      <c r="X62" s="626"/>
      <c r="Y62" s="626"/>
      <c r="Z62" s="626"/>
      <c r="AA62" s="626"/>
      <c r="AB62" s="626"/>
      <c r="AC62" s="626"/>
      <c r="AD62" s="626"/>
    </row>
    <row r="63" spans="1:30" ht="12.75" customHeight="1" x14ac:dyDescent="0.35">
      <c r="A63" s="626"/>
      <c r="B63" s="626"/>
      <c r="C63" s="1277"/>
      <c r="D63" s="1277"/>
      <c r="E63" s="1277"/>
      <c r="F63" s="626"/>
      <c r="G63" s="626"/>
      <c r="H63" s="626"/>
      <c r="I63" s="626"/>
      <c r="J63" s="626"/>
      <c r="K63" s="626"/>
      <c r="L63" s="626"/>
      <c r="M63" s="626"/>
      <c r="N63" s="626"/>
      <c r="O63" s="626"/>
      <c r="P63" s="626"/>
      <c r="Q63" s="626"/>
      <c r="R63" s="626"/>
      <c r="S63" s="626"/>
      <c r="T63" s="626"/>
      <c r="U63" s="626"/>
      <c r="V63" s="626"/>
      <c r="W63" s="626"/>
      <c r="X63" s="626"/>
      <c r="Y63" s="626"/>
      <c r="Z63" s="626"/>
      <c r="AA63" s="626"/>
      <c r="AB63" s="626"/>
      <c r="AC63" s="626"/>
      <c r="AD63" s="626"/>
    </row>
    <row r="64" spans="1:30" ht="12.75" customHeight="1" x14ac:dyDescent="0.35">
      <c r="A64" s="626"/>
      <c r="B64" s="626"/>
      <c r="C64" s="1277"/>
      <c r="D64" s="1277"/>
      <c r="E64" s="1277"/>
      <c r="F64" s="626"/>
      <c r="G64" s="626"/>
      <c r="H64" s="626"/>
      <c r="I64" s="626"/>
      <c r="J64" s="626"/>
      <c r="K64" s="626"/>
      <c r="L64" s="626"/>
      <c r="M64" s="626"/>
      <c r="N64" s="626"/>
      <c r="O64" s="626"/>
      <c r="P64" s="626"/>
      <c r="Q64" s="626"/>
      <c r="R64" s="626"/>
      <c r="S64" s="626"/>
      <c r="T64" s="626"/>
      <c r="U64" s="626"/>
      <c r="V64" s="626"/>
      <c r="W64" s="626"/>
      <c r="X64" s="626"/>
      <c r="Y64" s="626"/>
      <c r="Z64" s="626"/>
      <c r="AA64" s="626"/>
      <c r="AB64" s="626"/>
      <c r="AC64" s="626"/>
      <c r="AD64" s="626"/>
    </row>
    <row r="65" spans="1:30" ht="12.75" customHeight="1" x14ac:dyDescent="0.35">
      <c r="A65" s="626"/>
      <c r="B65" s="626"/>
      <c r="C65" s="1277"/>
      <c r="D65" s="1277"/>
      <c r="E65" s="1277"/>
      <c r="F65" s="626"/>
      <c r="G65" s="626"/>
      <c r="H65" s="626"/>
      <c r="I65" s="626"/>
      <c r="J65" s="626"/>
      <c r="K65" s="626"/>
      <c r="L65" s="626"/>
      <c r="M65" s="626"/>
      <c r="N65" s="626"/>
      <c r="O65" s="626"/>
      <c r="P65" s="626"/>
      <c r="Q65" s="626"/>
      <c r="R65" s="626"/>
      <c r="S65" s="626"/>
      <c r="T65" s="626"/>
      <c r="U65" s="626"/>
      <c r="V65" s="626"/>
      <c r="W65" s="626"/>
      <c r="X65" s="626"/>
      <c r="Y65" s="626"/>
      <c r="Z65" s="626"/>
      <c r="AA65" s="626"/>
      <c r="AB65" s="626"/>
      <c r="AC65" s="626"/>
      <c r="AD65" s="626"/>
    </row>
    <row r="66" spans="1:30" ht="12.75" customHeight="1" x14ac:dyDescent="0.35">
      <c r="A66" s="626"/>
      <c r="B66" s="626"/>
      <c r="C66" s="1277"/>
      <c r="D66" s="1277"/>
      <c r="E66" s="1277"/>
      <c r="F66" s="626"/>
      <c r="G66" s="626"/>
      <c r="H66" s="626"/>
      <c r="I66" s="626"/>
      <c r="J66" s="626"/>
      <c r="K66" s="626"/>
      <c r="L66" s="626"/>
      <c r="M66" s="626"/>
      <c r="N66" s="626"/>
      <c r="O66" s="626"/>
      <c r="P66" s="626"/>
      <c r="Q66" s="626"/>
      <c r="R66" s="626"/>
      <c r="S66" s="626"/>
      <c r="T66" s="626"/>
      <c r="U66" s="626"/>
      <c r="V66" s="626"/>
      <c r="W66" s="626"/>
      <c r="X66" s="626"/>
      <c r="Y66" s="626"/>
      <c r="Z66" s="626"/>
      <c r="AA66" s="626"/>
      <c r="AB66" s="626"/>
      <c r="AC66" s="626"/>
      <c r="AD66" s="626"/>
    </row>
    <row r="67" spans="1:30" ht="12.75" customHeight="1" x14ac:dyDescent="0.35">
      <c r="A67" s="626"/>
      <c r="B67" s="626"/>
      <c r="C67" s="1277"/>
      <c r="D67" s="1277"/>
      <c r="E67" s="1277"/>
      <c r="F67" s="626"/>
      <c r="G67" s="626"/>
      <c r="H67" s="626"/>
      <c r="I67" s="626"/>
      <c r="J67" s="626"/>
      <c r="K67" s="626"/>
      <c r="L67" s="626"/>
      <c r="M67" s="626"/>
      <c r="N67" s="626"/>
      <c r="O67" s="626"/>
      <c r="P67" s="626"/>
      <c r="Q67" s="626"/>
      <c r="R67" s="626"/>
      <c r="S67" s="626"/>
      <c r="T67" s="626"/>
      <c r="U67" s="626"/>
      <c r="V67" s="626"/>
      <c r="W67" s="626"/>
      <c r="X67" s="626"/>
      <c r="Y67" s="626"/>
      <c r="Z67" s="626"/>
      <c r="AA67" s="626"/>
      <c r="AB67" s="626"/>
      <c r="AC67" s="626"/>
      <c r="AD67" s="626"/>
    </row>
    <row r="68" spans="1:30" ht="12.75" customHeight="1" x14ac:dyDescent="0.35">
      <c r="A68" s="626"/>
      <c r="B68" s="626"/>
      <c r="C68" s="1277"/>
      <c r="D68" s="1277"/>
      <c r="E68" s="1277"/>
      <c r="F68" s="626"/>
      <c r="G68" s="626"/>
      <c r="H68" s="626"/>
      <c r="I68" s="626"/>
      <c r="J68" s="626"/>
      <c r="K68" s="626"/>
      <c r="L68" s="626"/>
      <c r="M68" s="626"/>
      <c r="N68" s="626"/>
      <c r="O68" s="626"/>
      <c r="P68" s="626"/>
      <c r="Q68" s="626"/>
      <c r="R68" s="626"/>
      <c r="S68" s="626"/>
      <c r="T68" s="626"/>
      <c r="U68" s="626"/>
      <c r="V68" s="626"/>
      <c r="W68" s="626"/>
      <c r="X68" s="626"/>
      <c r="Y68" s="626"/>
      <c r="Z68" s="626"/>
      <c r="AA68" s="626"/>
      <c r="AB68" s="626"/>
      <c r="AC68" s="626"/>
      <c r="AD68" s="626"/>
    </row>
    <row r="69" spans="1:30" ht="12.75" customHeight="1" x14ac:dyDescent="0.35">
      <c r="A69" s="626"/>
      <c r="B69" s="626"/>
      <c r="C69" s="1277"/>
      <c r="D69" s="1277"/>
      <c r="E69" s="1277"/>
      <c r="F69" s="626"/>
      <c r="G69" s="626"/>
      <c r="H69" s="626"/>
      <c r="I69" s="626"/>
      <c r="J69" s="626"/>
      <c r="K69" s="626"/>
      <c r="L69" s="626"/>
      <c r="M69" s="626"/>
      <c r="N69" s="626"/>
      <c r="O69" s="626"/>
      <c r="P69" s="626"/>
      <c r="Q69" s="626"/>
      <c r="R69" s="626"/>
      <c r="S69" s="626"/>
      <c r="T69" s="626"/>
      <c r="U69" s="626"/>
      <c r="V69" s="626"/>
      <c r="W69" s="626"/>
      <c r="X69" s="626"/>
      <c r="Y69" s="626"/>
      <c r="Z69" s="626"/>
      <c r="AA69" s="626"/>
      <c r="AB69" s="626"/>
      <c r="AC69" s="626"/>
      <c r="AD69" s="626"/>
    </row>
    <row r="70" spans="1:30" ht="12.75" customHeight="1" x14ac:dyDescent="0.35">
      <c r="A70" s="626"/>
      <c r="B70" s="626"/>
      <c r="C70" s="1277"/>
      <c r="D70" s="1277"/>
      <c r="E70" s="1277"/>
      <c r="F70" s="626"/>
      <c r="G70" s="626"/>
      <c r="H70" s="626"/>
      <c r="I70" s="626"/>
      <c r="J70" s="626"/>
      <c r="K70" s="626"/>
      <c r="L70" s="626"/>
      <c r="M70" s="626"/>
      <c r="N70" s="626"/>
      <c r="O70" s="626"/>
      <c r="P70" s="626"/>
      <c r="Q70" s="626"/>
      <c r="R70" s="626"/>
      <c r="S70" s="626"/>
      <c r="T70" s="626"/>
      <c r="U70" s="626"/>
      <c r="V70" s="626"/>
      <c r="W70" s="626"/>
      <c r="X70" s="626"/>
      <c r="Y70" s="626"/>
      <c r="Z70" s="626"/>
      <c r="AA70" s="626"/>
      <c r="AB70" s="626"/>
      <c r="AC70" s="626"/>
      <c r="AD70" s="626"/>
    </row>
    <row r="71" spans="1:30" ht="12.75" customHeight="1" x14ac:dyDescent="0.35">
      <c r="A71" s="626"/>
      <c r="B71" s="626"/>
      <c r="C71" s="1277"/>
      <c r="D71" s="1277"/>
      <c r="E71" s="1277"/>
      <c r="F71" s="626"/>
      <c r="G71" s="626"/>
      <c r="H71" s="626"/>
      <c r="I71" s="626"/>
      <c r="J71" s="626"/>
      <c r="K71" s="626"/>
      <c r="L71" s="626"/>
      <c r="M71" s="626"/>
      <c r="N71" s="626"/>
      <c r="O71" s="626"/>
      <c r="P71" s="626"/>
      <c r="Q71" s="626"/>
      <c r="R71" s="626"/>
      <c r="S71" s="626"/>
      <c r="T71" s="626"/>
      <c r="U71" s="626"/>
      <c r="V71" s="626"/>
      <c r="W71" s="626"/>
      <c r="X71" s="626"/>
      <c r="Y71" s="626"/>
      <c r="Z71" s="626"/>
      <c r="AA71" s="626"/>
      <c r="AB71" s="626"/>
      <c r="AC71" s="626"/>
      <c r="AD71" s="626"/>
    </row>
    <row r="72" spans="1:30" ht="12.75" customHeight="1" x14ac:dyDescent="0.35">
      <c r="A72" s="626"/>
      <c r="B72" s="626"/>
      <c r="C72" s="1277"/>
      <c r="D72" s="1277"/>
      <c r="E72" s="1277"/>
      <c r="F72" s="626"/>
      <c r="G72" s="626"/>
      <c r="H72" s="626"/>
      <c r="I72" s="626"/>
      <c r="J72" s="626"/>
      <c r="K72" s="626"/>
      <c r="L72" s="626"/>
      <c r="M72" s="626"/>
      <c r="N72" s="626"/>
      <c r="O72" s="626"/>
      <c r="P72" s="626"/>
      <c r="Q72" s="626"/>
      <c r="R72" s="626"/>
      <c r="S72" s="626"/>
      <c r="T72" s="626"/>
      <c r="U72" s="626"/>
      <c r="V72" s="626"/>
      <c r="W72" s="626"/>
      <c r="X72" s="626"/>
      <c r="Y72" s="626"/>
      <c r="Z72" s="626"/>
      <c r="AA72" s="626"/>
      <c r="AB72" s="626"/>
      <c r="AC72" s="626"/>
      <c r="AD72" s="626"/>
    </row>
    <row r="73" spans="1:30" ht="12.75" customHeight="1" x14ac:dyDescent="0.35">
      <c r="A73" s="626"/>
      <c r="B73" s="626"/>
      <c r="C73" s="1277"/>
      <c r="D73" s="1277"/>
      <c r="E73" s="1277"/>
      <c r="F73" s="626"/>
      <c r="G73" s="626"/>
      <c r="H73" s="626"/>
      <c r="I73" s="626"/>
      <c r="J73" s="626"/>
      <c r="K73" s="626"/>
      <c r="L73" s="626"/>
      <c r="M73" s="626"/>
      <c r="N73" s="626"/>
      <c r="O73" s="626"/>
      <c r="P73" s="626"/>
      <c r="Q73" s="626"/>
      <c r="R73" s="626"/>
      <c r="S73" s="626"/>
      <c r="T73" s="626"/>
      <c r="U73" s="626"/>
      <c r="V73" s="626"/>
      <c r="W73" s="626"/>
      <c r="X73" s="626"/>
      <c r="Y73" s="626"/>
      <c r="Z73" s="626"/>
      <c r="AA73" s="626"/>
      <c r="AB73" s="626"/>
      <c r="AC73" s="626"/>
      <c r="AD73" s="626"/>
    </row>
    <row r="74" spans="1:30" ht="12.75" customHeight="1" x14ac:dyDescent="0.35">
      <c r="A74" s="626"/>
      <c r="B74" s="626"/>
      <c r="C74" s="1277"/>
      <c r="D74" s="1277"/>
      <c r="E74" s="1277"/>
      <c r="F74" s="626"/>
      <c r="G74" s="626"/>
      <c r="H74" s="626"/>
      <c r="I74" s="626"/>
      <c r="J74" s="626"/>
      <c r="K74" s="626"/>
      <c r="L74" s="626"/>
      <c r="M74" s="626"/>
      <c r="N74" s="626"/>
      <c r="O74" s="626"/>
      <c r="P74" s="626"/>
      <c r="Q74" s="626"/>
      <c r="R74" s="626"/>
      <c r="S74" s="626"/>
      <c r="T74" s="626"/>
      <c r="U74" s="626"/>
      <c r="V74" s="626"/>
      <c r="W74" s="626"/>
      <c r="X74" s="626"/>
      <c r="Y74" s="626"/>
      <c r="Z74" s="626"/>
      <c r="AA74" s="626"/>
      <c r="AB74" s="626"/>
      <c r="AC74" s="626"/>
      <c r="AD74" s="626"/>
    </row>
    <row r="75" spans="1:30" ht="12.75" customHeight="1" x14ac:dyDescent="0.35">
      <c r="A75" s="626"/>
      <c r="B75" s="626"/>
      <c r="C75" s="1277"/>
      <c r="D75" s="1277"/>
      <c r="E75" s="1277"/>
      <c r="F75" s="626"/>
      <c r="G75" s="626"/>
      <c r="H75" s="626"/>
      <c r="I75" s="626"/>
      <c r="J75" s="626"/>
      <c r="K75" s="626"/>
      <c r="L75" s="626"/>
      <c r="M75" s="626"/>
      <c r="N75" s="626"/>
      <c r="O75" s="626"/>
      <c r="P75" s="626"/>
      <c r="Q75" s="626"/>
      <c r="R75" s="626"/>
      <c r="S75" s="626"/>
      <c r="T75" s="626"/>
      <c r="U75" s="626"/>
      <c r="V75" s="626"/>
      <c r="W75" s="626"/>
      <c r="X75" s="626"/>
      <c r="Y75" s="626"/>
      <c r="Z75" s="626"/>
      <c r="AA75" s="626"/>
      <c r="AB75" s="626"/>
      <c r="AC75" s="626"/>
      <c r="AD75" s="626"/>
    </row>
    <row r="76" spans="1:30" ht="12.75" customHeight="1" x14ac:dyDescent="0.35">
      <c r="A76" s="626"/>
      <c r="B76" s="626"/>
      <c r="C76" s="1277"/>
      <c r="D76" s="1277"/>
      <c r="E76" s="1277"/>
      <c r="F76" s="626"/>
      <c r="G76" s="626"/>
      <c r="H76" s="626"/>
      <c r="I76" s="626"/>
      <c r="J76" s="626"/>
      <c r="K76" s="626"/>
      <c r="L76" s="626"/>
      <c r="M76" s="626"/>
      <c r="N76" s="626"/>
      <c r="O76" s="626"/>
      <c r="P76" s="626"/>
      <c r="Q76" s="626"/>
      <c r="R76" s="626"/>
      <c r="S76" s="626"/>
      <c r="T76" s="626"/>
      <c r="U76" s="626"/>
      <c r="V76" s="626"/>
      <c r="W76" s="626"/>
      <c r="X76" s="626"/>
      <c r="Y76" s="626"/>
      <c r="Z76" s="626"/>
      <c r="AA76" s="626"/>
      <c r="AB76" s="626"/>
      <c r="AC76" s="626"/>
      <c r="AD76" s="626"/>
    </row>
    <row r="77" spans="1:30" ht="12.75" customHeight="1" x14ac:dyDescent="0.35">
      <c r="A77" s="626"/>
      <c r="B77" s="626"/>
      <c r="C77" s="1277"/>
      <c r="D77" s="1277"/>
      <c r="E77" s="1277"/>
      <c r="F77" s="626"/>
      <c r="G77" s="626"/>
      <c r="H77" s="626"/>
      <c r="I77" s="626"/>
      <c r="J77" s="626"/>
      <c r="K77" s="626"/>
      <c r="L77" s="626"/>
      <c r="M77" s="626"/>
      <c r="N77" s="626"/>
      <c r="O77" s="626"/>
      <c r="P77" s="626"/>
      <c r="Q77" s="626"/>
      <c r="R77" s="626"/>
      <c r="S77" s="626"/>
      <c r="T77" s="626"/>
      <c r="U77" s="626"/>
      <c r="V77" s="626"/>
      <c r="W77" s="626"/>
      <c r="X77" s="626"/>
      <c r="Y77" s="626"/>
      <c r="Z77" s="626"/>
      <c r="AA77" s="626"/>
      <c r="AB77" s="626"/>
      <c r="AC77" s="626"/>
      <c r="AD77" s="626"/>
    </row>
    <row r="78" spans="1:30" ht="12.75" customHeight="1" x14ac:dyDescent="0.35">
      <c r="A78" s="626"/>
      <c r="B78" s="626"/>
      <c r="C78" s="1277"/>
      <c r="D78" s="1277"/>
      <c r="E78" s="1278"/>
      <c r="F78" s="626"/>
      <c r="G78" s="626"/>
      <c r="H78" s="626"/>
      <c r="I78" s="626"/>
      <c r="J78" s="626"/>
      <c r="K78" s="626"/>
      <c r="L78" s="626"/>
      <c r="M78" s="626"/>
      <c r="N78" s="626"/>
      <c r="O78" s="626"/>
      <c r="P78" s="626"/>
      <c r="Q78" s="626"/>
      <c r="R78" s="626"/>
      <c r="S78" s="626"/>
      <c r="T78" s="626"/>
      <c r="U78" s="626"/>
      <c r="V78" s="626"/>
      <c r="W78" s="626"/>
      <c r="X78" s="626"/>
      <c r="Y78" s="626"/>
      <c r="Z78" s="626"/>
      <c r="AA78" s="626"/>
      <c r="AB78" s="626"/>
      <c r="AC78" s="626"/>
      <c r="AD78" s="626"/>
    </row>
    <row r="79" spans="1:30" ht="12.75" customHeight="1" x14ac:dyDescent="0.35">
      <c r="A79" s="626"/>
      <c r="B79" s="626"/>
      <c r="C79" s="1277"/>
      <c r="D79" s="1277"/>
      <c r="E79" s="626"/>
      <c r="F79" s="626"/>
      <c r="G79" s="626"/>
      <c r="H79" s="626"/>
      <c r="I79" s="626"/>
      <c r="J79" s="626"/>
      <c r="K79" s="626"/>
      <c r="L79" s="626"/>
      <c r="M79" s="626"/>
      <c r="N79" s="626"/>
      <c r="O79" s="626"/>
      <c r="P79" s="626"/>
      <c r="Q79" s="626"/>
      <c r="R79" s="626"/>
      <c r="S79" s="626"/>
      <c r="T79" s="626"/>
      <c r="U79" s="626"/>
      <c r="V79" s="626"/>
      <c r="W79" s="626"/>
      <c r="X79" s="626"/>
      <c r="Y79" s="626"/>
      <c r="Z79" s="626"/>
      <c r="AA79" s="626"/>
      <c r="AB79" s="626"/>
      <c r="AC79" s="626"/>
      <c r="AD79" s="626"/>
    </row>
    <row r="80" spans="1:30" ht="12.75" customHeight="1" x14ac:dyDescent="0.35">
      <c r="A80" s="626"/>
      <c r="B80" s="1278"/>
      <c r="C80" s="1278"/>
      <c r="D80" s="1278"/>
      <c r="E80" s="1277"/>
      <c r="F80" s="626"/>
      <c r="G80" s="626"/>
      <c r="H80" s="626"/>
      <c r="I80" s="626"/>
      <c r="J80" s="626"/>
      <c r="K80" s="626"/>
      <c r="L80" s="626"/>
      <c r="M80" s="626"/>
      <c r="N80" s="626"/>
      <c r="O80" s="626"/>
      <c r="P80" s="626"/>
      <c r="Q80" s="626"/>
      <c r="R80" s="626"/>
      <c r="S80" s="626"/>
      <c r="T80" s="626"/>
      <c r="U80" s="626"/>
      <c r="V80" s="626"/>
      <c r="W80" s="626"/>
      <c r="X80" s="626"/>
      <c r="Y80" s="626"/>
      <c r="Z80" s="626"/>
      <c r="AA80" s="626"/>
      <c r="AB80" s="626"/>
      <c r="AC80" s="626"/>
      <c r="AD80" s="626"/>
    </row>
    <row r="81" spans="2:15" ht="12.75" customHeight="1" x14ac:dyDescent="0.35">
      <c r="B81" s="626"/>
      <c r="C81" s="626"/>
      <c r="D81" s="626"/>
      <c r="E81" s="1277"/>
      <c r="F81" s="626"/>
      <c r="G81" s="626"/>
      <c r="H81" s="626"/>
      <c r="I81" s="626"/>
      <c r="J81" s="626"/>
      <c r="K81" s="626"/>
      <c r="L81" s="626"/>
      <c r="M81" s="626"/>
      <c r="N81" s="626"/>
      <c r="O81" s="626"/>
    </row>
    <row r="82" spans="2:15" ht="12.75" customHeight="1" x14ac:dyDescent="0.35">
      <c r="B82" s="626"/>
      <c r="C82" s="1277"/>
      <c r="D82" s="1277"/>
      <c r="E82" s="1277"/>
      <c r="F82" s="626"/>
      <c r="G82" s="626"/>
      <c r="H82" s="626"/>
      <c r="I82" s="626"/>
      <c r="J82" s="626"/>
      <c r="K82" s="626"/>
      <c r="L82" s="626"/>
      <c r="M82" s="626"/>
      <c r="N82" s="626"/>
      <c r="O82" s="626"/>
    </row>
    <row r="83" spans="2:15" ht="9" customHeight="1" x14ac:dyDescent="0.35">
      <c r="B83" s="626"/>
      <c r="C83" s="626"/>
      <c r="D83" s="626"/>
      <c r="E83" s="626"/>
      <c r="F83" s="626"/>
      <c r="G83" s="626"/>
      <c r="H83" s="626"/>
      <c r="I83" s="626"/>
      <c r="J83" s="626"/>
      <c r="K83" s="626"/>
      <c r="L83" s="626"/>
      <c r="M83" s="626"/>
      <c r="N83" s="626"/>
      <c r="O83" s="626"/>
    </row>
    <row r="84" spans="2:15" ht="15" customHeight="1" x14ac:dyDescent="0.35">
      <c r="B84" s="626"/>
      <c r="C84" s="626"/>
      <c r="D84" s="626"/>
      <c r="E84" s="626"/>
      <c r="F84" s="626"/>
      <c r="G84" s="626"/>
      <c r="H84" s="626"/>
      <c r="I84" s="626"/>
      <c r="J84" s="626"/>
      <c r="K84" s="626"/>
      <c r="L84" s="626"/>
      <c r="M84" s="626"/>
      <c r="N84" s="626"/>
      <c r="O84" s="626"/>
    </row>
    <row r="85" spans="2:15" x14ac:dyDescent="0.35">
      <c r="B85" s="626"/>
      <c r="C85" s="626"/>
      <c r="D85" s="626"/>
      <c r="E85" s="626"/>
      <c r="F85" s="626"/>
      <c r="G85" s="626"/>
      <c r="H85" s="626"/>
      <c r="I85" s="626"/>
      <c r="J85" s="626"/>
      <c r="K85" s="626"/>
      <c r="L85" s="626"/>
      <c r="M85" s="626"/>
      <c r="N85" s="626"/>
      <c r="O85" s="626"/>
    </row>
    <row r="86" spans="2:15" x14ac:dyDescent="0.35">
      <c r="B86" s="626"/>
      <c r="C86" s="626"/>
      <c r="D86" s="626"/>
      <c r="E86" s="626"/>
      <c r="F86" s="626"/>
      <c r="G86" s="626"/>
      <c r="H86" s="626"/>
      <c r="I86" s="626"/>
      <c r="J86" s="626"/>
      <c r="K86" s="626"/>
      <c r="L86" s="626"/>
      <c r="M86" s="626"/>
      <c r="N86" s="626"/>
      <c r="O86" s="626"/>
    </row>
    <row r="87" spans="2:15" x14ac:dyDescent="0.35">
      <c r="B87" s="626"/>
      <c r="C87" s="626"/>
      <c r="D87" s="626"/>
      <c r="E87" s="626"/>
      <c r="F87" s="626"/>
      <c r="G87" s="626"/>
      <c r="H87" s="626"/>
      <c r="I87" s="626"/>
      <c r="J87" s="626"/>
      <c r="K87" s="626"/>
      <c r="L87" s="626"/>
      <c r="M87" s="626"/>
      <c r="N87" s="626"/>
      <c r="O87" s="626"/>
    </row>
    <row r="88" spans="2:15" x14ac:dyDescent="0.35">
      <c r="B88" s="626"/>
      <c r="C88" s="626"/>
      <c r="D88" s="626"/>
      <c r="E88" s="626"/>
      <c r="F88" s="626"/>
      <c r="G88" s="626"/>
      <c r="H88" s="626"/>
      <c r="I88" s="626"/>
      <c r="J88" s="626"/>
      <c r="K88" s="626"/>
      <c r="L88" s="626"/>
      <c r="M88" s="626"/>
      <c r="N88" s="626"/>
      <c r="O88" s="626"/>
    </row>
  </sheetData>
  <printOptions horizontalCentered="1"/>
  <pageMargins left="0.75" right="0.75" top="1" bottom="1" header="0.51180555555555496" footer="0.51180555555555496"/>
  <pageSetup paperSize="9" firstPageNumber="0" orientation="portrait" useFirstPageNumber="1"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AK48"/>
  <sheetViews>
    <sheetView showGridLines="0" showRowColHeaders="0" zoomScaleNormal="100" workbookViewId="0">
      <selection activeCell="T9" sqref="T9"/>
    </sheetView>
  </sheetViews>
  <sheetFormatPr baseColWidth="10" defaultColWidth="10.69140625" defaultRowHeight="21" x14ac:dyDescent="0.35"/>
  <cols>
    <col min="1" max="1" width="10.23046875" customWidth="1"/>
    <col min="2" max="16" width="6.53515625" customWidth="1"/>
    <col min="17" max="17" width="5.4609375" customWidth="1"/>
    <col min="18" max="18" width="3.07421875" customWidth="1"/>
  </cols>
  <sheetData>
    <row r="1" spans="1:37" s="626" customFormat="1" ht="15.75" customHeight="1" x14ac:dyDescent="0.35">
      <c r="A1" s="625" t="s">
        <v>135</v>
      </c>
      <c r="O1" s="1336" t="s">
        <v>117</v>
      </c>
      <c r="P1" s="1336"/>
      <c r="Q1" s="1336"/>
      <c r="R1" s="1336"/>
    </row>
    <row r="2" spans="1:37" s="626" customFormat="1" ht="15" customHeight="1" x14ac:dyDescent="0.35">
      <c r="A2" s="1338" t="s">
        <v>136</v>
      </c>
      <c r="B2" s="1338"/>
      <c r="C2" s="1338"/>
      <c r="D2" s="1338"/>
      <c r="E2" s="1338"/>
      <c r="F2" s="1338"/>
      <c r="G2" s="1338"/>
      <c r="H2" s="1338"/>
      <c r="I2" s="1338"/>
      <c r="J2" s="1338"/>
      <c r="K2" s="1338"/>
      <c r="L2" s="1322" t="s">
        <v>117</v>
      </c>
      <c r="M2" s="1322"/>
      <c r="N2" s="658"/>
      <c r="O2" s="1336"/>
      <c r="P2" s="1336"/>
      <c r="Q2" s="1336"/>
      <c r="R2" s="1336"/>
    </row>
    <row r="3" spans="1:37" s="626" customFormat="1" ht="12.75" customHeight="1" x14ac:dyDescent="0.35">
      <c r="A3" s="644"/>
      <c r="L3" s="1322"/>
      <c r="M3" s="1322"/>
    </row>
    <row r="4" spans="1:37" s="626" customFormat="1" ht="12.75" customHeight="1" x14ac:dyDescent="0.35">
      <c r="A4" s="630" t="s">
        <v>143</v>
      </c>
    </row>
    <row r="5" spans="1:37" s="626" customFormat="1" ht="30.75" customHeight="1" x14ac:dyDescent="0.35">
      <c r="A5" s="1339" t="s">
        <v>144</v>
      </c>
      <c r="B5" s="1339"/>
      <c r="C5" s="1339"/>
      <c r="D5" s="1339"/>
      <c r="E5" s="1339"/>
      <c r="F5" s="1339"/>
      <c r="G5" s="1339"/>
      <c r="H5" s="1339"/>
      <c r="I5" s="1339"/>
      <c r="J5" s="1339"/>
      <c r="K5" s="1339"/>
      <c r="L5" s="1339"/>
      <c r="M5" s="1339"/>
      <c r="N5" s="1339"/>
      <c r="O5" s="1339"/>
      <c r="P5" s="659"/>
    </row>
    <row r="6" spans="1:37" ht="13.5" customHeight="1" x14ac:dyDescent="0.35">
      <c r="A6" s="1105"/>
      <c r="B6" s="1105"/>
      <c r="C6" s="1105"/>
      <c r="D6" s="1105"/>
      <c r="E6" s="1303" t="s">
        <v>62</v>
      </c>
      <c r="F6" s="1303"/>
      <c r="G6" s="1303"/>
      <c r="H6" s="1303"/>
      <c r="I6" s="1303"/>
      <c r="J6" s="1303"/>
      <c r="K6" s="1303"/>
      <c r="L6" s="1303"/>
      <c r="M6" s="1303"/>
      <c r="N6" s="1303"/>
      <c r="O6" s="1303"/>
      <c r="P6" s="312"/>
      <c r="Q6" s="626"/>
      <c r="R6" s="626"/>
      <c r="S6" s="626"/>
      <c r="T6" s="626"/>
      <c r="U6" s="626"/>
      <c r="V6" s="626"/>
      <c r="W6" s="626"/>
      <c r="X6" s="626"/>
      <c r="Y6" s="626"/>
      <c r="Z6" s="626"/>
      <c r="AA6" s="626"/>
      <c r="AB6" s="626"/>
      <c r="AC6" s="626"/>
      <c r="AD6" s="626"/>
      <c r="AE6" s="626"/>
      <c r="AF6" s="626"/>
      <c r="AG6" s="626"/>
      <c r="AH6" s="626"/>
      <c r="AI6" s="626"/>
      <c r="AJ6" s="626"/>
      <c r="AK6" s="626"/>
    </row>
    <row r="7" spans="1:37" ht="8.25" customHeight="1" x14ac:dyDescent="0.35">
      <c r="A7" s="1106"/>
      <c r="B7" s="1106"/>
      <c r="C7" s="1106"/>
      <c r="D7" s="153"/>
      <c r="E7" s="1337" t="s">
        <v>2032</v>
      </c>
      <c r="F7" s="1337"/>
      <c r="G7" s="1337" t="s">
        <v>2033</v>
      </c>
      <c r="H7" s="1337"/>
      <c r="I7" s="1337" t="s">
        <v>146</v>
      </c>
      <c r="J7" s="1337"/>
      <c r="K7" s="1337" t="s">
        <v>147</v>
      </c>
      <c r="L7" s="1337"/>
      <c r="M7" s="1337" t="s">
        <v>148</v>
      </c>
      <c r="N7" s="1337"/>
      <c r="O7" s="1317" t="s">
        <v>149</v>
      </c>
      <c r="P7" s="1317"/>
      <c r="Q7" s="626"/>
      <c r="R7" s="626"/>
      <c r="S7" s="626"/>
      <c r="T7" s="626"/>
      <c r="U7" s="626"/>
      <c r="V7" s="626"/>
      <c r="W7" s="626"/>
      <c r="X7" s="626"/>
      <c r="Y7" s="626"/>
      <c r="Z7" s="626"/>
      <c r="AA7" s="626"/>
      <c r="AB7" s="626"/>
      <c r="AC7" s="626"/>
      <c r="AD7" s="626"/>
      <c r="AE7" s="626"/>
      <c r="AF7" s="626"/>
      <c r="AG7" s="626"/>
      <c r="AH7" s="626"/>
      <c r="AI7" s="626"/>
      <c r="AJ7" s="626"/>
      <c r="AK7" s="626"/>
    </row>
    <row r="8" spans="1:37" ht="56.25" customHeight="1" x14ac:dyDescent="0.35">
      <c r="A8" s="153" t="s">
        <v>145</v>
      </c>
      <c r="B8" s="153" t="s">
        <v>61</v>
      </c>
      <c r="C8" s="1317" t="s">
        <v>111</v>
      </c>
      <c r="D8" s="1317"/>
      <c r="E8" s="1337"/>
      <c r="F8" s="1337"/>
      <c r="G8" s="1337"/>
      <c r="H8" s="1337"/>
      <c r="I8" s="1337"/>
      <c r="J8" s="1337"/>
      <c r="K8" s="1337"/>
      <c r="L8" s="1337"/>
      <c r="M8" s="1337"/>
      <c r="N8" s="1337"/>
      <c r="O8" s="1317"/>
      <c r="P8" s="1317"/>
      <c r="Q8" s="626"/>
      <c r="R8" s="626"/>
      <c r="S8" s="626"/>
      <c r="T8" s="626"/>
      <c r="U8" s="626"/>
      <c r="V8" s="626"/>
      <c r="W8" s="626"/>
      <c r="X8" s="626"/>
      <c r="Y8" s="626"/>
      <c r="Z8" s="626"/>
      <c r="AA8" s="626"/>
      <c r="AB8" s="626"/>
      <c r="AC8" s="626"/>
      <c r="AD8" s="626"/>
      <c r="AE8" s="626"/>
      <c r="AF8" s="626"/>
      <c r="AG8" s="626"/>
      <c r="AH8" s="626"/>
      <c r="AI8" s="626"/>
      <c r="AJ8" s="626"/>
      <c r="AK8" s="626"/>
    </row>
    <row r="9" spans="1:37" ht="19.5" customHeight="1" x14ac:dyDescent="0.35">
      <c r="A9" s="153"/>
      <c r="B9" s="153"/>
      <c r="C9" s="153"/>
      <c r="D9" s="153"/>
      <c r="E9" s="1335" t="s">
        <v>111</v>
      </c>
      <c r="F9" s="1335"/>
      <c r="G9" s="1335"/>
      <c r="H9" s="1335"/>
      <c r="I9" s="1335"/>
      <c r="J9" s="1335"/>
      <c r="K9" s="1335"/>
      <c r="L9" s="1335"/>
      <c r="M9" s="1335"/>
      <c r="N9" s="1335"/>
      <c r="O9" s="1335"/>
      <c r="P9" s="1335"/>
      <c r="Q9" s="626"/>
      <c r="R9" s="626"/>
      <c r="S9" s="626"/>
      <c r="T9" s="626"/>
      <c r="U9" s="626"/>
      <c r="V9" s="626"/>
      <c r="W9" s="626"/>
      <c r="X9" s="626"/>
      <c r="Y9" s="626"/>
      <c r="Z9" s="626"/>
      <c r="AA9" s="626"/>
      <c r="AB9" s="626"/>
      <c r="AC9" s="626"/>
      <c r="AD9" s="626"/>
      <c r="AE9" s="626"/>
      <c r="AF9" s="626"/>
      <c r="AG9" s="626"/>
      <c r="AH9" s="626"/>
      <c r="AI9" s="626"/>
      <c r="AJ9" s="626"/>
      <c r="AK9" s="626"/>
    </row>
    <row r="10" spans="1:37" ht="21" customHeight="1" x14ac:dyDescent="0.35">
      <c r="A10" s="565"/>
      <c r="B10" s="565"/>
      <c r="C10" s="76" t="s">
        <v>114</v>
      </c>
      <c r="D10" s="76" t="s">
        <v>115</v>
      </c>
      <c r="E10" s="76" t="s">
        <v>114</v>
      </c>
      <c r="F10" s="76" t="s">
        <v>115</v>
      </c>
      <c r="G10" s="76" t="s">
        <v>114</v>
      </c>
      <c r="H10" s="76" t="s">
        <v>115</v>
      </c>
      <c r="I10" s="76" t="s">
        <v>114</v>
      </c>
      <c r="J10" s="76" t="s">
        <v>115</v>
      </c>
      <c r="K10" s="76" t="s">
        <v>114</v>
      </c>
      <c r="L10" s="76" t="s">
        <v>115</v>
      </c>
      <c r="M10" s="76" t="s">
        <v>114</v>
      </c>
      <c r="N10" s="76" t="s">
        <v>115</v>
      </c>
      <c r="O10" s="76" t="s">
        <v>114</v>
      </c>
      <c r="P10" s="76" t="s">
        <v>115</v>
      </c>
      <c r="Q10" s="626"/>
      <c r="R10" s="626"/>
      <c r="S10" s="626"/>
      <c r="T10" s="626"/>
      <c r="U10" s="626"/>
      <c r="V10" s="626"/>
      <c r="W10" s="626"/>
      <c r="X10" s="626"/>
      <c r="Y10" s="626"/>
      <c r="Z10" s="626"/>
      <c r="AA10" s="626"/>
      <c r="AB10" s="626"/>
      <c r="AC10" s="626"/>
      <c r="AD10" s="626"/>
      <c r="AE10" s="626"/>
      <c r="AF10" s="626"/>
      <c r="AG10" s="626"/>
      <c r="AH10" s="626"/>
      <c r="AI10" s="626"/>
      <c r="AJ10" s="626"/>
      <c r="AK10" s="626"/>
    </row>
    <row r="11" spans="1:37" ht="16.5" customHeight="1" x14ac:dyDescent="0.35">
      <c r="A11" s="565"/>
      <c r="B11" s="565"/>
      <c r="C11" s="565"/>
      <c r="D11" s="565"/>
      <c r="E11" s="561"/>
      <c r="F11" s="561"/>
      <c r="G11" s="561"/>
      <c r="H11" s="561"/>
      <c r="I11" s="561"/>
      <c r="J11" s="561"/>
      <c r="K11" s="561"/>
      <c r="L11" s="561"/>
      <c r="M11" s="561"/>
      <c r="N11" s="561"/>
      <c r="O11" s="565"/>
      <c r="P11" s="168"/>
      <c r="Q11" s="626"/>
      <c r="R11" s="626"/>
      <c r="S11" s="626"/>
      <c r="T11" s="626"/>
      <c r="U11" s="626"/>
      <c r="V11" s="626"/>
      <c r="W11" s="626"/>
      <c r="X11" s="626"/>
      <c r="Y11" s="626"/>
      <c r="Z11" s="626"/>
      <c r="AA11" s="626"/>
      <c r="AB11" s="626"/>
      <c r="AC11" s="626"/>
      <c r="AD11" s="626"/>
      <c r="AE11" s="626"/>
      <c r="AF11" s="626"/>
      <c r="AG11" s="626"/>
      <c r="AH11" s="626"/>
      <c r="AI11" s="626"/>
      <c r="AJ11" s="626"/>
      <c r="AK11" s="626"/>
    </row>
    <row r="12" spans="1:37" ht="31.5" customHeight="1" x14ac:dyDescent="0.35">
      <c r="A12" s="74" t="s">
        <v>61</v>
      </c>
      <c r="B12" s="63">
        <f>SUM(B13:B20)</f>
        <v>189776</v>
      </c>
      <c r="C12" s="63">
        <f>E12+G12+I12+K12+M12+O12</f>
        <v>92669</v>
      </c>
      <c r="D12" s="63">
        <f>F12+H12+J12+L12+N12+P12</f>
        <v>97051</v>
      </c>
      <c r="E12" s="109">
        <f t="shared" ref="E12:N12" si="0">SUM(E13:E19)</f>
        <v>42689</v>
      </c>
      <c r="F12" s="109">
        <f t="shared" si="0"/>
        <v>49661</v>
      </c>
      <c r="G12" s="109">
        <f t="shared" si="0"/>
        <v>12663</v>
      </c>
      <c r="H12" s="109">
        <f t="shared" si="0"/>
        <v>11877</v>
      </c>
      <c r="I12" s="109">
        <f t="shared" si="0"/>
        <v>30323</v>
      </c>
      <c r="J12" s="109">
        <f t="shared" si="0"/>
        <v>28985</v>
      </c>
      <c r="K12" s="109">
        <f t="shared" si="0"/>
        <v>910</v>
      </c>
      <c r="L12" s="109">
        <f t="shared" si="0"/>
        <v>836</v>
      </c>
      <c r="M12" s="109">
        <f t="shared" si="0"/>
        <v>671</v>
      </c>
      <c r="N12" s="109">
        <f t="shared" si="0"/>
        <v>670</v>
      </c>
      <c r="O12" s="109">
        <f>SUM(O13:O19)</f>
        <v>5413</v>
      </c>
      <c r="P12" s="109">
        <f>SUM(P13:P19)</f>
        <v>5022</v>
      </c>
      <c r="Q12" s="626"/>
      <c r="R12" s="626"/>
      <c r="S12" s="626"/>
      <c r="T12" s="626"/>
      <c r="U12" s="626"/>
      <c r="V12" s="626"/>
      <c r="W12" s="626"/>
      <c r="X12" s="626"/>
      <c r="Y12" s="626"/>
      <c r="Z12" s="626"/>
      <c r="AA12" s="626"/>
      <c r="AB12" s="626"/>
      <c r="AC12" s="626"/>
      <c r="AD12" s="626"/>
      <c r="AE12" s="626"/>
      <c r="AF12" s="626"/>
      <c r="AG12" s="626"/>
      <c r="AH12" s="626"/>
      <c r="AI12" s="626"/>
      <c r="AJ12" s="626"/>
      <c r="AK12" s="626"/>
    </row>
    <row r="13" spans="1:37" ht="12.75" customHeight="1" x14ac:dyDescent="0.35">
      <c r="A13" s="566" t="s">
        <v>150</v>
      </c>
      <c r="B13" s="1269">
        <f t="shared" ref="B13:B20" si="1">C13+D13</f>
        <v>9906</v>
      </c>
      <c r="C13" s="1270">
        <f t="shared" ref="C13:C19" si="2">E13+G13+I13+K13+M13+O13</f>
        <v>5088</v>
      </c>
      <c r="D13" s="1270">
        <f t="shared" ref="D13:D20" si="3">F13+H13+J13+L13+N13+P13</f>
        <v>4818</v>
      </c>
      <c r="E13" s="1123">
        <v>15</v>
      </c>
      <c r="F13" s="1123">
        <v>0</v>
      </c>
      <c r="G13" s="1123">
        <v>754</v>
      </c>
      <c r="H13" s="1123">
        <v>678</v>
      </c>
      <c r="I13" s="1123">
        <v>4152</v>
      </c>
      <c r="J13" s="1123">
        <v>3996</v>
      </c>
      <c r="K13" s="1123">
        <v>68</v>
      </c>
      <c r="L13" s="1123">
        <v>61</v>
      </c>
      <c r="M13" s="1123">
        <v>1</v>
      </c>
      <c r="N13" s="1123">
        <v>1</v>
      </c>
      <c r="O13" s="1123">
        <v>98</v>
      </c>
      <c r="P13" s="1123">
        <v>82</v>
      </c>
      <c r="Q13" s="626"/>
      <c r="R13" s="626"/>
      <c r="S13" s="626"/>
      <c r="T13" s="626"/>
      <c r="U13" s="626"/>
      <c r="V13" s="626"/>
      <c r="W13" s="626"/>
      <c r="X13" s="626"/>
      <c r="Y13" s="626"/>
      <c r="Z13" s="626"/>
      <c r="AA13" s="626"/>
      <c r="AB13" s="626"/>
      <c r="AC13" s="626"/>
      <c r="AD13" s="626"/>
      <c r="AE13" s="626"/>
      <c r="AF13" s="626"/>
      <c r="AG13" s="626"/>
      <c r="AH13" s="626"/>
      <c r="AI13" s="626"/>
      <c r="AJ13" s="626"/>
      <c r="AK13" s="626"/>
    </row>
    <row r="14" spans="1:37" ht="12.75" customHeight="1" x14ac:dyDescent="0.35">
      <c r="A14" s="567" t="s">
        <v>151</v>
      </c>
      <c r="B14" s="1269">
        <f t="shared" si="1"/>
        <v>17481</v>
      </c>
      <c r="C14" s="1270">
        <f t="shared" si="2"/>
        <v>9082</v>
      </c>
      <c r="D14" s="1270">
        <f t="shared" si="3"/>
        <v>8399</v>
      </c>
      <c r="E14" s="1123">
        <v>37</v>
      </c>
      <c r="F14" s="1123">
        <v>0</v>
      </c>
      <c r="G14" s="1123"/>
      <c r="H14" s="1123"/>
      <c r="I14" s="1123">
        <v>8156</v>
      </c>
      <c r="J14" s="1123">
        <v>7602</v>
      </c>
      <c r="K14" s="1123">
        <v>284</v>
      </c>
      <c r="L14" s="1123">
        <v>253</v>
      </c>
      <c r="M14" s="1123">
        <v>48</v>
      </c>
      <c r="N14" s="1123">
        <v>47</v>
      </c>
      <c r="O14" s="1123">
        <v>557</v>
      </c>
      <c r="P14" s="1123">
        <v>497</v>
      </c>
      <c r="Q14" s="626"/>
      <c r="R14" s="626"/>
      <c r="S14" s="626"/>
      <c r="T14" s="626"/>
      <c r="U14" s="626"/>
      <c r="V14" s="626"/>
      <c r="W14" s="626"/>
      <c r="X14" s="626"/>
      <c r="Y14" s="626"/>
      <c r="Z14" s="626"/>
      <c r="AA14" s="626"/>
      <c r="AB14" s="626"/>
      <c r="AC14" s="626"/>
      <c r="AD14" s="626"/>
      <c r="AE14" s="626"/>
      <c r="AF14" s="626"/>
      <c r="AG14" s="626"/>
      <c r="AH14" s="626"/>
      <c r="AI14" s="626"/>
      <c r="AJ14" s="626"/>
      <c r="AK14" s="626"/>
    </row>
    <row r="15" spans="1:37" ht="12.75" customHeight="1" x14ac:dyDescent="0.35">
      <c r="A15" s="567" t="s">
        <v>131</v>
      </c>
      <c r="B15" s="1269">
        <f t="shared" si="1"/>
        <v>23413</v>
      </c>
      <c r="C15" s="1270">
        <f t="shared" si="2"/>
        <v>12010</v>
      </c>
      <c r="D15" s="1270">
        <f t="shared" si="3"/>
        <v>11403</v>
      </c>
      <c r="E15" s="1123">
        <v>46</v>
      </c>
      <c r="F15" s="1123">
        <v>0</v>
      </c>
      <c r="G15" s="1123">
        <v>1667</v>
      </c>
      <c r="H15" s="1123">
        <v>1583</v>
      </c>
      <c r="I15" s="1123">
        <v>8539</v>
      </c>
      <c r="J15" s="1123">
        <v>8223</v>
      </c>
      <c r="K15" s="1123">
        <v>334</v>
      </c>
      <c r="L15" s="1123">
        <v>335</v>
      </c>
      <c r="M15" s="1123">
        <v>198</v>
      </c>
      <c r="N15" s="1123">
        <v>193</v>
      </c>
      <c r="O15" s="1123">
        <v>1226</v>
      </c>
      <c r="P15" s="1123">
        <v>1069</v>
      </c>
      <c r="Q15" s="626"/>
      <c r="R15" s="626"/>
      <c r="S15" s="626"/>
      <c r="T15" s="626"/>
      <c r="U15" s="626"/>
      <c r="V15" s="626"/>
      <c r="W15" s="626"/>
      <c r="X15" s="626"/>
      <c r="Y15" s="626"/>
      <c r="Z15" s="626"/>
      <c r="AA15" s="626"/>
      <c r="AB15" s="626"/>
      <c r="AC15" s="626"/>
      <c r="AD15" s="626"/>
      <c r="AE15" s="626"/>
      <c r="AF15" s="626"/>
      <c r="AG15" s="626"/>
      <c r="AH15" s="626"/>
      <c r="AI15" s="626"/>
      <c r="AJ15" s="626"/>
      <c r="AK15" s="626"/>
    </row>
    <row r="16" spans="1:37" ht="12.75" customHeight="1" x14ac:dyDescent="0.35">
      <c r="A16" s="1266" t="s">
        <v>132</v>
      </c>
      <c r="B16" s="1271">
        <f t="shared" si="1"/>
        <v>38024</v>
      </c>
      <c r="C16" s="1272">
        <f t="shared" si="2"/>
        <v>23674</v>
      </c>
      <c r="D16" s="1272">
        <f t="shared" si="3"/>
        <v>14350</v>
      </c>
      <c r="E16" s="1267">
        <v>11886</v>
      </c>
      <c r="F16" s="1267">
        <v>3197</v>
      </c>
      <c r="G16" s="1267">
        <v>2682</v>
      </c>
      <c r="H16" s="1267">
        <v>2425</v>
      </c>
      <c r="I16" s="1267">
        <v>7161</v>
      </c>
      <c r="J16" s="1267">
        <v>6890</v>
      </c>
      <c r="K16" s="1267">
        <v>175</v>
      </c>
      <c r="L16" s="1267">
        <v>160</v>
      </c>
      <c r="M16" s="1267">
        <v>294</v>
      </c>
      <c r="N16" s="1267">
        <v>321</v>
      </c>
      <c r="O16" s="1267">
        <v>1476</v>
      </c>
      <c r="P16" s="1267">
        <v>1357</v>
      </c>
      <c r="Q16" s="626"/>
      <c r="R16" s="626"/>
      <c r="S16" s="626"/>
      <c r="T16" s="626"/>
      <c r="U16" s="626"/>
      <c r="V16" s="626"/>
      <c r="W16" s="626"/>
      <c r="X16" s="626"/>
      <c r="Y16" s="626"/>
      <c r="Z16" s="626"/>
      <c r="AA16" s="626"/>
      <c r="AB16" s="626"/>
      <c r="AC16" s="626"/>
      <c r="AD16" s="626"/>
      <c r="AE16" s="626"/>
      <c r="AF16" s="626"/>
      <c r="AG16" s="626"/>
      <c r="AH16" s="626"/>
      <c r="AI16" s="626"/>
      <c r="AJ16" s="626"/>
      <c r="AK16" s="626"/>
    </row>
    <row r="17" spans="1:37" ht="12.75" customHeight="1" x14ac:dyDescent="0.35">
      <c r="A17" s="1266" t="s">
        <v>133</v>
      </c>
      <c r="B17" s="1271">
        <f t="shared" si="1"/>
        <v>51816</v>
      </c>
      <c r="C17" s="1272">
        <f t="shared" si="2"/>
        <v>23093</v>
      </c>
      <c r="D17" s="1272">
        <f t="shared" si="3"/>
        <v>28723</v>
      </c>
      <c r="E17" s="1267">
        <v>16037</v>
      </c>
      <c r="F17" s="1267">
        <v>21875</v>
      </c>
      <c r="G17" s="1267">
        <v>3585</v>
      </c>
      <c r="H17" s="1267">
        <v>3439</v>
      </c>
      <c r="I17" s="1267">
        <v>2156</v>
      </c>
      <c r="J17" s="1267">
        <v>2135</v>
      </c>
      <c r="K17" s="1267">
        <v>45</v>
      </c>
      <c r="L17" s="1267">
        <v>22</v>
      </c>
      <c r="M17" s="1267">
        <v>111</v>
      </c>
      <c r="N17" s="1267">
        <v>95</v>
      </c>
      <c r="O17" s="1267">
        <v>1159</v>
      </c>
      <c r="P17" s="1267">
        <v>1157</v>
      </c>
      <c r="Q17" s="626"/>
      <c r="R17" s="626"/>
      <c r="S17" s="626"/>
      <c r="T17" s="626"/>
      <c r="U17" s="626"/>
      <c r="V17" s="626"/>
      <c r="W17" s="626"/>
      <c r="X17" s="626"/>
      <c r="Y17" s="626"/>
      <c r="Z17" s="626"/>
      <c r="AA17" s="626"/>
      <c r="AB17" s="626"/>
      <c r="AC17" s="626"/>
      <c r="AD17" s="626"/>
      <c r="AE17" s="626"/>
      <c r="AF17" s="626"/>
      <c r="AG17" s="626"/>
      <c r="AH17" s="626"/>
      <c r="AI17" s="626"/>
      <c r="AJ17" s="626"/>
      <c r="AK17" s="626"/>
    </row>
    <row r="18" spans="1:37" ht="12.75" customHeight="1" x14ac:dyDescent="0.35">
      <c r="A18" s="1266" t="s">
        <v>134</v>
      </c>
      <c r="B18" s="1271">
        <f t="shared" si="1"/>
        <v>48469</v>
      </c>
      <c r="C18" s="1272">
        <f t="shared" si="2"/>
        <v>19402</v>
      </c>
      <c r="D18" s="1272">
        <f t="shared" si="3"/>
        <v>29067</v>
      </c>
      <c r="E18" s="1267">
        <v>14626</v>
      </c>
      <c r="F18" s="1267">
        <v>24561</v>
      </c>
      <c r="G18" s="1267">
        <v>3975</v>
      </c>
      <c r="H18" s="1267">
        <v>3752</v>
      </c>
      <c r="I18" s="1267">
        <v>156</v>
      </c>
      <c r="J18" s="1267">
        <v>136</v>
      </c>
      <c r="K18" s="1267">
        <v>3</v>
      </c>
      <c r="L18" s="1267">
        <v>3</v>
      </c>
      <c r="M18" s="1267">
        <v>18</v>
      </c>
      <c r="N18" s="1267">
        <v>11</v>
      </c>
      <c r="O18" s="1267">
        <v>624</v>
      </c>
      <c r="P18" s="1267">
        <v>604</v>
      </c>
      <c r="Q18" s="626"/>
      <c r="R18" s="626"/>
      <c r="S18" s="626"/>
      <c r="T18" s="626"/>
      <c r="U18" s="626"/>
      <c r="V18" s="626"/>
      <c r="W18" s="626"/>
      <c r="X18" s="626"/>
      <c r="Y18" s="626"/>
      <c r="Z18" s="626"/>
      <c r="AA18" s="626"/>
      <c r="AB18" s="626"/>
      <c r="AC18" s="626"/>
      <c r="AD18" s="626"/>
      <c r="AE18" s="626"/>
      <c r="AF18" s="626"/>
      <c r="AG18" s="626"/>
      <c r="AH18" s="626"/>
      <c r="AI18" s="626"/>
      <c r="AJ18" s="626"/>
      <c r="AK18" s="626"/>
    </row>
    <row r="19" spans="1:37" ht="12.75" customHeight="1" x14ac:dyDescent="0.35">
      <c r="A19" s="1266" t="s">
        <v>152</v>
      </c>
      <c r="B19" s="1271">
        <f t="shared" si="1"/>
        <v>611</v>
      </c>
      <c r="C19" s="1272">
        <f t="shared" si="2"/>
        <v>320</v>
      </c>
      <c r="D19" s="1272">
        <f t="shared" si="3"/>
        <v>291</v>
      </c>
      <c r="E19" s="1267">
        <v>42</v>
      </c>
      <c r="F19" s="1267">
        <v>28</v>
      </c>
      <c r="G19" s="1267">
        <v>0</v>
      </c>
      <c r="H19" s="1267">
        <v>0</v>
      </c>
      <c r="I19" s="1267">
        <v>3</v>
      </c>
      <c r="J19" s="1267">
        <v>3</v>
      </c>
      <c r="K19" s="1267">
        <v>1</v>
      </c>
      <c r="L19" s="1267">
        <v>2</v>
      </c>
      <c r="M19" s="1267">
        <v>1</v>
      </c>
      <c r="N19" s="1267">
        <v>2</v>
      </c>
      <c r="O19" s="1267">
        <v>273</v>
      </c>
      <c r="P19" s="1267">
        <v>256</v>
      </c>
      <c r="Q19" s="626"/>
      <c r="R19" s="626"/>
      <c r="S19" s="626"/>
      <c r="T19" s="626"/>
      <c r="U19" s="626"/>
      <c r="V19" s="626"/>
      <c r="W19" s="626"/>
      <c r="X19" s="626"/>
      <c r="Y19" s="626"/>
      <c r="Z19" s="626"/>
      <c r="AA19" s="626"/>
      <c r="AB19" s="626"/>
      <c r="AC19" s="626"/>
      <c r="AD19" s="626"/>
      <c r="AE19" s="626"/>
      <c r="AF19" s="626"/>
      <c r="AG19" s="626"/>
      <c r="AH19" s="626"/>
      <c r="AI19" s="626"/>
      <c r="AJ19" s="626"/>
      <c r="AK19" s="626"/>
    </row>
    <row r="20" spans="1:37" ht="12.75" customHeight="1" x14ac:dyDescent="0.35">
      <c r="A20" s="1268" t="s">
        <v>1997</v>
      </c>
      <c r="B20" s="1273">
        <f t="shared" si="1"/>
        <v>56</v>
      </c>
      <c r="C20" s="1274">
        <f>E20+G20+I20+K20+M20+O20</f>
        <v>23</v>
      </c>
      <c r="D20" s="1274">
        <f t="shared" si="3"/>
        <v>33</v>
      </c>
      <c r="E20" s="1267">
        <v>0</v>
      </c>
      <c r="F20" s="1267">
        <v>0</v>
      </c>
      <c r="G20" s="1267">
        <v>0</v>
      </c>
      <c r="H20" s="1267">
        <v>0</v>
      </c>
      <c r="I20" s="1267">
        <v>0</v>
      </c>
      <c r="J20" s="1267">
        <v>0</v>
      </c>
      <c r="K20" s="1267">
        <v>0</v>
      </c>
      <c r="L20" s="1267">
        <v>0</v>
      </c>
      <c r="M20" s="1267">
        <v>0</v>
      </c>
      <c r="N20" s="1267">
        <v>0</v>
      </c>
      <c r="O20" s="1267">
        <v>23</v>
      </c>
      <c r="P20" s="1267">
        <v>33</v>
      </c>
      <c r="Q20" s="626"/>
      <c r="R20" s="626"/>
      <c r="S20" s="626"/>
      <c r="T20" s="626"/>
      <c r="U20" s="626"/>
      <c r="V20" s="626"/>
      <c r="W20" s="626"/>
      <c r="X20" s="626"/>
      <c r="Y20" s="626"/>
      <c r="Z20" s="626"/>
      <c r="AA20" s="626"/>
      <c r="AB20" s="626"/>
      <c r="AC20" s="626"/>
      <c r="AD20" s="626"/>
      <c r="AE20" s="626"/>
      <c r="AF20" s="626"/>
      <c r="AG20" s="626"/>
      <c r="AH20" s="626"/>
      <c r="AI20" s="626"/>
      <c r="AJ20" s="626"/>
      <c r="AK20" s="626"/>
    </row>
    <row r="21" spans="1:37" s="626" customFormat="1" x14ac:dyDescent="0.35">
      <c r="A21" s="642" t="s">
        <v>153</v>
      </c>
      <c r="B21" s="645"/>
      <c r="C21" s="645"/>
      <c r="D21" s="645"/>
      <c r="E21" s="645"/>
      <c r="F21" s="645"/>
      <c r="G21" s="645"/>
      <c r="H21" s="645"/>
      <c r="I21" s="645"/>
      <c r="J21" s="645"/>
      <c r="K21" s="645"/>
      <c r="L21" s="645"/>
      <c r="M21" s="645"/>
      <c r="N21" s="645"/>
      <c r="O21" s="645"/>
      <c r="P21" s="660"/>
    </row>
    <row r="22" spans="1:37" s="626" customFormat="1" x14ac:dyDescent="0.35">
      <c r="A22" s="625" t="s">
        <v>2007</v>
      </c>
      <c r="B22" s="660"/>
      <c r="C22" s="660"/>
      <c r="D22" s="660"/>
      <c r="E22" s="660"/>
      <c r="F22" s="660"/>
      <c r="G22" s="660"/>
      <c r="H22" s="660"/>
      <c r="I22" s="660"/>
      <c r="J22" s="660"/>
      <c r="K22" s="660"/>
      <c r="L22" s="660"/>
      <c r="M22" s="660"/>
      <c r="N22" s="660"/>
      <c r="O22" s="661"/>
      <c r="P22" s="661"/>
    </row>
    <row r="23" spans="1:37" s="626" customFormat="1" x14ac:dyDescent="0.35">
      <c r="A23" s="625" t="s">
        <v>141</v>
      </c>
      <c r="B23" s="660"/>
      <c r="C23" s="660"/>
      <c r="D23" s="660"/>
      <c r="E23" s="660"/>
      <c r="F23" s="660"/>
      <c r="G23" s="660"/>
      <c r="H23" s="660"/>
      <c r="I23" s="660"/>
      <c r="J23" s="660"/>
      <c r="K23" s="660"/>
      <c r="L23" s="660"/>
      <c r="M23" s="660"/>
      <c r="N23" s="660"/>
      <c r="O23" s="660"/>
      <c r="P23" s="660"/>
    </row>
    <row r="24" spans="1:37" s="626" customFormat="1" x14ac:dyDescent="0.35">
      <c r="A24" s="627" t="s">
        <v>1995</v>
      </c>
      <c r="Q24" s="662"/>
    </row>
    <row r="25" spans="1:37" s="626" customFormat="1" x14ac:dyDescent="0.35">
      <c r="A25" s="627" t="s">
        <v>1996</v>
      </c>
      <c r="Q25" s="662"/>
    </row>
    <row r="26" spans="1:37" s="626" customFormat="1" x14ac:dyDescent="0.35">
      <c r="A26" s="625" t="s">
        <v>142</v>
      </c>
      <c r="B26" s="625"/>
      <c r="C26" s="625"/>
      <c r="D26" s="625"/>
      <c r="E26" s="625"/>
      <c r="F26" s="625"/>
      <c r="G26" s="625"/>
      <c r="H26" s="625"/>
      <c r="I26" s="625"/>
      <c r="J26" s="625"/>
      <c r="K26" s="625"/>
      <c r="L26" s="625"/>
      <c r="M26" s="625"/>
      <c r="N26" s="625"/>
      <c r="O26" s="625"/>
      <c r="P26" s="625"/>
      <c r="Q26" s="662"/>
    </row>
    <row r="27" spans="1:37" s="626" customFormat="1" x14ac:dyDescent="0.35">
      <c r="A27" s="662"/>
      <c r="B27" s="662"/>
      <c r="C27" s="662"/>
      <c r="D27" s="662"/>
      <c r="E27" s="662"/>
      <c r="F27" s="662"/>
      <c r="G27" s="662"/>
      <c r="H27" s="662"/>
      <c r="I27" s="662"/>
      <c r="J27" s="662"/>
      <c r="K27" s="662"/>
      <c r="L27" s="662"/>
      <c r="M27" s="662"/>
      <c r="N27" s="662"/>
      <c r="O27" s="662"/>
      <c r="P27" s="662"/>
      <c r="Q27" s="662"/>
    </row>
    <row r="28" spans="1:37" s="626" customFormat="1" x14ac:dyDescent="0.35">
      <c r="Q28" s="662"/>
    </row>
    <row r="29" spans="1:37" s="626" customFormat="1" x14ac:dyDescent="0.35"/>
    <row r="30" spans="1:37" s="626" customFormat="1" x14ac:dyDescent="0.35"/>
    <row r="31" spans="1:37" s="626" customFormat="1" x14ac:dyDescent="0.35"/>
    <row r="32" spans="1:37" s="626" customFormat="1" x14ac:dyDescent="0.35"/>
    <row r="33" s="626" customFormat="1" x14ac:dyDescent="0.35"/>
    <row r="34" s="626" customFormat="1" x14ac:dyDescent="0.35"/>
    <row r="35" s="626" customFormat="1" x14ac:dyDescent="0.35"/>
    <row r="36" s="626" customFormat="1" x14ac:dyDescent="0.35"/>
    <row r="37" s="626" customFormat="1" x14ac:dyDescent="0.35"/>
    <row r="38" s="626" customFormat="1" x14ac:dyDescent="0.35"/>
    <row r="39" s="626" customFormat="1" x14ac:dyDescent="0.35"/>
    <row r="40" s="626" customFormat="1" x14ac:dyDescent="0.35"/>
    <row r="41" s="626" customFormat="1" x14ac:dyDescent="0.35"/>
    <row r="42" s="626" customFormat="1" x14ac:dyDescent="0.35"/>
    <row r="43" s="626" customFormat="1" x14ac:dyDescent="0.35"/>
    <row r="44" s="626" customFormat="1" x14ac:dyDescent="0.35"/>
    <row r="45" s="626" customFormat="1" x14ac:dyDescent="0.35"/>
    <row r="46" s="626" customFormat="1" x14ac:dyDescent="0.35"/>
    <row r="47" s="626" customFormat="1" x14ac:dyDescent="0.35"/>
    <row r="48" s="626" customFormat="1" x14ac:dyDescent="0.35"/>
  </sheetData>
  <mergeCells count="13">
    <mergeCell ref="E9:P9"/>
    <mergeCell ref="L2:M3"/>
    <mergeCell ref="C8:D8"/>
    <mergeCell ref="O1:R2"/>
    <mergeCell ref="E7:F8"/>
    <mergeCell ref="G7:H8"/>
    <mergeCell ref="I7:J8"/>
    <mergeCell ref="K7:L8"/>
    <mergeCell ref="M7:N8"/>
    <mergeCell ref="O7:P8"/>
    <mergeCell ref="A2:K2"/>
    <mergeCell ref="A5:O5"/>
    <mergeCell ref="E6:O6"/>
  </mergeCells>
  <printOptions horizontalCentered="1"/>
  <pageMargins left="0.59027777777777801" right="0.39374999999999999" top="0.98402777777777795" bottom="0.98402777777777795" header="0.51180555555555496" footer="0.51180555555555496"/>
  <pageSetup paperSize="9" firstPageNumber="0" orientation="portrait" useFirstPageNumber="1" horizontalDpi="300" verticalDpi="300"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K25"/>
  <sheetViews>
    <sheetView showGridLines="0" showRowColHeaders="0" zoomScaleNormal="100" workbookViewId="0">
      <selection activeCell="M21" sqref="M21"/>
    </sheetView>
  </sheetViews>
  <sheetFormatPr baseColWidth="10" defaultColWidth="7.3046875" defaultRowHeight="21" x14ac:dyDescent="0.35"/>
  <cols>
    <col min="1" max="1" width="25.4609375" customWidth="1"/>
    <col min="2" max="2" width="6.07421875" customWidth="1"/>
    <col min="3" max="4" width="5.15234375" customWidth="1"/>
    <col min="5" max="8" width="6.765625" customWidth="1"/>
    <col min="9" max="9" width="5.53515625" customWidth="1"/>
    <col min="10" max="10" width="6.765625" customWidth="1"/>
    <col min="11" max="11" width="10.69140625" customWidth="1"/>
  </cols>
  <sheetData>
    <row r="1" spans="1:11" ht="18.75" customHeight="1" x14ac:dyDescent="0.35">
      <c r="A1" s="10" t="s">
        <v>2534</v>
      </c>
      <c r="B1" s="10"/>
      <c r="I1" s="1300" t="s">
        <v>479</v>
      </c>
      <c r="J1" s="1300"/>
      <c r="K1" s="1316" t="s">
        <v>712</v>
      </c>
    </row>
    <row r="2" spans="1:11" ht="10.5" customHeight="1" x14ac:dyDescent="0.35">
      <c r="I2" s="1300"/>
      <c r="J2" s="1300"/>
      <c r="K2" s="1316"/>
    </row>
    <row r="3" spans="1:11" x14ac:dyDescent="0.35">
      <c r="A3" s="137" t="s">
        <v>1669</v>
      </c>
      <c r="B3" s="137"/>
    </row>
    <row r="4" spans="1:11" ht="10.5" customHeight="1" x14ac:dyDescent="0.35"/>
    <row r="5" spans="1:11" ht="17.25" customHeight="1" x14ac:dyDescent="0.35">
      <c r="A5" s="1555" t="s">
        <v>1670</v>
      </c>
      <c r="B5" s="1555"/>
      <c r="C5" s="1555"/>
      <c r="D5" s="1555"/>
      <c r="E5" s="1555"/>
      <c r="F5" s="1555"/>
      <c r="G5" s="1555"/>
      <c r="H5" s="1555"/>
      <c r="I5" s="1555"/>
      <c r="J5" s="1555"/>
      <c r="K5" s="1555"/>
    </row>
    <row r="6" spans="1:11" ht="17.25" customHeight="1" x14ac:dyDescent="0.35">
      <c r="A6" s="1365" t="s">
        <v>466</v>
      </c>
      <c r="B6" s="1317" t="s">
        <v>61</v>
      </c>
      <c r="C6" s="1318"/>
      <c r="D6" s="1318"/>
      <c r="E6" s="1318"/>
      <c r="F6" s="1318"/>
      <c r="G6" s="1318"/>
      <c r="H6" s="1318"/>
      <c r="I6" s="1318"/>
      <c r="J6" s="1318"/>
      <c r="K6" s="1318"/>
    </row>
    <row r="7" spans="1:11" ht="42" customHeight="1" x14ac:dyDescent="0.35">
      <c r="A7" s="1365"/>
      <c r="B7" s="1317"/>
      <c r="C7" s="140" t="s">
        <v>316</v>
      </c>
      <c r="D7" s="140" t="s">
        <v>317</v>
      </c>
      <c r="E7" s="140" t="s">
        <v>318</v>
      </c>
      <c r="F7" s="140" t="s">
        <v>319</v>
      </c>
      <c r="G7" s="140" t="s">
        <v>595</v>
      </c>
      <c r="H7" s="72" t="s">
        <v>596</v>
      </c>
      <c r="I7" s="72" t="s">
        <v>597</v>
      </c>
      <c r="J7" s="72" t="s">
        <v>598</v>
      </c>
      <c r="K7" s="72" t="s">
        <v>599</v>
      </c>
    </row>
    <row r="8" spans="1:11" ht="20.100000000000001" customHeight="1" x14ac:dyDescent="0.35">
      <c r="A8" s="141" t="s">
        <v>61</v>
      </c>
      <c r="B8" s="142">
        <f t="shared" ref="B8:K8" si="0">SUM(B9:B17)</f>
        <v>2246</v>
      </c>
      <c r="C8" s="142">
        <f t="shared" si="0"/>
        <v>2</v>
      </c>
      <c r="D8" s="142">
        <f t="shared" si="0"/>
        <v>22</v>
      </c>
      <c r="E8" s="142">
        <f t="shared" si="0"/>
        <v>36</v>
      </c>
      <c r="F8" s="142">
        <f t="shared" si="0"/>
        <v>81</v>
      </c>
      <c r="G8" s="142">
        <f t="shared" si="0"/>
        <v>98</v>
      </c>
      <c r="H8" s="142">
        <f t="shared" si="0"/>
        <v>106</v>
      </c>
      <c r="I8" s="142">
        <f t="shared" si="0"/>
        <v>412</v>
      </c>
      <c r="J8" s="142">
        <f t="shared" si="0"/>
        <v>321</v>
      </c>
      <c r="K8" s="142">
        <f t="shared" si="0"/>
        <v>1168</v>
      </c>
    </row>
    <row r="9" spans="1:11" ht="20.100000000000001" customHeight="1" x14ac:dyDescent="0.35">
      <c r="A9" s="129" t="s">
        <v>1660</v>
      </c>
      <c r="B9" s="143">
        <f t="shared" ref="B9:B17" si="1">SUM(C9:K9)</f>
        <v>162</v>
      </c>
      <c r="C9" s="144">
        <v>0</v>
      </c>
      <c r="D9" s="144">
        <v>0</v>
      </c>
      <c r="E9" s="144">
        <v>0</v>
      </c>
      <c r="F9" s="144">
        <v>4</v>
      </c>
      <c r="G9" s="144">
        <v>5</v>
      </c>
      <c r="H9" s="144">
        <v>9</v>
      </c>
      <c r="I9" s="144">
        <v>28</v>
      </c>
      <c r="J9" s="144">
        <v>32</v>
      </c>
      <c r="K9" s="144">
        <v>84</v>
      </c>
    </row>
    <row r="10" spans="1:11" ht="20.100000000000001" customHeight="1" x14ac:dyDescent="0.35">
      <c r="A10" s="131" t="s">
        <v>1661</v>
      </c>
      <c r="B10" s="143">
        <f t="shared" si="1"/>
        <v>26</v>
      </c>
      <c r="C10" s="145">
        <v>0</v>
      </c>
      <c r="D10" s="145">
        <v>0</v>
      </c>
      <c r="E10" s="145">
        <v>0</v>
      </c>
      <c r="F10" s="145">
        <v>0</v>
      </c>
      <c r="G10" s="145">
        <v>0</v>
      </c>
      <c r="H10" s="145">
        <v>1</v>
      </c>
      <c r="I10" s="145">
        <v>7</v>
      </c>
      <c r="J10" s="145">
        <v>3</v>
      </c>
      <c r="K10" s="145">
        <v>15</v>
      </c>
    </row>
    <row r="11" spans="1:11" ht="20.100000000000001" customHeight="1" x14ac:dyDescent="0.35">
      <c r="A11" s="131" t="s">
        <v>1662</v>
      </c>
      <c r="B11" s="143">
        <f t="shared" si="1"/>
        <v>903</v>
      </c>
      <c r="C11" s="145">
        <v>2</v>
      </c>
      <c r="D11" s="145">
        <v>7</v>
      </c>
      <c r="E11" s="145">
        <v>17</v>
      </c>
      <c r="F11" s="145">
        <v>39</v>
      </c>
      <c r="G11" s="145">
        <v>54</v>
      </c>
      <c r="H11" s="144">
        <v>52</v>
      </c>
      <c r="I11" s="144">
        <v>179</v>
      </c>
      <c r="J11" s="144">
        <v>122</v>
      </c>
      <c r="K11" s="144">
        <v>431</v>
      </c>
    </row>
    <row r="12" spans="1:11" ht="20.100000000000001" customHeight="1" x14ac:dyDescent="0.35">
      <c r="A12" s="131" t="s">
        <v>1663</v>
      </c>
      <c r="B12" s="143">
        <f t="shared" si="1"/>
        <v>64</v>
      </c>
      <c r="C12" s="145">
        <v>0</v>
      </c>
      <c r="D12" s="145">
        <v>0</v>
      </c>
      <c r="E12" s="145">
        <v>0</v>
      </c>
      <c r="F12" s="145">
        <v>3</v>
      </c>
      <c r="G12" s="145">
        <v>4</v>
      </c>
      <c r="H12" s="144">
        <v>9</v>
      </c>
      <c r="I12" s="144">
        <v>12</v>
      </c>
      <c r="J12" s="144">
        <v>12</v>
      </c>
      <c r="K12" s="144">
        <v>24</v>
      </c>
    </row>
    <row r="13" spans="1:11" ht="20.100000000000001" customHeight="1" x14ac:dyDescent="0.35">
      <c r="A13" s="131" t="s">
        <v>1664</v>
      </c>
      <c r="B13" s="143">
        <f t="shared" si="1"/>
        <v>134</v>
      </c>
      <c r="C13" s="145">
        <v>0</v>
      </c>
      <c r="D13" s="145">
        <v>8</v>
      </c>
      <c r="E13" s="145">
        <v>8</v>
      </c>
      <c r="F13" s="145">
        <v>13</v>
      </c>
      <c r="G13" s="145">
        <v>5</v>
      </c>
      <c r="H13" s="144">
        <v>10</v>
      </c>
      <c r="I13" s="144">
        <v>21</v>
      </c>
      <c r="J13" s="144">
        <v>16</v>
      </c>
      <c r="K13" s="144">
        <v>53</v>
      </c>
    </row>
    <row r="14" spans="1:11" ht="20.100000000000001" customHeight="1" x14ac:dyDescent="0.35">
      <c r="A14" s="131" t="s">
        <v>1665</v>
      </c>
      <c r="B14" s="143">
        <f t="shared" si="1"/>
        <v>111</v>
      </c>
      <c r="C14" s="145">
        <v>0</v>
      </c>
      <c r="D14" s="145">
        <v>0</v>
      </c>
      <c r="E14" s="145">
        <v>1</v>
      </c>
      <c r="F14" s="145">
        <v>5</v>
      </c>
      <c r="G14" s="145">
        <v>8</v>
      </c>
      <c r="H14" s="145">
        <v>3</v>
      </c>
      <c r="I14" s="145">
        <v>23</v>
      </c>
      <c r="J14" s="145">
        <v>19</v>
      </c>
      <c r="K14" s="145">
        <v>52</v>
      </c>
    </row>
    <row r="15" spans="1:11" ht="20.100000000000001" customHeight="1" x14ac:dyDescent="0.35">
      <c r="A15" s="129" t="s">
        <v>1666</v>
      </c>
      <c r="B15" s="143">
        <f t="shared" si="1"/>
        <v>707</v>
      </c>
      <c r="C15" s="144">
        <v>0</v>
      </c>
      <c r="D15" s="144">
        <v>7</v>
      </c>
      <c r="E15" s="144">
        <v>6</v>
      </c>
      <c r="F15" s="144">
        <v>13</v>
      </c>
      <c r="G15" s="144">
        <v>19</v>
      </c>
      <c r="H15" s="144">
        <v>20</v>
      </c>
      <c r="I15" s="144">
        <v>118</v>
      </c>
      <c r="J15" s="144">
        <v>90</v>
      </c>
      <c r="K15" s="144">
        <v>434</v>
      </c>
    </row>
    <row r="16" spans="1:11" ht="20.100000000000001" customHeight="1" x14ac:dyDescent="0.35">
      <c r="A16" s="131" t="s">
        <v>1667</v>
      </c>
      <c r="B16" s="143">
        <f t="shared" si="1"/>
        <v>118</v>
      </c>
      <c r="C16" s="145">
        <v>0</v>
      </c>
      <c r="D16" s="145">
        <v>0</v>
      </c>
      <c r="E16" s="145">
        <v>4</v>
      </c>
      <c r="F16" s="145">
        <v>4</v>
      </c>
      <c r="G16" s="145">
        <v>3</v>
      </c>
      <c r="H16" s="144">
        <v>2</v>
      </c>
      <c r="I16" s="144">
        <v>20</v>
      </c>
      <c r="J16" s="144">
        <v>27</v>
      </c>
      <c r="K16" s="144">
        <v>58</v>
      </c>
    </row>
    <row r="17" spans="1:11" ht="20.100000000000001" customHeight="1" x14ac:dyDescent="0.35">
      <c r="A17" s="131" t="s">
        <v>1668</v>
      </c>
      <c r="B17" s="143">
        <f t="shared" si="1"/>
        <v>21</v>
      </c>
      <c r="C17" s="145">
        <v>0</v>
      </c>
      <c r="D17" s="145">
        <v>0</v>
      </c>
      <c r="E17" s="145">
        <v>0</v>
      </c>
      <c r="F17" s="145">
        <v>0</v>
      </c>
      <c r="G17" s="145">
        <v>0</v>
      </c>
      <c r="H17" s="144">
        <v>0</v>
      </c>
      <c r="I17" s="144">
        <v>4</v>
      </c>
      <c r="J17" s="144">
        <v>0</v>
      </c>
      <c r="K17" s="144">
        <v>17</v>
      </c>
    </row>
    <row r="18" spans="1:11" ht="20.100000000000001" customHeight="1" x14ac:dyDescent="0.35">
      <c r="A18" s="134" t="s">
        <v>2558</v>
      </c>
      <c r="B18" s="146"/>
      <c r="C18" s="123"/>
      <c r="D18" s="123"/>
      <c r="E18" s="123"/>
      <c r="F18" s="123"/>
      <c r="G18" s="123"/>
      <c r="H18" s="130"/>
      <c r="I18" s="130"/>
      <c r="J18" s="130"/>
      <c r="K18" s="130"/>
    </row>
    <row r="19" spans="1:11" ht="20.100000000000001" customHeight="1" x14ac:dyDescent="0.35">
      <c r="A19" s="146"/>
      <c r="B19" s="146"/>
      <c r="C19" s="123"/>
      <c r="D19" s="123"/>
      <c r="E19" s="130"/>
      <c r="F19" s="123"/>
      <c r="G19" s="123"/>
      <c r="H19" s="130"/>
      <c r="I19" s="130"/>
      <c r="J19" s="130"/>
      <c r="K19" s="130"/>
    </row>
    <row r="20" spans="1:11" ht="20.100000000000001" customHeight="1" x14ac:dyDescent="0.35">
      <c r="A20" s="146"/>
      <c r="B20" s="146"/>
      <c r="C20" s="123"/>
      <c r="D20" s="123"/>
      <c r="E20" s="123"/>
      <c r="F20" s="123"/>
      <c r="G20" s="123"/>
      <c r="H20" s="130"/>
      <c r="I20" s="130"/>
      <c r="J20" s="130"/>
      <c r="K20" s="130"/>
    </row>
    <row r="21" spans="1:11" ht="20.100000000000001" customHeight="1" x14ac:dyDescent="0.35">
      <c r="A21" s="146"/>
      <c r="B21" s="146"/>
      <c r="C21" s="123"/>
      <c r="D21" s="123"/>
      <c r="E21" s="123"/>
      <c r="F21" s="123"/>
      <c r="G21" s="123"/>
      <c r="H21" s="123"/>
      <c r="I21" s="123"/>
      <c r="J21" s="123"/>
      <c r="K21" s="123"/>
    </row>
    <row r="22" spans="1:11" ht="20.100000000000001" customHeight="1" x14ac:dyDescent="0.35">
      <c r="A22" s="69"/>
      <c r="B22" s="69"/>
      <c r="C22" s="69"/>
      <c r="D22" s="69"/>
      <c r="E22" s="69"/>
      <c r="F22" s="69"/>
      <c r="G22" s="69"/>
      <c r="H22" s="69"/>
      <c r="I22" s="69"/>
      <c r="J22" s="69"/>
      <c r="K22" s="69"/>
    </row>
    <row r="23" spans="1:11" x14ac:dyDescent="0.35">
      <c r="A23" s="147"/>
      <c r="B23" s="147"/>
      <c r="C23" s="69"/>
      <c r="D23" s="69"/>
      <c r="E23" s="69"/>
      <c r="F23" s="69"/>
      <c r="G23" s="69"/>
      <c r="H23" s="69"/>
      <c r="I23" s="69"/>
      <c r="J23" s="69"/>
      <c r="K23" s="69"/>
    </row>
    <row r="24" spans="1:11" x14ac:dyDescent="0.35">
      <c r="A24" s="79"/>
      <c r="B24" s="79"/>
      <c r="C24" s="69"/>
      <c r="D24" s="69"/>
      <c r="E24" s="69"/>
      <c r="F24" s="69"/>
      <c r="G24" s="69"/>
      <c r="H24" s="69"/>
      <c r="I24" s="69"/>
      <c r="J24" s="69"/>
      <c r="K24" s="69"/>
    </row>
    <row r="25" spans="1:11" ht="6" customHeight="1" x14ac:dyDescent="0.35">
      <c r="A25" s="148"/>
      <c r="B25" s="148"/>
      <c r="C25" s="69"/>
      <c r="D25" s="69"/>
      <c r="E25" s="69"/>
      <c r="F25" s="69"/>
      <c r="G25" s="69"/>
      <c r="H25" s="69"/>
      <c r="I25" s="69"/>
      <c r="J25" s="69"/>
      <c r="K25" s="69"/>
    </row>
  </sheetData>
  <mergeCells count="6">
    <mergeCell ref="A5:K5"/>
    <mergeCell ref="C6:K6"/>
    <mergeCell ref="A6:A7"/>
    <mergeCell ref="B6:B7"/>
    <mergeCell ref="K1:K2"/>
    <mergeCell ref="I1:J2"/>
  </mergeCells>
  <printOptions horizontalCentered="1"/>
  <pageMargins left="0" right="0" top="0.98402777777777795" bottom="0" header="0.51180555555555496" footer="0.51180555555555496"/>
  <pageSetup paperSize="9" firstPageNumber="0" orientation="landscape" useFirstPageNumber="1" horizontalDpi="300" verticalDpi="300"/>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G38"/>
  <sheetViews>
    <sheetView showGridLines="0" showRowColHeaders="0" zoomScaleNormal="100" workbookViewId="0"/>
  </sheetViews>
  <sheetFormatPr baseColWidth="10" defaultColWidth="7.3046875" defaultRowHeight="21" x14ac:dyDescent="0.35"/>
  <cols>
    <col min="1" max="1" width="16.4609375" customWidth="1"/>
    <col min="2" max="2" width="11.921875" customWidth="1"/>
    <col min="3" max="3" width="12.15234375" customWidth="1"/>
    <col min="4" max="4" width="10.3046875" customWidth="1"/>
  </cols>
  <sheetData>
    <row r="1" spans="1:7" ht="19.5" customHeight="1" x14ac:dyDescent="0.35">
      <c r="A1" s="116" t="s">
        <v>2534</v>
      </c>
      <c r="B1" s="120"/>
      <c r="E1" s="1300" t="s">
        <v>464</v>
      </c>
      <c r="F1" s="1300"/>
      <c r="G1" s="1300"/>
    </row>
    <row r="2" spans="1:7" ht="20.100000000000001" customHeight="1" x14ac:dyDescent="0.35">
      <c r="A2" s="120"/>
      <c r="B2" s="120"/>
      <c r="C2" s="102"/>
      <c r="D2" s="102"/>
      <c r="E2" s="57"/>
      <c r="F2" s="57"/>
    </row>
    <row r="3" spans="1:7" ht="20.100000000000001" customHeight="1" x14ac:dyDescent="0.35">
      <c r="A3" s="57" t="s">
        <v>1671</v>
      </c>
    </row>
    <row r="4" spans="1:7" ht="36" customHeight="1" x14ac:dyDescent="0.35">
      <c r="A4" s="1394" t="s">
        <v>1672</v>
      </c>
      <c r="B4" s="1394"/>
      <c r="C4" s="1394"/>
      <c r="D4" s="121"/>
      <c r="E4" s="121"/>
      <c r="F4" s="121"/>
    </row>
    <row r="5" spans="1:7" ht="24" customHeight="1" x14ac:dyDescent="0.35">
      <c r="A5" s="1354" t="s">
        <v>1673</v>
      </c>
      <c r="B5" s="1343" t="s">
        <v>1658</v>
      </c>
      <c r="C5" s="123"/>
      <c r="D5" s="123"/>
    </row>
    <row r="6" spans="1:7" ht="20.100000000000001" customHeight="1" x14ac:dyDescent="0.35">
      <c r="A6" s="1354"/>
      <c r="B6" s="1343"/>
      <c r="C6" s="123"/>
      <c r="D6" s="123"/>
    </row>
    <row r="7" spans="1:7" ht="20.100000000000001" customHeight="1" x14ac:dyDescent="0.35">
      <c r="A7" s="124" t="s">
        <v>158</v>
      </c>
      <c r="B7" s="125">
        <f>B8+B9</f>
        <v>2246</v>
      </c>
      <c r="C7" s="123"/>
      <c r="D7" s="123"/>
    </row>
    <row r="8" spans="1:7" ht="20.100000000000001" customHeight="1" x14ac:dyDescent="0.35">
      <c r="A8" s="308" t="s">
        <v>1657</v>
      </c>
      <c r="B8" s="125">
        <v>2113</v>
      </c>
      <c r="C8" s="123"/>
      <c r="D8" s="123"/>
    </row>
    <row r="9" spans="1:7" ht="20.100000000000001" customHeight="1" x14ac:dyDescent="0.35">
      <c r="A9" s="180" t="s">
        <v>71</v>
      </c>
      <c r="B9" s="125">
        <f>SUM(B10:B27)</f>
        <v>133</v>
      </c>
      <c r="C9" s="123"/>
      <c r="D9" s="123"/>
    </row>
    <row r="10" spans="1:7" ht="24" customHeight="1" x14ac:dyDescent="0.35">
      <c r="A10" s="128" t="s">
        <v>72</v>
      </c>
      <c r="B10" s="125">
        <v>0</v>
      </c>
      <c r="C10" s="123"/>
      <c r="D10" s="123"/>
    </row>
    <row r="11" spans="1:7" ht="20.100000000000001" customHeight="1" x14ac:dyDescent="0.35">
      <c r="A11" s="129" t="s">
        <v>73</v>
      </c>
      <c r="B11" s="125">
        <v>0</v>
      </c>
      <c r="C11" s="130"/>
      <c r="D11" s="130"/>
    </row>
    <row r="12" spans="1:7" ht="20.100000000000001" customHeight="1" x14ac:dyDescent="0.35">
      <c r="A12" s="131" t="s">
        <v>74</v>
      </c>
      <c r="B12" s="125">
        <v>0</v>
      </c>
      <c r="C12" s="105"/>
      <c r="D12" s="132"/>
      <c r="F12" s="88"/>
    </row>
    <row r="13" spans="1:7" ht="20.100000000000001" customHeight="1" x14ac:dyDescent="0.35">
      <c r="A13" s="131" t="s">
        <v>75</v>
      </c>
      <c r="B13" s="125">
        <v>26</v>
      </c>
      <c r="C13" s="105"/>
      <c r="D13" s="94"/>
    </row>
    <row r="14" spans="1:7" ht="20.100000000000001" customHeight="1" x14ac:dyDescent="0.35">
      <c r="A14" s="131" t="s">
        <v>76</v>
      </c>
      <c r="B14" s="125">
        <v>0</v>
      </c>
      <c r="C14" s="105"/>
      <c r="D14" s="94"/>
      <c r="E14" s="136"/>
      <c r="F14" s="136"/>
    </row>
    <row r="15" spans="1:7" ht="20.100000000000001" customHeight="1" x14ac:dyDescent="0.35">
      <c r="A15" s="131" t="s">
        <v>77</v>
      </c>
      <c r="B15" s="125">
        <v>0</v>
      </c>
      <c r="C15" s="105"/>
      <c r="D15" s="94"/>
    </row>
    <row r="16" spans="1:7" ht="20.100000000000001" customHeight="1" x14ac:dyDescent="0.35">
      <c r="A16" s="131" t="s">
        <v>78</v>
      </c>
      <c r="B16" s="125">
        <v>0</v>
      </c>
    </row>
    <row r="17" spans="1:6" ht="20.100000000000001" customHeight="1" x14ac:dyDescent="0.35">
      <c r="A17" s="131" t="s">
        <v>79</v>
      </c>
      <c r="B17" s="125">
        <v>0</v>
      </c>
    </row>
    <row r="18" spans="1:6" ht="20.100000000000001" customHeight="1" x14ac:dyDescent="0.35">
      <c r="A18" s="131" t="s">
        <v>80</v>
      </c>
      <c r="B18" s="125">
        <v>105</v>
      </c>
    </row>
    <row r="19" spans="1:6" ht="20.100000000000001" customHeight="1" x14ac:dyDescent="0.35">
      <c r="A19" s="131" t="s">
        <v>81</v>
      </c>
      <c r="B19" s="125">
        <v>2</v>
      </c>
    </row>
    <row r="20" spans="1:6" ht="20.100000000000001" customHeight="1" x14ac:dyDescent="0.35">
      <c r="A20" s="131" t="s">
        <v>82</v>
      </c>
      <c r="B20" s="125">
        <v>0</v>
      </c>
    </row>
    <row r="21" spans="1:6" ht="20.100000000000001" customHeight="1" x14ac:dyDescent="0.35">
      <c r="A21" s="131" t="s">
        <v>83</v>
      </c>
      <c r="B21" s="125">
        <v>0</v>
      </c>
    </row>
    <row r="22" spans="1:6" ht="20.100000000000001" customHeight="1" x14ac:dyDescent="0.35">
      <c r="A22" s="131" t="s">
        <v>84</v>
      </c>
      <c r="B22" s="125">
        <v>0</v>
      </c>
    </row>
    <row r="23" spans="1:6" ht="20.100000000000001" customHeight="1" x14ac:dyDescent="0.35">
      <c r="A23" s="131" t="s">
        <v>85</v>
      </c>
      <c r="B23" s="125">
        <v>0</v>
      </c>
    </row>
    <row r="24" spans="1:6" ht="20.100000000000001" customHeight="1" x14ac:dyDescent="0.35">
      <c r="A24" s="131" t="s">
        <v>86</v>
      </c>
      <c r="B24" s="125">
        <v>0</v>
      </c>
      <c r="E24" s="136"/>
      <c r="F24" s="136"/>
    </row>
    <row r="25" spans="1:6" ht="20.100000000000001" customHeight="1" x14ac:dyDescent="0.35">
      <c r="A25" s="131" t="s">
        <v>87</v>
      </c>
      <c r="B25" s="125">
        <v>0</v>
      </c>
    </row>
    <row r="26" spans="1:6" ht="20.100000000000001" customHeight="1" x14ac:dyDescent="0.35">
      <c r="A26" s="131" t="s">
        <v>88</v>
      </c>
      <c r="B26" s="125">
        <v>0</v>
      </c>
    </row>
    <row r="27" spans="1:6" ht="20.100000000000001" customHeight="1" x14ac:dyDescent="0.35">
      <c r="A27" s="131" t="s">
        <v>89</v>
      </c>
      <c r="B27" s="125">
        <v>0</v>
      </c>
    </row>
    <row r="28" spans="1:6" x14ac:dyDescent="0.35">
      <c r="A28" s="133"/>
      <c r="B28" s="133"/>
    </row>
    <row r="29" spans="1:6" x14ac:dyDescent="0.35">
      <c r="A29" s="134" t="s">
        <v>2558</v>
      </c>
      <c r="B29" s="133"/>
    </row>
    <row r="30" spans="1:6" x14ac:dyDescent="0.35">
      <c r="A30" s="133"/>
      <c r="B30" s="133"/>
    </row>
    <row r="31" spans="1:6" x14ac:dyDescent="0.35">
      <c r="A31" s="133"/>
      <c r="B31" s="133"/>
    </row>
    <row r="32" spans="1:6" x14ac:dyDescent="0.35">
      <c r="A32" s="133"/>
      <c r="B32" s="133"/>
    </row>
    <row r="33" spans="1:2" x14ac:dyDescent="0.35">
      <c r="A33" s="133"/>
      <c r="B33" s="133"/>
    </row>
    <row r="34" spans="1:2" ht="6" customHeight="1" x14ac:dyDescent="0.35">
      <c r="A34" s="130"/>
      <c r="B34" s="130"/>
    </row>
    <row r="35" spans="1:2" x14ac:dyDescent="0.35">
      <c r="A35" s="105"/>
      <c r="B35" s="105"/>
    </row>
    <row r="36" spans="1:2" ht="17.25" customHeight="1" x14ac:dyDescent="0.35">
      <c r="A36" s="135"/>
      <c r="B36" s="135"/>
    </row>
    <row r="37" spans="1:2" x14ac:dyDescent="0.35">
      <c r="A37" s="105"/>
      <c r="B37" s="105"/>
    </row>
    <row r="38" spans="1:2" x14ac:dyDescent="0.35">
      <c r="A38" s="105"/>
      <c r="B38" s="105"/>
    </row>
  </sheetData>
  <mergeCells count="4">
    <mergeCell ref="E1:G1"/>
    <mergeCell ref="A4:C4"/>
    <mergeCell ref="A5:A6"/>
    <mergeCell ref="B5:B6"/>
  </mergeCells>
  <printOptions horizontalCentered="1"/>
  <pageMargins left="0.92013888888888895" right="0" top="1.55" bottom="0.98402777777777795" header="0.51180555555555496" footer="0.51180555555555496"/>
  <pageSetup paperSize="9" firstPageNumber="0" orientation="portrait" useFirstPageNumber="1" horizontalDpi="300" verticalDpi="300"/>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G42"/>
  <sheetViews>
    <sheetView showGridLines="0" showRowColHeaders="0" zoomScaleNormal="100" workbookViewId="0">
      <selection sqref="A1:B2"/>
    </sheetView>
  </sheetViews>
  <sheetFormatPr baseColWidth="10" defaultColWidth="7.3046875" defaultRowHeight="21" x14ac:dyDescent="0.35"/>
  <cols>
    <col min="1" max="1" width="39.4609375" customWidth="1"/>
    <col min="2" max="2" width="5.53515625" customWidth="1"/>
    <col min="3" max="4" width="8.15234375" customWidth="1"/>
  </cols>
  <sheetData>
    <row r="1" spans="1:7" ht="19.5" customHeight="1" x14ac:dyDescent="0.35">
      <c r="A1" s="1557" t="s">
        <v>2534</v>
      </c>
      <c r="B1" s="1557"/>
      <c r="C1" s="1300" t="s">
        <v>479</v>
      </c>
      <c r="D1" s="1300"/>
      <c r="E1" s="57"/>
    </row>
    <row r="2" spans="1:7" ht="18.75" customHeight="1" x14ac:dyDescent="0.35">
      <c r="A2" s="1557"/>
      <c r="B2" s="1557"/>
      <c r="C2" s="102"/>
      <c r="D2" s="102"/>
      <c r="E2" s="57"/>
    </row>
    <row r="3" spans="1:7" x14ac:dyDescent="0.35">
      <c r="A3" s="103" t="s">
        <v>1674</v>
      </c>
    </row>
    <row r="4" spans="1:7" ht="6" customHeight="1" x14ac:dyDescent="0.35">
      <c r="A4" s="103"/>
    </row>
    <row r="5" spans="1:7" ht="25.5" customHeight="1" x14ac:dyDescent="0.35">
      <c r="A5" s="1556" t="s">
        <v>2422</v>
      </c>
      <c r="B5" s="1556"/>
      <c r="C5" s="1556"/>
      <c r="D5" s="1556"/>
    </row>
    <row r="6" spans="1:7" ht="6" customHeight="1" x14ac:dyDescent="0.35">
      <c r="A6" s="104"/>
      <c r="B6" s="105"/>
      <c r="C6" s="105"/>
      <c r="D6" s="105"/>
    </row>
    <row r="7" spans="1:7" ht="18.75" customHeight="1" x14ac:dyDescent="0.35">
      <c r="A7" s="1321" t="s">
        <v>1675</v>
      </c>
      <c r="B7" s="1329" t="s">
        <v>129</v>
      </c>
      <c r="C7" s="107"/>
    </row>
    <row r="8" spans="1:7" x14ac:dyDescent="0.35">
      <c r="A8" s="1321"/>
      <c r="B8" s="1329"/>
      <c r="C8" s="107"/>
      <c r="D8" s="108"/>
      <c r="E8" s="108"/>
      <c r="F8" s="108"/>
      <c r="G8" s="108"/>
    </row>
    <row r="9" spans="1:7" x14ac:dyDescent="0.35">
      <c r="A9" s="109" t="s">
        <v>61</v>
      </c>
      <c r="B9" s="110">
        <f>SUM(B11:B38)</f>
        <v>2246</v>
      </c>
      <c r="D9" s="111"/>
      <c r="E9" s="111"/>
      <c r="F9" s="111"/>
      <c r="G9" s="111"/>
    </row>
    <row r="10" spans="1:7" x14ac:dyDescent="0.35">
      <c r="A10" s="109" t="s">
        <v>1676</v>
      </c>
      <c r="B10" s="110"/>
      <c r="D10" s="111"/>
      <c r="E10" s="111"/>
      <c r="F10" s="111"/>
      <c r="G10" s="111"/>
    </row>
    <row r="11" spans="1:7" x14ac:dyDescent="0.35">
      <c r="A11" s="112" t="s">
        <v>485</v>
      </c>
      <c r="B11" s="110">
        <v>0</v>
      </c>
      <c r="D11" s="111"/>
      <c r="E11" s="111"/>
      <c r="F11" s="111"/>
      <c r="G11" s="111"/>
    </row>
    <row r="12" spans="1:7" x14ac:dyDescent="0.35">
      <c r="A12" s="113" t="s">
        <v>1677</v>
      </c>
      <c r="B12" s="110">
        <v>0</v>
      </c>
      <c r="D12" s="111"/>
      <c r="E12" s="111"/>
      <c r="F12" s="111"/>
      <c r="G12" s="111"/>
    </row>
    <row r="13" spans="1:7" x14ac:dyDescent="0.35">
      <c r="A13" s="113" t="s">
        <v>1678</v>
      </c>
      <c r="B13" s="110">
        <v>26</v>
      </c>
      <c r="D13" s="111"/>
      <c r="E13" s="111"/>
      <c r="F13" s="111"/>
      <c r="G13" s="111"/>
    </row>
    <row r="14" spans="1:7" x14ac:dyDescent="0.35">
      <c r="A14" s="114" t="s">
        <v>1679</v>
      </c>
      <c r="B14" s="110"/>
      <c r="D14" s="111"/>
      <c r="E14" s="111"/>
      <c r="F14" s="111"/>
      <c r="G14" s="111"/>
    </row>
    <row r="15" spans="1:7" x14ac:dyDescent="0.35">
      <c r="A15" s="113" t="s">
        <v>1680</v>
      </c>
      <c r="B15" s="110">
        <v>24</v>
      </c>
      <c r="D15" s="111"/>
      <c r="E15" s="111"/>
      <c r="F15" s="111"/>
      <c r="G15" s="111"/>
    </row>
    <row r="16" spans="1:7" x14ac:dyDescent="0.35">
      <c r="A16" s="112" t="s">
        <v>604</v>
      </c>
      <c r="B16" s="110">
        <v>147</v>
      </c>
      <c r="D16" s="111"/>
      <c r="E16" s="111"/>
      <c r="F16" s="111"/>
      <c r="G16" s="111"/>
    </row>
    <row r="17" spans="1:7" x14ac:dyDescent="0.35">
      <c r="A17" s="113" t="s">
        <v>492</v>
      </c>
      <c r="B17" s="110">
        <v>0</v>
      </c>
      <c r="D17" s="111"/>
      <c r="E17" s="111"/>
      <c r="F17" s="111"/>
      <c r="G17" s="111"/>
    </row>
    <row r="18" spans="1:7" x14ac:dyDescent="0.35">
      <c r="A18" s="113" t="s">
        <v>495</v>
      </c>
      <c r="B18" s="110">
        <v>51</v>
      </c>
      <c r="D18" s="111"/>
      <c r="E18" s="111"/>
      <c r="F18" s="111"/>
      <c r="G18" s="111"/>
    </row>
    <row r="19" spans="1:7" x14ac:dyDescent="0.35">
      <c r="A19" s="113" t="s">
        <v>497</v>
      </c>
      <c r="B19" s="110">
        <v>14</v>
      </c>
      <c r="C19" s="111"/>
      <c r="D19" s="111"/>
      <c r="E19" s="111"/>
      <c r="F19" s="111"/>
      <c r="G19" s="111"/>
    </row>
    <row r="20" spans="1:7" x14ac:dyDescent="0.35">
      <c r="A20" s="113" t="s">
        <v>500</v>
      </c>
      <c r="B20" s="110">
        <v>63</v>
      </c>
      <c r="C20" s="111"/>
      <c r="D20" s="111"/>
      <c r="E20" s="111"/>
      <c r="F20" s="111"/>
      <c r="G20" s="111"/>
    </row>
    <row r="21" spans="1:7" x14ac:dyDescent="0.35">
      <c r="A21" s="113" t="s">
        <v>1681</v>
      </c>
      <c r="B21" s="110">
        <v>2</v>
      </c>
      <c r="C21" s="111"/>
      <c r="D21" s="111"/>
      <c r="E21" s="111"/>
      <c r="F21" s="111"/>
      <c r="G21" s="111"/>
    </row>
    <row r="22" spans="1:7" x14ac:dyDescent="0.35">
      <c r="A22" s="113" t="s">
        <v>1682</v>
      </c>
      <c r="B22" s="110">
        <v>93</v>
      </c>
      <c r="C22" s="111"/>
      <c r="D22" s="111"/>
      <c r="E22" s="111"/>
      <c r="F22" s="111"/>
      <c r="G22" s="111"/>
    </row>
    <row r="23" spans="1:7" x14ac:dyDescent="0.35">
      <c r="A23" s="113" t="s">
        <v>503</v>
      </c>
      <c r="B23" s="110">
        <v>51</v>
      </c>
      <c r="C23" s="111"/>
      <c r="D23" s="111"/>
      <c r="E23" s="111"/>
      <c r="F23" s="111"/>
      <c r="G23" s="111"/>
    </row>
    <row r="24" spans="1:7" x14ac:dyDescent="0.35">
      <c r="A24" s="113" t="s">
        <v>507</v>
      </c>
      <c r="B24" s="110">
        <v>71</v>
      </c>
      <c r="C24" s="111"/>
      <c r="D24" s="111"/>
      <c r="E24" s="111"/>
      <c r="F24" s="111"/>
      <c r="G24" s="111"/>
    </row>
    <row r="25" spans="1:7" ht="15.75" customHeight="1" x14ac:dyDescent="0.35">
      <c r="A25" s="115" t="s">
        <v>508</v>
      </c>
      <c r="B25" s="110">
        <v>91</v>
      </c>
      <c r="C25" s="111"/>
      <c r="D25" s="111"/>
      <c r="E25" s="111"/>
      <c r="F25" s="111"/>
      <c r="G25" s="111"/>
    </row>
    <row r="26" spans="1:7" x14ac:dyDescent="0.35">
      <c r="A26" s="114" t="s">
        <v>1683</v>
      </c>
      <c r="B26" s="110"/>
      <c r="C26" s="111"/>
      <c r="D26" s="111"/>
      <c r="E26" s="111"/>
      <c r="F26" s="111"/>
      <c r="G26" s="111"/>
    </row>
    <row r="27" spans="1:7" x14ac:dyDescent="0.35">
      <c r="A27" s="113" t="s">
        <v>490</v>
      </c>
      <c r="B27" s="110">
        <v>51</v>
      </c>
      <c r="C27" s="111"/>
      <c r="D27" s="111"/>
      <c r="E27" s="111"/>
      <c r="F27" s="111"/>
      <c r="G27" s="111"/>
    </row>
    <row r="28" spans="1:7" x14ac:dyDescent="0.35">
      <c r="A28" s="114" t="s">
        <v>738</v>
      </c>
      <c r="B28" s="110"/>
      <c r="C28" s="111"/>
      <c r="D28" s="111"/>
      <c r="E28" s="111"/>
      <c r="F28" s="111"/>
      <c r="G28" s="111"/>
    </row>
    <row r="29" spans="1:7" x14ac:dyDescent="0.35">
      <c r="A29" s="113" t="s">
        <v>491</v>
      </c>
      <c r="B29" s="110">
        <v>113</v>
      </c>
      <c r="C29" s="111"/>
      <c r="D29" s="111"/>
      <c r="E29" s="111"/>
      <c r="F29" s="111"/>
      <c r="G29" s="111"/>
    </row>
    <row r="30" spans="1:7" x14ac:dyDescent="0.35">
      <c r="A30" s="114" t="s">
        <v>1684</v>
      </c>
      <c r="B30" s="110"/>
      <c r="D30" s="111"/>
      <c r="E30" s="111"/>
      <c r="F30" s="111"/>
      <c r="G30" s="111"/>
    </row>
    <row r="31" spans="1:7" x14ac:dyDescent="0.35">
      <c r="A31" s="113" t="s">
        <v>1685</v>
      </c>
      <c r="B31" s="110">
        <v>64</v>
      </c>
      <c r="D31" s="111"/>
      <c r="E31" s="111"/>
      <c r="F31" s="111"/>
      <c r="G31" s="111"/>
    </row>
    <row r="32" spans="1:7" x14ac:dyDescent="0.35">
      <c r="A32" s="113" t="s">
        <v>499</v>
      </c>
      <c r="B32" s="110">
        <v>153</v>
      </c>
      <c r="D32" s="111"/>
      <c r="E32" s="111"/>
      <c r="F32" s="111"/>
      <c r="G32" s="111"/>
    </row>
    <row r="33" spans="1:4" x14ac:dyDescent="0.35">
      <c r="A33" s="114" t="s">
        <v>1686</v>
      </c>
      <c r="B33" s="110"/>
    </row>
    <row r="34" spans="1:4" x14ac:dyDescent="0.35">
      <c r="A34" s="113" t="s">
        <v>496</v>
      </c>
      <c r="B34" s="110">
        <v>330</v>
      </c>
    </row>
    <row r="35" spans="1:4" x14ac:dyDescent="0.35">
      <c r="A35" s="113" t="s">
        <v>1687</v>
      </c>
      <c r="B35" s="110">
        <v>0</v>
      </c>
    </row>
    <row r="36" spans="1:4" x14ac:dyDescent="0.35">
      <c r="A36" s="113" t="s">
        <v>603</v>
      </c>
      <c r="B36" s="110">
        <v>126</v>
      </c>
    </row>
    <row r="37" spans="1:4" x14ac:dyDescent="0.35">
      <c r="A37" s="114" t="s">
        <v>1688</v>
      </c>
      <c r="B37" s="110"/>
    </row>
    <row r="38" spans="1:4" ht="12.75" customHeight="1" x14ac:dyDescent="0.35">
      <c r="A38" s="113" t="s">
        <v>1689</v>
      </c>
      <c r="B38" s="110">
        <v>776</v>
      </c>
    </row>
    <row r="39" spans="1:4" x14ac:dyDescent="0.35">
      <c r="A39" s="116" t="s">
        <v>2558</v>
      </c>
      <c r="D39" s="117"/>
    </row>
    <row r="40" spans="1:4" ht="17.25" customHeight="1" x14ac:dyDescent="0.35">
      <c r="A40" s="118" t="s">
        <v>1690</v>
      </c>
      <c r="B40" s="118"/>
      <c r="C40" s="118"/>
      <c r="D40" s="119"/>
    </row>
    <row r="41" spans="1:4" x14ac:dyDescent="0.35">
      <c r="A41" s="68" t="s">
        <v>1691</v>
      </c>
      <c r="D41" s="119"/>
    </row>
    <row r="42" spans="1:4" x14ac:dyDescent="0.35">
      <c r="D42" s="119"/>
    </row>
  </sheetData>
  <mergeCells count="5">
    <mergeCell ref="C1:D1"/>
    <mergeCell ref="A5:D5"/>
    <mergeCell ref="A7:A8"/>
    <mergeCell ref="B7:B8"/>
    <mergeCell ref="A1:B2"/>
  </mergeCells>
  <printOptions horizontalCentered="1"/>
  <pageMargins left="0.92013888888888895" right="0" top="1.55" bottom="0.98402777777777795" header="0.51180555555555496" footer="0.51180555555555496"/>
  <pageSetup paperSize="9" firstPageNumber="0" orientation="portrait" useFirstPageNumber="1" horizontalDpi="300" verticalDpi="300"/>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O121"/>
  <sheetViews>
    <sheetView showGridLines="0" showRowColHeaders="0" zoomScale="80" zoomScaleNormal="80" workbookViewId="0"/>
  </sheetViews>
  <sheetFormatPr baseColWidth="10" defaultColWidth="6.15234375" defaultRowHeight="21" x14ac:dyDescent="0.35"/>
  <cols>
    <col min="1" max="1" width="24.921875" customWidth="1"/>
    <col min="2" max="2" width="9.765625" customWidth="1"/>
    <col min="3" max="4" width="7.07421875" bestFit="1" customWidth="1"/>
    <col min="5" max="5" width="9.15234375" customWidth="1"/>
    <col min="6" max="6" width="7.765625" customWidth="1"/>
    <col min="7" max="7" width="7.53515625" customWidth="1"/>
    <col min="8" max="8" width="8.4609375" customWidth="1"/>
    <col min="9" max="10" width="6.765625" customWidth="1"/>
    <col min="13" max="13" width="9.3046875" customWidth="1"/>
    <col min="256" max="256" width="13.53515625" customWidth="1"/>
    <col min="257" max="265" width="6.765625" customWidth="1"/>
    <col min="512" max="512" width="13.53515625" customWidth="1"/>
    <col min="513" max="521" width="6.765625" customWidth="1"/>
    <col min="768" max="768" width="13.53515625" customWidth="1"/>
    <col min="769" max="777" width="6.765625" customWidth="1"/>
    <col min="1024" max="1024" width="13.53515625" customWidth="1"/>
  </cols>
  <sheetData>
    <row r="1" spans="1:13" x14ac:dyDescent="0.35">
      <c r="A1" s="1132" t="s">
        <v>1692</v>
      </c>
      <c r="F1" s="1300" t="s">
        <v>479</v>
      </c>
      <c r="G1" s="1300"/>
      <c r="H1" s="1300"/>
    </row>
    <row r="2" spans="1:13" x14ac:dyDescent="0.35">
      <c r="A2" s="1132" t="s">
        <v>1693</v>
      </c>
      <c r="F2" s="1300"/>
      <c r="G2" s="1300"/>
      <c r="H2" s="1300"/>
    </row>
    <row r="3" spans="1:13" x14ac:dyDescent="0.35">
      <c r="A3" s="68"/>
    </row>
    <row r="4" spans="1:13" x14ac:dyDescent="0.35">
      <c r="A4" s="68"/>
    </row>
    <row r="5" spans="1:13" x14ac:dyDescent="0.35">
      <c r="A5" s="1133" t="s">
        <v>1694</v>
      </c>
    </row>
    <row r="6" spans="1:13" x14ac:dyDescent="0.35">
      <c r="A6" s="88"/>
      <c r="C6" s="646"/>
    </row>
    <row r="7" spans="1:13" x14ac:dyDescent="0.35">
      <c r="A7" s="1563" t="s">
        <v>2448</v>
      </c>
      <c r="B7" s="1563"/>
      <c r="C7" s="1563"/>
      <c r="D7" s="1563"/>
      <c r="E7" s="1563"/>
      <c r="F7" s="1563"/>
      <c r="G7" s="1563"/>
      <c r="H7" s="1563"/>
      <c r="I7" s="1563"/>
      <c r="J7" s="1563"/>
    </row>
    <row r="8" spans="1:13" x14ac:dyDescent="0.35">
      <c r="A8" s="1560" t="s">
        <v>1695</v>
      </c>
      <c r="B8" s="1561" t="s">
        <v>158</v>
      </c>
      <c r="C8" s="1564" t="s">
        <v>715</v>
      </c>
      <c r="D8" s="1564"/>
      <c r="E8" s="1562" t="s">
        <v>158</v>
      </c>
      <c r="F8" s="1565" t="s">
        <v>479</v>
      </c>
      <c r="G8" s="1565"/>
      <c r="H8" s="1562" t="s">
        <v>158</v>
      </c>
      <c r="I8" s="1565" t="s">
        <v>716</v>
      </c>
      <c r="J8" s="1565"/>
      <c r="K8" s="1134"/>
      <c r="L8" s="1134"/>
      <c r="M8" s="1134"/>
    </row>
    <row r="9" spans="1:13" x14ac:dyDescent="0.35">
      <c r="A9" s="1560"/>
      <c r="B9" s="1561"/>
      <c r="C9" s="1564" t="s">
        <v>111</v>
      </c>
      <c r="D9" s="1564"/>
      <c r="E9" s="1562"/>
      <c r="F9" s="1565" t="s">
        <v>111</v>
      </c>
      <c r="G9" s="1565"/>
      <c r="H9" s="1562"/>
      <c r="I9" s="1565" t="s">
        <v>111</v>
      </c>
      <c r="J9" s="1565"/>
      <c r="K9" s="1134"/>
      <c r="L9" s="1134"/>
      <c r="M9" s="1134"/>
    </row>
    <row r="10" spans="1:13" x14ac:dyDescent="0.35">
      <c r="A10" s="1560"/>
      <c r="B10" s="1561"/>
      <c r="C10" s="1135" t="s">
        <v>114</v>
      </c>
      <c r="D10" s="1135" t="s">
        <v>115</v>
      </c>
      <c r="E10" s="1562"/>
      <c r="F10" s="1135" t="s">
        <v>114</v>
      </c>
      <c r="G10" s="1135" t="s">
        <v>115</v>
      </c>
      <c r="H10" s="1562"/>
      <c r="I10" s="1135" t="s">
        <v>114</v>
      </c>
      <c r="J10" s="1135" t="s">
        <v>115</v>
      </c>
      <c r="K10" s="1134"/>
      <c r="L10" s="1134"/>
      <c r="M10" s="1134"/>
    </row>
    <row r="11" spans="1:13" x14ac:dyDescent="0.35">
      <c r="A11" s="1136" t="s">
        <v>61</v>
      </c>
      <c r="B11" s="1137">
        <v>3938</v>
      </c>
      <c r="C11" s="1187">
        <v>2169</v>
      </c>
      <c r="D11" s="1187">
        <v>1769</v>
      </c>
      <c r="E11" s="1187">
        <v>5139</v>
      </c>
      <c r="F11" s="1187">
        <v>2820</v>
      </c>
      <c r="G11" s="1187">
        <v>2319</v>
      </c>
      <c r="H11" s="1138">
        <v>182</v>
      </c>
      <c r="I11" s="1138">
        <v>95</v>
      </c>
      <c r="J11" s="1138">
        <v>87</v>
      </c>
      <c r="K11" s="1134"/>
      <c r="L11" s="1134"/>
      <c r="M11" s="1134"/>
    </row>
    <row r="12" spans="1:13" x14ac:dyDescent="0.35">
      <c r="A12" s="1139"/>
      <c r="B12" s="1140"/>
      <c r="C12" s="1141"/>
      <c r="D12" s="1141"/>
      <c r="E12" s="1142"/>
      <c r="F12" s="1143"/>
      <c r="G12" s="1144"/>
      <c r="H12" s="1142"/>
      <c r="I12" s="1143"/>
      <c r="J12" s="1144"/>
      <c r="K12" s="1134"/>
      <c r="L12" s="1134"/>
      <c r="M12" s="1134"/>
    </row>
    <row r="13" spans="1:13" x14ac:dyDescent="0.35">
      <c r="A13" s="1145" t="s">
        <v>70</v>
      </c>
      <c r="B13" s="1259">
        <v>944</v>
      </c>
      <c r="C13" s="1187">
        <v>556</v>
      </c>
      <c r="D13" s="1187">
        <v>388</v>
      </c>
      <c r="E13" s="1138">
        <v>1272</v>
      </c>
      <c r="F13" s="1138">
        <v>726</v>
      </c>
      <c r="G13" s="1138">
        <v>546</v>
      </c>
      <c r="H13" s="1138">
        <f t="shared" ref="H13:H21" si="0">SUM(I13,J13)</f>
        <v>74</v>
      </c>
      <c r="I13" s="1138">
        <v>42</v>
      </c>
      <c r="J13" s="1138">
        <v>32</v>
      </c>
      <c r="K13" s="1134"/>
      <c r="L13" s="1134"/>
      <c r="M13" s="1134"/>
    </row>
    <row r="14" spans="1:13" x14ac:dyDescent="0.35">
      <c r="A14" s="1147" t="s">
        <v>451</v>
      </c>
      <c r="B14" s="1259">
        <f>SUM(C14,D14)</f>
        <v>792</v>
      </c>
      <c r="C14" s="1260">
        <v>467</v>
      </c>
      <c r="D14" s="1260">
        <v>325</v>
      </c>
      <c r="E14" s="1187">
        <v>1120</v>
      </c>
      <c r="F14" s="1148">
        <v>637</v>
      </c>
      <c r="G14" s="1148">
        <v>483</v>
      </c>
      <c r="H14" s="1138">
        <f t="shared" si="0"/>
        <v>74</v>
      </c>
      <c r="I14" s="1148">
        <v>42</v>
      </c>
      <c r="J14" s="1148">
        <v>32</v>
      </c>
      <c r="K14" s="1134"/>
      <c r="L14" s="1134"/>
      <c r="M14" s="1134"/>
    </row>
    <row r="15" spans="1:13" x14ac:dyDescent="0.35">
      <c r="A15" s="1149" t="s">
        <v>3143</v>
      </c>
      <c r="B15" s="1259">
        <f t="shared" ref="B15:B21" si="1">SUM(C15,D15)</f>
        <v>3</v>
      </c>
      <c r="C15" s="1261">
        <v>1</v>
      </c>
      <c r="D15" s="1261">
        <v>2</v>
      </c>
      <c r="E15" s="1187">
        <v>3</v>
      </c>
      <c r="F15" s="1150">
        <v>1</v>
      </c>
      <c r="G15" s="1150">
        <v>2</v>
      </c>
      <c r="H15" s="1138">
        <f t="shared" si="0"/>
        <v>0</v>
      </c>
      <c r="I15" s="1150">
        <v>0</v>
      </c>
      <c r="J15" s="1150">
        <v>0</v>
      </c>
      <c r="K15" s="1134"/>
      <c r="L15" s="1134"/>
      <c r="M15" s="1134"/>
    </row>
    <row r="16" spans="1:13" x14ac:dyDescent="0.35">
      <c r="A16" s="1149" t="s">
        <v>1696</v>
      </c>
      <c r="B16" s="1259">
        <f t="shared" si="1"/>
        <v>656</v>
      </c>
      <c r="C16" s="1261">
        <v>385</v>
      </c>
      <c r="D16" s="1261">
        <v>271</v>
      </c>
      <c r="E16" s="1187">
        <v>854</v>
      </c>
      <c r="F16" s="1150">
        <v>488</v>
      </c>
      <c r="G16" s="1150">
        <v>366</v>
      </c>
      <c r="H16" s="1138">
        <f t="shared" si="0"/>
        <v>31</v>
      </c>
      <c r="I16" s="1150">
        <v>19</v>
      </c>
      <c r="J16" s="1150">
        <v>12</v>
      </c>
      <c r="K16" s="1134"/>
      <c r="L16" s="1134"/>
      <c r="M16" s="1134"/>
    </row>
    <row r="17" spans="1:13" x14ac:dyDescent="0.35">
      <c r="A17" s="1149" t="s">
        <v>1697</v>
      </c>
      <c r="B17" s="1259">
        <f t="shared" si="1"/>
        <v>127</v>
      </c>
      <c r="C17" s="1262">
        <v>75</v>
      </c>
      <c r="D17" s="1262">
        <v>52</v>
      </c>
      <c r="E17" s="1187">
        <v>257</v>
      </c>
      <c r="F17" s="1152">
        <v>142</v>
      </c>
      <c r="G17" s="1152">
        <v>115</v>
      </c>
      <c r="H17" s="1138">
        <f t="shared" si="0"/>
        <v>43</v>
      </c>
      <c r="I17" s="1152">
        <v>23</v>
      </c>
      <c r="J17" s="1152">
        <v>20</v>
      </c>
      <c r="K17" s="1134"/>
      <c r="L17" s="1134"/>
      <c r="M17" s="1134"/>
    </row>
    <row r="18" spans="1:13" x14ac:dyDescent="0.35">
      <c r="A18" s="1149" t="s">
        <v>3144</v>
      </c>
      <c r="B18" s="1259">
        <f t="shared" si="1"/>
        <v>6</v>
      </c>
      <c r="C18" s="1261">
        <v>6</v>
      </c>
      <c r="D18" s="1261">
        <v>0</v>
      </c>
      <c r="E18" s="1187">
        <v>6</v>
      </c>
      <c r="F18" s="1155">
        <v>6</v>
      </c>
      <c r="G18" s="1155">
        <v>0</v>
      </c>
      <c r="H18" s="1138">
        <f t="shared" si="0"/>
        <v>0</v>
      </c>
      <c r="I18" s="1150">
        <v>0</v>
      </c>
      <c r="J18" s="1150">
        <v>0</v>
      </c>
      <c r="K18" s="1134"/>
      <c r="L18" s="1134"/>
      <c r="M18" s="1134"/>
    </row>
    <row r="19" spans="1:13" x14ac:dyDescent="0.35">
      <c r="A19" s="1147" t="s">
        <v>1698</v>
      </c>
      <c r="B19" s="1259">
        <f t="shared" si="1"/>
        <v>152</v>
      </c>
      <c r="C19" s="1263">
        <v>89</v>
      </c>
      <c r="D19" s="1263">
        <v>63</v>
      </c>
      <c r="E19" s="1187">
        <v>152</v>
      </c>
      <c r="F19" s="1153">
        <v>89</v>
      </c>
      <c r="G19" s="1153">
        <v>63</v>
      </c>
      <c r="H19" s="1138">
        <f t="shared" si="0"/>
        <v>0</v>
      </c>
      <c r="I19" s="1153">
        <v>0</v>
      </c>
      <c r="J19" s="1153">
        <v>0</v>
      </c>
      <c r="K19" s="1134"/>
      <c r="L19" s="1134"/>
      <c r="M19" s="1134"/>
    </row>
    <row r="20" spans="1:13" x14ac:dyDescent="0.35">
      <c r="A20" s="1149" t="s">
        <v>1696</v>
      </c>
      <c r="B20" s="1259">
        <f t="shared" si="1"/>
        <v>128</v>
      </c>
      <c r="C20" s="1261">
        <v>77</v>
      </c>
      <c r="D20" s="1261">
        <v>51</v>
      </c>
      <c r="E20" s="1187">
        <v>128</v>
      </c>
      <c r="F20" s="1154">
        <v>77</v>
      </c>
      <c r="G20" s="1154">
        <v>51</v>
      </c>
      <c r="H20" s="1138">
        <f t="shared" si="0"/>
        <v>0</v>
      </c>
      <c r="I20" s="1150">
        <v>0</v>
      </c>
      <c r="J20" s="1150">
        <v>0</v>
      </c>
      <c r="K20" s="1134"/>
      <c r="L20" s="1134"/>
      <c r="M20" s="1134"/>
    </row>
    <row r="21" spans="1:13" x14ac:dyDescent="0.35">
      <c r="A21" s="1149" t="s">
        <v>1697</v>
      </c>
      <c r="B21" s="1259">
        <f t="shared" si="1"/>
        <v>24</v>
      </c>
      <c r="C21" s="1261">
        <v>12</v>
      </c>
      <c r="D21" s="1261">
        <v>12</v>
      </c>
      <c r="E21" s="1187">
        <v>24</v>
      </c>
      <c r="F21" s="1156">
        <v>12</v>
      </c>
      <c r="G21" s="1156">
        <v>12</v>
      </c>
      <c r="H21" s="1138">
        <f t="shared" si="0"/>
        <v>0</v>
      </c>
      <c r="I21" s="1150">
        <v>0</v>
      </c>
      <c r="J21" s="1150">
        <v>0</v>
      </c>
      <c r="K21" s="1134"/>
      <c r="L21" s="1134"/>
      <c r="M21" s="1134"/>
    </row>
    <row r="22" spans="1:13" x14ac:dyDescent="0.35">
      <c r="A22" s="1157"/>
      <c r="B22" s="1140"/>
      <c r="C22" s="1158"/>
      <c r="D22" s="1158"/>
      <c r="E22" s="1142"/>
      <c r="F22" s="1158"/>
      <c r="G22" s="1158"/>
      <c r="H22" s="1142"/>
      <c r="I22" s="1159"/>
      <c r="J22" s="1159"/>
      <c r="K22" s="1134"/>
      <c r="L22" s="1134"/>
      <c r="M22" s="1134"/>
    </row>
    <row r="23" spans="1:13" x14ac:dyDescent="0.35">
      <c r="A23" s="1145" t="s">
        <v>71</v>
      </c>
      <c r="B23" s="1259">
        <f>SUM(C23,D23)</f>
        <v>2994</v>
      </c>
      <c r="C23" s="1187">
        <f>SUM(C29,C34,C56,C60,C64,C68,C74,C79,C83,C88,C99,C103,C107,C111)</f>
        <v>1613</v>
      </c>
      <c r="D23" s="1187">
        <f>SUM(D29,D34,D56,D60,D64,D68,D74,D79,D83,D88,D99,D103,D107,D111)</f>
        <v>1381</v>
      </c>
      <c r="E23" s="1138">
        <v>3867</v>
      </c>
      <c r="F23" s="1138">
        <v>2094</v>
      </c>
      <c r="G23" s="1138">
        <v>1773</v>
      </c>
      <c r="H23" s="1138">
        <f>SUM(I23,J23)</f>
        <v>108</v>
      </c>
      <c r="I23" s="1138">
        <v>53</v>
      </c>
      <c r="J23" s="1138">
        <v>55</v>
      </c>
      <c r="K23" s="1134"/>
      <c r="L23" s="1134"/>
      <c r="M23" s="1134"/>
    </row>
    <row r="24" spans="1:13" x14ac:dyDescent="0.35">
      <c r="A24" s="1160" t="s">
        <v>3143</v>
      </c>
      <c r="B24" s="1259">
        <f>SUM(C24,D24)</f>
        <v>75</v>
      </c>
      <c r="C24" s="1264">
        <v>40</v>
      </c>
      <c r="D24" s="1264">
        <v>35</v>
      </c>
      <c r="E24" s="1138">
        <f>SUM(F24,G24)</f>
        <v>75</v>
      </c>
      <c r="F24" s="1264">
        <v>40</v>
      </c>
      <c r="G24" s="1264">
        <v>35</v>
      </c>
      <c r="H24" s="1138">
        <f>SUM(I24,J24)</f>
        <v>0</v>
      </c>
      <c r="I24" s="1161">
        <v>0</v>
      </c>
      <c r="J24" s="1161">
        <v>0</v>
      </c>
      <c r="K24" s="1134"/>
      <c r="L24" s="1134"/>
      <c r="M24" s="1134"/>
    </row>
    <row r="25" spans="1:13" x14ac:dyDescent="0.35">
      <c r="A25" s="1160" t="s">
        <v>1696</v>
      </c>
      <c r="B25" s="1259">
        <f>SUM(C25,D25)</f>
        <v>2373</v>
      </c>
      <c r="C25" s="1264">
        <v>1325</v>
      </c>
      <c r="D25" s="1264">
        <v>1048</v>
      </c>
      <c r="E25" s="1138">
        <f>SUM(F25,G25)</f>
        <v>2920</v>
      </c>
      <c r="F25" s="1264">
        <v>1643</v>
      </c>
      <c r="G25" s="1264">
        <v>1277</v>
      </c>
      <c r="H25" s="1138">
        <f>SUM(I25,J25)</f>
        <v>60</v>
      </c>
      <c r="I25" s="1161">
        <v>28</v>
      </c>
      <c r="J25" s="1161">
        <v>32</v>
      </c>
      <c r="K25" s="1134"/>
      <c r="L25" s="1134"/>
      <c r="M25" s="1134"/>
    </row>
    <row r="26" spans="1:13" x14ac:dyDescent="0.35">
      <c r="A26" s="1162" t="s">
        <v>1697</v>
      </c>
      <c r="B26" s="1259">
        <f>SUM(C26,D26)</f>
        <v>545</v>
      </c>
      <c r="C26" s="1262">
        <v>248</v>
      </c>
      <c r="D26" s="1262">
        <v>297</v>
      </c>
      <c r="E26" s="1138">
        <f>SUM(F26,G26)</f>
        <v>870</v>
      </c>
      <c r="F26" s="1262">
        <v>410</v>
      </c>
      <c r="G26" s="1262">
        <v>460</v>
      </c>
      <c r="H26" s="1138">
        <f>SUM(I26,J26)</f>
        <v>47</v>
      </c>
      <c r="I26" s="1151">
        <v>24</v>
      </c>
      <c r="J26" s="1151">
        <v>23</v>
      </c>
      <c r="K26" s="1134"/>
      <c r="L26" s="1134"/>
      <c r="M26" s="1134"/>
    </row>
    <row r="27" spans="1:13" x14ac:dyDescent="0.35">
      <c r="A27" s="1149" t="s">
        <v>3144</v>
      </c>
      <c r="B27" s="1259">
        <f>SUM(C27,D27)</f>
        <v>1</v>
      </c>
      <c r="C27" s="1262">
        <v>0</v>
      </c>
      <c r="D27" s="1262">
        <v>1</v>
      </c>
      <c r="E27" s="1138">
        <f>SUM(F27,G27)</f>
        <v>2</v>
      </c>
      <c r="F27" s="1265">
        <v>1</v>
      </c>
      <c r="G27" s="1265">
        <v>1</v>
      </c>
      <c r="H27" s="1138">
        <f>SUM(I27,J27)</f>
        <v>1</v>
      </c>
      <c r="I27" s="1152">
        <v>1</v>
      </c>
      <c r="J27" s="1152">
        <v>0</v>
      </c>
      <c r="K27" s="1134"/>
      <c r="L27" s="1134"/>
      <c r="M27" s="1134"/>
    </row>
    <row r="28" spans="1:13" x14ac:dyDescent="0.35">
      <c r="A28" s="1149"/>
      <c r="B28" s="1140"/>
      <c r="C28" s="1262"/>
      <c r="D28" s="1262"/>
      <c r="E28" s="1142"/>
      <c r="F28" s="1165"/>
      <c r="G28" s="1165"/>
      <c r="H28" s="1142"/>
      <c r="I28" s="1165"/>
      <c r="J28" s="1165"/>
      <c r="K28" s="1134"/>
      <c r="L28" s="1134"/>
      <c r="M28" s="1134"/>
    </row>
    <row r="29" spans="1:13" x14ac:dyDescent="0.35">
      <c r="A29" s="1166" t="s">
        <v>72</v>
      </c>
      <c r="B29" s="1259">
        <f>SUM(C29,D29)</f>
        <v>135</v>
      </c>
      <c r="C29" s="1148">
        <v>73</v>
      </c>
      <c r="D29" s="1148">
        <v>62</v>
      </c>
      <c r="E29" s="1187">
        <v>184</v>
      </c>
      <c r="F29" s="1148">
        <v>105</v>
      </c>
      <c r="G29" s="1148">
        <v>79</v>
      </c>
      <c r="H29" s="1138">
        <f>SUM(I29,J29)</f>
        <v>0</v>
      </c>
      <c r="I29" s="1148">
        <v>0</v>
      </c>
      <c r="J29" s="1148">
        <v>0</v>
      </c>
      <c r="K29" s="1167"/>
      <c r="L29" s="1167"/>
      <c r="M29" s="1167"/>
    </row>
    <row r="30" spans="1:13" x14ac:dyDescent="0.35">
      <c r="A30" s="1149" t="s">
        <v>3143</v>
      </c>
      <c r="B30" s="1259">
        <f>SUM(C30,D30)</f>
        <v>7</v>
      </c>
      <c r="C30" s="1151">
        <v>1</v>
      </c>
      <c r="D30" s="1151">
        <v>6</v>
      </c>
      <c r="E30" s="1187">
        <v>7</v>
      </c>
      <c r="F30" s="1148">
        <v>1</v>
      </c>
      <c r="G30" s="1148">
        <v>6</v>
      </c>
      <c r="H30" s="1138">
        <f>SUM(I30,J30)</f>
        <v>0</v>
      </c>
      <c r="I30" s="1151">
        <v>0</v>
      </c>
      <c r="J30" s="1151">
        <v>0</v>
      </c>
      <c r="K30" s="1167"/>
      <c r="L30" s="1167"/>
      <c r="M30" s="1167"/>
    </row>
    <row r="31" spans="1:13" x14ac:dyDescent="0.35">
      <c r="A31" s="1162" t="s">
        <v>1696</v>
      </c>
      <c r="B31" s="1259">
        <f>SUM(C31,D31)</f>
        <v>85</v>
      </c>
      <c r="C31" s="1151">
        <v>50</v>
      </c>
      <c r="D31" s="1151">
        <v>35</v>
      </c>
      <c r="E31" s="1187">
        <v>108</v>
      </c>
      <c r="F31" s="1151">
        <v>69</v>
      </c>
      <c r="G31" s="1151">
        <v>39</v>
      </c>
      <c r="H31" s="1138">
        <f>SUM(I31,J31)</f>
        <v>0</v>
      </c>
      <c r="I31" s="1151">
        <v>0</v>
      </c>
      <c r="J31" s="1151">
        <v>0</v>
      </c>
      <c r="K31" s="1134"/>
      <c r="L31" s="1134"/>
      <c r="M31" s="1134"/>
    </row>
    <row r="32" spans="1:13" x14ac:dyDescent="0.35">
      <c r="A32" s="1162" t="s">
        <v>1697</v>
      </c>
      <c r="B32" s="1259">
        <f>SUM(C32,D32)</f>
        <v>43</v>
      </c>
      <c r="C32" s="1151">
        <v>22</v>
      </c>
      <c r="D32" s="1151">
        <v>21</v>
      </c>
      <c r="E32" s="1187">
        <v>69</v>
      </c>
      <c r="F32" s="1151">
        <v>35</v>
      </c>
      <c r="G32" s="1151">
        <v>34</v>
      </c>
      <c r="H32" s="1138">
        <f>SUM(I32,J32)</f>
        <v>0</v>
      </c>
      <c r="I32" s="1151">
        <v>0</v>
      </c>
      <c r="J32" s="1151">
        <v>0</v>
      </c>
      <c r="K32" s="1134"/>
      <c r="L32" s="1134"/>
      <c r="M32" s="1134"/>
    </row>
    <row r="33" spans="1:13" x14ac:dyDescent="0.35">
      <c r="A33" s="1163"/>
      <c r="B33" s="1140"/>
      <c r="C33" s="1168"/>
      <c r="D33" s="1168"/>
      <c r="E33" s="1142"/>
      <c r="F33" s="1165"/>
      <c r="G33" s="1165"/>
      <c r="H33" s="1142"/>
      <c r="I33" s="1165"/>
      <c r="J33" s="1165"/>
      <c r="K33" s="1134"/>
      <c r="L33" s="1134"/>
      <c r="M33" s="1134"/>
    </row>
    <row r="34" spans="1:13" x14ac:dyDescent="0.35">
      <c r="A34" s="1166" t="s">
        <v>73</v>
      </c>
      <c r="B34" s="1259">
        <f t="shared" ref="B34:B54" si="2">SUM(C34,D34)</f>
        <v>735</v>
      </c>
      <c r="C34" s="1148">
        <v>394</v>
      </c>
      <c r="D34" s="1148">
        <v>341</v>
      </c>
      <c r="E34" s="1138">
        <f t="shared" ref="E34:E54" si="3">SUM(F34,G34)</f>
        <v>886</v>
      </c>
      <c r="F34" s="1148">
        <v>475</v>
      </c>
      <c r="G34" s="1148">
        <v>411</v>
      </c>
      <c r="H34" s="1138">
        <f t="shared" ref="H34:H54" si="4">SUM(I34,J34)</f>
        <v>0</v>
      </c>
      <c r="I34" s="1148">
        <v>0</v>
      </c>
      <c r="J34" s="1148">
        <v>0</v>
      </c>
      <c r="K34" s="1167"/>
      <c r="L34" s="1167"/>
      <c r="M34" s="1167"/>
    </row>
    <row r="35" spans="1:13" x14ac:dyDescent="0.35">
      <c r="A35" s="1166" t="s">
        <v>1699</v>
      </c>
      <c r="B35" s="1259">
        <f t="shared" si="2"/>
        <v>93</v>
      </c>
      <c r="C35" s="1148">
        <v>60</v>
      </c>
      <c r="D35" s="1148">
        <v>33</v>
      </c>
      <c r="E35" s="1138">
        <f t="shared" si="3"/>
        <v>130</v>
      </c>
      <c r="F35" s="1148">
        <v>77</v>
      </c>
      <c r="G35" s="1148">
        <v>53</v>
      </c>
      <c r="H35" s="1138">
        <f t="shared" si="4"/>
        <v>0</v>
      </c>
      <c r="I35" s="1148">
        <v>0</v>
      </c>
      <c r="J35" s="1148">
        <v>0</v>
      </c>
      <c r="K35" s="1134"/>
      <c r="L35" s="1134"/>
      <c r="M35" s="1134"/>
    </row>
    <row r="36" spans="1:13" x14ac:dyDescent="0.35">
      <c r="A36" s="1149" t="s">
        <v>3143</v>
      </c>
      <c r="B36" s="1259">
        <f t="shared" si="2"/>
        <v>1</v>
      </c>
      <c r="C36" s="1151">
        <v>1</v>
      </c>
      <c r="D36" s="1151">
        <v>0</v>
      </c>
      <c r="E36" s="1138">
        <f t="shared" si="3"/>
        <v>1</v>
      </c>
      <c r="F36" s="1151">
        <v>1</v>
      </c>
      <c r="G36" s="1151">
        <v>0</v>
      </c>
      <c r="H36" s="1138">
        <f t="shared" si="4"/>
        <v>0</v>
      </c>
      <c r="I36" s="1151">
        <v>0</v>
      </c>
      <c r="J36" s="1151">
        <v>0</v>
      </c>
      <c r="K36" s="1134"/>
      <c r="L36" s="1134"/>
      <c r="M36" s="1134"/>
    </row>
    <row r="37" spans="1:13" x14ac:dyDescent="0.35">
      <c r="A37" s="1162" t="s">
        <v>1696</v>
      </c>
      <c r="B37" s="1259">
        <f t="shared" si="2"/>
        <v>79</v>
      </c>
      <c r="C37" s="1151">
        <v>51</v>
      </c>
      <c r="D37" s="1151">
        <v>28</v>
      </c>
      <c r="E37" s="1138">
        <f t="shared" si="3"/>
        <v>109</v>
      </c>
      <c r="F37" s="1152">
        <v>67</v>
      </c>
      <c r="G37" s="1152">
        <v>42</v>
      </c>
      <c r="H37" s="1138">
        <f t="shared" si="4"/>
        <v>0</v>
      </c>
      <c r="I37" s="1151">
        <v>0</v>
      </c>
      <c r="J37" s="1151">
        <v>0</v>
      </c>
      <c r="K37" s="1134"/>
      <c r="L37" s="1134"/>
      <c r="M37" s="1134"/>
    </row>
    <row r="38" spans="1:13" x14ac:dyDescent="0.35">
      <c r="A38" s="1162" t="s">
        <v>1697</v>
      </c>
      <c r="B38" s="1259">
        <f t="shared" si="2"/>
        <v>13</v>
      </c>
      <c r="C38" s="1151">
        <v>8</v>
      </c>
      <c r="D38" s="1151">
        <v>5</v>
      </c>
      <c r="E38" s="1138">
        <f t="shared" si="3"/>
        <v>20</v>
      </c>
      <c r="F38" s="1152">
        <v>9</v>
      </c>
      <c r="G38" s="1152">
        <v>11</v>
      </c>
      <c r="H38" s="1138">
        <f t="shared" si="4"/>
        <v>0</v>
      </c>
      <c r="I38" s="1151">
        <v>0</v>
      </c>
      <c r="J38" s="1151">
        <v>0</v>
      </c>
      <c r="K38" s="1134"/>
      <c r="L38" s="1134"/>
      <c r="M38" s="1134"/>
    </row>
    <row r="39" spans="1:13" x14ac:dyDescent="0.35">
      <c r="A39" s="1166" t="s">
        <v>1700</v>
      </c>
      <c r="B39" s="1259">
        <f t="shared" si="2"/>
        <v>206</v>
      </c>
      <c r="C39" s="1148">
        <v>95</v>
      </c>
      <c r="D39" s="1148">
        <v>111</v>
      </c>
      <c r="E39" s="1138">
        <f t="shared" si="3"/>
        <v>228</v>
      </c>
      <c r="F39" s="1148">
        <v>104</v>
      </c>
      <c r="G39" s="1148">
        <v>124</v>
      </c>
      <c r="H39" s="1138">
        <f t="shared" si="4"/>
        <v>0</v>
      </c>
      <c r="I39" s="1148">
        <v>0</v>
      </c>
      <c r="J39" s="1148">
        <v>0</v>
      </c>
      <c r="K39" s="1134"/>
      <c r="L39" s="1134"/>
      <c r="M39" s="1134"/>
    </row>
    <row r="40" spans="1:13" x14ac:dyDescent="0.35">
      <c r="A40" s="1149" t="s">
        <v>3143</v>
      </c>
      <c r="B40" s="1259">
        <f t="shared" si="2"/>
        <v>1</v>
      </c>
      <c r="C40" s="1151">
        <v>1</v>
      </c>
      <c r="D40" s="1151">
        <v>0</v>
      </c>
      <c r="E40" s="1138">
        <f t="shared" si="3"/>
        <v>1</v>
      </c>
      <c r="F40" s="1151">
        <v>1</v>
      </c>
      <c r="G40" s="1151">
        <v>0</v>
      </c>
      <c r="H40" s="1138">
        <f t="shared" si="4"/>
        <v>0</v>
      </c>
      <c r="I40" s="1151">
        <v>0</v>
      </c>
      <c r="J40" s="1151">
        <v>0</v>
      </c>
      <c r="K40" s="1134"/>
      <c r="L40" s="1134"/>
      <c r="M40" s="1134"/>
    </row>
    <row r="41" spans="1:13" x14ac:dyDescent="0.35">
      <c r="A41" s="1162" t="s">
        <v>1696</v>
      </c>
      <c r="B41" s="1259">
        <f t="shared" si="2"/>
        <v>151</v>
      </c>
      <c r="C41" s="1151">
        <v>68</v>
      </c>
      <c r="D41" s="1151">
        <v>83</v>
      </c>
      <c r="E41" s="1138">
        <f t="shared" si="3"/>
        <v>161</v>
      </c>
      <c r="F41" s="1151">
        <v>73</v>
      </c>
      <c r="G41" s="1151">
        <v>88</v>
      </c>
      <c r="H41" s="1138">
        <f t="shared" si="4"/>
        <v>0</v>
      </c>
      <c r="I41" s="1151">
        <v>0</v>
      </c>
      <c r="J41" s="1151">
        <v>0</v>
      </c>
      <c r="K41" s="1134"/>
      <c r="L41" s="1134"/>
      <c r="M41" s="1134"/>
    </row>
    <row r="42" spans="1:13" x14ac:dyDescent="0.35">
      <c r="A42" s="1162" t="s">
        <v>1697</v>
      </c>
      <c r="B42" s="1259">
        <f t="shared" si="2"/>
        <v>54</v>
      </c>
      <c r="C42" s="1151">
        <v>26</v>
      </c>
      <c r="D42" s="1151">
        <v>28</v>
      </c>
      <c r="E42" s="1138">
        <f t="shared" si="3"/>
        <v>66</v>
      </c>
      <c r="F42" s="1152">
        <v>30</v>
      </c>
      <c r="G42" s="1152">
        <v>36</v>
      </c>
      <c r="H42" s="1138">
        <f t="shared" si="4"/>
        <v>0</v>
      </c>
      <c r="I42" s="1151">
        <v>0</v>
      </c>
      <c r="J42" s="1151">
        <v>0</v>
      </c>
      <c r="K42" s="1134"/>
      <c r="L42" s="1134"/>
      <c r="M42" s="1134"/>
    </row>
    <row r="43" spans="1:13" x14ac:dyDescent="0.35">
      <c r="A43" s="1171" t="s">
        <v>1701</v>
      </c>
      <c r="B43" s="1259">
        <f t="shared" si="2"/>
        <v>181</v>
      </c>
      <c r="C43" s="1148">
        <v>89</v>
      </c>
      <c r="D43" s="1148">
        <v>92</v>
      </c>
      <c r="E43" s="1138">
        <f t="shared" si="3"/>
        <v>228</v>
      </c>
      <c r="F43" s="1170">
        <v>111</v>
      </c>
      <c r="G43" s="1170">
        <v>117</v>
      </c>
      <c r="H43" s="1138">
        <f t="shared" si="4"/>
        <v>0</v>
      </c>
      <c r="I43" s="1148">
        <v>0</v>
      </c>
      <c r="J43" s="1148">
        <v>0</v>
      </c>
      <c r="K43" s="1134"/>
      <c r="L43" s="1134"/>
      <c r="M43" s="1134"/>
    </row>
    <row r="44" spans="1:13" x14ac:dyDescent="0.35">
      <c r="A44" s="1149" t="s">
        <v>3143</v>
      </c>
      <c r="B44" s="1259">
        <f t="shared" si="2"/>
        <v>1</v>
      </c>
      <c r="C44" s="1151">
        <v>0</v>
      </c>
      <c r="D44" s="1151">
        <v>1</v>
      </c>
      <c r="E44" s="1138">
        <f t="shared" si="3"/>
        <v>1</v>
      </c>
      <c r="F44" s="1152">
        <v>0</v>
      </c>
      <c r="G44" s="1152">
        <v>1</v>
      </c>
      <c r="H44" s="1138">
        <f t="shared" si="4"/>
        <v>0</v>
      </c>
      <c r="I44" s="1151">
        <v>0</v>
      </c>
      <c r="J44" s="1151">
        <v>0</v>
      </c>
      <c r="K44" s="1134"/>
      <c r="L44" s="1134"/>
      <c r="M44" s="1134"/>
    </row>
    <row r="45" spans="1:13" x14ac:dyDescent="0.35">
      <c r="A45" s="1162" t="s">
        <v>1696</v>
      </c>
      <c r="B45" s="1259">
        <f t="shared" si="2"/>
        <v>143</v>
      </c>
      <c r="C45" s="1151">
        <v>71</v>
      </c>
      <c r="D45" s="1151">
        <v>72</v>
      </c>
      <c r="E45" s="1138">
        <f t="shared" si="3"/>
        <v>178</v>
      </c>
      <c r="F45" s="1152">
        <v>88</v>
      </c>
      <c r="G45" s="1152">
        <v>90</v>
      </c>
      <c r="H45" s="1138">
        <f t="shared" si="4"/>
        <v>0</v>
      </c>
      <c r="I45" s="1151">
        <v>0</v>
      </c>
      <c r="J45" s="1151">
        <v>0</v>
      </c>
      <c r="K45" s="1134"/>
      <c r="L45" s="1134"/>
      <c r="M45" s="1134"/>
    </row>
    <row r="46" spans="1:13" x14ac:dyDescent="0.35">
      <c r="A46" s="1162" t="s">
        <v>1697</v>
      </c>
      <c r="B46" s="1259">
        <f t="shared" si="2"/>
        <v>37</v>
      </c>
      <c r="C46" s="1151">
        <v>18</v>
      </c>
      <c r="D46" s="1151">
        <v>19</v>
      </c>
      <c r="E46" s="1138">
        <f t="shared" si="3"/>
        <v>49</v>
      </c>
      <c r="F46" s="1152">
        <v>23</v>
      </c>
      <c r="G46" s="1152">
        <v>26</v>
      </c>
      <c r="H46" s="1138">
        <f t="shared" si="4"/>
        <v>0</v>
      </c>
      <c r="I46" s="1151">
        <v>0</v>
      </c>
      <c r="J46" s="1151">
        <v>0</v>
      </c>
      <c r="K46" s="1134"/>
      <c r="L46" s="1134"/>
      <c r="M46" s="1134"/>
    </row>
    <row r="47" spans="1:13" x14ac:dyDescent="0.35">
      <c r="A47" s="1171" t="s">
        <v>1702</v>
      </c>
      <c r="B47" s="1259">
        <f t="shared" si="2"/>
        <v>139</v>
      </c>
      <c r="C47" s="1148">
        <v>88</v>
      </c>
      <c r="D47" s="1148">
        <v>51</v>
      </c>
      <c r="E47" s="1138">
        <f t="shared" si="3"/>
        <v>151</v>
      </c>
      <c r="F47" s="1170">
        <v>100</v>
      </c>
      <c r="G47" s="1170">
        <v>51</v>
      </c>
      <c r="H47" s="1138">
        <f t="shared" si="4"/>
        <v>0</v>
      </c>
      <c r="I47" s="1148">
        <v>0</v>
      </c>
      <c r="J47" s="1148">
        <v>0</v>
      </c>
      <c r="K47" s="1134"/>
      <c r="L47" s="1134"/>
      <c r="M47" s="1134"/>
    </row>
    <row r="48" spans="1:13" x14ac:dyDescent="0.35">
      <c r="A48" s="1149" t="s">
        <v>3143</v>
      </c>
      <c r="B48" s="1259">
        <f t="shared" si="2"/>
        <v>4</v>
      </c>
      <c r="C48" s="1151">
        <v>0</v>
      </c>
      <c r="D48" s="1151">
        <v>4</v>
      </c>
      <c r="E48" s="1138">
        <f t="shared" si="3"/>
        <v>4</v>
      </c>
      <c r="F48" s="1152">
        <v>0</v>
      </c>
      <c r="G48" s="1152">
        <v>4</v>
      </c>
      <c r="H48" s="1138">
        <f t="shared" si="4"/>
        <v>0</v>
      </c>
      <c r="I48" s="1151">
        <v>0</v>
      </c>
      <c r="J48" s="1151">
        <v>0</v>
      </c>
      <c r="K48" s="1134"/>
      <c r="L48" s="1134"/>
      <c r="M48" s="1134"/>
    </row>
    <row r="49" spans="1:13" x14ac:dyDescent="0.35">
      <c r="A49" s="1162" t="s">
        <v>1696</v>
      </c>
      <c r="B49" s="1259">
        <f t="shared" si="2"/>
        <v>122</v>
      </c>
      <c r="C49" s="1151">
        <v>79</v>
      </c>
      <c r="D49" s="1151">
        <v>43</v>
      </c>
      <c r="E49" s="1138">
        <f t="shared" si="3"/>
        <v>133</v>
      </c>
      <c r="F49" s="1152">
        <v>90</v>
      </c>
      <c r="G49" s="1152">
        <v>43</v>
      </c>
      <c r="H49" s="1138">
        <f t="shared" si="4"/>
        <v>0</v>
      </c>
      <c r="I49" s="1151">
        <v>0</v>
      </c>
      <c r="J49" s="1151">
        <v>0</v>
      </c>
      <c r="K49" s="1134"/>
      <c r="L49" s="1134"/>
      <c r="M49" s="1134"/>
    </row>
    <row r="50" spans="1:13" x14ac:dyDescent="0.35">
      <c r="A50" s="1162" t="s">
        <v>1697</v>
      </c>
      <c r="B50" s="1259">
        <f t="shared" si="2"/>
        <v>13</v>
      </c>
      <c r="C50" s="1151">
        <v>9</v>
      </c>
      <c r="D50" s="1151">
        <v>4</v>
      </c>
      <c r="E50" s="1138">
        <f t="shared" si="3"/>
        <v>14</v>
      </c>
      <c r="F50" s="1152">
        <v>10</v>
      </c>
      <c r="G50" s="1152">
        <v>4</v>
      </c>
      <c r="H50" s="1138">
        <f t="shared" si="4"/>
        <v>0</v>
      </c>
      <c r="I50" s="1151">
        <v>0</v>
      </c>
      <c r="J50" s="1151">
        <v>0</v>
      </c>
      <c r="K50" s="1134"/>
      <c r="L50" s="1134"/>
      <c r="M50" s="1134"/>
    </row>
    <row r="51" spans="1:13" x14ac:dyDescent="0.35">
      <c r="A51" s="1171" t="s">
        <v>1703</v>
      </c>
      <c r="B51" s="1259">
        <f t="shared" si="2"/>
        <v>116</v>
      </c>
      <c r="C51" s="1148">
        <v>62</v>
      </c>
      <c r="D51" s="1148">
        <v>54</v>
      </c>
      <c r="E51" s="1138">
        <f t="shared" si="3"/>
        <v>149</v>
      </c>
      <c r="F51" s="1170">
        <v>83</v>
      </c>
      <c r="G51" s="1170">
        <v>66</v>
      </c>
      <c r="H51" s="1138">
        <f t="shared" si="4"/>
        <v>0</v>
      </c>
      <c r="I51" s="1148">
        <v>0</v>
      </c>
      <c r="J51" s="1148">
        <v>0</v>
      </c>
      <c r="K51" s="1134"/>
      <c r="L51" s="1134"/>
      <c r="M51" s="1134"/>
    </row>
    <row r="52" spans="1:13" x14ac:dyDescent="0.35">
      <c r="A52" s="1149" t="s">
        <v>3143</v>
      </c>
      <c r="B52" s="1259">
        <f t="shared" si="2"/>
        <v>1</v>
      </c>
      <c r="C52" s="1151">
        <v>0</v>
      </c>
      <c r="D52" s="1151">
        <v>1</v>
      </c>
      <c r="E52" s="1138">
        <f t="shared" si="3"/>
        <v>1</v>
      </c>
      <c r="F52" s="1152">
        <v>0</v>
      </c>
      <c r="G52" s="1152">
        <v>1</v>
      </c>
      <c r="H52" s="1138">
        <f t="shared" si="4"/>
        <v>0</v>
      </c>
      <c r="I52" s="1151">
        <v>0</v>
      </c>
      <c r="J52" s="1151">
        <v>0</v>
      </c>
      <c r="K52" s="1134"/>
      <c r="L52" s="1134"/>
      <c r="M52" s="1134"/>
    </row>
    <row r="53" spans="1:13" x14ac:dyDescent="0.35">
      <c r="A53" s="1162" t="s">
        <v>1696</v>
      </c>
      <c r="B53" s="1259">
        <f t="shared" si="2"/>
        <v>95</v>
      </c>
      <c r="C53" s="1151">
        <v>55</v>
      </c>
      <c r="D53" s="1151">
        <v>40</v>
      </c>
      <c r="E53" s="1138">
        <f t="shared" si="3"/>
        <v>123</v>
      </c>
      <c r="F53" s="1152">
        <v>74</v>
      </c>
      <c r="G53" s="1152">
        <v>49</v>
      </c>
      <c r="H53" s="1138">
        <f t="shared" si="4"/>
        <v>0</v>
      </c>
      <c r="I53" s="1151">
        <v>0</v>
      </c>
      <c r="J53" s="1151">
        <v>0</v>
      </c>
      <c r="K53" s="1134"/>
      <c r="L53" s="1134"/>
      <c r="M53" s="1134"/>
    </row>
    <row r="54" spans="1:13" x14ac:dyDescent="0.35">
      <c r="A54" s="1162" t="s">
        <v>1697</v>
      </c>
      <c r="B54" s="1259">
        <f t="shared" si="2"/>
        <v>20</v>
      </c>
      <c r="C54" s="1151">
        <v>7</v>
      </c>
      <c r="D54" s="1151">
        <v>13</v>
      </c>
      <c r="E54" s="1138">
        <f t="shared" si="3"/>
        <v>25</v>
      </c>
      <c r="F54" s="1152">
        <v>9</v>
      </c>
      <c r="G54" s="1152">
        <v>16</v>
      </c>
      <c r="H54" s="1138">
        <f t="shared" si="4"/>
        <v>0</v>
      </c>
      <c r="I54" s="1151">
        <v>0</v>
      </c>
      <c r="J54" s="1151">
        <v>0</v>
      </c>
      <c r="K54" s="1134"/>
      <c r="L54" s="1134"/>
      <c r="M54" s="1134"/>
    </row>
    <row r="55" spans="1:13" x14ac:dyDescent="0.35">
      <c r="A55" s="1163"/>
      <c r="B55" s="1140"/>
      <c r="C55" s="1164"/>
      <c r="D55" s="1164"/>
      <c r="E55" s="1142"/>
      <c r="F55" s="1165"/>
      <c r="G55" s="1165"/>
      <c r="H55" s="1142"/>
      <c r="I55" s="1165"/>
      <c r="J55" s="1165"/>
      <c r="K55" s="1134"/>
      <c r="L55" s="1134"/>
      <c r="M55" s="1134"/>
    </row>
    <row r="56" spans="1:13" x14ac:dyDescent="0.35">
      <c r="A56" s="1171" t="s">
        <v>3140</v>
      </c>
      <c r="B56" s="1259">
        <f>SUM(C56,D56)</f>
        <v>98</v>
      </c>
      <c r="C56" s="1148">
        <v>65</v>
      </c>
      <c r="D56" s="1148">
        <v>33</v>
      </c>
      <c r="E56" s="1138">
        <f>SUM(F56,G56)</f>
        <v>117</v>
      </c>
      <c r="F56" s="1170">
        <v>78</v>
      </c>
      <c r="G56" s="1170">
        <v>39</v>
      </c>
      <c r="H56" s="1138">
        <f>SUM(I56,J56)</f>
        <v>0</v>
      </c>
      <c r="I56" s="1148">
        <v>0</v>
      </c>
      <c r="J56" s="1148">
        <v>0</v>
      </c>
      <c r="K56" s="1134"/>
      <c r="L56" s="1134"/>
      <c r="M56" s="1134"/>
    </row>
    <row r="57" spans="1:13" x14ac:dyDescent="0.35">
      <c r="A57" s="1162" t="s">
        <v>1696</v>
      </c>
      <c r="B57" s="1259">
        <f>SUM(C57,D57)</f>
        <v>85</v>
      </c>
      <c r="C57" s="1151">
        <v>55</v>
      </c>
      <c r="D57" s="1151">
        <v>30</v>
      </c>
      <c r="E57" s="1138">
        <f>SUM(F57,G57)</f>
        <v>102</v>
      </c>
      <c r="F57" s="1152">
        <v>67</v>
      </c>
      <c r="G57" s="1152">
        <v>35</v>
      </c>
      <c r="H57" s="1138">
        <f>SUM(I57,J57)</f>
        <v>0</v>
      </c>
      <c r="I57" s="1151">
        <v>0</v>
      </c>
      <c r="J57" s="1151">
        <v>0</v>
      </c>
      <c r="K57" s="1134"/>
      <c r="L57" s="1134"/>
      <c r="M57" s="1134"/>
    </row>
    <row r="58" spans="1:13" x14ac:dyDescent="0.35">
      <c r="A58" s="1162" t="s">
        <v>1697</v>
      </c>
      <c r="B58" s="1259">
        <f>SUM(C58,D58)</f>
        <v>13</v>
      </c>
      <c r="C58" s="1151">
        <v>10</v>
      </c>
      <c r="D58" s="1151">
        <v>3</v>
      </c>
      <c r="E58" s="1138">
        <f>SUM(F58,G58)</f>
        <v>15</v>
      </c>
      <c r="F58" s="1152">
        <v>11</v>
      </c>
      <c r="G58" s="1152">
        <v>4</v>
      </c>
      <c r="H58" s="1138">
        <f>SUM(I58,J58)</f>
        <v>0</v>
      </c>
      <c r="I58" s="1151">
        <v>0</v>
      </c>
      <c r="J58" s="1151">
        <v>0</v>
      </c>
      <c r="K58" s="1134"/>
      <c r="L58" s="1134"/>
      <c r="M58" s="1134"/>
    </row>
    <row r="59" spans="1:13" x14ac:dyDescent="0.35">
      <c r="A59" s="1163"/>
      <c r="B59" s="1140"/>
      <c r="C59" s="1164"/>
      <c r="D59" s="1164"/>
      <c r="E59" s="1142"/>
      <c r="F59" s="1165"/>
      <c r="G59" s="1165"/>
      <c r="H59" s="1142"/>
      <c r="I59" s="1165"/>
      <c r="J59" s="1165"/>
      <c r="K59" s="1134"/>
      <c r="L59" s="1134"/>
      <c r="M59" s="1134"/>
    </row>
    <row r="60" spans="1:13" x14ac:dyDescent="0.35">
      <c r="A60" s="1166" t="s">
        <v>1704</v>
      </c>
      <c r="B60" s="1259">
        <f>SUM(C60,D60)</f>
        <v>159</v>
      </c>
      <c r="C60" s="1148">
        <v>72</v>
      </c>
      <c r="D60" s="1148">
        <v>87</v>
      </c>
      <c r="E60" s="1138">
        <f>SUM(F60,G60)</f>
        <v>186</v>
      </c>
      <c r="F60" s="1148">
        <v>89</v>
      </c>
      <c r="G60" s="1148">
        <v>97</v>
      </c>
      <c r="H60" s="1138">
        <f>SUM(I60,J60)</f>
        <v>5</v>
      </c>
      <c r="I60" s="1148">
        <v>5</v>
      </c>
      <c r="J60" s="1148">
        <v>0</v>
      </c>
      <c r="K60" s="1167"/>
      <c r="L60" s="1167"/>
      <c r="M60" s="1167"/>
    </row>
    <row r="61" spans="1:13" x14ac:dyDescent="0.35">
      <c r="A61" s="1162" t="s">
        <v>1696</v>
      </c>
      <c r="B61" s="1259">
        <f>SUM(C61,D61)</f>
        <v>145</v>
      </c>
      <c r="C61" s="1151">
        <v>70</v>
      </c>
      <c r="D61" s="1151">
        <v>75</v>
      </c>
      <c r="E61" s="1138">
        <f>SUM(F61,G61)</f>
        <v>166</v>
      </c>
      <c r="F61" s="1152">
        <v>82</v>
      </c>
      <c r="G61" s="1152">
        <v>84</v>
      </c>
      <c r="H61" s="1138">
        <f>SUM(I61,J61)</f>
        <v>3</v>
      </c>
      <c r="I61" s="1152">
        <v>3</v>
      </c>
      <c r="J61" s="1152">
        <v>0</v>
      </c>
      <c r="K61" s="1134"/>
      <c r="L61" s="1134"/>
      <c r="M61" s="1134"/>
    </row>
    <row r="62" spans="1:13" x14ac:dyDescent="0.35">
      <c r="A62" s="1162" t="s">
        <v>1697</v>
      </c>
      <c r="B62" s="1259">
        <f>SUM(C62,D62)</f>
        <v>14</v>
      </c>
      <c r="C62" s="1151">
        <v>2</v>
      </c>
      <c r="D62" s="1151">
        <v>12</v>
      </c>
      <c r="E62" s="1138">
        <f>SUM(F62,G62)</f>
        <v>20</v>
      </c>
      <c r="F62" s="1152">
        <v>7</v>
      </c>
      <c r="G62" s="1152">
        <v>13</v>
      </c>
      <c r="H62" s="1138">
        <f>SUM(I62,J62)</f>
        <v>2</v>
      </c>
      <c r="I62" s="1152">
        <v>2</v>
      </c>
      <c r="J62" s="1152">
        <v>0</v>
      </c>
      <c r="K62" s="1134"/>
      <c r="L62" s="1134"/>
      <c r="M62" s="1134"/>
    </row>
    <row r="63" spans="1:13" x14ac:dyDescent="0.35">
      <c r="A63" s="1163"/>
      <c r="B63" s="1140"/>
      <c r="C63" s="1164"/>
      <c r="D63" s="1164"/>
      <c r="E63" s="1142"/>
      <c r="F63" s="1152"/>
      <c r="G63" s="1152"/>
      <c r="H63" s="1142"/>
      <c r="I63" s="1165"/>
      <c r="J63" s="1165"/>
      <c r="K63" s="1134"/>
      <c r="L63" s="1134"/>
      <c r="M63" s="1134"/>
    </row>
    <row r="64" spans="1:13" x14ac:dyDescent="0.35">
      <c r="A64" s="1171" t="s">
        <v>76</v>
      </c>
      <c r="B64" s="1259">
        <f>SUM(C64,D64)</f>
        <v>139</v>
      </c>
      <c r="C64" s="1148">
        <v>78</v>
      </c>
      <c r="D64" s="1148">
        <v>61</v>
      </c>
      <c r="E64" s="1138">
        <f>SUM(F64,G64)</f>
        <v>178</v>
      </c>
      <c r="F64" s="1170">
        <v>98</v>
      </c>
      <c r="G64" s="1170">
        <v>80</v>
      </c>
      <c r="H64" s="1138">
        <f>SUM(I64,J64)</f>
        <v>0</v>
      </c>
      <c r="I64" s="1148">
        <v>0</v>
      </c>
      <c r="J64" s="1148">
        <v>0</v>
      </c>
      <c r="K64" s="1167"/>
      <c r="L64" s="1167"/>
      <c r="M64" s="1167"/>
    </row>
    <row r="65" spans="1:13" x14ac:dyDescent="0.35">
      <c r="A65" s="1162" t="s">
        <v>1696</v>
      </c>
      <c r="B65" s="1259">
        <f>SUM(C65,D65)</f>
        <v>105</v>
      </c>
      <c r="C65" s="1151">
        <v>62</v>
      </c>
      <c r="D65" s="1151">
        <v>43</v>
      </c>
      <c r="E65" s="1138">
        <f>SUM(F65,G65)</f>
        <v>126</v>
      </c>
      <c r="F65" s="1152">
        <v>74</v>
      </c>
      <c r="G65" s="1152">
        <v>52</v>
      </c>
      <c r="H65" s="1138">
        <f>SUM(I65,J65)</f>
        <v>0</v>
      </c>
      <c r="I65" s="1151">
        <v>0</v>
      </c>
      <c r="J65" s="1151">
        <v>0</v>
      </c>
      <c r="K65" s="1134"/>
      <c r="L65" s="1134"/>
      <c r="M65" s="1134"/>
    </row>
    <row r="66" spans="1:13" x14ac:dyDescent="0.35">
      <c r="A66" s="1162" t="s">
        <v>1697</v>
      </c>
      <c r="B66" s="1259">
        <f>SUM(C66,D66)</f>
        <v>34</v>
      </c>
      <c r="C66" s="1151">
        <v>16</v>
      </c>
      <c r="D66" s="1151">
        <v>18</v>
      </c>
      <c r="E66" s="1138">
        <f>SUM(F66,G66)</f>
        <v>52</v>
      </c>
      <c r="F66" s="1152">
        <v>24</v>
      </c>
      <c r="G66" s="1152">
        <v>28</v>
      </c>
      <c r="H66" s="1138">
        <f>SUM(I66,J66)</f>
        <v>0</v>
      </c>
      <c r="I66" s="1151">
        <v>0</v>
      </c>
      <c r="J66" s="1151">
        <v>0</v>
      </c>
      <c r="K66" s="1134"/>
      <c r="L66" s="1134"/>
      <c r="M66" s="1134"/>
    </row>
    <row r="67" spans="1:13" x14ac:dyDescent="0.35">
      <c r="A67" s="1163"/>
      <c r="B67" s="1140"/>
      <c r="C67" s="1164"/>
      <c r="D67" s="1164"/>
      <c r="E67" s="1142"/>
      <c r="F67" s="1165"/>
      <c r="G67" s="1165"/>
      <c r="H67" s="1142"/>
      <c r="I67" s="1165"/>
      <c r="J67" s="1165"/>
      <c r="K67" s="1134"/>
      <c r="L67" s="1134"/>
      <c r="M67" s="1134"/>
    </row>
    <row r="68" spans="1:13" x14ac:dyDescent="0.35">
      <c r="A68" s="1166" t="s">
        <v>78</v>
      </c>
      <c r="B68" s="1259">
        <f>SUM(C68,D68)</f>
        <v>150</v>
      </c>
      <c r="C68" s="1148">
        <v>83</v>
      </c>
      <c r="D68" s="1148">
        <v>67</v>
      </c>
      <c r="E68" s="1138">
        <f>SUM(F68,G68)</f>
        <v>206</v>
      </c>
      <c r="F68" s="1148">
        <v>112</v>
      </c>
      <c r="G68" s="1148">
        <v>94</v>
      </c>
      <c r="H68" s="1138">
        <f>SUM(I68,J68)</f>
        <v>17</v>
      </c>
      <c r="I68" s="1148">
        <v>8</v>
      </c>
      <c r="J68" s="1148">
        <v>9</v>
      </c>
      <c r="K68" s="1167"/>
      <c r="L68" s="1167"/>
      <c r="M68" s="1167"/>
    </row>
    <row r="69" spans="1:13" x14ac:dyDescent="0.35">
      <c r="A69" s="1149" t="s">
        <v>3143</v>
      </c>
      <c r="B69" s="1259">
        <f>SUM(C69,D69)</f>
        <v>4</v>
      </c>
      <c r="C69" s="1151">
        <v>2</v>
      </c>
      <c r="D69" s="1151">
        <v>2</v>
      </c>
      <c r="E69" s="1138">
        <f>SUM(F69,G69)</f>
        <v>4</v>
      </c>
      <c r="F69" s="1151">
        <v>2</v>
      </c>
      <c r="G69" s="1151">
        <v>2</v>
      </c>
      <c r="H69" s="1138">
        <f>SUM(I69,J69)</f>
        <v>0</v>
      </c>
      <c r="I69" s="1151">
        <v>0</v>
      </c>
      <c r="J69" s="1151">
        <v>0</v>
      </c>
      <c r="K69" s="1167"/>
      <c r="L69" s="1167"/>
      <c r="M69" s="1167"/>
    </row>
    <row r="70" spans="1:13" x14ac:dyDescent="0.35">
      <c r="A70" s="1162" t="s">
        <v>1696</v>
      </c>
      <c r="B70" s="1259">
        <f>SUM(C70,D70)</f>
        <v>129</v>
      </c>
      <c r="C70" s="1151">
        <v>79</v>
      </c>
      <c r="D70" s="1151">
        <v>50</v>
      </c>
      <c r="E70" s="1138">
        <f>SUM(F70,G70)</f>
        <v>165</v>
      </c>
      <c r="F70" s="1152">
        <v>97</v>
      </c>
      <c r="G70" s="1152">
        <v>68</v>
      </c>
      <c r="H70" s="1138">
        <f>SUM(I70,J70)</f>
        <v>10</v>
      </c>
      <c r="I70" s="1152">
        <v>3</v>
      </c>
      <c r="J70" s="1152">
        <v>7</v>
      </c>
      <c r="K70" s="1134"/>
      <c r="L70" s="1134"/>
      <c r="M70" s="1134"/>
    </row>
    <row r="71" spans="1:13" x14ac:dyDescent="0.35">
      <c r="A71" s="1162" t="s">
        <v>1697</v>
      </c>
      <c r="B71" s="1259">
        <f>SUM(C71,D71)</f>
        <v>17</v>
      </c>
      <c r="C71" s="1151">
        <v>2</v>
      </c>
      <c r="D71" s="1151">
        <v>15</v>
      </c>
      <c r="E71" s="1138">
        <f>SUM(F71,G71)</f>
        <v>36</v>
      </c>
      <c r="F71" s="1152">
        <v>12</v>
      </c>
      <c r="G71" s="1152">
        <v>24</v>
      </c>
      <c r="H71" s="1138">
        <f>SUM(I71,J71)</f>
        <v>6</v>
      </c>
      <c r="I71" s="1152">
        <v>4</v>
      </c>
      <c r="J71" s="1152">
        <v>2</v>
      </c>
      <c r="K71" s="1134"/>
      <c r="L71" s="1134"/>
      <c r="M71" s="1134"/>
    </row>
    <row r="72" spans="1:13" x14ac:dyDescent="0.35">
      <c r="A72" s="1149" t="s">
        <v>3144</v>
      </c>
      <c r="B72" s="1259">
        <v>0</v>
      </c>
      <c r="C72" s="1151">
        <v>0</v>
      </c>
      <c r="D72" s="1151">
        <v>0</v>
      </c>
      <c r="E72" s="1138">
        <f>SUM(F72,G72)</f>
        <v>1</v>
      </c>
      <c r="F72" s="1152">
        <v>1</v>
      </c>
      <c r="G72" s="1152">
        <v>0</v>
      </c>
      <c r="H72" s="1138">
        <f>SUM(I72,J72)</f>
        <v>1</v>
      </c>
      <c r="I72" s="1152">
        <v>1</v>
      </c>
      <c r="J72" s="1152">
        <v>0</v>
      </c>
      <c r="K72" s="1134"/>
      <c r="L72" s="1134"/>
      <c r="M72" s="1134"/>
    </row>
    <row r="73" spans="1:13" x14ac:dyDescent="0.35">
      <c r="A73" s="1149"/>
      <c r="B73" s="1140"/>
      <c r="C73" s="1164"/>
      <c r="D73" s="1164"/>
      <c r="E73" s="1142"/>
      <c r="F73" s="1152"/>
      <c r="G73" s="1152"/>
      <c r="H73" s="1142"/>
      <c r="I73" s="1165"/>
      <c r="J73" s="1165"/>
      <c r="K73" s="1134"/>
      <c r="L73" s="1134"/>
      <c r="M73" s="1134"/>
    </row>
    <row r="74" spans="1:13" x14ac:dyDescent="0.35">
      <c r="A74" s="1166" t="s">
        <v>1705</v>
      </c>
      <c r="B74" s="1259">
        <f>SUM(C74,D74)</f>
        <v>97</v>
      </c>
      <c r="C74" s="1148">
        <v>57</v>
      </c>
      <c r="D74" s="1148">
        <v>40</v>
      </c>
      <c r="E74" s="1138">
        <f>SUM(F74,G74)</f>
        <v>130</v>
      </c>
      <c r="F74" s="1170">
        <v>77</v>
      </c>
      <c r="G74" s="1170">
        <v>53</v>
      </c>
      <c r="H74" s="1138">
        <f t="shared" ref="H74:H114" si="5">SUM(I74,J74)</f>
        <v>7</v>
      </c>
      <c r="I74" s="1170">
        <v>4</v>
      </c>
      <c r="J74" s="1170">
        <v>3</v>
      </c>
      <c r="K74" s="1134"/>
      <c r="L74" s="1134"/>
      <c r="M74" s="1134"/>
    </row>
    <row r="75" spans="1:13" x14ac:dyDescent="0.35">
      <c r="A75" s="1149" t="s">
        <v>3143</v>
      </c>
      <c r="B75" s="1259">
        <f>SUM(C75,D75)</f>
        <v>1</v>
      </c>
      <c r="C75" s="1151">
        <v>1</v>
      </c>
      <c r="D75" s="1151">
        <v>0</v>
      </c>
      <c r="E75" s="1138">
        <f>SUM(F75,G75)</f>
        <v>1</v>
      </c>
      <c r="F75" s="1152">
        <v>1</v>
      </c>
      <c r="G75" s="1152">
        <v>0</v>
      </c>
      <c r="H75" s="1138">
        <f t="shared" si="5"/>
        <v>0</v>
      </c>
      <c r="I75" s="1152">
        <v>0</v>
      </c>
      <c r="J75" s="1152">
        <v>0</v>
      </c>
      <c r="K75" s="1134"/>
      <c r="L75" s="1134"/>
      <c r="M75" s="1134"/>
    </row>
    <row r="76" spans="1:13" x14ac:dyDescent="0.35">
      <c r="A76" s="1162" t="s">
        <v>1696</v>
      </c>
      <c r="B76" s="1259">
        <f>SUM(C76,D76)</f>
        <v>79</v>
      </c>
      <c r="C76" s="1151">
        <v>45</v>
      </c>
      <c r="D76" s="1151">
        <v>34</v>
      </c>
      <c r="E76" s="1138">
        <f>SUM(F76,G76)</f>
        <v>94</v>
      </c>
      <c r="F76" s="1152">
        <v>55</v>
      </c>
      <c r="G76" s="1152">
        <v>39</v>
      </c>
      <c r="H76" s="1138">
        <f t="shared" si="5"/>
        <v>3</v>
      </c>
      <c r="I76" s="1152">
        <v>2</v>
      </c>
      <c r="J76" s="1152">
        <v>1</v>
      </c>
      <c r="K76" s="1134"/>
      <c r="L76" s="1134"/>
      <c r="M76" s="1134"/>
    </row>
    <row r="77" spans="1:13" x14ac:dyDescent="0.35">
      <c r="A77" s="1162" t="s">
        <v>1697</v>
      </c>
      <c r="B77" s="1259">
        <f>SUM(C77,D77)</f>
        <v>17</v>
      </c>
      <c r="C77" s="1151">
        <v>11</v>
      </c>
      <c r="D77" s="1151">
        <v>6</v>
      </c>
      <c r="E77" s="1138">
        <f>SUM(F77,G77)</f>
        <v>35</v>
      </c>
      <c r="F77" s="1152">
        <v>21</v>
      </c>
      <c r="G77" s="1152">
        <v>14</v>
      </c>
      <c r="H77" s="1138">
        <f t="shared" si="5"/>
        <v>4</v>
      </c>
      <c r="I77" s="1152">
        <v>2</v>
      </c>
      <c r="J77" s="1152">
        <v>2</v>
      </c>
      <c r="K77" s="1134"/>
      <c r="L77" s="1134"/>
      <c r="M77" s="1134"/>
    </row>
    <row r="78" spans="1:13" x14ac:dyDescent="0.35">
      <c r="A78" s="1163"/>
      <c r="B78" s="1140"/>
      <c r="C78" s="1164"/>
      <c r="D78" s="1164"/>
      <c r="E78" s="1142"/>
      <c r="F78" s="1165"/>
      <c r="G78" s="1165"/>
      <c r="H78" s="1138"/>
      <c r="I78" s="1165"/>
      <c r="J78" s="1165"/>
      <c r="K78" s="1134"/>
      <c r="L78" s="1134"/>
      <c r="M78" s="1134"/>
    </row>
    <row r="79" spans="1:13" x14ac:dyDescent="0.35">
      <c r="A79" s="1171" t="s">
        <v>1706</v>
      </c>
      <c r="B79" s="1259">
        <f>SUM(C79,D79)</f>
        <v>124</v>
      </c>
      <c r="C79" s="1148">
        <v>80</v>
      </c>
      <c r="D79" s="1148">
        <v>44</v>
      </c>
      <c r="E79" s="1138">
        <f>SUM(F79,G79)</f>
        <v>155</v>
      </c>
      <c r="F79" s="1148">
        <v>96</v>
      </c>
      <c r="G79" s="1148">
        <v>59</v>
      </c>
      <c r="H79" s="1138">
        <f t="shared" si="5"/>
        <v>1</v>
      </c>
      <c r="I79" s="1148">
        <v>1</v>
      </c>
      <c r="J79" s="1148">
        <v>0</v>
      </c>
      <c r="K79" s="1167"/>
      <c r="L79" s="1167"/>
      <c r="M79" s="1167"/>
    </row>
    <row r="80" spans="1:13" x14ac:dyDescent="0.35">
      <c r="A80" s="1169" t="s">
        <v>1696</v>
      </c>
      <c r="B80" s="1259">
        <f>SUM(C80,D80)</f>
        <v>103</v>
      </c>
      <c r="C80" s="1151">
        <v>67</v>
      </c>
      <c r="D80" s="1151">
        <v>36</v>
      </c>
      <c r="E80" s="1138">
        <f>SUM(F80,G80)</f>
        <v>116</v>
      </c>
      <c r="F80" s="1152">
        <v>74</v>
      </c>
      <c r="G80" s="1152">
        <v>42</v>
      </c>
      <c r="H80" s="1138">
        <f t="shared" si="5"/>
        <v>1</v>
      </c>
      <c r="I80" s="1152">
        <v>1</v>
      </c>
      <c r="J80" s="1152">
        <v>0</v>
      </c>
      <c r="K80" s="1134"/>
      <c r="L80" s="1134"/>
      <c r="M80" s="1134"/>
    </row>
    <row r="81" spans="1:13" x14ac:dyDescent="0.35">
      <c r="A81" s="1162" t="s">
        <v>1697</v>
      </c>
      <c r="B81" s="1259">
        <f>SUM(C81,D81)</f>
        <v>21</v>
      </c>
      <c r="C81" s="1151">
        <v>13</v>
      </c>
      <c r="D81" s="1151">
        <v>8</v>
      </c>
      <c r="E81" s="1138">
        <f>SUM(F81,G81)</f>
        <v>39</v>
      </c>
      <c r="F81" s="1152">
        <v>22</v>
      </c>
      <c r="G81" s="1152">
        <v>17</v>
      </c>
      <c r="H81" s="1138">
        <f t="shared" si="5"/>
        <v>0</v>
      </c>
      <c r="I81" s="1152">
        <v>0</v>
      </c>
      <c r="J81" s="1152">
        <v>0</v>
      </c>
      <c r="K81" s="1134"/>
      <c r="L81" s="1134"/>
      <c r="M81" s="1134"/>
    </row>
    <row r="82" spans="1:13" x14ac:dyDescent="0.35">
      <c r="A82" s="1163"/>
      <c r="B82" s="1140"/>
      <c r="C82" s="1164"/>
      <c r="D82" s="1164"/>
      <c r="E82" s="1142"/>
      <c r="F82" s="1165"/>
      <c r="G82" s="1165"/>
      <c r="H82" s="1142"/>
      <c r="I82" s="1165"/>
      <c r="J82" s="1165"/>
      <c r="K82" s="1134"/>
      <c r="L82" s="1134"/>
      <c r="M82" s="1134"/>
    </row>
    <row r="83" spans="1:13" x14ac:dyDescent="0.35">
      <c r="A83" s="1166" t="s">
        <v>81</v>
      </c>
      <c r="B83" s="1259">
        <f>SUM(C83,D83)</f>
        <v>218</v>
      </c>
      <c r="C83" s="1148">
        <v>115</v>
      </c>
      <c r="D83" s="1148">
        <v>103</v>
      </c>
      <c r="E83" s="1138">
        <f>SUM(F83,G83)</f>
        <v>264</v>
      </c>
      <c r="F83" s="1170">
        <v>141</v>
      </c>
      <c r="G83" s="1170">
        <v>123</v>
      </c>
      <c r="H83" s="1138">
        <f t="shared" si="5"/>
        <v>0</v>
      </c>
      <c r="I83" s="1148">
        <v>0</v>
      </c>
      <c r="J83" s="1148">
        <v>0</v>
      </c>
      <c r="K83" s="1167"/>
      <c r="L83" s="1167"/>
      <c r="M83" s="1167"/>
    </row>
    <row r="84" spans="1:13" x14ac:dyDescent="0.35">
      <c r="A84" s="1149" t="s">
        <v>3143</v>
      </c>
      <c r="B84" s="1259">
        <f>SUM(C84,D84)</f>
        <v>12</v>
      </c>
      <c r="C84" s="1151">
        <v>12</v>
      </c>
      <c r="D84" s="1151">
        <v>0</v>
      </c>
      <c r="E84" s="1138">
        <f>SUM(F84,G84)</f>
        <v>12</v>
      </c>
      <c r="F84" s="1152">
        <v>12</v>
      </c>
      <c r="G84" s="1152">
        <v>0</v>
      </c>
      <c r="H84" s="1138">
        <f t="shared" si="5"/>
        <v>0</v>
      </c>
      <c r="I84" s="1151">
        <v>0</v>
      </c>
      <c r="J84" s="1151">
        <v>0</v>
      </c>
      <c r="K84" s="1167"/>
      <c r="L84" s="1167"/>
      <c r="M84" s="1167"/>
    </row>
    <row r="85" spans="1:13" x14ac:dyDescent="0.35">
      <c r="A85" s="1162" t="s">
        <v>1696</v>
      </c>
      <c r="B85" s="1259">
        <f>SUM(C85,D85)</f>
        <v>181</v>
      </c>
      <c r="C85" s="1151">
        <v>91</v>
      </c>
      <c r="D85" s="1151">
        <v>90</v>
      </c>
      <c r="E85" s="1138">
        <f>SUM(F85,G85)</f>
        <v>213</v>
      </c>
      <c r="F85" s="1152">
        <v>108</v>
      </c>
      <c r="G85" s="1152">
        <v>105</v>
      </c>
      <c r="H85" s="1138">
        <f t="shared" si="5"/>
        <v>0</v>
      </c>
      <c r="I85" s="1151">
        <v>0</v>
      </c>
      <c r="J85" s="1151">
        <v>0</v>
      </c>
      <c r="K85" s="1134"/>
      <c r="L85" s="1134"/>
      <c r="M85" s="1134"/>
    </row>
    <row r="86" spans="1:13" x14ac:dyDescent="0.35">
      <c r="A86" s="1162" t="s">
        <v>1697</v>
      </c>
      <c r="B86" s="1259">
        <f>SUM(C86,D86)</f>
        <v>25</v>
      </c>
      <c r="C86" s="1151">
        <v>12</v>
      </c>
      <c r="D86" s="1151">
        <v>13</v>
      </c>
      <c r="E86" s="1138">
        <f>SUM(F86,G86)</f>
        <v>39</v>
      </c>
      <c r="F86" s="1152">
        <v>21</v>
      </c>
      <c r="G86" s="1152">
        <v>18</v>
      </c>
      <c r="H86" s="1138">
        <f t="shared" si="5"/>
        <v>0</v>
      </c>
      <c r="I86" s="1151">
        <v>0</v>
      </c>
      <c r="J86" s="1151">
        <v>0</v>
      </c>
      <c r="K86" s="1134"/>
      <c r="L86" s="1134"/>
      <c r="M86" s="1134"/>
    </row>
    <row r="87" spans="1:13" x14ac:dyDescent="0.35">
      <c r="A87" s="1163"/>
      <c r="B87" s="1140"/>
      <c r="C87" s="1164"/>
      <c r="D87" s="1164"/>
      <c r="E87" s="1142"/>
      <c r="F87" s="1165"/>
      <c r="G87" s="1165"/>
      <c r="H87" s="1142"/>
      <c r="I87" s="1165"/>
      <c r="J87" s="1165"/>
      <c r="K87" s="1134"/>
      <c r="L87" s="1134"/>
      <c r="M87" s="1134"/>
    </row>
    <row r="88" spans="1:13" x14ac:dyDescent="0.35">
      <c r="A88" s="1166" t="s">
        <v>1707</v>
      </c>
      <c r="B88" s="1259">
        <f t="shared" ref="B88:B97" si="6">SUM(C88,D88)</f>
        <v>261</v>
      </c>
      <c r="C88" s="1148">
        <v>156</v>
      </c>
      <c r="D88" s="1148">
        <v>105</v>
      </c>
      <c r="E88" s="1138">
        <f t="shared" ref="E88:E97" si="7">SUM(F88,G88)</f>
        <v>386</v>
      </c>
      <c r="F88" s="1148">
        <v>218</v>
      </c>
      <c r="G88" s="1148">
        <v>168</v>
      </c>
      <c r="H88" s="1138">
        <f t="shared" si="5"/>
        <v>3</v>
      </c>
      <c r="I88" s="1148">
        <v>2</v>
      </c>
      <c r="J88" s="1148">
        <v>1</v>
      </c>
      <c r="K88" s="1167"/>
      <c r="L88" s="1167"/>
      <c r="M88" s="1167"/>
    </row>
    <row r="89" spans="1:13" x14ac:dyDescent="0.35">
      <c r="A89" s="1166" t="s">
        <v>3145</v>
      </c>
      <c r="B89" s="1259">
        <f t="shared" si="6"/>
        <v>148</v>
      </c>
      <c r="C89" s="1148">
        <v>88</v>
      </c>
      <c r="D89" s="1148">
        <v>60</v>
      </c>
      <c r="E89" s="1138">
        <f t="shared" si="7"/>
        <v>215</v>
      </c>
      <c r="F89" s="1148">
        <v>124</v>
      </c>
      <c r="G89" s="1148">
        <v>91</v>
      </c>
      <c r="H89" s="1138">
        <f t="shared" si="5"/>
        <v>3</v>
      </c>
      <c r="I89" s="1148">
        <v>2</v>
      </c>
      <c r="J89" s="1148">
        <v>1</v>
      </c>
      <c r="K89" s="1167"/>
      <c r="L89" s="1167"/>
      <c r="M89" s="1167"/>
    </row>
    <row r="90" spans="1:13" x14ac:dyDescent="0.35">
      <c r="A90" s="1149" t="s">
        <v>3143</v>
      </c>
      <c r="B90" s="1259">
        <f t="shared" si="6"/>
        <v>13</v>
      </c>
      <c r="C90" s="1151">
        <v>6</v>
      </c>
      <c r="D90" s="1151">
        <v>7</v>
      </c>
      <c r="E90" s="1138">
        <f t="shared" si="7"/>
        <v>13</v>
      </c>
      <c r="F90" s="1151">
        <v>6</v>
      </c>
      <c r="G90" s="1151">
        <v>7</v>
      </c>
      <c r="H90" s="1138">
        <f t="shared" si="5"/>
        <v>0</v>
      </c>
      <c r="I90" s="1151">
        <v>0</v>
      </c>
      <c r="J90" s="1151">
        <v>0</v>
      </c>
      <c r="K90" s="1167"/>
      <c r="L90" s="1167"/>
      <c r="M90" s="1167"/>
    </row>
    <row r="91" spans="1:13" x14ac:dyDescent="0.35">
      <c r="A91" s="1162" t="s">
        <v>1696</v>
      </c>
      <c r="B91" s="1259">
        <f t="shared" si="6"/>
        <v>109</v>
      </c>
      <c r="C91" s="1151">
        <v>74</v>
      </c>
      <c r="D91" s="1151">
        <v>35</v>
      </c>
      <c r="E91" s="1138">
        <f t="shared" si="7"/>
        <v>129</v>
      </c>
      <c r="F91" s="1152">
        <v>90</v>
      </c>
      <c r="G91" s="1152">
        <v>39</v>
      </c>
      <c r="H91" s="1138">
        <f t="shared" si="5"/>
        <v>2</v>
      </c>
      <c r="I91" s="1152">
        <v>1</v>
      </c>
      <c r="J91" s="1152">
        <v>1</v>
      </c>
      <c r="K91" s="1134"/>
      <c r="L91" s="1134"/>
      <c r="M91" s="1134"/>
    </row>
    <row r="92" spans="1:13" x14ac:dyDescent="0.35">
      <c r="A92" s="1162" t="s">
        <v>1697</v>
      </c>
      <c r="B92" s="1259">
        <f t="shared" si="6"/>
        <v>25</v>
      </c>
      <c r="C92" s="1151">
        <v>8</v>
      </c>
      <c r="D92" s="1151">
        <v>17</v>
      </c>
      <c r="E92" s="1138">
        <f t="shared" si="7"/>
        <v>72</v>
      </c>
      <c r="F92" s="1152">
        <v>28</v>
      </c>
      <c r="G92" s="1152">
        <v>44</v>
      </c>
      <c r="H92" s="1138">
        <f t="shared" si="5"/>
        <v>1</v>
      </c>
      <c r="I92" s="1152">
        <v>1</v>
      </c>
      <c r="J92" s="1152">
        <v>0</v>
      </c>
      <c r="K92" s="1134"/>
      <c r="L92" s="1134"/>
      <c r="M92" s="1134"/>
    </row>
    <row r="93" spans="1:13" x14ac:dyDescent="0.35">
      <c r="A93" s="1162" t="s">
        <v>3144</v>
      </c>
      <c r="B93" s="1259">
        <f t="shared" si="6"/>
        <v>1</v>
      </c>
      <c r="C93" s="1151">
        <v>0</v>
      </c>
      <c r="D93" s="1151">
        <v>1</v>
      </c>
      <c r="E93" s="1138">
        <f t="shared" si="7"/>
        <v>1</v>
      </c>
      <c r="F93" s="1152">
        <v>0</v>
      </c>
      <c r="G93" s="1152">
        <v>1</v>
      </c>
      <c r="H93" s="1138">
        <f t="shared" si="5"/>
        <v>0</v>
      </c>
      <c r="I93" s="1152">
        <v>0</v>
      </c>
      <c r="J93" s="1152">
        <v>0</v>
      </c>
      <c r="K93" s="1134"/>
      <c r="L93" s="1134"/>
      <c r="M93" s="1134"/>
    </row>
    <row r="94" spans="1:13" x14ac:dyDescent="0.35">
      <c r="A94" s="1166" t="s">
        <v>3146</v>
      </c>
      <c r="B94" s="1259">
        <f t="shared" si="6"/>
        <v>113</v>
      </c>
      <c r="C94" s="1148">
        <v>68</v>
      </c>
      <c r="D94" s="1148">
        <v>45</v>
      </c>
      <c r="E94" s="1138">
        <f t="shared" si="7"/>
        <v>171</v>
      </c>
      <c r="F94" s="1148">
        <v>94</v>
      </c>
      <c r="G94" s="1148">
        <v>77</v>
      </c>
      <c r="H94" s="1138">
        <f t="shared" si="5"/>
        <v>0</v>
      </c>
      <c r="I94" s="1148">
        <v>0</v>
      </c>
      <c r="J94" s="1148">
        <v>0</v>
      </c>
      <c r="K94" s="1167"/>
      <c r="L94" s="1167"/>
      <c r="M94" s="1167"/>
    </row>
    <row r="95" spans="1:13" x14ac:dyDescent="0.35">
      <c r="A95" s="1149" t="s">
        <v>3143</v>
      </c>
      <c r="B95" s="1259">
        <f t="shared" si="6"/>
        <v>10</v>
      </c>
      <c r="C95" s="1151">
        <v>8</v>
      </c>
      <c r="D95" s="1151">
        <v>2</v>
      </c>
      <c r="E95" s="1138">
        <f t="shared" si="7"/>
        <v>10</v>
      </c>
      <c r="F95" s="1151">
        <v>8</v>
      </c>
      <c r="G95" s="1151">
        <v>2</v>
      </c>
      <c r="H95" s="1138">
        <f t="shared" si="5"/>
        <v>0</v>
      </c>
      <c r="I95" s="1151">
        <v>0</v>
      </c>
      <c r="J95" s="1151">
        <v>0</v>
      </c>
      <c r="K95" s="1167"/>
      <c r="L95" s="1167"/>
      <c r="M95" s="1167"/>
    </row>
    <row r="96" spans="1:13" x14ac:dyDescent="0.35">
      <c r="A96" s="1162" t="s">
        <v>1696</v>
      </c>
      <c r="B96" s="1259">
        <f t="shared" si="6"/>
        <v>83</v>
      </c>
      <c r="C96" s="1151">
        <v>48</v>
      </c>
      <c r="D96" s="1151">
        <v>35</v>
      </c>
      <c r="E96" s="1138">
        <f t="shared" si="7"/>
        <v>129</v>
      </c>
      <c r="F96" s="1152">
        <v>70</v>
      </c>
      <c r="G96" s="1152">
        <v>59</v>
      </c>
      <c r="H96" s="1138">
        <f t="shared" si="5"/>
        <v>0</v>
      </c>
      <c r="I96" s="1152">
        <v>0</v>
      </c>
      <c r="J96" s="1152">
        <v>0</v>
      </c>
      <c r="K96" s="1134"/>
      <c r="L96" s="1134"/>
      <c r="M96" s="1134"/>
    </row>
    <row r="97" spans="1:15" x14ac:dyDescent="0.35">
      <c r="A97" s="1162" t="s">
        <v>1697</v>
      </c>
      <c r="B97" s="1259">
        <f t="shared" si="6"/>
        <v>20</v>
      </c>
      <c r="C97" s="1151">
        <v>12</v>
      </c>
      <c r="D97" s="1151">
        <v>8</v>
      </c>
      <c r="E97" s="1138">
        <f t="shared" si="7"/>
        <v>32</v>
      </c>
      <c r="F97" s="1152">
        <v>16</v>
      </c>
      <c r="G97" s="1152">
        <v>16</v>
      </c>
      <c r="H97" s="1138">
        <f t="shared" si="5"/>
        <v>0</v>
      </c>
      <c r="I97" s="1152">
        <v>0</v>
      </c>
      <c r="J97" s="1152">
        <v>0</v>
      </c>
      <c r="K97" s="1134"/>
      <c r="L97" s="1134"/>
      <c r="M97" s="1134"/>
    </row>
    <row r="98" spans="1:15" x14ac:dyDescent="0.35">
      <c r="A98" s="1163"/>
      <c r="B98" s="1140"/>
      <c r="C98" s="1164"/>
      <c r="D98" s="1164"/>
      <c r="E98" s="1142"/>
      <c r="F98" s="1165"/>
      <c r="G98" s="1165"/>
      <c r="H98" s="1142"/>
      <c r="I98" s="1165"/>
      <c r="J98" s="1165"/>
      <c r="K98" s="1134"/>
      <c r="L98" s="1134"/>
      <c r="M98" s="1134"/>
    </row>
    <row r="99" spans="1:15" x14ac:dyDescent="0.35">
      <c r="A99" s="1166" t="s">
        <v>83</v>
      </c>
      <c r="B99" s="1259">
        <f>SUM(C99,D99)</f>
        <v>265</v>
      </c>
      <c r="C99" s="1148">
        <v>148</v>
      </c>
      <c r="D99" s="1148">
        <v>117</v>
      </c>
      <c r="E99" s="1138">
        <f>SUM(F99,G99)</f>
        <v>414</v>
      </c>
      <c r="F99" s="1148">
        <v>233</v>
      </c>
      <c r="G99" s="1148">
        <v>181</v>
      </c>
      <c r="H99" s="1138">
        <f t="shared" si="5"/>
        <v>34</v>
      </c>
      <c r="I99" s="1148">
        <v>18</v>
      </c>
      <c r="J99" s="1148">
        <v>16</v>
      </c>
      <c r="K99" s="1167"/>
      <c r="L99" s="1167"/>
      <c r="M99" s="1167"/>
    </row>
    <row r="100" spans="1:15" x14ac:dyDescent="0.35">
      <c r="A100" s="1162" t="s">
        <v>1696</v>
      </c>
      <c r="B100" s="1259">
        <f>SUM(C100,D100)</f>
        <v>207</v>
      </c>
      <c r="C100" s="1151">
        <v>126</v>
      </c>
      <c r="D100" s="1151">
        <v>81</v>
      </c>
      <c r="E100" s="1138">
        <f>SUM(F100,G100)</f>
        <v>304</v>
      </c>
      <c r="F100" s="1152">
        <v>184</v>
      </c>
      <c r="G100" s="1152">
        <v>120</v>
      </c>
      <c r="H100" s="1138">
        <f t="shared" si="5"/>
        <v>17</v>
      </c>
      <c r="I100" s="1152">
        <v>10</v>
      </c>
      <c r="J100" s="1152">
        <v>7</v>
      </c>
      <c r="K100" s="1134"/>
      <c r="L100" s="1134"/>
      <c r="M100" s="1172"/>
    </row>
    <row r="101" spans="1:15" x14ac:dyDescent="0.35">
      <c r="A101" s="1162" t="s">
        <v>1697</v>
      </c>
      <c r="B101" s="1259">
        <f>SUM(C101,D101)</f>
        <v>58</v>
      </c>
      <c r="C101" s="1151">
        <v>22</v>
      </c>
      <c r="D101" s="1151">
        <v>36</v>
      </c>
      <c r="E101" s="1138">
        <f>SUM(F101,G101)</f>
        <v>110</v>
      </c>
      <c r="F101" s="1152">
        <v>49</v>
      </c>
      <c r="G101" s="1152">
        <v>61</v>
      </c>
      <c r="H101" s="1138">
        <f t="shared" si="5"/>
        <v>17</v>
      </c>
      <c r="I101" s="1152">
        <v>8</v>
      </c>
      <c r="J101" s="1152">
        <v>9</v>
      </c>
      <c r="K101" s="1172"/>
      <c r="L101" s="1134"/>
      <c r="M101" s="1173"/>
      <c r="N101" s="95"/>
    </row>
    <row r="102" spans="1:15" x14ac:dyDescent="0.35">
      <c r="A102" s="1163"/>
      <c r="B102" s="1140"/>
      <c r="C102" s="1164"/>
      <c r="D102" s="1164"/>
      <c r="E102" s="1142"/>
      <c r="F102" s="1165"/>
      <c r="G102" s="1165"/>
      <c r="H102" s="1142"/>
      <c r="I102" s="1165"/>
      <c r="J102" s="1165"/>
      <c r="K102" s="1173"/>
      <c r="L102" s="1134"/>
      <c r="M102" s="1173"/>
      <c r="N102" s="95"/>
      <c r="O102" s="95"/>
    </row>
    <row r="103" spans="1:15" x14ac:dyDescent="0.35">
      <c r="A103" s="1166" t="s">
        <v>85</v>
      </c>
      <c r="B103" s="1259">
        <f>SUM(C103,D103)</f>
        <v>365</v>
      </c>
      <c r="C103" s="1148">
        <v>166</v>
      </c>
      <c r="D103" s="1148">
        <v>199</v>
      </c>
      <c r="E103" s="1138">
        <f>SUM(F103,G103)</f>
        <v>470</v>
      </c>
      <c r="F103" s="1148">
        <v>215</v>
      </c>
      <c r="G103" s="1148">
        <v>255</v>
      </c>
      <c r="H103" s="1138">
        <f t="shared" si="5"/>
        <v>41</v>
      </c>
      <c r="I103" s="1148">
        <v>15</v>
      </c>
      <c r="J103" s="1148">
        <v>26</v>
      </c>
      <c r="K103" s="1174"/>
      <c r="L103" s="1167"/>
      <c r="M103" s="1175"/>
      <c r="N103" s="101"/>
      <c r="O103" s="101"/>
    </row>
    <row r="104" spans="1:15" x14ac:dyDescent="0.35">
      <c r="A104" s="1162" t="s">
        <v>1696</v>
      </c>
      <c r="B104" s="1259">
        <f>SUM(C104,D104)</f>
        <v>305</v>
      </c>
      <c r="C104" s="1151">
        <v>145</v>
      </c>
      <c r="D104" s="1151">
        <v>160</v>
      </c>
      <c r="E104" s="1138">
        <f>SUM(F104,G104)</f>
        <v>378</v>
      </c>
      <c r="F104" s="1151">
        <v>178</v>
      </c>
      <c r="G104" s="1151">
        <v>200</v>
      </c>
      <c r="H104" s="1138">
        <f t="shared" si="5"/>
        <v>24</v>
      </c>
      <c r="I104" s="1151">
        <v>8</v>
      </c>
      <c r="J104" s="1151">
        <v>16</v>
      </c>
      <c r="K104" s="1176"/>
      <c r="L104" s="1134"/>
      <c r="M104" s="1134"/>
      <c r="O104" s="95"/>
    </row>
    <row r="105" spans="1:15" x14ac:dyDescent="0.35">
      <c r="A105" s="1162" t="s">
        <v>1697</v>
      </c>
      <c r="B105" s="1259">
        <f>SUM(C105,D105)</f>
        <v>60</v>
      </c>
      <c r="C105" s="1151">
        <v>21</v>
      </c>
      <c r="D105" s="1151">
        <v>39</v>
      </c>
      <c r="E105" s="1138">
        <f>SUM(F105,G105)</f>
        <v>92</v>
      </c>
      <c r="F105" s="1151">
        <v>37</v>
      </c>
      <c r="G105" s="1151">
        <v>55</v>
      </c>
      <c r="H105" s="1138">
        <f t="shared" si="5"/>
        <v>17</v>
      </c>
      <c r="I105" s="1151">
        <v>7</v>
      </c>
      <c r="J105" s="1151">
        <v>10</v>
      </c>
      <c r="K105" s="1172"/>
      <c r="L105" s="1134"/>
      <c r="M105" s="1134"/>
    </row>
    <row r="106" spans="1:15" x14ac:dyDescent="0.35">
      <c r="A106" s="1163"/>
      <c r="B106" s="1140"/>
      <c r="C106" s="1164"/>
      <c r="D106" s="1164"/>
      <c r="E106" s="1142"/>
      <c r="F106" s="1165"/>
      <c r="G106" s="1165"/>
      <c r="H106" s="1142"/>
      <c r="I106" s="1165"/>
      <c r="J106" s="1165"/>
      <c r="K106" s="1172"/>
      <c r="L106" s="1134"/>
      <c r="M106" s="1134"/>
    </row>
    <row r="107" spans="1:15" x14ac:dyDescent="0.35">
      <c r="A107" s="1166" t="s">
        <v>1710</v>
      </c>
      <c r="B107" s="1259">
        <f>SUM(C107,D107)</f>
        <v>63</v>
      </c>
      <c r="C107" s="1148">
        <v>37</v>
      </c>
      <c r="D107" s="1148">
        <v>26</v>
      </c>
      <c r="E107" s="1138">
        <f>SUM(F107,G107)</f>
        <v>81</v>
      </c>
      <c r="F107" s="1170">
        <v>50</v>
      </c>
      <c r="G107" s="1170">
        <v>31</v>
      </c>
      <c r="H107" s="1138">
        <f t="shared" si="5"/>
        <v>0</v>
      </c>
      <c r="I107" s="1148">
        <v>0</v>
      </c>
      <c r="J107" s="1148">
        <v>0</v>
      </c>
      <c r="K107" s="1172"/>
      <c r="L107" s="1134"/>
      <c r="M107" s="1134"/>
    </row>
    <row r="108" spans="1:15" x14ac:dyDescent="0.35">
      <c r="A108" s="1162" t="s">
        <v>1696</v>
      </c>
      <c r="B108" s="1259">
        <f>SUM(C108,D108)</f>
        <v>44</v>
      </c>
      <c r="C108" s="1151">
        <v>29</v>
      </c>
      <c r="D108" s="1151">
        <v>15</v>
      </c>
      <c r="E108" s="1138">
        <f>SUM(F108,G108)</f>
        <v>55</v>
      </c>
      <c r="F108" s="1152">
        <v>37</v>
      </c>
      <c r="G108" s="1152">
        <v>18</v>
      </c>
      <c r="H108" s="1138">
        <f t="shared" si="5"/>
        <v>0</v>
      </c>
      <c r="I108" s="1151">
        <v>0</v>
      </c>
      <c r="J108" s="1151">
        <v>0</v>
      </c>
      <c r="K108" s="1172"/>
      <c r="L108" s="1134"/>
      <c r="M108" s="1134"/>
    </row>
    <row r="109" spans="1:15" x14ac:dyDescent="0.35">
      <c r="A109" s="1162" t="s">
        <v>1697</v>
      </c>
      <c r="B109" s="1259">
        <f>SUM(C109,D109)</f>
        <v>19</v>
      </c>
      <c r="C109" s="1151">
        <v>8</v>
      </c>
      <c r="D109" s="1151">
        <v>11</v>
      </c>
      <c r="E109" s="1138">
        <f>SUM(F109,G109)</f>
        <v>26</v>
      </c>
      <c r="F109" s="1152">
        <v>13</v>
      </c>
      <c r="G109" s="1152">
        <v>13</v>
      </c>
      <c r="H109" s="1138">
        <f t="shared" si="5"/>
        <v>0</v>
      </c>
      <c r="I109" s="1151">
        <v>0</v>
      </c>
      <c r="J109" s="1151">
        <v>0</v>
      </c>
      <c r="K109" s="1172"/>
      <c r="L109" s="1134"/>
      <c r="M109" s="1134"/>
    </row>
    <row r="110" spans="1:15" x14ac:dyDescent="0.35">
      <c r="A110" s="1162"/>
      <c r="B110" s="1140"/>
      <c r="C110" s="1164"/>
      <c r="D110" s="1164"/>
      <c r="E110" s="1142"/>
      <c r="F110" s="1165"/>
      <c r="G110" s="1165"/>
      <c r="H110" s="1142"/>
      <c r="I110" s="1165"/>
      <c r="J110" s="1165"/>
      <c r="K110" s="1172"/>
      <c r="L110" s="1134"/>
      <c r="M110" s="1134"/>
    </row>
    <row r="111" spans="1:15" x14ac:dyDescent="0.35">
      <c r="A111" s="1166" t="s">
        <v>89</v>
      </c>
      <c r="B111" s="1259">
        <f>SUM(C111,D111)</f>
        <v>185</v>
      </c>
      <c r="C111" s="1148">
        <v>89</v>
      </c>
      <c r="D111" s="1148">
        <v>96</v>
      </c>
      <c r="E111" s="1138">
        <f>SUM(F111,G111)</f>
        <v>210</v>
      </c>
      <c r="F111" s="1148">
        <v>107</v>
      </c>
      <c r="G111" s="1148">
        <v>103</v>
      </c>
      <c r="H111" s="1138">
        <f t="shared" si="5"/>
        <v>0</v>
      </c>
      <c r="I111" s="1148">
        <v>0</v>
      </c>
      <c r="J111" s="1148">
        <v>0</v>
      </c>
      <c r="K111" s="1177"/>
      <c r="L111" s="1167"/>
      <c r="M111" s="1167"/>
    </row>
    <row r="112" spans="1:15" x14ac:dyDescent="0.35">
      <c r="A112" s="1149" t="s">
        <v>3143</v>
      </c>
      <c r="B112" s="1259">
        <f>SUM(C112,D112)</f>
        <v>20</v>
      </c>
      <c r="C112" s="1151">
        <v>8</v>
      </c>
      <c r="D112" s="1151">
        <v>12</v>
      </c>
      <c r="E112" s="1138">
        <f>SUM(F112,G112)</f>
        <v>20</v>
      </c>
      <c r="F112" s="1151">
        <v>8</v>
      </c>
      <c r="G112" s="1151">
        <v>12</v>
      </c>
      <c r="H112" s="1138">
        <f t="shared" si="5"/>
        <v>0</v>
      </c>
      <c r="I112" s="1151">
        <v>0</v>
      </c>
      <c r="J112" s="1151">
        <v>0</v>
      </c>
      <c r="K112" s="1177"/>
      <c r="L112" s="1167"/>
      <c r="M112" s="1167"/>
    </row>
    <row r="113" spans="1:13" x14ac:dyDescent="0.35">
      <c r="A113" s="1162" t="s">
        <v>1696</v>
      </c>
      <c r="B113" s="1259">
        <f>SUM(C113,D113)</f>
        <v>123</v>
      </c>
      <c r="C113" s="1151">
        <v>60</v>
      </c>
      <c r="D113" s="1151">
        <v>63</v>
      </c>
      <c r="E113" s="1138">
        <f>SUM(F113,G113)</f>
        <v>131</v>
      </c>
      <c r="F113" s="1152">
        <v>66</v>
      </c>
      <c r="G113" s="1152">
        <v>65</v>
      </c>
      <c r="H113" s="1138">
        <f t="shared" si="5"/>
        <v>0</v>
      </c>
      <c r="I113" s="1151">
        <v>0</v>
      </c>
      <c r="J113" s="1151">
        <v>0</v>
      </c>
      <c r="K113" s="1134"/>
      <c r="L113" s="1134"/>
      <c r="M113" s="1134"/>
    </row>
    <row r="114" spans="1:13" x14ac:dyDescent="0.35">
      <c r="A114" s="1162" t="s">
        <v>1697</v>
      </c>
      <c r="B114" s="1259">
        <f>SUM(C114,D114)</f>
        <v>42</v>
      </c>
      <c r="C114" s="1151">
        <v>21</v>
      </c>
      <c r="D114" s="1151">
        <v>21</v>
      </c>
      <c r="E114" s="1138">
        <f>SUM(F114,G114)</f>
        <v>59</v>
      </c>
      <c r="F114" s="1152">
        <v>33</v>
      </c>
      <c r="G114" s="1152">
        <v>26</v>
      </c>
      <c r="H114" s="1138">
        <f t="shared" si="5"/>
        <v>0</v>
      </c>
      <c r="I114" s="1151">
        <v>0</v>
      </c>
      <c r="J114" s="1151">
        <v>0</v>
      </c>
      <c r="K114" s="1134"/>
      <c r="L114" s="1134"/>
      <c r="M114" s="1134"/>
    </row>
    <row r="115" spans="1:13" x14ac:dyDescent="0.35">
      <c r="A115" s="1163"/>
      <c r="B115" s="1140"/>
      <c r="C115" s="1164"/>
      <c r="D115" s="1164"/>
      <c r="E115" s="1142"/>
      <c r="F115" s="1165"/>
      <c r="G115" s="1165"/>
      <c r="H115" s="1142"/>
      <c r="I115" s="1165"/>
      <c r="J115" s="1165"/>
      <c r="K115" s="1134"/>
      <c r="L115" s="1134"/>
      <c r="M115" s="1134"/>
    </row>
    <row r="116" spans="1:13" x14ac:dyDescent="0.35">
      <c r="A116" s="1558" t="s">
        <v>1711</v>
      </c>
      <c r="B116" s="1558"/>
      <c r="C116" s="1558"/>
      <c r="D116" s="1558"/>
      <c r="E116" s="1558"/>
      <c r="F116" s="1558"/>
      <c r="G116" s="1558"/>
      <c r="H116" s="1558"/>
      <c r="I116" s="1558"/>
      <c r="J116" s="1558"/>
    </row>
    <row r="117" spans="1:13" x14ac:dyDescent="0.35">
      <c r="A117" s="1131"/>
      <c r="B117" s="1131"/>
      <c r="C117" s="1131"/>
      <c r="D117" s="1131"/>
      <c r="E117" s="1131"/>
      <c r="F117" s="1131"/>
      <c r="G117" s="1131"/>
      <c r="H117" s="1131"/>
      <c r="I117" s="1131"/>
      <c r="J117" s="1131"/>
    </row>
    <row r="118" spans="1:13" x14ac:dyDescent="0.35">
      <c r="A118" s="1178" t="s">
        <v>162</v>
      </c>
      <c r="B118" s="1178"/>
      <c r="C118" s="1178"/>
      <c r="D118" s="1178"/>
      <c r="E118" s="1178"/>
      <c r="F118" s="1178"/>
      <c r="G118" s="1178"/>
      <c r="H118" s="1178"/>
      <c r="I118" s="1178"/>
      <c r="J118" s="1178"/>
      <c r="K118" s="1132"/>
      <c r="L118" s="1132"/>
      <c r="M118" s="1132"/>
    </row>
    <row r="119" spans="1:13" x14ac:dyDescent="0.35">
      <c r="A119" s="1179" t="s">
        <v>3142</v>
      </c>
      <c r="B119" s="1180"/>
      <c r="C119" s="1180"/>
      <c r="D119" s="1180"/>
      <c r="E119" s="1180"/>
      <c r="F119" s="1180"/>
      <c r="G119" s="1180"/>
      <c r="H119" s="1180"/>
      <c r="I119" s="1180"/>
      <c r="J119" s="1180"/>
      <c r="K119" s="1132"/>
      <c r="L119" s="1132"/>
      <c r="M119" s="1132"/>
    </row>
    <row r="120" spans="1:13" x14ac:dyDescent="0.35">
      <c r="A120" s="1181" t="s">
        <v>3147</v>
      </c>
      <c r="B120" s="1181"/>
      <c r="C120" s="1181"/>
      <c r="D120" s="1181"/>
      <c r="E120" s="1181"/>
      <c r="F120" s="1181"/>
      <c r="G120" s="1181"/>
      <c r="H120" s="1181"/>
      <c r="I120" s="1181"/>
      <c r="J120" s="1181"/>
      <c r="K120" s="1181"/>
      <c r="L120" s="1181"/>
      <c r="M120" s="1132"/>
    </row>
    <row r="121" spans="1:13" x14ac:dyDescent="0.35">
      <c r="A121" s="1559" t="s">
        <v>3148</v>
      </c>
      <c r="B121" s="1559"/>
      <c r="C121" s="1559"/>
      <c r="D121" s="1559"/>
      <c r="E121" s="1559"/>
      <c r="F121" s="1559"/>
      <c r="G121" s="1559"/>
      <c r="H121" s="1559"/>
      <c r="I121" s="1559"/>
      <c r="J121" s="1559"/>
      <c r="K121" s="1559"/>
      <c r="L121" s="1559"/>
      <c r="M121" s="1559"/>
    </row>
  </sheetData>
  <mergeCells count="14">
    <mergeCell ref="F1:H2"/>
    <mergeCell ref="A116:J116"/>
    <mergeCell ref="A121:M121"/>
    <mergeCell ref="A8:A10"/>
    <mergeCell ref="B8:B10"/>
    <mergeCell ref="E8:E10"/>
    <mergeCell ref="H8:H10"/>
    <mergeCell ref="A7:J7"/>
    <mergeCell ref="C8:D8"/>
    <mergeCell ref="F8:G8"/>
    <mergeCell ref="I8:J8"/>
    <mergeCell ref="C9:D9"/>
    <mergeCell ref="F9:G9"/>
    <mergeCell ref="I9:J9"/>
  </mergeCells>
  <pageMargins left="0.78749999999999998" right="0" top="0.98402777777777795" bottom="0.98402777777777795" header="0.51180555555555496" footer="0.51180555555555496"/>
  <pageSetup paperSize="9" firstPageNumber="0" orientation="portrait" useFirstPageNumber="1" horizontalDpi="300" verticalDpi="300"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P122"/>
  <sheetViews>
    <sheetView showGridLines="0" showRowColHeaders="0" zoomScale="80" zoomScaleNormal="80" workbookViewId="0"/>
  </sheetViews>
  <sheetFormatPr baseColWidth="10" defaultColWidth="6.15234375" defaultRowHeight="21" x14ac:dyDescent="0.35"/>
  <cols>
    <col min="1" max="1" width="21.15234375" customWidth="1"/>
    <col min="2" max="2" width="6.4609375" customWidth="1"/>
    <col min="3" max="3" width="7.53515625" customWidth="1"/>
    <col min="4" max="4" width="7.15234375" customWidth="1"/>
    <col min="5" max="5" width="6.4609375" customWidth="1"/>
    <col min="6" max="6" width="7.765625" customWidth="1"/>
    <col min="7" max="7" width="8" customWidth="1"/>
    <col min="257" max="257" width="16.53515625" customWidth="1"/>
    <col min="258" max="258" width="6.4609375" customWidth="1"/>
    <col min="259" max="260" width="5.53515625" customWidth="1"/>
    <col min="261" max="261" width="6.4609375" customWidth="1"/>
    <col min="262" max="263" width="5.53515625" customWidth="1"/>
    <col min="513" max="513" width="16.53515625" customWidth="1"/>
    <col min="514" max="514" width="6.4609375" customWidth="1"/>
    <col min="515" max="516" width="5.53515625" customWidth="1"/>
    <col min="517" max="517" width="6.4609375" customWidth="1"/>
    <col min="518" max="519" width="5.53515625" customWidth="1"/>
    <col min="769" max="769" width="16.53515625" customWidth="1"/>
    <col min="770" max="770" width="6.4609375" customWidth="1"/>
    <col min="771" max="772" width="5.53515625" customWidth="1"/>
    <col min="773" max="773" width="6.4609375" customWidth="1"/>
    <col min="774" max="775" width="5.53515625" customWidth="1"/>
  </cols>
  <sheetData>
    <row r="1" spans="1:9" ht="22.5" customHeight="1" x14ac:dyDescent="0.35">
      <c r="A1" s="68" t="s">
        <v>1692</v>
      </c>
      <c r="F1" s="1300" t="s">
        <v>479</v>
      </c>
      <c r="G1" s="1300"/>
      <c r="H1" s="1300"/>
    </row>
    <row r="2" spans="1:9" ht="19.5" customHeight="1" x14ac:dyDescent="0.35">
      <c r="A2" s="68" t="s">
        <v>1693</v>
      </c>
      <c r="F2" s="1300"/>
      <c r="G2" s="1300"/>
      <c r="H2" s="1300"/>
    </row>
    <row r="3" spans="1:9" x14ac:dyDescent="0.35">
      <c r="A3" s="68"/>
    </row>
    <row r="4" spans="1:9" x14ac:dyDescent="0.35">
      <c r="A4" s="68"/>
      <c r="G4" s="89"/>
      <c r="H4" s="90"/>
    </row>
    <row r="5" spans="1:9" x14ac:dyDescent="0.35">
      <c r="A5" s="1133" t="s">
        <v>1712</v>
      </c>
      <c r="B5" s="1128"/>
      <c r="C5" s="1128"/>
      <c r="D5" s="1128"/>
      <c r="E5" s="1128"/>
      <c r="F5" s="1128"/>
      <c r="G5" s="1184"/>
      <c r="H5" s="1185"/>
      <c r="I5" s="1128"/>
    </row>
    <row r="6" spans="1:9" x14ac:dyDescent="0.35">
      <c r="A6" s="1129"/>
      <c r="B6" s="1128"/>
      <c r="C6" s="1128"/>
      <c r="D6" s="1128"/>
      <c r="E6" s="1128"/>
      <c r="F6" s="1128"/>
      <c r="G6" s="1128"/>
      <c r="H6" s="1128"/>
      <c r="I6" s="1128"/>
    </row>
    <row r="7" spans="1:9" ht="29.25" customHeight="1" x14ac:dyDescent="0.35">
      <c r="A7" s="1569" t="s">
        <v>2449</v>
      </c>
      <c r="B7" s="1569"/>
      <c r="C7" s="1569"/>
      <c r="D7" s="1569"/>
      <c r="E7" s="1569"/>
      <c r="F7" s="1569"/>
      <c r="G7" s="1569"/>
      <c r="H7" s="1128"/>
      <c r="I7" s="1128"/>
    </row>
    <row r="8" spans="1:9" x14ac:dyDescent="0.35">
      <c r="A8" s="1560" t="s">
        <v>1695</v>
      </c>
      <c r="B8" s="1568" t="s">
        <v>158</v>
      </c>
      <c r="C8" s="1564" t="s">
        <v>1713</v>
      </c>
      <c r="D8" s="1564"/>
      <c r="E8" s="1568" t="s">
        <v>158</v>
      </c>
      <c r="F8" s="1565" t="s">
        <v>1714</v>
      </c>
      <c r="G8" s="1565"/>
      <c r="H8" s="1128"/>
      <c r="I8" s="1128"/>
    </row>
    <row r="9" spans="1:9" x14ac:dyDescent="0.35">
      <c r="A9" s="1560"/>
      <c r="B9" s="1568"/>
      <c r="C9" s="1564" t="s">
        <v>111</v>
      </c>
      <c r="D9" s="1564"/>
      <c r="E9" s="1568"/>
      <c r="F9" s="1565" t="s">
        <v>111</v>
      </c>
      <c r="G9" s="1565"/>
      <c r="H9" s="1128"/>
      <c r="I9" s="1128"/>
    </row>
    <row r="10" spans="1:9" x14ac:dyDescent="0.35">
      <c r="A10" s="1560"/>
      <c r="B10" s="1568"/>
      <c r="C10" s="1135" t="s">
        <v>114</v>
      </c>
      <c r="D10" s="1135" t="s">
        <v>115</v>
      </c>
      <c r="E10" s="1568"/>
      <c r="F10" s="1135" t="s">
        <v>114</v>
      </c>
      <c r="G10" s="1135" t="s">
        <v>115</v>
      </c>
      <c r="H10" s="1128"/>
      <c r="I10" s="1128"/>
    </row>
    <row r="11" spans="1:9" x14ac:dyDescent="0.35">
      <c r="A11" s="1145" t="s">
        <v>61</v>
      </c>
      <c r="B11" s="1187">
        <v>425</v>
      </c>
      <c r="C11" s="1138">
        <v>217</v>
      </c>
      <c r="D11" s="1138">
        <v>208</v>
      </c>
      <c r="E11" s="1187">
        <v>580</v>
      </c>
      <c r="F11" s="1138">
        <v>343</v>
      </c>
      <c r="G11" s="1138">
        <v>237</v>
      </c>
      <c r="H11" s="1128"/>
      <c r="I11" s="1128"/>
    </row>
    <row r="12" spans="1:9" ht="7.5" customHeight="1" x14ac:dyDescent="0.35">
      <c r="A12" s="1188"/>
      <c r="B12" s="1189"/>
      <c r="C12" s="1190"/>
      <c r="D12" s="1190"/>
      <c r="E12" s="1189"/>
      <c r="F12" s="1190"/>
      <c r="G12" s="1190"/>
      <c r="H12" s="1128"/>
      <c r="I12" s="1128"/>
    </row>
    <row r="13" spans="1:9" x14ac:dyDescent="0.35">
      <c r="A13" s="1145" t="s">
        <v>70</v>
      </c>
      <c r="B13" s="1187">
        <f t="shared" ref="B13:B23" si="0">SUM(C13,D13)</f>
        <v>22</v>
      </c>
      <c r="C13" s="1138">
        <v>19</v>
      </c>
      <c r="D13" s="1138">
        <v>3</v>
      </c>
      <c r="E13" s="1187">
        <f t="shared" ref="E13:E28" si="1">SUM(F13,G13)</f>
        <v>155</v>
      </c>
      <c r="F13" s="1138">
        <v>94</v>
      </c>
      <c r="G13" s="1138">
        <v>61</v>
      </c>
      <c r="H13" s="1128"/>
      <c r="I13" s="1128"/>
    </row>
    <row r="14" spans="1:9" x14ac:dyDescent="0.35">
      <c r="A14" s="1191" t="s">
        <v>451</v>
      </c>
      <c r="B14" s="1187">
        <f t="shared" si="0"/>
        <v>18</v>
      </c>
      <c r="C14" s="1192">
        <v>17</v>
      </c>
      <c r="D14" s="1192">
        <v>1</v>
      </c>
      <c r="E14" s="1187">
        <f t="shared" si="1"/>
        <v>144</v>
      </c>
      <c r="F14" s="1193">
        <v>89</v>
      </c>
      <c r="G14" s="1193">
        <v>55</v>
      </c>
      <c r="H14" s="1128"/>
      <c r="I14" s="1128"/>
    </row>
    <row r="15" spans="1:9" x14ac:dyDescent="0.35">
      <c r="A15" s="1160" t="s">
        <v>1696</v>
      </c>
      <c r="B15" s="1187">
        <f t="shared" si="0"/>
        <v>12</v>
      </c>
      <c r="C15" s="1161">
        <v>12</v>
      </c>
      <c r="D15" s="1161">
        <v>0</v>
      </c>
      <c r="E15" s="1187">
        <f t="shared" si="1"/>
        <v>111</v>
      </c>
      <c r="F15" s="1152">
        <v>67</v>
      </c>
      <c r="G15" s="1152">
        <v>44</v>
      </c>
      <c r="H15" s="1128"/>
      <c r="I15" s="1128"/>
    </row>
    <row r="16" spans="1:9" x14ac:dyDescent="0.35">
      <c r="A16" s="1162" t="s">
        <v>1697</v>
      </c>
      <c r="B16" s="1187">
        <f t="shared" si="0"/>
        <v>6</v>
      </c>
      <c r="C16" s="1161">
        <v>5</v>
      </c>
      <c r="D16" s="1161">
        <v>1</v>
      </c>
      <c r="E16" s="1187">
        <f t="shared" si="1"/>
        <v>33</v>
      </c>
      <c r="F16" s="1194">
        <v>22</v>
      </c>
      <c r="G16" s="1194">
        <v>11</v>
      </c>
      <c r="H16" s="1128"/>
      <c r="I16" s="1128"/>
    </row>
    <row r="17" spans="1:9" x14ac:dyDescent="0.35">
      <c r="A17" s="1171" t="s">
        <v>1698</v>
      </c>
      <c r="B17" s="1187">
        <f t="shared" si="0"/>
        <v>4</v>
      </c>
      <c r="C17" s="1148">
        <v>2</v>
      </c>
      <c r="D17" s="1148">
        <v>2</v>
      </c>
      <c r="E17" s="1187">
        <f t="shared" si="1"/>
        <v>11</v>
      </c>
      <c r="F17" s="1170">
        <v>5</v>
      </c>
      <c r="G17" s="1170">
        <v>6</v>
      </c>
      <c r="H17" s="1128"/>
      <c r="I17" s="1128"/>
    </row>
    <row r="18" spans="1:9" x14ac:dyDescent="0.35">
      <c r="A18" s="1160" t="s">
        <v>1696</v>
      </c>
      <c r="B18" s="1187">
        <f t="shared" si="0"/>
        <v>0</v>
      </c>
      <c r="C18" s="1161">
        <v>0</v>
      </c>
      <c r="D18" s="1161">
        <v>0</v>
      </c>
      <c r="E18" s="1187">
        <f t="shared" si="1"/>
        <v>10</v>
      </c>
      <c r="F18" s="1194">
        <v>5</v>
      </c>
      <c r="G18" s="1194">
        <v>5</v>
      </c>
      <c r="H18" s="1128"/>
      <c r="I18" s="1128"/>
    </row>
    <row r="19" spans="1:9" x14ac:dyDescent="0.35">
      <c r="A19" s="1162" t="s">
        <v>1697</v>
      </c>
      <c r="B19" s="1187">
        <f t="shared" si="0"/>
        <v>4</v>
      </c>
      <c r="C19" s="1151">
        <v>2</v>
      </c>
      <c r="D19" s="1151">
        <v>2</v>
      </c>
      <c r="E19" s="1187">
        <f t="shared" si="1"/>
        <v>1</v>
      </c>
      <c r="F19" s="1152">
        <v>0</v>
      </c>
      <c r="G19" s="1152">
        <v>1</v>
      </c>
      <c r="H19" s="1128"/>
      <c r="I19" s="1128"/>
    </row>
    <row r="20" spans="1:9" x14ac:dyDescent="0.35">
      <c r="A20" s="1195" t="s">
        <v>71</v>
      </c>
      <c r="B20" s="1187">
        <f t="shared" si="0"/>
        <v>403</v>
      </c>
      <c r="C20" s="1196">
        <v>198</v>
      </c>
      <c r="D20" s="1196">
        <v>205</v>
      </c>
      <c r="E20" s="1187">
        <f t="shared" si="1"/>
        <v>425</v>
      </c>
      <c r="F20" s="1196">
        <v>249</v>
      </c>
      <c r="G20" s="1196">
        <v>176</v>
      </c>
      <c r="H20" s="1128"/>
      <c r="I20" s="1128"/>
    </row>
    <row r="21" spans="1:9" x14ac:dyDescent="0.35">
      <c r="A21" s="1162" t="s">
        <v>3143</v>
      </c>
      <c r="B21" s="1187">
        <f t="shared" si="0"/>
        <v>2</v>
      </c>
      <c r="C21" s="1151">
        <v>2</v>
      </c>
      <c r="D21" s="1151">
        <v>0</v>
      </c>
      <c r="E21" s="1187">
        <f t="shared" si="1"/>
        <v>3</v>
      </c>
      <c r="F21" s="1151">
        <v>2</v>
      </c>
      <c r="G21" s="1151">
        <v>1</v>
      </c>
      <c r="H21" s="1128"/>
      <c r="I21" s="1128"/>
    </row>
    <row r="22" spans="1:9" x14ac:dyDescent="0.35">
      <c r="A22" s="1169" t="s">
        <v>1696</v>
      </c>
      <c r="B22" s="1187">
        <f t="shared" si="0"/>
        <v>331</v>
      </c>
      <c r="C22" s="1151">
        <v>162</v>
      </c>
      <c r="D22" s="1151">
        <v>169</v>
      </c>
      <c r="E22" s="1187">
        <f t="shared" si="1"/>
        <v>320</v>
      </c>
      <c r="F22" s="1151">
        <v>184</v>
      </c>
      <c r="G22" s="1151">
        <v>136</v>
      </c>
      <c r="H22" s="1128"/>
      <c r="I22" s="1128"/>
    </row>
    <row r="23" spans="1:9" x14ac:dyDescent="0.35">
      <c r="A23" s="1162" t="s">
        <v>1697</v>
      </c>
      <c r="B23" s="1187">
        <f t="shared" si="0"/>
        <v>70</v>
      </c>
      <c r="C23" s="1151">
        <v>34</v>
      </c>
      <c r="D23" s="1151">
        <v>36</v>
      </c>
      <c r="E23" s="1187">
        <f t="shared" si="1"/>
        <v>101</v>
      </c>
      <c r="F23" s="1151">
        <v>63</v>
      </c>
      <c r="G23" s="1151">
        <v>38</v>
      </c>
      <c r="H23" s="1128"/>
      <c r="I23" s="1128"/>
    </row>
    <row r="24" spans="1:9" x14ac:dyDescent="0.35">
      <c r="A24" s="1162" t="s">
        <v>3144</v>
      </c>
      <c r="B24" s="1187">
        <v>0</v>
      </c>
      <c r="C24" s="1151">
        <v>0</v>
      </c>
      <c r="D24" s="1151">
        <v>0</v>
      </c>
      <c r="E24" s="1187">
        <f t="shared" si="1"/>
        <v>1</v>
      </c>
      <c r="F24" s="1151">
        <v>0</v>
      </c>
      <c r="G24" s="1151">
        <v>1</v>
      </c>
      <c r="H24" s="1128"/>
      <c r="I24" s="1128"/>
    </row>
    <row r="25" spans="1:9" ht="30.75" customHeight="1" x14ac:dyDescent="0.35">
      <c r="A25" s="1166" t="s">
        <v>72</v>
      </c>
      <c r="B25" s="1187">
        <f>SUM(C25,D25)</f>
        <v>0</v>
      </c>
      <c r="C25" s="1148">
        <v>0</v>
      </c>
      <c r="D25" s="1148">
        <v>0</v>
      </c>
      <c r="E25" s="1187">
        <f t="shared" si="1"/>
        <v>13</v>
      </c>
      <c r="F25" s="1148">
        <v>10</v>
      </c>
      <c r="G25" s="1148">
        <v>3</v>
      </c>
      <c r="H25" s="1128"/>
      <c r="I25" s="1128"/>
    </row>
    <row r="26" spans="1:9" x14ac:dyDescent="0.35">
      <c r="A26" s="1162" t="s">
        <v>3143</v>
      </c>
      <c r="B26" s="1187">
        <v>0</v>
      </c>
      <c r="C26" s="1151">
        <v>0</v>
      </c>
      <c r="D26" s="1151">
        <v>0</v>
      </c>
      <c r="E26" s="1187">
        <f t="shared" si="1"/>
        <v>1</v>
      </c>
      <c r="F26" s="1151">
        <v>1</v>
      </c>
      <c r="G26" s="1151">
        <v>0</v>
      </c>
      <c r="H26" s="1128"/>
      <c r="I26" s="1128"/>
    </row>
    <row r="27" spans="1:9" x14ac:dyDescent="0.35">
      <c r="A27" s="1162" t="s">
        <v>1696</v>
      </c>
      <c r="B27" s="1187">
        <f>SUM(C27,D27)</f>
        <v>0</v>
      </c>
      <c r="C27" s="1151">
        <v>0</v>
      </c>
      <c r="D27" s="1151">
        <v>0</v>
      </c>
      <c r="E27" s="1187">
        <f t="shared" si="1"/>
        <v>7</v>
      </c>
      <c r="F27" s="1152">
        <v>5</v>
      </c>
      <c r="G27" s="1152">
        <v>2</v>
      </c>
      <c r="H27" s="1128"/>
      <c r="I27" s="1128"/>
    </row>
    <row r="28" spans="1:9" x14ac:dyDescent="0.35">
      <c r="A28" s="1162" t="s">
        <v>1697</v>
      </c>
      <c r="B28" s="1187">
        <f>SUM(C28,D28)</f>
        <v>0</v>
      </c>
      <c r="C28" s="1151">
        <v>0</v>
      </c>
      <c r="D28" s="1151">
        <v>0</v>
      </c>
      <c r="E28" s="1187">
        <f t="shared" si="1"/>
        <v>5</v>
      </c>
      <c r="F28" s="1152">
        <v>4</v>
      </c>
      <c r="G28" s="1152">
        <v>1</v>
      </c>
      <c r="H28" s="1128"/>
      <c r="I28" s="1128"/>
    </row>
    <row r="29" spans="1:9" x14ac:dyDescent="0.35">
      <c r="A29" s="1163"/>
      <c r="B29" s="1197"/>
      <c r="C29" s="1164"/>
      <c r="D29" s="1164"/>
      <c r="E29" s="1197"/>
      <c r="F29" s="1165"/>
      <c r="G29" s="1165"/>
      <c r="H29" s="1128"/>
      <c r="I29" s="1128"/>
    </row>
    <row r="30" spans="1:9" x14ac:dyDescent="0.35">
      <c r="A30" s="1166" t="s">
        <v>73</v>
      </c>
      <c r="B30" s="1187">
        <f t="shared" ref="B30:B45" si="2">SUM(C30,D30)</f>
        <v>17</v>
      </c>
      <c r="C30" s="1148">
        <v>11</v>
      </c>
      <c r="D30" s="1148">
        <v>6</v>
      </c>
      <c r="E30" s="1187">
        <f t="shared" ref="E30:E45" si="3">SUM(F30,G30)</f>
        <v>129</v>
      </c>
      <c r="F30" s="1148">
        <v>70</v>
      </c>
      <c r="G30" s="1148">
        <v>59</v>
      </c>
      <c r="H30" s="1128"/>
      <c r="I30" s="1128"/>
    </row>
    <row r="31" spans="1:9" x14ac:dyDescent="0.35">
      <c r="A31" s="1169" t="s">
        <v>1715</v>
      </c>
      <c r="B31" s="1187">
        <f t="shared" si="2"/>
        <v>0</v>
      </c>
      <c r="C31" s="1148">
        <v>0</v>
      </c>
      <c r="D31" s="1148">
        <v>0</v>
      </c>
      <c r="E31" s="1187">
        <f t="shared" si="3"/>
        <v>35</v>
      </c>
      <c r="F31" s="1148">
        <v>22</v>
      </c>
      <c r="G31" s="1148">
        <v>13</v>
      </c>
      <c r="H31" s="1128"/>
      <c r="I31" s="1128"/>
    </row>
    <row r="32" spans="1:9" x14ac:dyDescent="0.35">
      <c r="A32" s="1162" t="s">
        <v>1696</v>
      </c>
      <c r="B32" s="1187">
        <f t="shared" si="2"/>
        <v>0</v>
      </c>
      <c r="C32" s="1151">
        <v>0</v>
      </c>
      <c r="D32" s="1151">
        <v>0</v>
      </c>
      <c r="E32" s="1187">
        <f t="shared" si="3"/>
        <v>33</v>
      </c>
      <c r="F32" s="1152">
        <v>20</v>
      </c>
      <c r="G32" s="1152">
        <v>13</v>
      </c>
      <c r="H32" s="1128"/>
      <c r="I32" s="1128"/>
    </row>
    <row r="33" spans="1:9" x14ac:dyDescent="0.35">
      <c r="A33" s="1162" t="s">
        <v>1697</v>
      </c>
      <c r="B33" s="1187">
        <f t="shared" si="2"/>
        <v>0</v>
      </c>
      <c r="C33" s="1151">
        <v>0</v>
      </c>
      <c r="D33" s="1151">
        <v>0</v>
      </c>
      <c r="E33" s="1187">
        <f t="shared" si="3"/>
        <v>2</v>
      </c>
      <c r="F33" s="1152">
        <v>2</v>
      </c>
      <c r="G33" s="1152">
        <v>0</v>
      </c>
      <c r="H33" s="1128"/>
      <c r="I33" s="1128"/>
    </row>
    <row r="34" spans="1:9" x14ac:dyDescent="0.35">
      <c r="A34" s="1169" t="s">
        <v>1716</v>
      </c>
      <c r="B34" s="1187">
        <f t="shared" si="2"/>
        <v>4</v>
      </c>
      <c r="C34" s="1148">
        <v>2</v>
      </c>
      <c r="D34" s="1148">
        <v>2</v>
      </c>
      <c r="E34" s="1187">
        <f t="shared" si="3"/>
        <v>34</v>
      </c>
      <c r="F34" s="1148">
        <v>15</v>
      </c>
      <c r="G34" s="1148">
        <v>19</v>
      </c>
      <c r="H34" s="1128"/>
      <c r="I34" s="1128"/>
    </row>
    <row r="35" spans="1:9" x14ac:dyDescent="0.35">
      <c r="A35" s="1162" t="s">
        <v>1696</v>
      </c>
      <c r="B35" s="1187">
        <f t="shared" si="2"/>
        <v>3</v>
      </c>
      <c r="C35" s="1151">
        <v>2</v>
      </c>
      <c r="D35" s="1151">
        <v>1</v>
      </c>
      <c r="E35" s="1187">
        <f t="shared" si="3"/>
        <v>26</v>
      </c>
      <c r="F35" s="1152">
        <v>9</v>
      </c>
      <c r="G35" s="1152">
        <v>17</v>
      </c>
      <c r="H35" s="1128"/>
      <c r="I35" s="1128"/>
    </row>
    <row r="36" spans="1:9" x14ac:dyDescent="0.35">
      <c r="A36" s="1169" t="s">
        <v>1697</v>
      </c>
      <c r="B36" s="1187">
        <f t="shared" si="2"/>
        <v>1</v>
      </c>
      <c r="C36" s="1151">
        <v>0</v>
      </c>
      <c r="D36" s="1151">
        <v>1</v>
      </c>
      <c r="E36" s="1187">
        <f t="shared" si="3"/>
        <v>8</v>
      </c>
      <c r="F36" s="1152">
        <v>6</v>
      </c>
      <c r="G36" s="1152">
        <v>2</v>
      </c>
      <c r="H36" s="1128"/>
      <c r="I36" s="1128"/>
    </row>
    <row r="37" spans="1:9" x14ac:dyDescent="0.35">
      <c r="A37" s="1169" t="s">
        <v>1717</v>
      </c>
      <c r="B37" s="1187">
        <f t="shared" si="2"/>
        <v>5</v>
      </c>
      <c r="C37" s="1148">
        <v>3</v>
      </c>
      <c r="D37" s="1148">
        <v>2</v>
      </c>
      <c r="E37" s="1187">
        <f t="shared" si="3"/>
        <v>32</v>
      </c>
      <c r="F37" s="1170">
        <v>19</v>
      </c>
      <c r="G37" s="1170">
        <v>13</v>
      </c>
      <c r="H37" s="1128"/>
      <c r="I37" s="1128"/>
    </row>
    <row r="38" spans="1:9" x14ac:dyDescent="0.35">
      <c r="A38" s="1169" t="s">
        <v>1696</v>
      </c>
      <c r="B38" s="1187">
        <f t="shared" si="2"/>
        <v>1</v>
      </c>
      <c r="C38" s="1151">
        <v>1</v>
      </c>
      <c r="D38" s="1151">
        <v>0</v>
      </c>
      <c r="E38" s="1187">
        <f t="shared" si="3"/>
        <v>25</v>
      </c>
      <c r="F38" s="1152">
        <v>15</v>
      </c>
      <c r="G38" s="1152">
        <v>10</v>
      </c>
      <c r="H38" s="1128"/>
      <c r="I38" s="1128"/>
    </row>
    <row r="39" spans="1:9" x14ac:dyDescent="0.35">
      <c r="A39" s="1169" t="s">
        <v>1697</v>
      </c>
      <c r="B39" s="1187">
        <f t="shared" si="2"/>
        <v>4</v>
      </c>
      <c r="C39" s="1151">
        <v>2</v>
      </c>
      <c r="D39" s="1151">
        <v>2</v>
      </c>
      <c r="E39" s="1187">
        <f t="shared" si="3"/>
        <v>7</v>
      </c>
      <c r="F39" s="1152">
        <v>4</v>
      </c>
      <c r="G39" s="1152">
        <v>3</v>
      </c>
      <c r="H39" s="1128"/>
      <c r="I39" s="1128"/>
    </row>
    <row r="40" spans="1:9" x14ac:dyDescent="0.35">
      <c r="A40" s="1169" t="s">
        <v>1718</v>
      </c>
      <c r="B40" s="1187">
        <f t="shared" si="2"/>
        <v>6</v>
      </c>
      <c r="C40" s="1148">
        <v>4</v>
      </c>
      <c r="D40" s="1148">
        <v>2</v>
      </c>
      <c r="E40" s="1187">
        <f t="shared" si="3"/>
        <v>9</v>
      </c>
      <c r="F40" s="1170">
        <v>5</v>
      </c>
      <c r="G40" s="1170">
        <v>4</v>
      </c>
      <c r="H40" s="1128"/>
      <c r="I40" s="1128"/>
    </row>
    <row r="41" spans="1:9" x14ac:dyDescent="0.35">
      <c r="A41" s="1169" t="s">
        <v>1696</v>
      </c>
      <c r="B41" s="1187">
        <f t="shared" si="2"/>
        <v>5</v>
      </c>
      <c r="C41" s="1151">
        <v>3</v>
      </c>
      <c r="D41" s="1151">
        <v>2</v>
      </c>
      <c r="E41" s="1187">
        <f t="shared" si="3"/>
        <v>8</v>
      </c>
      <c r="F41" s="1152">
        <v>4</v>
      </c>
      <c r="G41" s="1152">
        <v>4</v>
      </c>
      <c r="H41" s="1128"/>
      <c r="I41" s="1128"/>
    </row>
    <row r="42" spans="1:9" x14ac:dyDescent="0.35">
      <c r="A42" s="1169" t="s">
        <v>1697</v>
      </c>
      <c r="B42" s="1187">
        <f t="shared" si="2"/>
        <v>1</v>
      </c>
      <c r="C42" s="1151">
        <v>1</v>
      </c>
      <c r="D42" s="1151">
        <v>0</v>
      </c>
      <c r="E42" s="1187">
        <f t="shared" si="3"/>
        <v>1</v>
      </c>
      <c r="F42" s="1152">
        <v>1</v>
      </c>
      <c r="G42" s="1152">
        <v>0</v>
      </c>
      <c r="H42" s="1128"/>
      <c r="I42" s="1128"/>
    </row>
    <row r="43" spans="1:9" x14ac:dyDescent="0.35">
      <c r="A43" s="1169" t="s">
        <v>1719</v>
      </c>
      <c r="B43" s="1187">
        <f t="shared" si="2"/>
        <v>2</v>
      </c>
      <c r="C43" s="1198">
        <v>2</v>
      </c>
      <c r="D43" s="1198">
        <v>0</v>
      </c>
      <c r="E43" s="1187">
        <f t="shared" si="3"/>
        <v>19</v>
      </c>
      <c r="F43" s="1170">
        <v>9</v>
      </c>
      <c r="G43" s="1170">
        <v>10</v>
      </c>
      <c r="H43" s="1128"/>
      <c r="I43" s="1128"/>
    </row>
    <row r="44" spans="1:9" x14ac:dyDescent="0.35">
      <c r="A44" s="1169" t="s">
        <v>1696</v>
      </c>
      <c r="B44" s="1187">
        <f t="shared" si="2"/>
        <v>2</v>
      </c>
      <c r="C44" s="1151">
        <v>2</v>
      </c>
      <c r="D44" s="1151">
        <v>0</v>
      </c>
      <c r="E44" s="1187">
        <f t="shared" si="3"/>
        <v>16</v>
      </c>
      <c r="F44" s="1152">
        <v>7</v>
      </c>
      <c r="G44" s="1152">
        <v>9</v>
      </c>
      <c r="H44" s="1128"/>
      <c r="I44" s="1128"/>
    </row>
    <row r="45" spans="1:9" x14ac:dyDescent="0.35">
      <c r="A45" s="1169" t="s">
        <v>1697</v>
      </c>
      <c r="B45" s="1187">
        <f t="shared" si="2"/>
        <v>0</v>
      </c>
      <c r="C45" s="1151">
        <v>0</v>
      </c>
      <c r="D45" s="1151">
        <v>0</v>
      </c>
      <c r="E45" s="1187">
        <f t="shared" si="3"/>
        <v>3</v>
      </c>
      <c r="F45" s="1152">
        <v>2</v>
      </c>
      <c r="G45" s="1152">
        <v>1</v>
      </c>
      <c r="H45" s="1128"/>
      <c r="I45" s="1128"/>
    </row>
    <row r="46" spans="1:9" x14ac:dyDescent="0.35">
      <c r="A46" s="1199"/>
      <c r="B46" s="1197"/>
      <c r="C46" s="1164"/>
      <c r="D46" s="1164"/>
      <c r="E46" s="1197"/>
      <c r="F46" s="1165"/>
      <c r="G46" s="1165"/>
      <c r="H46" s="1128"/>
      <c r="I46" s="1128"/>
    </row>
    <row r="47" spans="1:9" x14ac:dyDescent="0.35">
      <c r="A47" s="1166" t="s">
        <v>3140</v>
      </c>
      <c r="B47" s="1187">
        <f>SUM(C47,D47)</f>
        <v>23</v>
      </c>
      <c r="C47" s="1148">
        <v>16</v>
      </c>
      <c r="D47" s="1148">
        <v>7</v>
      </c>
      <c r="E47" s="1187">
        <f>SUM(F47,G47)</f>
        <v>15</v>
      </c>
      <c r="F47" s="1170">
        <v>9</v>
      </c>
      <c r="G47" s="1170">
        <v>6</v>
      </c>
      <c r="H47" s="1128"/>
      <c r="I47" s="1128"/>
    </row>
    <row r="48" spans="1:9" x14ac:dyDescent="0.35">
      <c r="A48" s="1162" t="s">
        <v>1696</v>
      </c>
      <c r="B48" s="1187">
        <f>SUM(C48,D48)</f>
        <v>20</v>
      </c>
      <c r="C48" s="1151">
        <v>14</v>
      </c>
      <c r="D48" s="1151">
        <v>6</v>
      </c>
      <c r="E48" s="1187">
        <f>SUM(F48,G48)</f>
        <v>11</v>
      </c>
      <c r="F48" s="1152">
        <v>6</v>
      </c>
      <c r="G48" s="1152">
        <v>5</v>
      </c>
      <c r="H48" s="1128"/>
      <c r="I48" s="1128"/>
    </row>
    <row r="49" spans="1:9" x14ac:dyDescent="0.35">
      <c r="A49" s="1162" t="s">
        <v>1697</v>
      </c>
      <c r="B49" s="1187">
        <f>SUM(C49,D49)</f>
        <v>3</v>
      </c>
      <c r="C49" s="1151">
        <v>2</v>
      </c>
      <c r="D49" s="1151">
        <v>1</v>
      </c>
      <c r="E49" s="1187">
        <f>SUM(F49,G49)</f>
        <v>4</v>
      </c>
      <c r="F49" s="1152">
        <v>3</v>
      </c>
      <c r="G49" s="1152">
        <v>1</v>
      </c>
      <c r="H49" s="1128"/>
      <c r="I49" s="1128"/>
    </row>
    <row r="50" spans="1:9" x14ac:dyDescent="0.35">
      <c r="A50" s="1199"/>
      <c r="B50" s="1197"/>
      <c r="C50" s="1164"/>
      <c r="D50" s="1164"/>
      <c r="E50" s="1197"/>
      <c r="F50" s="1165"/>
      <c r="G50" s="1165"/>
      <c r="H50" s="1128"/>
      <c r="I50" s="1128"/>
    </row>
    <row r="51" spans="1:9" x14ac:dyDescent="0.35">
      <c r="A51" s="1166" t="s">
        <v>1704</v>
      </c>
      <c r="B51" s="1187">
        <f>SUM(C51,D51)</f>
        <v>14</v>
      </c>
      <c r="C51" s="1148">
        <v>5</v>
      </c>
      <c r="D51" s="1148">
        <v>9</v>
      </c>
      <c r="E51" s="1187">
        <f>SUM(F51,G51)</f>
        <v>23</v>
      </c>
      <c r="F51" s="1148">
        <v>11</v>
      </c>
      <c r="G51" s="1148">
        <v>12</v>
      </c>
      <c r="H51" s="1128"/>
      <c r="I51" s="1128"/>
    </row>
    <row r="52" spans="1:9" x14ac:dyDescent="0.35">
      <c r="A52" s="1162" t="s">
        <v>1696</v>
      </c>
      <c r="B52" s="1187">
        <f>SUM(C52,D52)</f>
        <v>12</v>
      </c>
      <c r="C52" s="1151">
        <v>5</v>
      </c>
      <c r="D52" s="1151">
        <v>7</v>
      </c>
      <c r="E52" s="1187">
        <f>SUM(F52,G52)</f>
        <v>21</v>
      </c>
      <c r="F52" s="1200">
        <v>11</v>
      </c>
      <c r="G52" s="1152">
        <v>10</v>
      </c>
      <c r="H52" s="1128"/>
      <c r="I52" s="1128"/>
    </row>
    <row r="53" spans="1:9" x14ac:dyDescent="0.35">
      <c r="A53" s="1162" t="s">
        <v>1697</v>
      </c>
      <c r="B53" s="1187">
        <f>SUM(C53,D53)</f>
        <v>2</v>
      </c>
      <c r="C53" s="1151">
        <v>0</v>
      </c>
      <c r="D53" s="1151">
        <v>2</v>
      </c>
      <c r="E53" s="1187">
        <f>SUM(F53,G53)</f>
        <v>2</v>
      </c>
      <c r="F53" s="1200">
        <v>0</v>
      </c>
      <c r="G53" s="1152">
        <v>2</v>
      </c>
      <c r="H53" s="1128"/>
      <c r="I53" s="1128"/>
    </row>
    <row r="54" spans="1:9" x14ac:dyDescent="0.35">
      <c r="A54" s="1199"/>
      <c r="B54" s="1197"/>
      <c r="C54" s="1164"/>
      <c r="D54" s="1164"/>
      <c r="E54" s="1197"/>
      <c r="F54" s="1165"/>
      <c r="G54" s="1165"/>
      <c r="H54" s="1128"/>
      <c r="I54" s="1128"/>
    </row>
    <row r="55" spans="1:9" x14ac:dyDescent="0.35">
      <c r="A55" s="1171" t="s">
        <v>76</v>
      </c>
      <c r="B55" s="1187">
        <f>SUM(C55,D55)</f>
        <v>0</v>
      </c>
      <c r="C55" s="1148">
        <v>0</v>
      </c>
      <c r="D55" s="1148">
        <v>0</v>
      </c>
      <c r="E55" s="1187">
        <f>SUM(F55,G55)</f>
        <v>16</v>
      </c>
      <c r="F55" s="1148">
        <v>12</v>
      </c>
      <c r="G55" s="1148">
        <v>4</v>
      </c>
      <c r="H55" s="1128"/>
      <c r="I55" s="1128"/>
    </row>
    <row r="56" spans="1:9" x14ac:dyDescent="0.35">
      <c r="A56" s="1162" t="s">
        <v>1696</v>
      </c>
      <c r="B56" s="1187">
        <f>SUM(C56,D56)</f>
        <v>0</v>
      </c>
      <c r="C56" s="1151">
        <v>0</v>
      </c>
      <c r="D56" s="1151">
        <v>0</v>
      </c>
      <c r="E56" s="1187">
        <f>SUM(F56,G56)</f>
        <v>9</v>
      </c>
      <c r="F56" s="1152">
        <v>7</v>
      </c>
      <c r="G56" s="1152">
        <v>2</v>
      </c>
      <c r="H56" s="1128"/>
      <c r="I56" s="1128"/>
    </row>
    <row r="57" spans="1:9" x14ac:dyDescent="0.35">
      <c r="A57" s="1162" t="s">
        <v>1697</v>
      </c>
      <c r="B57" s="1187">
        <f>SUM(C57,D57)</f>
        <v>0</v>
      </c>
      <c r="C57" s="1151">
        <v>0</v>
      </c>
      <c r="D57" s="1151">
        <v>0</v>
      </c>
      <c r="E57" s="1187">
        <f>SUM(F57,G57)</f>
        <v>7</v>
      </c>
      <c r="F57" s="1152">
        <v>5</v>
      </c>
      <c r="G57" s="1152">
        <v>2</v>
      </c>
      <c r="H57" s="1128"/>
      <c r="I57" s="1128"/>
    </row>
    <row r="58" spans="1:9" x14ac:dyDescent="0.35">
      <c r="A58" s="1163"/>
      <c r="B58" s="1197"/>
      <c r="C58" s="1164"/>
      <c r="D58" s="1164"/>
      <c r="E58" s="1197"/>
      <c r="F58" s="1165"/>
      <c r="G58" s="1165"/>
      <c r="H58" s="1128"/>
      <c r="I58" s="1128"/>
    </row>
    <row r="59" spans="1:9" x14ac:dyDescent="0.35">
      <c r="A59" s="1166" t="s">
        <v>78</v>
      </c>
      <c r="B59" s="1187">
        <f>SUM(C59,D59)</f>
        <v>14</v>
      </c>
      <c r="C59" s="1148">
        <v>9</v>
      </c>
      <c r="D59" s="1148">
        <v>5</v>
      </c>
      <c r="E59" s="1187">
        <f>SUM(F59,G59)</f>
        <v>11</v>
      </c>
      <c r="F59" s="1148">
        <v>7</v>
      </c>
      <c r="G59" s="1148">
        <v>4</v>
      </c>
      <c r="H59" s="1128"/>
      <c r="I59" s="1128"/>
    </row>
    <row r="60" spans="1:9" x14ac:dyDescent="0.35">
      <c r="A60" s="1162" t="s">
        <v>3143</v>
      </c>
      <c r="B60" s="1187">
        <f>SUM(C60,D60)</f>
        <v>1</v>
      </c>
      <c r="C60" s="1151">
        <v>1</v>
      </c>
      <c r="D60" s="1151">
        <v>0</v>
      </c>
      <c r="E60" s="1187">
        <f>SUM(F60,G60)</f>
        <v>0</v>
      </c>
      <c r="F60" s="1151">
        <v>0</v>
      </c>
      <c r="G60" s="1151">
        <v>0</v>
      </c>
      <c r="H60" s="1128"/>
      <c r="I60" s="1128"/>
    </row>
    <row r="61" spans="1:9" x14ac:dyDescent="0.35">
      <c r="A61" s="1162" t="s">
        <v>1696</v>
      </c>
      <c r="B61" s="1187">
        <f>SUM(C61,D61)</f>
        <v>11</v>
      </c>
      <c r="C61" s="1151">
        <v>7</v>
      </c>
      <c r="D61" s="1151">
        <v>4</v>
      </c>
      <c r="E61" s="1187">
        <f>SUM(F61,G61)</f>
        <v>10</v>
      </c>
      <c r="F61" s="1152">
        <v>7</v>
      </c>
      <c r="G61" s="1152">
        <v>3</v>
      </c>
      <c r="H61" s="1128"/>
      <c r="I61" s="1128"/>
    </row>
    <row r="62" spans="1:9" x14ac:dyDescent="0.35">
      <c r="A62" s="1162" t="s">
        <v>1697</v>
      </c>
      <c r="B62" s="1187">
        <f>SUM(C62,D62)</f>
        <v>2</v>
      </c>
      <c r="C62" s="1151">
        <v>1</v>
      </c>
      <c r="D62" s="1151">
        <v>1</v>
      </c>
      <c r="E62" s="1187">
        <f>SUM(F62,G62)</f>
        <v>1</v>
      </c>
      <c r="F62" s="1152">
        <v>0</v>
      </c>
      <c r="G62" s="1152">
        <v>1</v>
      </c>
      <c r="H62" s="1128"/>
      <c r="I62" s="1128"/>
    </row>
    <row r="63" spans="1:9" x14ac:dyDescent="0.35">
      <c r="A63" s="1163"/>
      <c r="B63" s="1197"/>
      <c r="C63" s="1164"/>
      <c r="D63" s="1164"/>
      <c r="E63" s="1197"/>
      <c r="F63" s="1165"/>
      <c r="G63" s="1165"/>
      <c r="H63" s="1128"/>
      <c r="I63" s="1128"/>
    </row>
    <row r="64" spans="1:9" x14ac:dyDescent="0.35">
      <c r="A64" s="1171" t="s">
        <v>1705</v>
      </c>
      <c r="B64" s="1187">
        <f>SUM(C64,D64)</f>
        <v>11</v>
      </c>
      <c r="C64" s="1148">
        <v>6</v>
      </c>
      <c r="D64" s="1148">
        <v>5</v>
      </c>
      <c r="E64" s="1187">
        <f>SUM(F64,G64)</f>
        <v>18</v>
      </c>
      <c r="F64" s="1148">
        <v>11</v>
      </c>
      <c r="G64" s="1148">
        <v>7</v>
      </c>
      <c r="H64" s="1128"/>
      <c r="I64" s="1128"/>
    </row>
    <row r="65" spans="1:9" x14ac:dyDescent="0.35">
      <c r="A65" s="1162" t="s">
        <v>1696</v>
      </c>
      <c r="B65" s="1187">
        <f>SUM(C65,D65)</f>
        <v>5</v>
      </c>
      <c r="C65" s="1151">
        <v>1</v>
      </c>
      <c r="D65" s="1151">
        <v>4</v>
      </c>
      <c r="E65" s="1187">
        <f>SUM(F65,G65)</f>
        <v>12</v>
      </c>
      <c r="F65" s="1151">
        <v>8</v>
      </c>
      <c r="G65" s="1151">
        <v>4</v>
      </c>
      <c r="H65" s="1128"/>
      <c r="I65" s="1128"/>
    </row>
    <row r="66" spans="1:9" x14ac:dyDescent="0.35">
      <c r="A66" s="1162" t="s">
        <v>1697</v>
      </c>
      <c r="B66" s="1187">
        <f>SUM(C66,D66)</f>
        <v>6</v>
      </c>
      <c r="C66" s="1151">
        <v>5</v>
      </c>
      <c r="D66" s="1151">
        <v>1</v>
      </c>
      <c r="E66" s="1187">
        <f>SUM(F66,G66)</f>
        <v>6</v>
      </c>
      <c r="F66" s="1151">
        <v>3</v>
      </c>
      <c r="G66" s="1151">
        <v>3</v>
      </c>
      <c r="H66" s="1128"/>
      <c r="I66" s="1128"/>
    </row>
    <row r="67" spans="1:9" x14ac:dyDescent="0.35">
      <c r="A67" s="1163"/>
      <c r="B67" s="1197"/>
      <c r="C67" s="1164"/>
      <c r="D67" s="1164"/>
      <c r="E67" s="1197"/>
      <c r="F67" s="1165"/>
      <c r="G67" s="1165"/>
      <c r="H67" s="1128"/>
      <c r="I67" s="1128"/>
    </row>
    <row r="68" spans="1:9" x14ac:dyDescent="0.35">
      <c r="A68" s="1171" t="s">
        <v>785</v>
      </c>
      <c r="B68" s="1187">
        <f>SUM(C68,D68)</f>
        <v>4</v>
      </c>
      <c r="C68" s="1148">
        <v>1</v>
      </c>
      <c r="D68" s="1148">
        <v>3</v>
      </c>
      <c r="E68" s="1187">
        <f>SUM(F68,G68)</f>
        <v>15</v>
      </c>
      <c r="F68" s="1148">
        <v>15</v>
      </c>
      <c r="G68" s="1148">
        <v>0</v>
      </c>
      <c r="H68" s="1128"/>
      <c r="I68" s="1128"/>
    </row>
    <row r="69" spans="1:9" x14ac:dyDescent="0.35">
      <c r="A69" s="1162" t="s">
        <v>1696</v>
      </c>
      <c r="B69" s="1187">
        <f>SUM(C69,D69)</f>
        <v>3</v>
      </c>
      <c r="C69" s="1151">
        <v>0</v>
      </c>
      <c r="D69" s="1151">
        <v>3</v>
      </c>
      <c r="E69" s="1187">
        <f>SUM(F69,G69)</f>
        <v>8</v>
      </c>
      <c r="F69" s="1151">
        <v>8</v>
      </c>
      <c r="G69" s="1151">
        <v>0</v>
      </c>
      <c r="H69" s="1128"/>
      <c r="I69" s="1128"/>
    </row>
    <row r="70" spans="1:9" x14ac:dyDescent="0.35">
      <c r="A70" s="1162" t="s">
        <v>1697</v>
      </c>
      <c r="B70" s="1187">
        <f>SUM(C70,D70)</f>
        <v>1</v>
      </c>
      <c r="C70" s="1151">
        <v>1</v>
      </c>
      <c r="D70" s="1151">
        <v>0</v>
      </c>
      <c r="E70" s="1187">
        <f>SUM(F70,G70)</f>
        <v>7</v>
      </c>
      <c r="F70" s="1151">
        <v>7</v>
      </c>
      <c r="G70" s="1151">
        <v>0</v>
      </c>
      <c r="H70" s="1128"/>
      <c r="I70" s="1128"/>
    </row>
    <row r="71" spans="1:9" x14ac:dyDescent="0.35">
      <c r="A71" s="1163"/>
      <c r="B71" s="1197"/>
      <c r="C71" s="1164"/>
      <c r="D71" s="1164"/>
      <c r="E71" s="1197"/>
      <c r="F71" s="1165"/>
      <c r="G71" s="1165"/>
      <c r="H71" s="1128"/>
      <c r="I71" s="1128"/>
    </row>
    <row r="72" spans="1:9" x14ac:dyDescent="0.35">
      <c r="A72" s="1166" t="s">
        <v>81</v>
      </c>
      <c r="B72" s="1187">
        <f>SUM(C72,D72)</f>
        <v>0</v>
      </c>
      <c r="C72" s="1148">
        <v>0</v>
      </c>
      <c r="D72" s="1148">
        <v>0</v>
      </c>
      <c r="E72" s="1187">
        <f>SUM(F72,G72)</f>
        <v>4</v>
      </c>
      <c r="F72" s="1148">
        <v>1</v>
      </c>
      <c r="G72" s="1148">
        <v>3</v>
      </c>
      <c r="H72" s="1128"/>
      <c r="I72" s="1128"/>
    </row>
    <row r="73" spans="1:9" x14ac:dyDescent="0.35">
      <c r="A73" s="1162" t="s">
        <v>1696</v>
      </c>
      <c r="B73" s="1187">
        <f>SUM(C73,D73)</f>
        <v>0</v>
      </c>
      <c r="C73" s="1151">
        <v>0</v>
      </c>
      <c r="D73" s="1151">
        <v>0</v>
      </c>
      <c r="E73" s="1187">
        <f>SUM(F73,G73)</f>
        <v>4</v>
      </c>
      <c r="F73" s="1152">
        <v>1</v>
      </c>
      <c r="G73" s="1152">
        <v>3</v>
      </c>
      <c r="H73" s="1128"/>
      <c r="I73" s="1128"/>
    </row>
    <row r="74" spans="1:9" x14ac:dyDescent="0.35">
      <c r="A74" s="1162" t="s">
        <v>1697</v>
      </c>
      <c r="B74" s="1187">
        <f>SUM(C74,D74)</f>
        <v>0</v>
      </c>
      <c r="C74" s="1151">
        <v>0</v>
      </c>
      <c r="D74" s="1151">
        <v>0</v>
      </c>
      <c r="E74" s="1187">
        <f>SUM(F74,G74)</f>
        <v>0</v>
      </c>
      <c r="F74" s="1152">
        <v>0</v>
      </c>
      <c r="G74" s="1152">
        <v>0</v>
      </c>
      <c r="H74" s="1128"/>
      <c r="I74" s="1128"/>
    </row>
    <row r="75" spans="1:9" x14ac:dyDescent="0.35">
      <c r="A75" s="1163"/>
      <c r="B75" s="1197"/>
      <c r="C75" s="1164"/>
      <c r="D75" s="1164"/>
      <c r="E75" s="1197"/>
      <c r="F75" s="1165"/>
      <c r="G75" s="1165"/>
      <c r="H75" s="1128"/>
      <c r="I75" s="1128"/>
    </row>
    <row r="76" spans="1:9" x14ac:dyDescent="0.35">
      <c r="A76" s="1166" t="s">
        <v>1707</v>
      </c>
      <c r="B76" s="1187">
        <f t="shared" ref="B76:B84" si="4">SUM(C76,D76)</f>
        <v>4</v>
      </c>
      <c r="C76" s="1148">
        <v>0</v>
      </c>
      <c r="D76" s="1148">
        <v>4</v>
      </c>
      <c r="E76" s="1187">
        <f t="shared" ref="E76:E84" si="5">SUM(F76,G76)</f>
        <v>20</v>
      </c>
      <c r="F76" s="1148">
        <v>13</v>
      </c>
      <c r="G76" s="1148">
        <v>7</v>
      </c>
      <c r="H76" s="1129"/>
      <c r="I76" s="1128"/>
    </row>
    <row r="77" spans="1:9" x14ac:dyDescent="0.35">
      <c r="A77" s="1169" t="s">
        <v>1708</v>
      </c>
      <c r="B77" s="1187">
        <f t="shared" si="4"/>
        <v>4</v>
      </c>
      <c r="C77" s="1148">
        <v>0</v>
      </c>
      <c r="D77" s="1148">
        <v>4</v>
      </c>
      <c r="E77" s="1187">
        <f t="shared" si="5"/>
        <v>10</v>
      </c>
      <c r="F77" s="1148">
        <v>5</v>
      </c>
      <c r="G77" s="1148">
        <v>5</v>
      </c>
      <c r="H77" s="1129"/>
      <c r="I77" s="1128"/>
    </row>
    <row r="78" spans="1:9" x14ac:dyDescent="0.35">
      <c r="A78" s="1162" t="s">
        <v>1696</v>
      </c>
      <c r="B78" s="1187">
        <f t="shared" si="4"/>
        <v>1</v>
      </c>
      <c r="C78" s="1151">
        <v>0</v>
      </c>
      <c r="D78" s="1151">
        <v>1</v>
      </c>
      <c r="E78" s="1187">
        <f t="shared" si="5"/>
        <v>5</v>
      </c>
      <c r="F78" s="1152">
        <v>4</v>
      </c>
      <c r="G78" s="1152">
        <v>1</v>
      </c>
      <c r="H78" s="1182"/>
      <c r="I78" s="1128"/>
    </row>
    <row r="79" spans="1:9" x14ac:dyDescent="0.35">
      <c r="A79" s="1162" t="s">
        <v>1697</v>
      </c>
      <c r="B79" s="1187">
        <f t="shared" si="4"/>
        <v>3</v>
      </c>
      <c r="C79" s="1151">
        <v>0</v>
      </c>
      <c r="D79" s="1151">
        <v>3</v>
      </c>
      <c r="E79" s="1187">
        <f t="shared" si="5"/>
        <v>4</v>
      </c>
      <c r="F79" s="1152">
        <v>1</v>
      </c>
      <c r="G79" s="1152">
        <v>3</v>
      </c>
      <c r="H79" s="1182"/>
      <c r="I79" s="1128"/>
    </row>
    <row r="80" spans="1:9" x14ac:dyDescent="0.35">
      <c r="A80" s="1162" t="s">
        <v>3144</v>
      </c>
      <c r="B80" s="1187"/>
      <c r="C80" s="1151">
        <v>0</v>
      </c>
      <c r="D80" s="1151">
        <v>0</v>
      </c>
      <c r="E80" s="1187">
        <f t="shared" si="5"/>
        <v>1</v>
      </c>
      <c r="F80" s="1152">
        <v>0</v>
      </c>
      <c r="G80" s="1152">
        <v>1</v>
      </c>
      <c r="H80" s="1182"/>
      <c r="I80" s="1128"/>
    </row>
    <row r="81" spans="1:9" x14ac:dyDescent="0.35">
      <c r="A81" s="1169" t="s">
        <v>1709</v>
      </c>
      <c r="B81" s="1187">
        <f t="shared" si="4"/>
        <v>0</v>
      </c>
      <c r="C81" s="1148">
        <v>0</v>
      </c>
      <c r="D81" s="1148">
        <v>0</v>
      </c>
      <c r="E81" s="1187">
        <f t="shared" si="5"/>
        <v>10</v>
      </c>
      <c r="F81" s="1148">
        <v>8</v>
      </c>
      <c r="G81" s="1148">
        <v>2</v>
      </c>
      <c r="H81" s="1129"/>
      <c r="I81" s="1128"/>
    </row>
    <row r="82" spans="1:9" x14ac:dyDescent="0.35">
      <c r="A82" s="1169" t="s">
        <v>3143</v>
      </c>
      <c r="B82" s="1187">
        <v>0</v>
      </c>
      <c r="C82" s="1151">
        <v>0</v>
      </c>
      <c r="D82" s="1151">
        <v>0</v>
      </c>
      <c r="E82" s="1187">
        <f t="shared" si="5"/>
        <v>1</v>
      </c>
      <c r="F82" s="1151">
        <v>1</v>
      </c>
      <c r="G82" s="1151">
        <v>0</v>
      </c>
      <c r="H82" s="1129"/>
      <c r="I82" s="1128"/>
    </row>
    <row r="83" spans="1:9" x14ac:dyDescent="0.35">
      <c r="A83" s="1162" t="s">
        <v>1696</v>
      </c>
      <c r="B83" s="1187">
        <f t="shared" si="4"/>
        <v>0</v>
      </c>
      <c r="C83" s="1151">
        <v>0</v>
      </c>
      <c r="D83" s="1151">
        <v>0</v>
      </c>
      <c r="E83" s="1187">
        <f t="shared" si="5"/>
        <v>6</v>
      </c>
      <c r="F83" s="1152">
        <v>4</v>
      </c>
      <c r="G83" s="1152">
        <v>2</v>
      </c>
      <c r="H83" s="1182"/>
      <c r="I83" s="1128"/>
    </row>
    <row r="84" spans="1:9" x14ac:dyDescent="0.35">
      <c r="A84" s="1162" t="s">
        <v>1697</v>
      </c>
      <c r="B84" s="1187">
        <f t="shared" si="4"/>
        <v>0</v>
      </c>
      <c r="C84" s="1151">
        <v>0</v>
      </c>
      <c r="D84" s="1151">
        <v>0</v>
      </c>
      <c r="E84" s="1187">
        <f t="shared" si="5"/>
        <v>3</v>
      </c>
      <c r="F84" s="1152">
        <v>3</v>
      </c>
      <c r="G84" s="1152">
        <v>0</v>
      </c>
      <c r="H84" s="1182"/>
      <c r="I84" s="1128"/>
    </row>
    <row r="85" spans="1:9" x14ac:dyDescent="0.35">
      <c r="A85" s="1163"/>
      <c r="B85" s="1197"/>
      <c r="C85" s="1164"/>
      <c r="D85" s="1164"/>
      <c r="E85" s="1197"/>
      <c r="F85" s="1165"/>
      <c r="G85" s="1165"/>
      <c r="H85" s="1182"/>
      <c r="I85" s="1128"/>
    </row>
    <row r="86" spans="1:9" x14ac:dyDescent="0.35">
      <c r="A86" s="1166" t="s">
        <v>83</v>
      </c>
      <c r="B86" s="1187">
        <f>SUM(C86,D86)</f>
        <v>5</v>
      </c>
      <c r="C86" s="1148">
        <v>4</v>
      </c>
      <c r="D86" s="1148">
        <v>1</v>
      </c>
      <c r="E86" s="1187">
        <f>SUM(F86,G86)</f>
        <v>73</v>
      </c>
      <c r="F86" s="1148">
        <v>41</v>
      </c>
      <c r="G86" s="1148">
        <v>32</v>
      </c>
      <c r="H86" s="1129"/>
      <c r="I86" s="1128"/>
    </row>
    <row r="87" spans="1:9" x14ac:dyDescent="0.35">
      <c r="A87" s="1162" t="s">
        <v>1696</v>
      </c>
      <c r="B87" s="1187">
        <f>SUM(C87,D87)</f>
        <v>3</v>
      </c>
      <c r="C87" s="1151">
        <v>3</v>
      </c>
      <c r="D87" s="1151">
        <v>0</v>
      </c>
      <c r="E87" s="1187">
        <f>SUM(F87,G87)</f>
        <v>55</v>
      </c>
      <c r="F87" s="1152">
        <v>32</v>
      </c>
      <c r="G87" s="1152">
        <v>23</v>
      </c>
      <c r="H87" s="1182"/>
      <c r="I87" s="1128"/>
    </row>
    <row r="88" spans="1:9" x14ac:dyDescent="0.35">
      <c r="A88" s="1162" t="s">
        <v>1697</v>
      </c>
      <c r="B88" s="1187">
        <f>SUM(C88,D88)</f>
        <v>2</v>
      </c>
      <c r="C88" s="1151">
        <v>1</v>
      </c>
      <c r="D88" s="1151">
        <v>1</v>
      </c>
      <c r="E88" s="1187">
        <f>SUM(F88,G88)</f>
        <v>18</v>
      </c>
      <c r="F88" s="1152">
        <v>9</v>
      </c>
      <c r="G88" s="1152">
        <v>9</v>
      </c>
      <c r="H88" s="1182"/>
      <c r="I88" s="1128"/>
    </row>
    <row r="89" spans="1:9" x14ac:dyDescent="0.35">
      <c r="A89" s="1163"/>
      <c r="B89" s="1197"/>
      <c r="C89" s="1164"/>
      <c r="D89" s="1164"/>
      <c r="E89" s="1197"/>
      <c r="F89" s="1165"/>
      <c r="G89" s="1165"/>
      <c r="H89" s="1182"/>
      <c r="I89" s="1128"/>
    </row>
    <row r="90" spans="1:9" x14ac:dyDescent="0.35">
      <c r="A90" s="1163"/>
      <c r="B90" s="1197"/>
      <c r="C90" s="1164"/>
      <c r="D90" s="1164"/>
      <c r="E90" s="1197"/>
      <c r="F90" s="1165"/>
      <c r="G90" s="1165"/>
      <c r="H90" s="1182"/>
      <c r="I90" s="1128"/>
    </row>
    <row r="91" spans="1:9" x14ac:dyDescent="0.35">
      <c r="A91" s="1166" t="s">
        <v>85</v>
      </c>
      <c r="B91" s="1187">
        <f>SUM(C91,D91)</f>
        <v>300</v>
      </c>
      <c r="C91" s="1148">
        <v>139</v>
      </c>
      <c r="D91" s="1148">
        <v>161</v>
      </c>
      <c r="E91" s="1187">
        <f>SUM(F91,G91)</f>
        <v>57</v>
      </c>
      <c r="F91" s="1148">
        <v>28</v>
      </c>
      <c r="G91" s="1148">
        <v>29</v>
      </c>
      <c r="H91" s="1129"/>
      <c r="I91" s="1128"/>
    </row>
    <row r="92" spans="1:9" x14ac:dyDescent="0.35">
      <c r="A92" s="1162" t="s">
        <v>1696</v>
      </c>
      <c r="B92" s="1187">
        <f>SUM(C92,D92)</f>
        <v>259</v>
      </c>
      <c r="C92" s="1151">
        <v>121</v>
      </c>
      <c r="D92" s="1151">
        <v>138</v>
      </c>
      <c r="E92" s="1187">
        <f>SUM(F92,G92)</f>
        <v>47</v>
      </c>
      <c r="F92" s="1151">
        <v>25</v>
      </c>
      <c r="G92" s="1151">
        <v>22</v>
      </c>
      <c r="H92" s="1128"/>
      <c r="I92" s="1128"/>
    </row>
    <row r="93" spans="1:9" x14ac:dyDescent="0.35">
      <c r="A93" s="1162" t="s">
        <v>1697</v>
      </c>
      <c r="B93" s="1187">
        <f>SUM(C93,D93)</f>
        <v>41</v>
      </c>
      <c r="C93" s="1151">
        <v>18</v>
      </c>
      <c r="D93" s="1151">
        <v>23</v>
      </c>
      <c r="E93" s="1187">
        <f>SUM(F93,G93)</f>
        <v>10</v>
      </c>
      <c r="F93" s="1151">
        <v>3</v>
      </c>
      <c r="G93" s="1151">
        <v>7</v>
      </c>
      <c r="H93" s="1128"/>
      <c r="I93" s="1128"/>
    </row>
    <row r="94" spans="1:9" x14ac:dyDescent="0.35">
      <c r="A94" s="1163"/>
      <c r="B94" s="1197"/>
      <c r="C94" s="1164"/>
      <c r="D94" s="1164"/>
      <c r="E94" s="1197"/>
      <c r="F94" s="1164"/>
      <c r="G94" s="1164"/>
      <c r="H94" s="1128"/>
      <c r="I94" s="1128"/>
    </row>
    <row r="95" spans="1:9" x14ac:dyDescent="0.35">
      <c r="A95" s="1166" t="s">
        <v>1710</v>
      </c>
      <c r="B95" s="1187">
        <f>SUM(C95,D95)</f>
        <v>9</v>
      </c>
      <c r="C95" s="1148">
        <v>6</v>
      </c>
      <c r="D95" s="1148">
        <v>3</v>
      </c>
      <c r="E95" s="1187">
        <f>SUM(F95,G95)</f>
        <v>3</v>
      </c>
      <c r="F95" s="1148">
        <v>3</v>
      </c>
      <c r="G95" s="1148">
        <v>0</v>
      </c>
      <c r="H95" s="1129"/>
      <c r="I95" s="1128"/>
    </row>
    <row r="96" spans="1:9" x14ac:dyDescent="0.35">
      <c r="A96" s="1162" t="s">
        <v>1696</v>
      </c>
      <c r="B96" s="1187">
        <f>SUM(C96,D96)</f>
        <v>5</v>
      </c>
      <c r="C96" s="1151">
        <v>3</v>
      </c>
      <c r="D96" s="1151">
        <v>2</v>
      </c>
      <c r="E96" s="1187">
        <f>SUM(F96,G96)</f>
        <v>2</v>
      </c>
      <c r="F96" s="1151">
        <v>2</v>
      </c>
      <c r="G96" s="1151">
        <v>0</v>
      </c>
      <c r="H96" s="1128"/>
      <c r="I96" s="1128"/>
    </row>
    <row r="97" spans="1:16" x14ac:dyDescent="0.35">
      <c r="A97" s="1162" t="s">
        <v>1697</v>
      </c>
      <c r="B97" s="1187">
        <f>SUM(C97,D97)</f>
        <v>4</v>
      </c>
      <c r="C97" s="1151">
        <v>3</v>
      </c>
      <c r="D97" s="1151">
        <v>1</v>
      </c>
      <c r="E97" s="1187">
        <f>SUM(F97,G97)</f>
        <v>1</v>
      </c>
      <c r="F97" s="1151">
        <v>1</v>
      </c>
      <c r="G97" s="1151">
        <v>0</v>
      </c>
      <c r="H97" s="1128"/>
      <c r="I97" s="1128"/>
    </row>
    <row r="98" spans="1:16" x14ac:dyDescent="0.35">
      <c r="A98" s="1163"/>
      <c r="B98" s="1197"/>
      <c r="C98" s="1164"/>
      <c r="D98" s="1164"/>
      <c r="E98" s="1197"/>
      <c r="F98" s="1164"/>
      <c r="G98" s="1164"/>
      <c r="H98" s="1128"/>
      <c r="I98" s="1128"/>
    </row>
    <row r="99" spans="1:16" x14ac:dyDescent="0.35">
      <c r="A99" s="1166" t="s">
        <v>89</v>
      </c>
      <c r="B99" s="1187">
        <f>SUM(C99,D99)</f>
        <v>2</v>
      </c>
      <c r="C99" s="1148">
        <v>1</v>
      </c>
      <c r="D99" s="1148">
        <v>1</v>
      </c>
      <c r="E99" s="1187">
        <f>SUM(F99,G99)</f>
        <v>28</v>
      </c>
      <c r="F99" s="1148">
        <v>18</v>
      </c>
      <c r="G99" s="1148">
        <v>10</v>
      </c>
      <c r="H99" s="1128"/>
      <c r="I99" s="1128"/>
    </row>
    <row r="100" spans="1:16" x14ac:dyDescent="0.35">
      <c r="A100" s="1162" t="s">
        <v>3143</v>
      </c>
      <c r="B100" s="1187">
        <f>SUM(C100,D100)</f>
        <v>1</v>
      </c>
      <c r="C100" s="1151">
        <v>1</v>
      </c>
      <c r="D100" s="1151">
        <v>0</v>
      </c>
      <c r="E100" s="1187">
        <f>SUM(F100,G100)</f>
        <v>1</v>
      </c>
      <c r="F100" s="1152">
        <v>0</v>
      </c>
      <c r="G100" s="1152">
        <v>1</v>
      </c>
      <c r="H100" s="1128"/>
      <c r="I100" s="1128"/>
    </row>
    <row r="101" spans="1:16" x14ac:dyDescent="0.35">
      <c r="A101" s="1162" t="s">
        <v>1696</v>
      </c>
      <c r="B101" s="1187">
        <f>SUM(C101,D101)</f>
        <v>1</v>
      </c>
      <c r="C101" s="1151">
        <v>0</v>
      </c>
      <c r="D101" s="1151">
        <v>1</v>
      </c>
      <c r="E101" s="1187">
        <f>SUM(F101,G101)</f>
        <v>15</v>
      </c>
      <c r="F101" s="1152">
        <v>9</v>
      </c>
      <c r="G101" s="1152">
        <v>6</v>
      </c>
      <c r="H101" s="1128"/>
      <c r="I101" s="1128"/>
    </row>
    <row r="102" spans="1:16" x14ac:dyDescent="0.35">
      <c r="A102" s="1162" t="s">
        <v>1697</v>
      </c>
      <c r="B102" s="1187">
        <v>0</v>
      </c>
      <c r="C102" s="1151">
        <v>0</v>
      </c>
      <c r="D102" s="1151">
        <v>0</v>
      </c>
      <c r="E102" s="1187">
        <f>SUM(F102,G102)</f>
        <v>12</v>
      </c>
      <c r="F102" s="1152">
        <v>9</v>
      </c>
      <c r="G102" s="1152">
        <v>3</v>
      </c>
      <c r="H102" s="1128"/>
      <c r="I102" s="1128"/>
    </row>
    <row r="103" spans="1:16" x14ac:dyDescent="0.35">
      <c r="A103" s="1566" t="s">
        <v>1711</v>
      </c>
      <c r="B103" s="1566"/>
      <c r="C103" s="1566"/>
      <c r="D103" s="1566"/>
      <c r="E103" s="1566"/>
      <c r="F103" s="1566"/>
      <c r="G103" s="1566"/>
      <c r="H103" s="1128"/>
      <c r="I103" s="1128"/>
      <c r="K103" s="95"/>
      <c r="L103" s="95"/>
      <c r="M103" s="95"/>
      <c r="N103" s="95"/>
      <c r="O103" s="95"/>
      <c r="P103" s="95"/>
    </row>
    <row r="104" spans="1:16" x14ac:dyDescent="0.35">
      <c r="A104" s="1201" t="s">
        <v>141</v>
      </c>
      <c r="B104" s="1201"/>
      <c r="C104" s="1201"/>
      <c r="D104" s="1201"/>
      <c r="E104" s="1201"/>
      <c r="F104" s="1201"/>
      <c r="G104" s="1201"/>
      <c r="H104" s="1128"/>
      <c r="I104" s="1128"/>
      <c r="K104" s="95"/>
      <c r="L104" s="95"/>
      <c r="M104" s="95"/>
      <c r="N104" s="95"/>
      <c r="O104" s="95"/>
      <c r="P104" s="95"/>
    </row>
    <row r="105" spans="1:16" ht="29.25" customHeight="1" x14ac:dyDescent="0.35">
      <c r="A105" s="1567" t="s">
        <v>3149</v>
      </c>
      <c r="B105" s="1567"/>
      <c r="C105" s="1567"/>
      <c r="D105" s="1567"/>
      <c r="E105" s="1567"/>
      <c r="F105" s="1567"/>
      <c r="G105" s="1567"/>
      <c r="H105" s="1183"/>
      <c r="I105" s="1183"/>
      <c r="J105" s="94"/>
      <c r="K105" s="94"/>
      <c r="L105" s="95"/>
      <c r="M105" s="95"/>
      <c r="N105" s="95"/>
      <c r="O105" s="95"/>
      <c r="P105" s="95"/>
    </row>
    <row r="106" spans="1:16" x14ac:dyDescent="0.35">
      <c r="A106" s="1566" t="s">
        <v>3150</v>
      </c>
      <c r="B106" s="1566"/>
      <c r="C106" s="1566"/>
      <c r="D106" s="1566"/>
      <c r="E106" s="1566"/>
      <c r="F106" s="1566"/>
      <c r="G106" s="1566"/>
      <c r="H106" s="1130"/>
      <c r="I106" s="1130"/>
      <c r="J106" s="95"/>
      <c r="K106" s="95"/>
      <c r="L106" s="95"/>
      <c r="M106" s="95"/>
      <c r="N106" s="95"/>
      <c r="O106" s="95"/>
      <c r="P106" s="95"/>
    </row>
    <row r="107" spans="1:16" x14ac:dyDescent="0.35">
      <c r="A107" s="1128"/>
      <c r="B107" s="1128"/>
      <c r="C107" s="1128"/>
      <c r="D107" s="1128"/>
      <c r="E107" s="1128"/>
      <c r="F107" s="1128"/>
      <c r="G107" s="1128"/>
      <c r="H107" s="1128"/>
      <c r="I107" s="1128"/>
    </row>
    <row r="108" spans="1:16" x14ac:dyDescent="0.35">
      <c r="A108" s="1186"/>
      <c r="B108" s="1128"/>
      <c r="C108" s="1128"/>
      <c r="D108" s="1128"/>
      <c r="E108" s="1128"/>
      <c r="F108" s="1128"/>
      <c r="G108" s="1128"/>
      <c r="H108" s="1128"/>
      <c r="I108" s="1128"/>
    </row>
    <row r="109" spans="1:16" x14ac:dyDescent="0.35">
      <c r="A109" s="1186"/>
      <c r="B109" s="1128"/>
      <c r="C109" s="1128"/>
      <c r="D109" s="1128"/>
      <c r="E109" s="1128"/>
      <c r="F109" s="1128"/>
      <c r="G109" s="1128"/>
      <c r="H109" s="1128"/>
      <c r="I109" s="1128"/>
    </row>
    <row r="110" spans="1:16" x14ac:dyDescent="0.35">
      <c r="A110" s="1128"/>
      <c r="B110" s="1128"/>
      <c r="C110" s="1128"/>
      <c r="D110" s="1128"/>
      <c r="E110" s="1128"/>
      <c r="F110" s="1128"/>
      <c r="G110" s="1128"/>
      <c r="H110" s="1128"/>
      <c r="I110" s="1128"/>
    </row>
    <row r="111" spans="1:16" x14ac:dyDescent="0.35">
      <c r="A111" s="1128"/>
      <c r="B111" s="1128"/>
      <c r="C111" s="1128"/>
      <c r="D111" s="1128"/>
      <c r="E111" s="1128"/>
      <c r="F111" s="1128"/>
      <c r="G111" s="1128"/>
      <c r="H111" s="1128"/>
      <c r="I111" s="1128"/>
    </row>
    <row r="112" spans="1:16" x14ac:dyDescent="0.35">
      <c r="A112" s="1128"/>
      <c r="B112" s="1128"/>
      <c r="C112" s="1128"/>
      <c r="D112" s="1128"/>
      <c r="E112" s="1128"/>
      <c r="F112" s="1128"/>
      <c r="G112" s="1128"/>
      <c r="H112" s="1128"/>
      <c r="I112" s="1128"/>
    </row>
    <row r="113" spans="1:9" x14ac:dyDescent="0.35">
      <c r="A113" s="1128"/>
      <c r="B113" s="1128"/>
      <c r="C113" s="1128"/>
      <c r="D113" s="1128"/>
      <c r="E113" s="1128"/>
      <c r="F113" s="1128"/>
      <c r="G113" s="1128"/>
      <c r="H113" s="1128"/>
      <c r="I113" s="1128"/>
    </row>
    <row r="114" spans="1:9" x14ac:dyDescent="0.35">
      <c r="A114" s="1128"/>
      <c r="B114" s="1128"/>
      <c r="C114" s="1128"/>
      <c r="D114" s="1128"/>
      <c r="E114" s="1128"/>
      <c r="F114" s="1128"/>
      <c r="G114" s="1128"/>
      <c r="H114" s="1128"/>
      <c r="I114" s="1128"/>
    </row>
    <row r="115" spans="1:9" x14ac:dyDescent="0.35">
      <c r="A115" s="1128"/>
      <c r="B115" s="1128"/>
      <c r="C115" s="1128"/>
      <c r="D115" s="1128"/>
      <c r="E115" s="1128"/>
      <c r="F115" s="1128"/>
      <c r="G115" s="1128"/>
      <c r="H115" s="1128"/>
      <c r="I115" s="1128"/>
    </row>
    <row r="116" spans="1:9" x14ac:dyDescent="0.35">
      <c r="A116" s="1128"/>
      <c r="B116" s="1128"/>
      <c r="C116" s="1128"/>
      <c r="D116" s="1128"/>
      <c r="E116" s="1128"/>
      <c r="F116" s="1128"/>
      <c r="G116" s="1128"/>
      <c r="H116" s="1128"/>
      <c r="I116" s="1128"/>
    </row>
    <row r="117" spans="1:9" x14ac:dyDescent="0.35">
      <c r="A117" s="1128"/>
      <c r="B117" s="1128"/>
      <c r="C117" s="1128"/>
      <c r="D117" s="1128"/>
      <c r="E117" s="1128"/>
      <c r="F117" s="1128"/>
      <c r="G117" s="1128"/>
      <c r="H117" s="1128"/>
      <c r="I117" s="1128"/>
    </row>
    <row r="118" spans="1:9" x14ac:dyDescent="0.35">
      <c r="A118" s="1128"/>
      <c r="B118" s="1128"/>
      <c r="C118" s="1128"/>
      <c r="D118" s="1128"/>
      <c r="E118" s="1128"/>
      <c r="F118" s="1128"/>
      <c r="G118" s="1128"/>
      <c r="H118" s="1128"/>
      <c r="I118" s="1128"/>
    </row>
    <row r="119" spans="1:9" x14ac:dyDescent="0.35">
      <c r="A119" s="1128"/>
      <c r="B119" s="1128"/>
      <c r="C119" s="1128"/>
      <c r="D119" s="1128"/>
      <c r="E119" s="1128"/>
      <c r="F119" s="1128"/>
      <c r="G119" s="1128"/>
      <c r="H119" s="1128"/>
      <c r="I119" s="1128"/>
    </row>
    <row r="120" spans="1:9" x14ac:dyDescent="0.35">
      <c r="A120" s="1128"/>
      <c r="B120" s="1128"/>
      <c r="C120" s="1128"/>
      <c r="D120" s="1128"/>
      <c r="E120" s="1128"/>
      <c r="F120" s="1128"/>
      <c r="G120" s="1128"/>
      <c r="H120" s="1128"/>
      <c r="I120" s="1128"/>
    </row>
    <row r="121" spans="1:9" x14ac:dyDescent="0.35">
      <c r="A121" s="1182"/>
      <c r="B121" s="1128"/>
      <c r="C121" s="1128"/>
      <c r="D121" s="1128"/>
      <c r="E121" s="1128"/>
      <c r="F121" s="1128"/>
      <c r="G121" s="1128"/>
      <c r="H121" s="1128"/>
      <c r="I121" s="1128"/>
    </row>
    <row r="122" spans="1:9" x14ac:dyDescent="0.35">
      <c r="A122" s="1182"/>
      <c r="B122" s="1128"/>
      <c r="C122" s="1128"/>
      <c r="D122" s="1128"/>
      <c r="E122" s="1128"/>
      <c r="F122" s="1128"/>
      <c r="G122" s="1128"/>
      <c r="H122" s="1128"/>
      <c r="I122" s="1128"/>
    </row>
  </sheetData>
  <mergeCells count="12">
    <mergeCell ref="F1:H2"/>
    <mergeCell ref="A103:G103"/>
    <mergeCell ref="A105:G105"/>
    <mergeCell ref="A106:G106"/>
    <mergeCell ref="A8:A10"/>
    <mergeCell ref="B8:B10"/>
    <mergeCell ref="E8:E10"/>
    <mergeCell ref="A7:G7"/>
    <mergeCell ref="C8:D8"/>
    <mergeCell ref="F8:G8"/>
    <mergeCell ref="C9:D9"/>
    <mergeCell ref="F9:G9"/>
  </mergeCells>
  <pageMargins left="0.78749999999999998" right="0" top="0.98402777777777795" bottom="0.98402777777777795" header="0.51180555555555496" footer="0.51180555555555496"/>
  <pageSetup paperSize="9" firstPageNumber="0" orientation="portrait" useFirstPageNumber="1" horizontalDpi="300" verticalDpi="300"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abColor theme="1"/>
    <pageSetUpPr autoPageBreaks="0"/>
  </sheetPr>
  <dimension ref="A1:J189"/>
  <sheetViews>
    <sheetView showGridLines="0" showRowColHeaders="0" zoomScale="90" zoomScaleNormal="90" workbookViewId="0"/>
  </sheetViews>
  <sheetFormatPr baseColWidth="10" defaultColWidth="6.765625" defaultRowHeight="12.75" customHeight="1" x14ac:dyDescent="0.2"/>
  <cols>
    <col min="1" max="1" width="58.4609375" style="822" customWidth="1"/>
    <col min="2" max="2" width="5.3828125" style="811" customWidth="1"/>
    <col min="3" max="4" width="4.53515625" style="811" customWidth="1"/>
    <col min="5" max="5" width="5.69140625" style="811" customWidth="1"/>
    <col min="6" max="6" width="4.53515625" style="811" customWidth="1"/>
    <col min="7" max="7" width="5.765625" style="811" customWidth="1"/>
    <col min="8" max="10" width="4.53515625" style="811" customWidth="1"/>
    <col min="11" max="16384" width="6.765625" style="811"/>
  </cols>
  <sheetData>
    <row r="1" spans="1:10" ht="18.75" customHeight="1" x14ac:dyDescent="0.2">
      <c r="A1" s="808" t="s">
        <v>1720</v>
      </c>
      <c r="F1" s="1570" t="s">
        <v>479</v>
      </c>
      <c r="G1" s="1570"/>
      <c r="H1" s="1570"/>
      <c r="I1" s="1570"/>
    </row>
    <row r="2" spans="1:10" ht="12.75" customHeight="1" x14ac:dyDescent="0.2">
      <c r="A2" s="808"/>
      <c r="F2" s="1570"/>
      <c r="G2" s="1570"/>
      <c r="H2" s="1570"/>
      <c r="I2" s="1570"/>
    </row>
    <row r="3" spans="1:10" ht="12.75" customHeight="1" x14ac:dyDescent="0.2">
      <c r="A3" s="1037" t="s">
        <v>2559</v>
      </c>
    </row>
    <row r="4" spans="1:10" ht="12.75" customHeight="1" x14ac:dyDescent="0.2">
      <c r="A4" s="813"/>
    </row>
    <row r="5" spans="1:10" ht="33.75" customHeight="1" x14ac:dyDescent="0.2">
      <c r="A5" s="1511" t="s">
        <v>2355</v>
      </c>
      <c r="B5" s="1511"/>
      <c r="C5" s="1511"/>
      <c r="D5" s="1511"/>
      <c r="E5" s="1511"/>
      <c r="F5" s="1511"/>
      <c r="G5" s="1511"/>
      <c r="H5" s="1511"/>
      <c r="I5" s="1511"/>
      <c r="J5" s="1511"/>
    </row>
    <row r="6" spans="1:10" ht="15.75" customHeight="1" x14ac:dyDescent="0.2">
      <c r="A6" s="1571" t="s">
        <v>1439</v>
      </c>
      <c r="B6" s="1573" t="s">
        <v>61</v>
      </c>
      <c r="C6" s="1506" t="s">
        <v>715</v>
      </c>
      <c r="D6" s="1506"/>
      <c r="E6" s="1573" t="s">
        <v>61</v>
      </c>
      <c r="F6" s="1506" t="s">
        <v>479</v>
      </c>
      <c r="G6" s="1506"/>
      <c r="H6" s="1574" t="s">
        <v>61</v>
      </c>
      <c r="I6" s="1506" t="s">
        <v>716</v>
      </c>
      <c r="J6" s="1506"/>
    </row>
    <row r="7" spans="1:10" ht="17.25" customHeight="1" x14ac:dyDescent="0.2">
      <c r="A7" s="1571"/>
      <c r="B7" s="1573"/>
      <c r="C7" s="1506" t="s">
        <v>111</v>
      </c>
      <c r="D7" s="1506"/>
      <c r="E7" s="1573"/>
      <c r="F7" s="1506" t="s">
        <v>111</v>
      </c>
      <c r="G7" s="1506"/>
      <c r="H7" s="1574"/>
      <c r="I7" s="1506" t="s">
        <v>111</v>
      </c>
      <c r="J7" s="1506"/>
    </row>
    <row r="8" spans="1:10" ht="15.75" customHeight="1" x14ac:dyDescent="0.2">
      <c r="A8" s="1572"/>
      <c r="B8" s="1573"/>
      <c r="C8" s="908" t="s">
        <v>114</v>
      </c>
      <c r="D8" s="908" t="s">
        <v>115</v>
      </c>
      <c r="E8" s="1573"/>
      <c r="F8" s="908" t="s">
        <v>114</v>
      </c>
      <c r="G8" s="908" t="s">
        <v>115</v>
      </c>
      <c r="H8" s="1575"/>
      <c r="I8" s="908" t="s">
        <v>114</v>
      </c>
      <c r="J8" s="908" t="s">
        <v>115</v>
      </c>
    </row>
    <row r="9" spans="1:10" ht="19.5" customHeight="1" x14ac:dyDescent="0.25">
      <c r="A9" s="1238" t="s">
        <v>61</v>
      </c>
      <c r="B9" s="1026">
        <f>B11+B41+B98+B109+B128+B167+B172+B176</f>
        <v>5765</v>
      </c>
      <c r="C9" s="1026">
        <f>+C11+C41+C98+C109+C128+C167+C172+C176</f>
        <v>1465</v>
      </c>
      <c r="D9" s="1026">
        <f>+D11+D41+D98+D109+D128+D167+D172+D176</f>
        <v>1521</v>
      </c>
      <c r="E9" s="1026">
        <f>E11+E41+E98++E128+E167+E172+E176</f>
        <v>7153</v>
      </c>
      <c r="F9" s="1026">
        <f>+F11+F41+F98+F109+F128+F167+F172+F176</f>
        <v>2577</v>
      </c>
      <c r="G9" s="1026">
        <f>+G11+G41+G98+G109+G128+G167+G172+G176</f>
        <v>1797</v>
      </c>
      <c r="H9" s="1026">
        <f>H11+H41+H98+H109+H128+H167+H172+H176</f>
        <v>3081</v>
      </c>
      <c r="I9" s="1026">
        <f>+I11+I41+I98+I109+I128+I167+I172+I176</f>
        <v>701</v>
      </c>
      <c r="J9" s="1026">
        <f>+J11+J41+J98+J109+J128+J167+J172+J176</f>
        <v>508</v>
      </c>
    </row>
    <row r="10" spans="1:10" s="836" customFormat="1" ht="5.0999999999999996" customHeight="1" x14ac:dyDescent="0.2">
      <c r="A10" s="1023"/>
      <c r="B10" s="1022"/>
      <c r="C10" s="1024"/>
      <c r="D10" s="1024"/>
      <c r="E10" s="1022"/>
      <c r="F10" s="1024"/>
      <c r="G10" s="1024"/>
      <c r="H10" s="1022"/>
      <c r="I10" s="1024"/>
      <c r="J10" s="1024"/>
    </row>
    <row r="11" spans="1:10" ht="12.75" customHeight="1" x14ac:dyDescent="0.2">
      <c r="A11" s="1025" t="s">
        <v>1639</v>
      </c>
      <c r="B11" s="1026">
        <f>SUM(C11:D11)</f>
        <v>1010</v>
      </c>
      <c r="C11" s="1026">
        <f>SUM(C12:C39)</f>
        <v>661</v>
      </c>
      <c r="D11" s="1026">
        <f>SUM(D12:D39)</f>
        <v>349</v>
      </c>
      <c r="E11" s="1026">
        <f>SUM(F11:G11)</f>
        <v>2620</v>
      </c>
      <c r="F11" s="1026">
        <f>SUM(F12:F39)</f>
        <v>1791</v>
      </c>
      <c r="G11" s="1026">
        <f>SUM(G12:G39)</f>
        <v>829</v>
      </c>
      <c r="H11" s="1026">
        <f>SUM(I11:J11)</f>
        <v>485</v>
      </c>
      <c r="I11" s="1026">
        <f>SUM(I12:I39)</f>
        <v>347</v>
      </c>
      <c r="J11" s="1026">
        <f>SUM(J12:J39)</f>
        <v>138</v>
      </c>
    </row>
    <row r="12" spans="1:10" ht="12.75" customHeight="1" x14ac:dyDescent="0.2">
      <c r="A12" s="1027" t="s">
        <v>1721</v>
      </c>
      <c r="B12" s="1026">
        <f t="shared" ref="B12:B39" si="0">+C12+D12</f>
        <v>32</v>
      </c>
      <c r="C12" s="833">
        <v>19</v>
      </c>
      <c r="D12" s="833">
        <v>13</v>
      </c>
      <c r="E12" s="1026">
        <f t="shared" ref="E12:E39" si="1">+F12+G12</f>
        <v>97</v>
      </c>
      <c r="F12" s="833">
        <v>55</v>
      </c>
      <c r="G12" s="833">
        <v>42</v>
      </c>
      <c r="H12" s="1026">
        <f t="shared" ref="H12:H39" si="2">+I12+J12</f>
        <v>21</v>
      </c>
      <c r="I12" s="833">
        <v>13</v>
      </c>
      <c r="J12" s="833">
        <v>8</v>
      </c>
    </row>
    <row r="13" spans="1:10" s="819" customFormat="1" ht="12.75" customHeight="1" x14ac:dyDescent="0.2">
      <c r="A13" s="1028" t="s">
        <v>1722</v>
      </c>
      <c r="B13" s="1026">
        <f t="shared" si="0"/>
        <v>22</v>
      </c>
      <c r="C13" s="827">
        <v>8</v>
      </c>
      <c r="D13" s="827">
        <v>14</v>
      </c>
      <c r="E13" s="1026">
        <f t="shared" si="1"/>
        <v>64</v>
      </c>
      <c r="F13" s="827">
        <v>20</v>
      </c>
      <c r="G13" s="827">
        <v>44</v>
      </c>
      <c r="H13" s="1026">
        <f t="shared" si="2"/>
        <v>10</v>
      </c>
      <c r="I13" s="827">
        <v>4</v>
      </c>
      <c r="J13" s="827">
        <v>6</v>
      </c>
    </row>
    <row r="14" spans="1:10" s="819" customFormat="1" ht="12.75" customHeight="1" x14ac:dyDescent="0.2">
      <c r="A14" s="1028" t="s">
        <v>1723</v>
      </c>
      <c r="B14" s="1026">
        <f t="shared" si="0"/>
        <v>106</v>
      </c>
      <c r="C14" s="827">
        <v>46</v>
      </c>
      <c r="D14" s="827">
        <v>60</v>
      </c>
      <c r="E14" s="1026">
        <f t="shared" si="1"/>
        <v>285</v>
      </c>
      <c r="F14" s="827">
        <v>129</v>
      </c>
      <c r="G14" s="827">
        <v>156</v>
      </c>
      <c r="H14" s="1026">
        <f t="shared" si="2"/>
        <v>60</v>
      </c>
      <c r="I14" s="827">
        <v>28</v>
      </c>
      <c r="J14" s="827">
        <v>32</v>
      </c>
    </row>
    <row r="15" spans="1:10" s="819" customFormat="1" ht="12.75" customHeight="1" x14ac:dyDescent="0.2">
      <c r="A15" s="1028" t="s">
        <v>1724</v>
      </c>
      <c r="B15" s="1026">
        <f t="shared" si="0"/>
        <v>24</v>
      </c>
      <c r="C15" s="827">
        <v>9</v>
      </c>
      <c r="D15" s="827">
        <v>15</v>
      </c>
      <c r="E15" s="1026">
        <f t="shared" si="1"/>
        <v>51</v>
      </c>
      <c r="F15" s="827">
        <v>25</v>
      </c>
      <c r="G15" s="827">
        <v>26</v>
      </c>
      <c r="H15" s="1026">
        <f t="shared" si="2"/>
        <v>14</v>
      </c>
      <c r="I15" s="827">
        <v>6</v>
      </c>
      <c r="J15" s="827">
        <v>8</v>
      </c>
    </row>
    <row r="16" spans="1:10" ht="12.75" customHeight="1" x14ac:dyDescent="0.2">
      <c r="A16" s="1028" t="s">
        <v>1725</v>
      </c>
      <c r="B16" s="1026">
        <f t="shared" si="0"/>
        <v>0</v>
      </c>
      <c r="C16" s="827">
        <v>0</v>
      </c>
      <c r="D16" s="827">
        <v>0</v>
      </c>
      <c r="E16" s="1026">
        <f t="shared" si="1"/>
        <v>0</v>
      </c>
      <c r="F16" s="827">
        <v>0</v>
      </c>
      <c r="G16" s="827">
        <v>0</v>
      </c>
      <c r="H16" s="1026">
        <f t="shared" si="2"/>
        <v>0</v>
      </c>
      <c r="I16" s="827">
        <v>0</v>
      </c>
      <c r="J16" s="827">
        <v>0</v>
      </c>
    </row>
    <row r="17" spans="1:10" ht="12.75" customHeight="1" x14ac:dyDescent="0.2">
      <c r="A17" s="1028" t="s">
        <v>1726</v>
      </c>
      <c r="B17" s="1026">
        <f t="shared" si="0"/>
        <v>241</v>
      </c>
      <c r="C17" s="827">
        <v>180</v>
      </c>
      <c r="D17" s="827">
        <v>61</v>
      </c>
      <c r="E17" s="1026">
        <f t="shared" si="1"/>
        <v>604</v>
      </c>
      <c r="F17" s="827">
        <v>492</v>
      </c>
      <c r="G17" s="827">
        <v>112</v>
      </c>
      <c r="H17" s="1026">
        <f t="shared" si="2"/>
        <v>17</v>
      </c>
      <c r="I17" s="827">
        <v>14</v>
      </c>
      <c r="J17" s="827">
        <v>3</v>
      </c>
    </row>
    <row r="18" spans="1:10" ht="12.75" customHeight="1" x14ac:dyDescent="0.2">
      <c r="A18" s="1028" t="s">
        <v>1727</v>
      </c>
      <c r="B18" s="1026">
        <f t="shared" si="0"/>
        <v>130</v>
      </c>
      <c r="C18" s="827">
        <v>108</v>
      </c>
      <c r="D18" s="827">
        <v>22</v>
      </c>
      <c r="E18" s="1026">
        <f t="shared" si="1"/>
        <v>416</v>
      </c>
      <c r="F18" s="827">
        <v>355</v>
      </c>
      <c r="G18" s="827">
        <v>61</v>
      </c>
      <c r="H18" s="1026">
        <f t="shared" si="2"/>
        <v>69</v>
      </c>
      <c r="I18" s="827">
        <v>55</v>
      </c>
      <c r="J18" s="827">
        <v>14</v>
      </c>
    </row>
    <row r="19" spans="1:10" ht="12.75" customHeight="1" x14ac:dyDescent="0.2">
      <c r="A19" s="1028" t="s">
        <v>1728</v>
      </c>
      <c r="B19" s="1026">
        <f t="shared" si="0"/>
        <v>0</v>
      </c>
      <c r="C19" s="827">
        <v>0</v>
      </c>
      <c r="D19" s="827">
        <v>0</v>
      </c>
      <c r="E19" s="1026">
        <f t="shared" si="1"/>
        <v>0</v>
      </c>
      <c r="F19" s="827">
        <v>0</v>
      </c>
      <c r="G19" s="827">
        <v>0</v>
      </c>
      <c r="H19" s="1026">
        <f t="shared" si="2"/>
        <v>0</v>
      </c>
      <c r="I19" s="827">
        <v>0</v>
      </c>
      <c r="J19" s="827">
        <v>0</v>
      </c>
    </row>
    <row r="20" spans="1:10" ht="12.75" customHeight="1" x14ac:dyDescent="0.2">
      <c r="A20" s="1028" t="s">
        <v>1729</v>
      </c>
      <c r="B20" s="1026">
        <f t="shared" si="0"/>
        <v>48</v>
      </c>
      <c r="C20" s="827">
        <v>16</v>
      </c>
      <c r="D20" s="827">
        <v>32</v>
      </c>
      <c r="E20" s="1026">
        <f t="shared" si="1"/>
        <v>154</v>
      </c>
      <c r="F20" s="827">
        <v>53</v>
      </c>
      <c r="G20" s="827">
        <v>101</v>
      </c>
      <c r="H20" s="1026">
        <f t="shared" si="2"/>
        <v>20</v>
      </c>
      <c r="I20" s="827">
        <v>8</v>
      </c>
      <c r="J20" s="827">
        <v>12</v>
      </c>
    </row>
    <row r="21" spans="1:10" ht="12.75" customHeight="1" x14ac:dyDescent="0.2">
      <c r="A21" s="1028" t="s">
        <v>1730</v>
      </c>
      <c r="B21" s="1026">
        <f t="shared" si="0"/>
        <v>0</v>
      </c>
      <c r="C21" s="827">
        <v>0</v>
      </c>
      <c r="D21" s="827">
        <v>0</v>
      </c>
      <c r="E21" s="1026">
        <f t="shared" si="1"/>
        <v>3</v>
      </c>
      <c r="F21" s="827">
        <v>3</v>
      </c>
      <c r="G21" s="827">
        <v>0</v>
      </c>
      <c r="H21" s="1026">
        <f t="shared" si="2"/>
        <v>77</v>
      </c>
      <c r="I21" s="827">
        <v>67</v>
      </c>
      <c r="J21" s="827">
        <v>10</v>
      </c>
    </row>
    <row r="22" spans="1:10" ht="12.75" customHeight="1" x14ac:dyDescent="0.2">
      <c r="A22" s="1028" t="s">
        <v>1731</v>
      </c>
      <c r="B22" s="1026">
        <f t="shared" si="0"/>
        <v>31</v>
      </c>
      <c r="C22" s="827">
        <v>27</v>
      </c>
      <c r="D22" s="827">
        <v>4</v>
      </c>
      <c r="E22" s="1026">
        <f t="shared" si="1"/>
        <v>85</v>
      </c>
      <c r="F22" s="827">
        <v>70</v>
      </c>
      <c r="G22" s="827">
        <v>15</v>
      </c>
      <c r="H22" s="1026">
        <f t="shared" si="2"/>
        <v>17</v>
      </c>
      <c r="I22" s="827">
        <v>11</v>
      </c>
      <c r="J22" s="827">
        <v>6</v>
      </c>
    </row>
    <row r="23" spans="1:10" ht="12.75" customHeight="1" x14ac:dyDescent="0.2">
      <c r="A23" s="1028" t="s">
        <v>1732</v>
      </c>
      <c r="B23" s="1026">
        <f t="shared" si="0"/>
        <v>0</v>
      </c>
      <c r="C23" s="827">
        <v>0</v>
      </c>
      <c r="D23" s="827">
        <v>0</v>
      </c>
      <c r="E23" s="1026">
        <f t="shared" si="1"/>
        <v>1</v>
      </c>
      <c r="F23" s="827">
        <v>0</v>
      </c>
      <c r="G23" s="827">
        <v>1</v>
      </c>
      <c r="H23" s="1026">
        <f t="shared" si="2"/>
        <v>1</v>
      </c>
      <c r="I23" s="827">
        <v>0</v>
      </c>
      <c r="J23" s="827">
        <v>1</v>
      </c>
    </row>
    <row r="24" spans="1:10" ht="12.75" customHeight="1" x14ac:dyDescent="0.2">
      <c r="A24" s="1028" t="s">
        <v>1733</v>
      </c>
      <c r="B24" s="1026">
        <f t="shared" si="0"/>
        <v>13</v>
      </c>
      <c r="C24" s="827">
        <v>11</v>
      </c>
      <c r="D24" s="827">
        <v>2</v>
      </c>
      <c r="E24" s="1026">
        <f t="shared" si="1"/>
        <v>20</v>
      </c>
      <c r="F24" s="827">
        <v>18</v>
      </c>
      <c r="G24" s="827">
        <v>2</v>
      </c>
      <c r="H24" s="1026">
        <f t="shared" si="2"/>
        <v>8</v>
      </c>
      <c r="I24" s="827">
        <v>7</v>
      </c>
      <c r="J24" s="827">
        <v>1</v>
      </c>
    </row>
    <row r="25" spans="1:10" ht="12.75" customHeight="1" x14ac:dyDescent="0.2">
      <c r="A25" s="1028" t="s">
        <v>1734</v>
      </c>
      <c r="B25" s="1026">
        <f t="shared" si="0"/>
        <v>0</v>
      </c>
      <c r="C25" s="827">
        <v>0</v>
      </c>
      <c r="D25" s="827">
        <v>0</v>
      </c>
      <c r="E25" s="1026">
        <f t="shared" si="1"/>
        <v>0</v>
      </c>
      <c r="F25" s="827">
        <v>0</v>
      </c>
      <c r="G25" s="827">
        <v>0</v>
      </c>
      <c r="H25" s="1026">
        <f t="shared" si="2"/>
        <v>7</v>
      </c>
      <c r="I25" s="827">
        <v>6</v>
      </c>
      <c r="J25" s="827">
        <v>1</v>
      </c>
    </row>
    <row r="26" spans="1:10" ht="12.75" customHeight="1" x14ac:dyDescent="0.2">
      <c r="A26" s="1028" t="s">
        <v>1735</v>
      </c>
      <c r="B26" s="1026">
        <f t="shared" si="0"/>
        <v>47</v>
      </c>
      <c r="C26" s="827">
        <v>27</v>
      </c>
      <c r="D26" s="827">
        <v>20</v>
      </c>
      <c r="E26" s="1026">
        <f t="shared" si="1"/>
        <v>128</v>
      </c>
      <c r="F26" s="827">
        <v>74</v>
      </c>
      <c r="G26" s="827">
        <v>54</v>
      </c>
      <c r="H26" s="1026">
        <f t="shared" si="2"/>
        <v>16</v>
      </c>
      <c r="I26" s="827">
        <v>10</v>
      </c>
      <c r="J26" s="827">
        <v>6</v>
      </c>
    </row>
    <row r="27" spans="1:10" ht="12.75" customHeight="1" x14ac:dyDescent="0.2">
      <c r="A27" s="1028" t="s">
        <v>1736</v>
      </c>
      <c r="B27" s="1026">
        <f t="shared" si="0"/>
        <v>36</v>
      </c>
      <c r="C27" s="827">
        <v>26</v>
      </c>
      <c r="D27" s="827">
        <v>10</v>
      </c>
      <c r="E27" s="1026">
        <f t="shared" si="1"/>
        <v>98</v>
      </c>
      <c r="F27" s="827">
        <v>69</v>
      </c>
      <c r="G27" s="827">
        <v>29</v>
      </c>
      <c r="H27" s="1026">
        <f t="shared" si="2"/>
        <v>9</v>
      </c>
      <c r="I27" s="827">
        <v>6</v>
      </c>
      <c r="J27" s="827">
        <v>3</v>
      </c>
    </row>
    <row r="28" spans="1:10" ht="12.75" customHeight="1" x14ac:dyDescent="0.2">
      <c r="A28" s="1028" t="s">
        <v>1737</v>
      </c>
      <c r="B28" s="1026">
        <f t="shared" si="0"/>
        <v>17</v>
      </c>
      <c r="C28" s="827">
        <v>6</v>
      </c>
      <c r="D28" s="827">
        <v>11</v>
      </c>
      <c r="E28" s="1026">
        <f t="shared" si="1"/>
        <v>47</v>
      </c>
      <c r="F28" s="827">
        <v>17</v>
      </c>
      <c r="G28" s="827">
        <v>30</v>
      </c>
      <c r="H28" s="1026">
        <f t="shared" si="2"/>
        <v>9</v>
      </c>
      <c r="I28" s="827">
        <v>5</v>
      </c>
      <c r="J28" s="827">
        <v>4</v>
      </c>
    </row>
    <row r="29" spans="1:10" ht="12.75" customHeight="1" x14ac:dyDescent="0.2">
      <c r="A29" s="1028" t="s">
        <v>1738</v>
      </c>
      <c r="B29" s="1026">
        <f t="shared" si="0"/>
        <v>26</v>
      </c>
      <c r="C29" s="827">
        <v>18</v>
      </c>
      <c r="D29" s="827">
        <v>8</v>
      </c>
      <c r="E29" s="1026">
        <f t="shared" si="1"/>
        <v>70</v>
      </c>
      <c r="F29" s="827">
        <v>51</v>
      </c>
      <c r="G29" s="827">
        <v>19</v>
      </c>
      <c r="H29" s="1026">
        <f t="shared" si="2"/>
        <v>18</v>
      </c>
      <c r="I29" s="827">
        <v>12</v>
      </c>
      <c r="J29" s="827">
        <v>6</v>
      </c>
    </row>
    <row r="30" spans="1:10" ht="12.75" customHeight="1" x14ac:dyDescent="0.2">
      <c r="A30" s="1028" t="s">
        <v>1739</v>
      </c>
      <c r="B30" s="1026">
        <f t="shared" si="0"/>
        <v>0</v>
      </c>
      <c r="C30" s="827">
        <v>0</v>
      </c>
      <c r="D30" s="827">
        <v>0</v>
      </c>
      <c r="E30" s="1026">
        <f t="shared" si="1"/>
        <v>3</v>
      </c>
      <c r="F30" s="827">
        <v>2</v>
      </c>
      <c r="G30" s="827">
        <v>1</v>
      </c>
      <c r="H30" s="1026">
        <f t="shared" si="2"/>
        <v>5</v>
      </c>
      <c r="I30" s="827">
        <v>2</v>
      </c>
      <c r="J30" s="827">
        <v>3</v>
      </c>
    </row>
    <row r="31" spans="1:10" ht="12.75" customHeight="1" x14ac:dyDescent="0.2">
      <c r="A31" s="1028" t="s">
        <v>1740</v>
      </c>
      <c r="B31" s="1026">
        <f t="shared" si="0"/>
        <v>12</v>
      </c>
      <c r="C31" s="827">
        <v>12</v>
      </c>
      <c r="D31" s="827">
        <v>0</v>
      </c>
      <c r="E31" s="1026">
        <f t="shared" si="1"/>
        <v>36</v>
      </c>
      <c r="F31" s="827">
        <v>35</v>
      </c>
      <c r="G31" s="827">
        <v>1</v>
      </c>
      <c r="H31" s="1026">
        <f t="shared" si="2"/>
        <v>14</v>
      </c>
      <c r="I31" s="827">
        <v>13</v>
      </c>
      <c r="J31" s="827">
        <v>1</v>
      </c>
    </row>
    <row r="32" spans="1:10" ht="12.75" customHeight="1" x14ac:dyDescent="0.2">
      <c r="A32" s="1028" t="s">
        <v>1741</v>
      </c>
      <c r="B32" s="1026">
        <f t="shared" si="0"/>
        <v>0</v>
      </c>
      <c r="C32" s="827">
        <v>0</v>
      </c>
      <c r="D32" s="827">
        <v>0</v>
      </c>
      <c r="E32" s="1026">
        <f t="shared" si="1"/>
        <v>29</v>
      </c>
      <c r="F32" s="827">
        <v>26</v>
      </c>
      <c r="G32" s="827">
        <v>3</v>
      </c>
      <c r="H32" s="1026">
        <f t="shared" si="2"/>
        <v>22</v>
      </c>
      <c r="I32" s="827">
        <v>21</v>
      </c>
      <c r="J32" s="827">
        <v>1</v>
      </c>
    </row>
    <row r="33" spans="1:10" ht="12.75" customHeight="1" x14ac:dyDescent="0.2">
      <c r="A33" s="1028" t="s">
        <v>1742</v>
      </c>
      <c r="B33" s="1026">
        <f t="shared" si="0"/>
        <v>0</v>
      </c>
      <c r="C33" s="827">
        <v>0</v>
      </c>
      <c r="D33" s="827">
        <v>0</v>
      </c>
      <c r="E33" s="1026">
        <f t="shared" si="1"/>
        <v>5</v>
      </c>
      <c r="F33" s="827">
        <v>5</v>
      </c>
      <c r="G33" s="827">
        <v>0</v>
      </c>
      <c r="H33" s="1026">
        <f t="shared" si="2"/>
        <v>8</v>
      </c>
      <c r="I33" s="827">
        <v>8</v>
      </c>
      <c r="J33" s="827">
        <v>0</v>
      </c>
    </row>
    <row r="34" spans="1:10" ht="12.75" customHeight="1" x14ac:dyDescent="0.2">
      <c r="A34" s="1028" t="s">
        <v>1743</v>
      </c>
      <c r="B34" s="1026">
        <f t="shared" si="0"/>
        <v>54</v>
      </c>
      <c r="C34" s="827">
        <v>8</v>
      </c>
      <c r="D34" s="827">
        <v>46</v>
      </c>
      <c r="E34" s="1026">
        <f t="shared" si="1"/>
        <v>93</v>
      </c>
      <c r="F34" s="827">
        <v>11</v>
      </c>
      <c r="G34" s="827">
        <v>82</v>
      </c>
      <c r="H34" s="1026">
        <f t="shared" si="2"/>
        <v>1</v>
      </c>
      <c r="I34" s="827">
        <v>0</v>
      </c>
      <c r="J34" s="827">
        <v>1</v>
      </c>
    </row>
    <row r="35" spans="1:10" ht="12.75" customHeight="1" x14ac:dyDescent="0.2">
      <c r="A35" s="1028" t="s">
        <v>1744</v>
      </c>
      <c r="B35" s="1026">
        <f t="shared" si="0"/>
        <v>31</v>
      </c>
      <c r="C35" s="827">
        <v>15</v>
      </c>
      <c r="D35" s="827">
        <v>16</v>
      </c>
      <c r="E35" s="1026">
        <f t="shared" si="1"/>
        <v>55</v>
      </c>
      <c r="F35" s="827">
        <v>30</v>
      </c>
      <c r="G35" s="827">
        <v>25</v>
      </c>
      <c r="H35" s="1026">
        <f t="shared" si="2"/>
        <v>5</v>
      </c>
      <c r="I35" s="827">
        <v>3</v>
      </c>
      <c r="J35" s="827">
        <v>2</v>
      </c>
    </row>
    <row r="36" spans="1:10" ht="12.75" customHeight="1" x14ac:dyDescent="0.2">
      <c r="A36" s="1028" t="s">
        <v>1745</v>
      </c>
      <c r="B36" s="1026">
        <f t="shared" si="0"/>
        <v>73</v>
      </c>
      <c r="C36" s="827">
        <v>64</v>
      </c>
      <c r="D36" s="827">
        <v>9</v>
      </c>
      <c r="E36" s="1026">
        <f t="shared" si="1"/>
        <v>174</v>
      </c>
      <c r="F36" s="827">
        <v>159</v>
      </c>
      <c r="G36" s="827">
        <v>15</v>
      </c>
      <c r="H36" s="1026">
        <f t="shared" si="2"/>
        <v>2</v>
      </c>
      <c r="I36" s="827">
        <v>2</v>
      </c>
      <c r="J36" s="827">
        <v>0</v>
      </c>
    </row>
    <row r="37" spans="1:10" ht="12.75" customHeight="1" x14ac:dyDescent="0.2">
      <c r="A37" s="1028" t="s">
        <v>1746</v>
      </c>
      <c r="B37" s="1026">
        <f t="shared" si="0"/>
        <v>21</v>
      </c>
      <c r="C37" s="827">
        <v>17</v>
      </c>
      <c r="D37" s="827">
        <v>4</v>
      </c>
      <c r="E37" s="1026">
        <f t="shared" si="1"/>
        <v>40</v>
      </c>
      <c r="F37" s="827">
        <v>35</v>
      </c>
      <c r="G37" s="827">
        <v>5</v>
      </c>
      <c r="H37" s="1026">
        <f t="shared" si="2"/>
        <v>23</v>
      </c>
      <c r="I37" s="827">
        <v>23</v>
      </c>
      <c r="J37" s="827">
        <v>0</v>
      </c>
    </row>
    <row r="38" spans="1:10" ht="12.75" customHeight="1" x14ac:dyDescent="0.2">
      <c r="A38" s="1028" t="s">
        <v>2356</v>
      </c>
      <c r="B38" s="1026">
        <f t="shared" si="0"/>
        <v>31</v>
      </c>
      <c r="C38" s="827">
        <v>30</v>
      </c>
      <c r="D38" s="827">
        <v>1</v>
      </c>
      <c r="E38" s="1026">
        <f t="shared" si="1"/>
        <v>31</v>
      </c>
      <c r="F38" s="827">
        <v>30</v>
      </c>
      <c r="G38" s="827">
        <v>1</v>
      </c>
      <c r="H38" s="1026">
        <f t="shared" si="2"/>
        <v>0</v>
      </c>
      <c r="I38" s="827">
        <v>0</v>
      </c>
      <c r="J38" s="827">
        <v>0</v>
      </c>
    </row>
    <row r="39" spans="1:10" ht="12.75" customHeight="1" x14ac:dyDescent="0.2">
      <c r="A39" s="1028" t="s">
        <v>2357</v>
      </c>
      <c r="B39" s="1026">
        <f t="shared" si="0"/>
        <v>15</v>
      </c>
      <c r="C39" s="827">
        <v>14</v>
      </c>
      <c r="D39" s="827">
        <v>1</v>
      </c>
      <c r="E39" s="1026">
        <f t="shared" si="1"/>
        <v>31</v>
      </c>
      <c r="F39" s="827">
        <v>27</v>
      </c>
      <c r="G39" s="827">
        <v>4</v>
      </c>
      <c r="H39" s="1026">
        <f t="shared" si="2"/>
        <v>32</v>
      </c>
      <c r="I39" s="827">
        <v>23</v>
      </c>
      <c r="J39" s="827">
        <v>9</v>
      </c>
    </row>
    <row r="40" spans="1:10" s="819" customFormat="1" ht="12.75" customHeight="1" x14ac:dyDescent="0.2">
      <c r="A40" s="1029"/>
      <c r="B40" s="1022"/>
      <c r="C40" s="841"/>
      <c r="D40" s="841"/>
      <c r="E40" s="1022"/>
      <c r="F40" s="841"/>
      <c r="G40" s="841"/>
      <c r="H40" s="1022"/>
      <c r="I40" s="841"/>
      <c r="J40" s="841"/>
    </row>
    <row r="41" spans="1:10" ht="12.75" customHeight="1" x14ac:dyDescent="0.2">
      <c r="A41" s="1236" t="s">
        <v>1187</v>
      </c>
      <c r="B41" s="1026">
        <f>SUM(C41:D41)</f>
        <v>1204</v>
      </c>
      <c r="C41" s="1237">
        <f>C42+C85+C91</f>
        <v>480</v>
      </c>
      <c r="D41" s="1237">
        <f>D42+D85+D91</f>
        <v>724</v>
      </c>
      <c r="E41" s="1026">
        <f>SUM(F41:G41)</f>
        <v>1347</v>
      </c>
      <c r="F41" s="1237">
        <f>F42+F85+F91</f>
        <v>566</v>
      </c>
      <c r="G41" s="1237">
        <f>G42+G85+G91</f>
        <v>781</v>
      </c>
      <c r="H41" s="1026">
        <f>SUM(I41:J41)</f>
        <v>439</v>
      </c>
      <c r="I41" s="1237">
        <f>I42+I85+I91</f>
        <v>195</v>
      </c>
      <c r="J41" s="1237">
        <f>J42+J85+J91</f>
        <v>244</v>
      </c>
    </row>
    <row r="42" spans="1:10" ht="12.75" customHeight="1" x14ac:dyDescent="0.2">
      <c r="A42" s="1233" t="s">
        <v>451</v>
      </c>
      <c r="B42" s="1026">
        <f>SUM(C42:D42)</f>
        <v>1077</v>
      </c>
      <c r="C42" s="1234">
        <f>SUM(C43:C84)</f>
        <v>421</v>
      </c>
      <c r="D42" s="1234">
        <f>SUM(D43:D84)</f>
        <v>656</v>
      </c>
      <c r="E42" s="1026">
        <f t="shared" ref="E42:E96" si="3">SUM(F42:G42)</f>
        <v>1194</v>
      </c>
      <c r="F42" s="1234">
        <f>SUM(F43:F84)</f>
        <v>492</v>
      </c>
      <c r="G42" s="1234">
        <f>SUM(G43:G84)</f>
        <v>702</v>
      </c>
      <c r="H42" s="1026">
        <f t="shared" ref="H42:H96" si="4">SUM(I42:J42)</f>
        <v>377</v>
      </c>
      <c r="I42" s="1234">
        <f>SUM(I43:I84)</f>
        <v>169</v>
      </c>
      <c r="J42" s="1234">
        <f>SUM(J43:J84)</f>
        <v>208</v>
      </c>
    </row>
    <row r="43" spans="1:10" ht="12.75" customHeight="1" x14ac:dyDescent="0.2">
      <c r="A43" s="1028" t="s">
        <v>1751</v>
      </c>
      <c r="B43" s="1026">
        <f t="shared" ref="B43:B96" si="5">SUM(C43:D43)</f>
        <v>2</v>
      </c>
      <c r="C43" s="827">
        <v>0</v>
      </c>
      <c r="D43" s="827">
        <v>2</v>
      </c>
      <c r="E43" s="1026">
        <f t="shared" si="3"/>
        <v>4</v>
      </c>
      <c r="F43" s="827">
        <v>0</v>
      </c>
      <c r="G43" s="827">
        <v>4</v>
      </c>
      <c r="H43" s="1026">
        <f t="shared" si="4"/>
        <v>0</v>
      </c>
      <c r="I43" s="827">
        <v>0</v>
      </c>
      <c r="J43" s="827">
        <v>0</v>
      </c>
    </row>
    <row r="44" spans="1:10" ht="12.75" customHeight="1" x14ac:dyDescent="0.2">
      <c r="A44" s="1028" t="s">
        <v>2560</v>
      </c>
      <c r="B44" s="1026">
        <f t="shared" si="5"/>
        <v>4</v>
      </c>
      <c r="C44" s="827">
        <v>3</v>
      </c>
      <c r="D44" s="827">
        <v>1</v>
      </c>
      <c r="E44" s="1026">
        <f t="shared" si="3"/>
        <v>13</v>
      </c>
      <c r="F44" s="827">
        <v>8</v>
      </c>
      <c r="G44" s="827">
        <v>5</v>
      </c>
      <c r="H44" s="1026">
        <f t="shared" si="4"/>
        <v>0</v>
      </c>
      <c r="I44" s="827">
        <v>0</v>
      </c>
      <c r="J44" s="827">
        <v>0</v>
      </c>
    </row>
    <row r="45" spans="1:10" ht="12.75" customHeight="1" x14ac:dyDescent="0.2">
      <c r="A45" s="1028" t="s">
        <v>1757</v>
      </c>
      <c r="B45" s="1026">
        <f t="shared" si="5"/>
        <v>15</v>
      </c>
      <c r="C45" s="827">
        <v>10</v>
      </c>
      <c r="D45" s="827">
        <v>5</v>
      </c>
      <c r="E45" s="1026">
        <f t="shared" si="3"/>
        <v>29</v>
      </c>
      <c r="F45" s="827">
        <v>23</v>
      </c>
      <c r="G45" s="827">
        <v>6</v>
      </c>
      <c r="H45" s="1026">
        <f t="shared" si="4"/>
        <v>6</v>
      </c>
      <c r="I45" s="827">
        <v>4</v>
      </c>
      <c r="J45" s="827">
        <v>2</v>
      </c>
    </row>
    <row r="46" spans="1:10" ht="12.75" customHeight="1" x14ac:dyDescent="0.2">
      <c r="A46" s="1028" t="s">
        <v>2561</v>
      </c>
      <c r="B46" s="1026">
        <f t="shared" si="5"/>
        <v>3</v>
      </c>
      <c r="C46" s="827">
        <v>0</v>
      </c>
      <c r="D46" s="827">
        <v>3</v>
      </c>
      <c r="E46" s="1026">
        <f t="shared" si="3"/>
        <v>5</v>
      </c>
      <c r="F46" s="827">
        <v>1</v>
      </c>
      <c r="G46" s="827">
        <v>4</v>
      </c>
      <c r="H46" s="1026">
        <f t="shared" si="4"/>
        <v>3</v>
      </c>
      <c r="I46" s="827">
        <v>1</v>
      </c>
      <c r="J46" s="827">
        <v>2</v>
      </c>
    </row>
    <row r="47" spans="1:10" ht="12.75" customHeight="1" x14ac:dyDescent="0.2">
      <c r="A47" s="1028" t="s">
        <v>1721</v>
      </c>
      <c r="B47" s="1026">
        <f t="shared" si="5"/>
        <v>48</v>
      </c>
      <c r="C47" s="827">
        <v>32</v>
      </c>
      <c r="D47" s="827">
        <v>16</v>
      </c>
      <c r="E47" s="1026">
        <f t="shared" si="3"/>
        <v>48</v>
      </c>
      <c r="F47" s="827">
        <v>32</v>
      </c>
      <c r="G47" s="827">
        <v>16</v>
      </c>
      <c r="H47" s="1026">
        <f t="shared" si="4"/>
        <v>29</v>
      </c>
      <c r="I47" s="827">
        <v>17</v>
      </c>
      <c r="J47" s="827">
        <v>12</v>
      </c>
    </row>
    <row r="48" spans="1:10" ht="12.75" customHeight="1" x14ac:dyDescent="0.2">
      <c r="A48" s="1028" t="s">
        <v>1723</v>
      </c>
      <c r="B48" s="1026">
        <f t="shared" si="5"/>
        <v>72</v>
      </c>
      <c r="C48" s="827">
        <v>30</v>
      </c>
      <c r="D48" s="827">
        <v>42</v>
      </c>
      <c r="E48" s="1026">
        <f t="shared" si="3"/>
        <v>72</v>
      </c>
      <c r="F48" s="827">
        <v>30</v>
      </c>
      <c r="G48" s="827">
        <v>42</v>
      </c>
      <c r="H48" s="1026">
        <f t="shared" si="4"/>
        <v>54</v>
      </c>
      <c r="I48" s="827">
        <v>24</v>
      </c>
      <c r="J48" s="827">
        <v>30</v>
      </c>
    </row>
    <row r="49" spans="1:10" ht="12.75" customHeight="1" x14ac:dyDescent="0.2">
      <c r="A49" s="1028" t="s">
        <v>2562</v>
      </c>
      <c r="B49" s="1026">
        <f t="shared" si="5"/>
        <v>31</v>
      </c>
      <c r="C49" s="827">
        <v>15</v>
      </c>
      <c r="D49" s="827">
        <v>16</v>
      </c>
      <c r="E49" s="1026">
        <f t="shared" si="3"/>
        <v>31</v>
      </c>
      <c r="F49" s="827">
        <v>15</v>
      </c>
      <c r="G49" s="827">
        <v>16</v>
      </c>
      <c r="H49" s="1026">
        <f t="shared" si="4"/>
        <v>37</v>
      </c>
      <c r="I49" s="827">
        <v>19</v>
      </c>
      <c r="J49" s="827">
        <v>18</v>
      </c>
    </row>
    <row r="50" spans="1:10" ht="12.75" customHeight="1" x14ac:dyDescent="0.2">
      <c r="A50" s="1028" t="s">
        <v>2563</v>
      </c>
      <c r="B50" s="1026">
        <f t="shared" si="5"/>
        <v>71</v>
      </c>
      <c r="C50" s="827">
        <v>12</v>
      </c>
      <c r="D50" s="827">
        <v>59</v>
      </c>
      <c r="E50" s="1026">
        <f t="shared" si="3"/>
        <v>71</v>
      </c>
      <c r="F50" s="827">
        <v>12</v>
      </c>
      <c r="G50" s="827">
        <v>59</v>
      </c>
      <c r="H50" s="1026">
        <f t="shared" si="4"/>
        <v>52</v>
      </c>
      <c r="I50" s="827">
        <v>13</v>
      </c>
      <c r="J50" s="827">
        <v>39</v>
      </c>
    </row>
    <row r="51" spans="1:10" ht="12.75" customHeight="1" x14ac:dyDescent="0.2">
      <c r="A51" s="1028" t="s">
        <v>1756</v>
      </c>
      <c r="B51" s="1026">
        <f t="shared" si="5"/>
        <v>2</v>
      </c>
      <c r="C51" s="827">
        <v>0</v>
      </c>
      <c r="D51" s="827">
        <v>2</v>
      </c>
      <c r="E51" s="1026">
        <f t="shared" si="3"/>
        <v>2</v>
      </c>
      <c r="F51" s="827">
        <v>0</v>
      </c>
      <c r="G51" s="827">
        <v>2</v>
      </c>
      <c r="H51" s="1026">
        <f t="shared" si="4"/>
        <v>4</v>
      </c>
      <c r="I51" s="827">
        <v>1</v>
      </c>
      <c r="J51" s="827">
        <v>3</v>
      </c>
    </row>
    <row r="52" spans="1:10" ht="12.75" customHeight="1" x14ac:dyDescent="0.2">
      <c r="A52" s="1028" t="s">
        <v>1754</v>
      </c>
      <c r="B52" s="1026">
        <f t="shared" si="5"/>
        <v>7</v>
      </c>
      <c r="C52" s="827">
        <v>6</v>
      </c>
      <c r="D52" s="827">
        <v>1</v>
      </c>
      <c r="E52" s="1026">
        <f t="shared" si="3"/>
        <v>7</v>
      </c>
      <c r="F52" s="827">
        <v>6</v>
      </c>
      <c r="G52" s="827">
        <v>1</v>
      </c>
      <c r="H52" s="1026">
        <f t="shared" si="4"/>
        <v>6</v>
      </c>
      <c r="I52" s="827">
        <v>6</v>
      </c>
      <c r="J52" s="827">
        <v>0</v>
      </c>
    </row>
    <row r="53" spans="1:10" ht="12.75" customHeight="1" x14ac:dyDescent="0.2">
      <c r="A53" s="1028" t="s">
        <v>2564</v>
      </c>
      <c r="B53" s="1026">
        <f t="shared" si="5"/>
        <v>17</v>
      </c>
      <c r="C53" s="827">
        <v>2</v>
      </c>
      <c r="D53" s="827">
        <v>15</v>
      </c>
      <c r="E53" s="1026">
        <f t="shared" si="3"/>
        <v>17</v>
      </c>
      <c r="F53" s="827">
        <v>2</v>
      </c>
      <c r="G53" s="827">
        <v>15</v>
      </c>
      <c r="H53" s="1026">
        <f t="shared" si="4"/>
        <v>0</v>
      </c>
      <c r="I53" s="827">
        <v>0</v>
      </c>
      <c r="J53" s="827">
        <v>0</v>
      </c>
    </row>
    <row r="54" spans="1:10" ht="12.75" customHeight="1" x14ac:dyDescent="0.2">
      <c r="A54" s="1028" t="s">
        <v>1752</v>
      </c>
      <c r="B54" s="1026">
        <f t="shared" si="5"/>
        <v>32</v>
      </c>
      <c r="C54" s="827">
        <v>9</v>
      </c>
      <c r="D54" s="827">
        <v>23</v>
      </c>
      <c r="E54" s="1026">
        <f t="shared" si="3"/>
        <v>32</v>
      </c>
      <c r="F54" s="827">
        <v>9</v>
      </c>
      <c r="G54" s="827">
        <v>23</v>
      </c>
      <c r="H54" s="1026">
        <f t="shared" si="4"/>
        <v>25</v>
      </c>
      <c r="I54" s="827">
        <v>7</v>
      </c>
      <c r="J54" s="827">
        <v>18</v>
      </c>
    </row>
    <row r="55" spans="1:10" ht="12.75" customHeight="1" x14ac:dyDescent="0.2">
      <c r="A55" s="1028" t="s">
        <v>2565</v>
      </c>
      <c r="B55" s="1026">
        <f t="shared" si="5"/>
        <v>14</v>
      </c>
      <c r="C55" s="827">
        <v>4</v>
      </c>
      <c r="D55" s="827">
        <v>10</v>
      </c>
      <c r="E55" s="1026">
        <f t="shared" si="3"/>
        <v>14</v>
      </c>
      <c r="F55" s="827">
        <v>4</v>
      </c>
      <c r="G55" s="827">
        <v>10</v>
      </c>
      <c r="H55" s="1026">
        <f t="shared" si="4"/>
        <v>0</v>
      </c>
      <c r="I55" s="827">
        <v>0</v>
      </c>
      <c r="J55" s="827">
        <v>0</v>
      </c>
    </row>
    <row r="56" spans="1:10" ht="12.75" customHeight="1" x14ac:dyDescent="0.2">
      <c r="A56" s="1028" t="s">
        <v>2566</v>
      </c>
      <c r="B56" s="1026">
        <f t="shared" si="5"/>
        <v>22</v>
      </c>
      <c r="C56" s="827">
        <v>8</v>
      </c>
      <c r="D56" s="827">
        <v>14</v>
      </c>
      <c r="E56" s="1026">
        <f t="shared" si="3"/>
        <v>22</v>
      </c>
      <c r="F56" s="827">
        <v>8</v>
      </c>
      <c r="G56" s="827">
        <v>14</v>
      </c>
      <c r="H56" s="1026">
        <f t="shared" si="4"/>
        <v>0</v>
      </c>
      <c r="I56" s="827">
        <v>0</v>
      </c>
      <c r="J56" s="827">
        <v>0</v>
      </c>
    </row>
    <row r="57" spans="1:10" ht="12.75" customHeight="1" x14ac:dyDescent="0.2">
      <c r="A57" s="1028" t="s">
        <v>2567</v>
      </c>
      <c r="B57" s="1026">
        <f t="shared" si="5"/>
        <v>4</v>
      </c>
      <c r="C57" s="827">
        <v>0</v>
      </c>
      <c r="D57" s="827">
        <v>4</v>
      </c>
      <c r="E57" s="1026">
        <f t="shared" si="3"/>
        <v>4</v>
      </c>
      <c r="F57" s="827">
        <v>0</v>
      </c>
      <c r="G57" s="827">
        <v>4</v>
      </c>
      <c r="H57" s="1026">
        <f t="shared" si="4"/>
        <v>0</v>
      </c>
      <c r="I57" s="827">
        <v>0</v>
      </c>
      <c r="J57" s="827">
        <v>0</v>
      </c>
    </row>
    <row r="58" spans="1:10" ht="12.75" customHeight="1" x14ac:dyDescent="0.2">
      <c r="A58" s="1028" t="s">
        <v>2568</v>
      </c>
      <c r="B58" s="1026">
        <f t="shared" si="5"/>
        <v>11</v>
      </c>
      <c r="C58" s="827">
        <v>3</v>
      </c>
      <c r="D58" s="827">
        <v>8</v>
      </c>
      <c r="E58" s="1026">
        <f t="shared" si="3"/>
        <v>11</v>
      </c>
      <c r="F58" s="827">
        <v>3</v>
      </c>
      <c r="G58" s="827">
        <v>8</v>
      </c>
      <c r="H58" s="1026">
        <f t="shared" si="4"/>
        <v>7</v>
      </c>
      <c r="I58" s="827">
        <v>2</v>
      </c>
      <c r="J58" s="827">
        <v>5</v>
      </c>
    </row>
    <row r="59" spans="1:10" ht="12.75" customHeight="1" x14ac:dyDescent="0.2">
      <c r="A59" s="1028" t="s">
        <v>2569</v>
      </c>
      <c r="B59" s="1026">
        <f t="shared" si="5"/>
        <v>18</v>
      </c>
      <c r="C59" s="827">
        <v>6</v>
      </c>
      <c r="D59" s="827">
        <v>12</v>
      </c>
      <c r="E59" s="1026">
        <f t="shared" si="3"/>
        <v>18</v>
      </c>
      <c r="F59" s="827">
        <v>6</v>
      </c>
      <c r="G59" s="827">
        <v>12</v>
      </c>
      <c r="H59" s="1026">
        <f t="shared" si="4"/>
        <v>0</v>
      </c>
      <c r="I59" s="827">
        <v>0</v>
      </c>
      <c r="J59" s="827">
        <v>0</v>
      </c>
    </row>
    <row r="60" spans="1:10" ht="12.75" customHeight="1" x14ac:dyDescent="0.2">
      <c r="A60" s="1028" t="s">
        <v>2570</v>
      </c>
      <c r="B60" s="1026">
        <f t="shared" si="5"/>
        <v>15</v>
      </c>
      <c r="C60" s="827">
        <v>8</v>
      </c>
      <c r="D60" s="827">
        <v>7</v>
      </c>
      <c r="E60" s="1026">
        <f t="shared" si="3"/>
        <v>15</v>
      </c>
      <c r="F60" s="827">
        <v>8</v>
      </c>
      <c r="G60" s="827">
        <v>7</v>
      </c>
      <c r="H60" s="1026">
        <f t="shared" si="4"/>
        <v>0</v>
      </c>
      <c r="I60" s="827">
        <v>0</v>
      </c>
      <c r="J60" s="827">
        <v>0</v>
      </c>
    </row>
    <row r="61" spans="1:10" ht="12.75" customHeight="1" x14ac:dyDescent="0.2">
      <c r="A61" s="1028" t="s">
        <v>2571</v>
      </c>
      <c r="B61" s="1026">
        <f t="shared" si="5"/>
        <v>114</v>
      </c>
      <c r="C61" s="827">
        <v>34</v>
      </c>
      <c r="D61" s="827">
        <v>80</v>
      </c>
      <c r="E61" s="1026">
        <f t="shared" si="3"/>
        <v>114</v>
      </c>
      <c r="F61" s="827">
        <v>34</v>
      </c>
      <c r="G61" s="827">
        <v>80</v>
      </c>
      <c r="H61" s="1026">
        <f t="shared" si="4"/>
        <v>0</v>
      </c>
      <c r="I61" s="827">
        <v>0</v>
      </c>
      <c r="J61" s="827">
        <v>0</v>
      </c>
    </row>
    <row r="62" spans="1:10" ht="12.75" customHeight="1" x14ac:dyDescent="0.2">
      <c r="A62" s="1028" t="s">
        <v>2572</v>
      </c>
      <c r="B62" s="1026">
        <f t="shared" si="5"/>
        <v>22</v>
      </c>
      <c r="C62" s="827">
        <v>6</v>
      </c>
      <c r="D62" s="827">
        <v>16</v>
      </c>
      <c r="E62" s="1026">
        <f t="shared" si="3"/>
        <v>22</v>
      </c>
      <c r="F62" s="827">
        <v>6</v>
      </c>
      <c r="G62" s="827">
        <v>16</v>
      </c>
      <c r="H62" s="1026">
        <f t="shared" si="4"/>
        <v>0</v>
      </c>
      <c r="I62" s="827">
        <v>0</v>
      </c>
      <c r="J62" s="827">
        <v>0</v>
      </c>
    </row>
    <row r="63" spans="1:10" ht="12.75" customHeight="1" x14ac:dyDescent="0.2">
      <c r="A63" s="1028" t="s">
        <v>2573</v>
      </c>
      <c r="B63" s="1026">
        <f t="shared" si="5"/>
        <v>13</v>
      </c>
      <c r="C63" s="827">
        <v>1</v>
      </c>
      <c r="D63" s="827">
        <v>12</v>
      </c>
      <c r="E63" s="1026">
        <f t="shared" si="3"/>
        <v>13</v>
      </c>
      <c r="F63" s="827">
        <v>1</v>
      </c>
      <c r="G63" s="827">
        <v>12</v>
      </c>
      <c r="H63" s="1026">
        <f t="shared" si="4"/>
        <v>0</v>
      </c>
      <c r="I63" s="827">
        <v>0</v>
      </c>
      <c r="J63" s="827">
        <v>0</v>
      </c>
    </row>
    <row r="64" spans="1:10" ht="12.75" customHeight="1" x14ac:dyDescent="0.2">
      <c r="A64" s="1028" t="s">
        <v>2574</v>
      </c>
      <c r="B64" s="1026">
        <f t="shared" si="5"/>
        <v>10</v>
      </c>
      <c r="C64" s="827">
        <v>8</v>
      </c>
      <c r="D64" s="827">
        <v>2</v>
      </c>
      <c r="E64" s="1026">
        <f t="shared" si="3"/>
        <v>10</v>
      </c>
      <c r="F64" s="827">
        <v>8</v>
      </c>
      <c r="G64" s="827">
        <v>2</v>
      </c>
      <c r="H64" s="1026">
        <f t="shared" si="4"/>
        <v>9</v>
      </c>
      <c r="I64" s="827">
        <v>7</v>
      </c>
      <c r="J64" s="827">
        <v>2</v>
      </c>
    </row>
    <row r="65" spans="1:10" ht="12.75" customHeight="1" x14ac:dyDescent="0.2">
      <c r="A65" s="1028" t="s">
        <v>2575</v>
      </c>
      <c r="B65" s="1026">
        <f t="shared" si="5"/>
        <v>20</v>
      </c>
      <c r="C65" s="827">
        <v>7</v>
      </c>
      <c r="D65" s="827">
        <v>13</v>
      </c>
      <c r="E65" s="1026">
        <f t="shared" si="3"/>
        <v>20</v>
      </c>
      <c r="F65" s="827">
        <v>7</v>
      </c>
      <c r="G65" s="827">
        <v>13</v>
      </c>
      <c r="H65" s="1026">
        <f t="shared" si="4"/>
        <v>0</v>
      </c>
      <c r="I65" s="827">
        <v>0</v>
      </c>
      <c r="J65" s="827">
        <v>0</v>
      </c>
    </row>
    <row r="66" spans="1:10" ht="12.75" customHeight="1" x14ac:dyDescent="0.2">
      <c r="A66" s="1028" t="s">
        <v>2576</v>
      </c>
      <c r="B66" s="1026">
        <f t="shared" si="5"/>
        <v>17</v>
      </c>
      <c r="C66" s="827">
        <v>5</v>
      </c>
      <c r="D66" s="827">
        <v>12</v>
      </c>
      <c r="E66" s="1026">
        <f t="shared" si="3"/>
        <v>17</v>
      </c>
      <c r="F66" s="827">
        <v>5</v>
      </c>
      <c r="G66" s="827">
        <v>12</v>
      </c>
      <c r="H66" s="1026">
        <f t="shared" si="4"/>
        <v>0</v>
      </c>
      <c r="I66" s="827">
        <v>0</v>
      </c>
      <c r="J66" s="827">
        <v>0</v>
      </c>
    </row>
    <row r="67" spans="1:10" ht="12.75" customHeight="1" x14ac:dyDescent="0.2">
      <c r="A67" s="1028" t="s">
        <v>2577</v>
      </c>
      <c r="B67" s="1026">
        <f t="shared" si="5"/>
        <v>16</v>
      </c>
      <c r="C67" s="827">
        <v>4</v>
      </c>
      <c r="D67" s="827">
        <v>12</v>
      </c>
      <c r="E67" s="1026">
        <f t="shared" si="3"/>
        <v>16</v>
      </c>
      <c r="F67" s="827">
        <v>4</v>
      </c>
      <c r="G67" s="827">
        <v>12</v>
      </c>
      <c r="H67" s="1026">
        <f t="shared" si="4"/>
        <v>0</v>
      </c>
      <c r="I67" s="827">
        <v>0</v>
      </c>
      <c r="J67" s="827">
        <v>0</v>
      </c>
    </row>
    <row r="68" spans="1:10" ht="12.75" customHeight="1" x14ac:dyDescent="0.2">
      <c r="A68" s="1028" t="s">
        <v>2578</v>
      </c>
      <c r="B68" s="1026">
        <f t="shared" si="5"/>
        <v>50</v>
      </c>
      <c r="C68" s="827">
        <v>17</v>
      </c>
      <c r="D68" s="827">
        <v>33</v>
      </c>
      <c r="E68" s="1026">
        <f t="shared" si="3"/>
        <v>50</v>
      </c>
      <c r="F68" s="827">
        <v>17</v>
      </c>
      <c r="G68" s="827">
        <v>33</v>
      </c>
      <c r="H68" s="1026">
        <f t="shared" si="4"/>
        <v>0</v>
      </c>
      <c r="I68" s="827">
        <v>0</v>
      </c>
      <c r="J68" s="827">
        <v>0</v>
      </c>
    </row>
    <row r="69" spans="1:10" ht="12.75" customHeight="1" x14ac:dyDescent="0.2">
      <c r="A69" s="1028" t="s">
        <v>2579</v>
      </c>
      <c r="B69" s="1026">
        <f t="shared" si="5"/>
        <v>14</v>
      </c>
      <c r="C69" s="827">
        <v>7</v>
      </c>
      <c r="D69" s="827">
        <v>7</v>
      </c>
      <c r="E69" s="1026">
        <f t="shared" si="3"/>
        <v>14</v>
      </c>
      <c r="F69" s="827">
        <v>7</v>
      </c>
      <c r="G69" s="827">
        <v>7</v>
      </c>
      <c r="H69" s="1026">
        <f t="shared" si="4"/>
        <v>0</v>
      </c>
      <c r="I69" s="827">
        <v>0</v>
      </c>
      <c r="J69" s="827">
        <v>0</v>
      </c>
    </row>
    <row r="70" spans="1:10" ht="12.75" customHeight="1" x14ac:dyDescent="0.2">
      <c r="A70" s="1028" t="s">
        <v>2580</v>
      </c>
      <c r="B70" s="1026">
        <f t="shared" si="5"/>
        <v>45</v>
      </c>
      <c r="C70" s="827">
        <v>23</v>
      </c>
      <c r="D70" s="827">
        <v>22</v>
      </c>
      <c r="E70" s="1026">
        <f t="shared" si="3"/>
        <v>45</v>
      </c>
      <c r="F70" s="827">
        <v>23</v>
      </c>
      <c r="G70" s="827">
        <v>22</v>
      </c>
      <c r="H70" s="1026">
        <f t="shared" si="4"/>
        <v>0</v>
      </c>
      <c r="I70" s="827">
        <v>0</v>
      </c>
      <c r="J70" s="827">
        <v>0</v>
      </c>
    </row>
    <row r="71" spans="1:10" ht="12.75" customHeight="1" x14ac:dyDescent="0.2">
      <c r="A71" s="1028" t="s">
        <v>1758</v>
      </c>
      <c r="B71" s="1026">
        <f t="shared" si="5"/>
        <v>9</v>
      </c>
      <c r="C71" s="827">
        <v>1</v>
      </c>
      <c r="D71" s="827">
        <v>8</v>
      </c>
      <c r="E71" s="1026">
        <f t="shared" si="3"/>
        <v>12</v>
      </c>
      <c r="F71" s="827">
        <v>2</v>
      </c>
      <c r="G71" s="827">
        <v>10</v>
      </c>
      <c r="H71" s="1026">
        <f t="shared" si="4"/>
        <v>0</v>
      </c>
      <c r="I71" s="827">
        <v>0</v>
      </c>
      <c r="J71" s="827">
        <v>0</v>
      </c>
    </row>
    <row r="72" spans="1:10" ht="12.75" customHeight="1" x14ac:dyDescent="0.2">
      <c r="A72" s="1028" t="s">
        <v>2581</v>
      </c>
      <c r="B72" s="1026">
        <f t="shared" si="5"/>
        <v>14</v>
      </c>
      <c r="C72" s="827">
        <v>1</v>
      </c>
      <c r="D72" s="827">
        <v>13</v>
      </c>
      <c r="E72" s="1026">
        <f t="shared" si="3"/>
        <v>14</v>
      </c>
      <c r="F72" s="827">
        <v>1</v>
      </c>
      <c r="G72" s="827">
        <v>13</v>
      </c>
      <c r="H72" s="1026">
        <f t="shared" si="4"/>
        <v>0</v>
      </c>
      <c r="I72" s="827">
        <v>0</v>
      </c>
      <c r="J72" s="827">
        <v>0</v>
      </c>
    </row>
    <row r="73" spans="1:10" ht="12.75" customHeight="1" x14ac:dyDescent="0.2">
      <c r="A73" s="1028" t="s">
        <v>2582</v>
      </c>
      <c r="B73" s="1026">
        <f t="shared" si="5"/>
        <v>18</v>
      </c>
      <c r="C73" s="827">
        <v>10</v>
      </c>
      <c r="D73" s="827">
        <v>8</v>
      </c>
      <c r="E73" s="1026">
        <f t="shared" si="3"/>
        <v>18</v>
      </c>
      <c r="F73" s="827">
        <v>10</v>
      </c>
      <c r="G73" s="827">
        <v>8</v>
      </c>
      <c r="H73" s="1026">
        <f t="shared" si="4"/>
        <v>0</v>
      </c>
      <c r="I73" s="827">
        <v>0</v>
      </c>
      <c r="J73" s="827">
        <v>0</v>
      </c>
    </row>
    <row r="74" spans="1:10" ht="12.75" customHeight="1" x14ac:dyDescent="0.2">
      <c r="A74" s="1028" t="s">
        <v>2583</v>
      </c>
      <c r="B74" s="1026">
        <f t="shared" si="5"/>
        <v>66</v>
      </c>
      <c r="C74" s="827">
        <v>21</v>
      </c>
      <c r="D74" s="827">
        <v>45</v>
      </c>
      <c r="E74" s="1026">
        <f t="shared" si="3"/>
        <v>66</v>
      </c>
      <c r="F74" s="827">
        <v>21</v>
      </c>
      <c r="G74" s="827">
        <v>45</v>
      </c>
      <c r="H74" s="1026">
        <f t="shared" si="4"/>
        <v>0</v>
      </c>
      <c r="I74" s="827">
        <v>0</v>
      </c>
      <c r="J74" s="827">
        <v>0</v>
      </c>
    </row>
    <row r="75" spans="1:10" ht="12.75" customHeight="1" x14ac:dyDescent="0.2">
      <c r="A75" s="1028" t="s">
        <v>2584</v>
      </c>
      <c r="B75" s="1026">
        <f t="shared" si="5"/>
        <v>30</v>
      </c>
      <c r="C75" s="827">
        <v>17</v>
      </c>
      <c r="D75" s="827">
        <v>13</v>
      </c>
      <c r="E75" s="1026">
        <f t="shared" si="3"/>
        <v>30</v>
      </c>
      <c r="F75" s="827">
        <v>17</v>
      </c>
      <c r="G75" s="827">
        <v>13</v>
      </c>
      <c r="H75" s="1026">
        <f t="shared" si="4"/>
        <v>0</v>
      </c>
      <c r="I75" s="827">
        <v>0</v>
      </c>
      <c r="J75" s="827">
        <v>0</v>
      </c>
    </row>
    <row r="76" spans="1:10" ht="12.75" customHeight="1" x14ac:dyDescent="0.2">
      <c r="A76" s="1028" t="s">
        <v>1735</v>
      </c>
      <c r="B76" s="1026">
        <f t="shared" si="5"/>
        <v>68</v>
      </c>
      <c r="C76" s="827">
        <v>38</v>
      </c>
      <c r="D76" s="827">
        <v>30</v>
      </c>
      <c r="E76" s="1026">
        <f t="shared" si="3"/>
        <v>81</v>
      </c>
      <c r="F76" s="827">
        <v>46</v>
      </c>
      <c r="G76" s="827">
        <v>35</v>
      </c>
      <c r="H76" s="1026">
        <f t="shared" si="4"/>
        <v>40</v>
      </c>
      <c r="I76" s="827">
        <v>19</v>
      </c>
      <c r="J76" s="827">
        <v>21</v>
      </c>
    </row>
    <row r="77" spans="1:10" ht="12.75" customHeight="1" x14ac:dyDescent="0.2">
      <c r="A77" s="1028" t="s">
        <v>1753</v>
      </c>
      <c r="B77" s="1026">
        <f t="shared" si="5"/>
        <v>49</v>
      </c>
      <c r="C77" s="827">
        <v>11</v>
      </c>
      <c r="D77" s="827">
        <v>38</v>
      </c>
      <c r="E77" s="1026">
        <f t="shared" si="3"/>
        <v>49</v>
      </c>
      <c r="F77" s="827">
        <v>11</v>
      </c>
      <c r="G77" s="827">
        <v>38</v>
      </c>
      <c r="H77" s="1026">
        <f t="shared" si="4"/>
        <v>52</v>
      </c>
      <c r="I77" s="827">
        <v>18</v>
      </c>
      <c r="J77" s="827">
        <v>34</v>
      </c>
    </row>
    <row r="78" spans="1:10" ht="12.75" customHeight="1" x14ac:dyDescent="0.2">
      <c r="A78" s="1028" t="s">
        <v>1755</v>
      </c>
      <c r="B78" s="1026">
        <f t="shared" si="5"/>
        <v>0</v>
      </c>
      <c r="C78" s="827">
        <v>0</v>
      </c>
      <c r="D78" s="827">
        <v>0</v>
      </c>
      <c r="E78" s="1026">
        <f t="shared" si="3"/>
        <v>7</v>
      </c>
      <c r="F78" s="827">
        <v>3</v>
      </c>
      <c r="G78" s="827">
        <v>4</v>
      </c>
      <c r="H78" s="1026">
        <f t="shared" si="4"/>
        <v>17</v>
      </c>
      <c r="I78" s="827">
        <v>9</v>
      </c>
      <c r="J78" s="827">
        <v>8</v>
      </c>
    </row>
    <row r="79" spans="1:10" ht="12.75" customHeight="1" x14ac:dyDescent="0.2">
      <c r="A79" s="1028" t="s">
        <v>2585</v>
      </c>
      <c r="B79" s="1026">
        <f t="shared" si="5"/>
        <v>16</v>
      </c>
      <c r="C79" s="827">
        <v>2</v>
      </c>
      <c r="D79" s="827">
        <v>14</v>
      </c>
      <c r="E79" s="1026">
        <f t="shared" si="3"/>
        <v>16</v>
      </c>
      <c r="F79" s="827">
        <v>2</v>
      </c>
      <c r="G79" s="827">
        <v>14</v>
      </c>
      <c r="H79" s="1026">
        <f t="shared" si="4"/>
        <v>0</v>
      </c>
      <c r="I79" s="827">
        <v>0</v>
      </c>
      <c r="J79" s="827">
        <v>0</v>
      </c>
    </row>
    <row r="80" spans="1:10" ht="12.75" customHeight="1" x14ac:dyDescent="0.2">
      <c r="A80" s="1028" t="s">
        <v>1747</v>
      </c>
      <c r="B80" s="1026">
        <f t="shared" si="5"/>
        <v>36</v>
      </c>
      <c r="C80" s="827">
        <v>31</v>
      </c>
      <c r="D80" s="827">
        <v>5</v>
      </c>
      <c r="E80" s="1026">
        <f t="shared" si="3"/>
        <v>64</v>
      </c>
      <c r="F80" s="827">
        <v>54</v>
      </c>
      <c r="G80" s="827">
        <v>10</v>
      </c>
      <c r="H80" s="1026">
        <f t="shared" si="4"/>
        <v>20</v>
      </c>
      <c r="I80" s="827">
        <v>16</v>
      </c>
      <c r="J80" s="827">
        <v>4</v>
      </c>
    </row>
    <row r="81" spans="1:10" ht="12.75" customHeight="1" x14ac:dyDescent="0.2">
      <c r="A81" s="1028" t="s">
        <v>2586</v>
      </c>
      <c r="B81" s="1026">
        <f t="shared" si="5"/>
        <v>18</v>
      </c>
      <c r="C81" s="827">
        <v>6</v>
      </c>
      <c r="D81" s="827">
        <v>12</v>
      </c>
      <c r="E81" s="1026">
        <f t="shared" si="3"/>
        <v>27</v>
      </c>
      <c r="F81" s="827">
        <v>10</v>
      </c>
      <c r="G81" s="827">
        <v>17</v>
      </c>
      <c r="H81" s="1026">
        <f t="shared" si="4"/>
        <v>8</v>
      </c>
      <c r="I81" s="827">
        <v>2</v>
      </c>
      <c r="J81" s="827">
        <v>6</v>
      </c>
    </row>
    <row r="82" spans="1:10" ht="12.75" customHeight="1" x14ac:dyDescent="0.2">
      <c r="A82" s="1028" t="s">
        <v>1748</v>
      </c>
      <c r="B82" s="1026">
        <f t="shared" si="5"/>
        <v>13</v>
      </c>
      <c r="C82" s="827">
        <v>5</v>
      </c>
      <c r="D82" s="827">
        <v>8</v>
      </c>
      <c r="E82" s="1026">
        <f t="shared" si="3"/>
        <v>25</v>
      </c>
      <c r="F82" s="827">
        <v>11</v>
      </c>
      <c r="G82" s="827">
        <v>14</v>
      </c>
      <c r="H82" s="1026">
        <f t="shared" si="4"/>
        <v>6</v>
      </c>
      <c r="I82" s="827">
        <v>4</v>
      </c>
      <c r="J82" s="827">
        <v>2</v>
      </c>
    </row>
    <row r="83" spans="1:10" ht="12.75" customHeight="1" x14ac:dyDescent="0.2">
      <c r="A83" s="1028" t="s">
        <v>1749</v>
      </c>
      <c r="B83" s="1026">
        <f t="shared" si="5"/>
        <v>18</v>
      </c>
      <c r="C83" s="827">
        <v>6</v>
      </c>
      <c r="D83" s="827">
        <v>12</v>
      </c>
      <c r="E83" s="1026">
        <f t="shared" si="3"/>
        <v>36</v>
      </c>
      <c r="F83" s="827">
        <v>13</v>
      </c>
      <c r="G83" s="827">
        <v>23</v>
      </c>
      <c r="H83" s="1026">
        <f t="shared" si="4"/>
        <v>1</v>
      </c>
      <c r="I83" s="827">
        <v>0</v>
      </c>
      <c r="J83" s="827">
        <v>1</v>
      </c>
    </row>
    <row r="84" spans="1:10" ht="12.75" customHeight="1" x14ac:dyDescent="0.2">
      <c r="A84" s="1028" t="s">
        <v>1750</v>
      </c>
      <c r="B84" s="1026">
        <f t="shared" si="5"/>
        <v>13</v>
      </c>
      <c r="C84" s="827">
        <v>12</v>
      </c>
      <c r="D84" s="827">
        <v>1</v>
      </c>
      <c r="E84" s="1026">
        <f t="shared" si="3"/>
        <v>13</v>
      </c>
      <c r="F84" s="827">
        <v>12</v>
      </c>
      <c r="G84" s="827">
        <v>1</v>
      </c>
      <c r="H84" s="1026">
        <f t="shared" si="4"/>
        <v>1</v>
      </c>
      <c r="I84" s="827">
        <v>0</v>
      </c>
      <c r="J84" s="827">
        <v>1</v>
      </c>
    </row>
    <row r="85" spans="1:10" ht="12.75" customHeight="1" x14ac:dyDescent="0.2">
      <c r="A85" s="1235" t="s">
        <v>75</v>
      </c>
      <c r="B85" s="1026">
        <f t="shared" si="5"/>
        <v>64</v>
      </c>
      <c r="C85" s="858">
        <f>SUM(C86:C90)</f>
        <v>25</v>
      </c>
      <c r="D85" s="858">
        <f>SUM(D86:D90)</f>
        <v>39</v>
      </c>
      <c r="E85" s="1026">
        <f t="shared" si="3"/>
        <v>76</v>
      </c>
      <c r="F85" s="858">
        <f>SUM(F86:F90)</f>
        <v>33</v>
      </c>
      <c r="G85" s="858">
        <f>SUM(G86:G90)</f>
        <v>43</v>
      </c>
      <c r="H85" s="1026">
        <f t="shared" si="4"/>
        <v>22</v>
      </c>
      <c r="I85" s="858">
        <f>SUM(I86:I90)</f>
        <v>9</v>
      </c>
      <c r="J85" s="858">
        <f>SUM(J86:J90)</f>
        <v>13</v>
      </c>
    </row>
    <row r="86" spans="1:10" ht="12.75" customHeight="1" x14ac:dyDescent="0.2">
      <c r="A86" s="1028" t="s">
        <v>1751</v>
      </c>
      <c r="B86" s="1026">
        <f t="shared" si="5"/>
        <v>12</v>
      </c>
      <c r="C86" s="827">
        <v>5</v>
      </c>
      <c r="D86" s="827">
        <v>7</v>
      </c>
      <c r="E86" s="1026">
        <f t="shared" si="3"/>
        <v>12</v>
      </c>
      <c r="F86" s="827">
        <v>5</v>
      </c>
      <c r="G86" s="827">
        <v>7</v>
      </c>
      <c r="H86" s="1026">
        <f t="shared" si="4"/>
        <v>0</v>
      </c>
      <c r="I86" s="827">
        <v>0</v>
      </c>
      <c r="J86" s="827">
        <v>0</v>
      </c>
    </row>
    <row r="87" spans="1:10" ht="12.75" customHeight="1" x14ac:dyDescent="0.2">
      <c r="A87" s="1028" t="s">
        <v>1747</v>
      </c>
      <c r="B87" s="1026">
        <f t="shared" si="5"/>
        <v>23</v>
      </c>
      <c r="C87" s="827">
        <v>13</v>
      </c>
      <c r="D87" s="827">
        <v>10</v>
      </c>
      <c r="E87" s="1026">
        <f t="shared" si="3"/>
        <v>35</v>
      </c>
      <c r="F87" s="827">
        <v>21</v>
      </c>
      <c r="G87" s="827">
        <v>14</v>
      </c>
      <c r="H87" s="1026">
        <f t="shared" si="4"/>
        <v>9</v>
      </c>
      <c r="I87" s="827">
        <v>6</v>
      </c>
      <c r="J87" s="827">
        <v>3</v>
      </c>
    </row>
    <row r="88" spans="1:10" ht="12.75" customHeight="1" x14ac:dyDescent="0.2">
      <c r="A88" s="1028" t="s">
        <v>1721</v>
      </c>
      <c r="B88" s="1026">
        <f t="shared" si="5"/>
        <v>4</v>
      </c>
      <c r="C88" s="827">
        <v>3</v>
      </c>
      <c r="D88" s="827">
        <v>1</v>
      </c>
      <c r="E88" s="1026">
        <f t="shared" si="3"/>
        <v>4</v>
      </c>
      <c r="F88" s="827">
        <v>3</v>
      </c>
      <c r="G88" s="827">
        <v>1</v>
      </c>
      <c r="H88" s="1026">
        <f t="shared" si="4"/>
        <v>2</v>
      </c>
      <c r="I88" s="827">
        <v>2</v>
      </c>
      <c r="J88" s="827">
        <v>0</v>
      </c>
    </row>
    <row r="89" spans="1:10" ht="12.75" customHeight="1" x14ac:dyDescent="0.2">
      <c r="A89" s="1028" t="s">
        <v>2563</v>
      </c>
      <c r="B89" s="1026">
        <f t="shared" si="5"/>
        <v>8</v>
      </c>
      <c r="C89" s="827">
        <v>0</v>
      </c>
      <c r="D89" s="827">
        <v>8</v>
      </c>
      <c r="E89" s="1026">
        <f t="shared" si="3"/>
        <v>8</v>
      </c>
      <c r="F89" s="827">
        <v>0</v>
      </c>
      <c r="G89" s="827">
        <v>8</v>
      </c>
      <c r="H89" s="1026">
        <f t="shared" si="4"/>
        <v>10</v>
      </c>
      <c r="I89" s="827">
        <v>1</v>
      </c>
      <c r="J89" s="827">
        <v>9</v>
      </c>
    </row>
    <row r="90" spans="1:10" ht="12.75" customHeight="1" x14ac:dyDescent="0.2">
      <c r="A90" s="1028" t="s">
        <v>1735</v>
      </c>
      <c r="B90" s="1026">
        <f t="shared" si="5"/>
        <v>17</v>
      </c>
      <c r="C90" s="827">
        <v>4</v>
      </c>
      <c r="D90" s="827">
        <v>13</v>
      </c>
      <c r="E90" s="1026">
        <f t="shared" si="3"/>
        <v>17</v>
      </c>
      <c r="F90" s="827">
        <v>4</v>
      </c>
      <c r="G90" s="827">
        <v>13</v>
      </c>
      <c r="H90" s="1026">
        <f t="shared" si="4"/>
        <v>1</v>
      </c>
      <c r="I90" s="827">
        <v>0</v>
      </c>
      <c r="J90" s="827">
        <v>1</v>
      </c>
    </row>
    <row r="91" spans="1:10" ht="12.75" customHeight="1" x14ac:dyDescent="0.2">
      <c r="A91" s="1235" t="s">
        <v>80</v>
      </c>
      <c r="B91" s="1026">
        <f t="shared" si="5"/>
        <v>63</v>
      </c>
      <c r="C91" s="858">
        <f>SUM(C92:C96)</f>
        <v>34</v>
      </c>
      <c r="D91" s="858">
        <f>SUM(D92:D96)</f>
        <v>29</v>
      </c>
      <c r="E91" s="1026">
        <f t="shared" si="3"/>
        <v>77</v>
      </c>
      <c r="F91" s="858">
        <f>SUM(F92:F96)</f>
        <v>41</v>
      </c>
      <c r="G91" s="858">
        <f>SUM(G92:G96)</f>
        <v>36</v>
      </c>
      <c r="H91" s="1026">
        <f t="shared" si="4"/>
        <v>40</v>
      </c>
      <c r="I91" s="858">
        <f>SUM(I92:I96)</f>
        <v>17</v>
      </c>
      <c r="J91" s="858">
        <f>SUM(J92:J96)</f>
        <v>23</v>
      </c>
    </row>
    <row r="92" spans="1:10" ht="12.75" customHeight="1" x14ac:dyDescent="0.2">
      <c r="A92" s="1028" t="s">
        <v>1751</v>
      </c>
      <c r="B92" s="1026">
        <f t="shared" si="5"/>
        <v>8</v>
      </c>
      <c r="C92" s="827">
        <v>7</v>
      </c>
      <c r="D92" s="827">
        <v>1</v>
      </c>
      <c r="E92" s="1026">
        <f t="shared" si="3"/>
        <v>8</v>
      </c>
      <c r="F92" s="827">
        <v>7</v>
      </c>
      <c r="G92" s="827">
        <v>1</v>
      </c>
      <c r="H92" s="1026">
        <f t="shared" si="4"/>
        <v>0</v>
      </c>
      <c r="I92" s="827">
        <v>0</v>
      </c>
      <c r="J92" s="827">
        <v>0</v>
      </c>
    </row>
    <row r="93" spans="1:10" ht="12.75" customHeight="1" x14ac:dyDescent="0.2">
      <c r="A93" s="1028" t="s">
        <v>1723</v>
      </c>
      <c r="B93" s="1026">
        <f t="shared" si="5"/>
        <v>20</v>
      </c>
      <c r="C93" s="827">
        <v>14</v>
      </c>
      <c r="D93" s="827">
        <v>6</v>
      </c>
      <c r="E93" s="1026">
        <f t="shared" si="3"/>
        <v>20</v>
      </c>
      <c r="F93" s="827">
        <v>14</v>
      </c>
      <c r="G93" s="827">
        <v>6</v>
      </c>
      <c r="H93" s="1026">
        <f t="shared" si="4"/>
        <v>13</v>
      </c>
      <c r="I93" s="827">
        <v>8</v>
      </c>
      <c r="J93" s="827">
        <v>5</v>
      </c>
    </row>
    <row r="94" spans="1:10" ht="12.75" customHeight="1" x14ac:dyDescent="0.2">
      <c r="A94" s="1028" t="s">
        <v>2563</v>
      </c>
      <c r="B94" s="1026">
        <f t="shared" si="5"/>
        <v>9</v>
      </c>
      <c r="C94" s="827">
        <v>3</v>
      </c>
      <c r="D94" s="827">
        <v>6</v>
      </c>
      <c r="E94" s="1026">
        <f t="shared" si="3"/>
        <v>9</v>
      </c>
      <c r="F94" s="827">
        <v>3</v>
      </c>
      <c r="G94" s="827">
        <v>6</v>
      </c>
      <c r="H94" s="1026">
        <f t="shared" si="4"/>
        <v>6</v>
      </c>
      <c r="I94" s="827">
        <v>2</v>
      </c>
      <c r="J94" s="827">
        <v>4</v>
      </c>
    </row>
    <row r="95" spans="1:10" ht="12.75" customHeight="1" x14ac:dyDescent="0.2">
      <c r="A95" s="1028" t="s">
        <v>1752</v>
      </c>
      <c r="B95" s="1026">
        <f t="shared" si="5"/>
        <v>10</v>
      </c>
      <c r="C95" s="827">
        <v>3</v>
      </c>
      <c r="D95" s="827">
        <v>7</v>
      </c>
      <c r="E95" s="1026">
        <f t="shared" si="3"/>
        <v>10</v>
      </c>
      <c r="F95" s="827">
        <v>3</v>
      </c>
      <c r="G95" s="827">
        <v>7</v>
      </c>
      <c r="H95" s="1026">
        <f t="shared" si="4"/>
        <v>9</v>
      </c>
      <c r="I95" s="827">
        <v>2</v>
      </c>
      <c r="J95" s="827">
        <v>7</v>
      </c>
    </row>
    <row r="96" spans="1:10" ht="12.75" customHeight="1" x14ac:dyDescent="0.2">
      <c r="A96" s="1028" t="s">
        <v>1735</v>
      </c>
      <c r="B96" s="1026">
        <f t="shared" si="5"/>
        <v>16</v>
      </c>
      <c r="C96" s="827">
        <v>7</v>
      </c>
      <c r="D96" s="827">
        <v>9</v>
      </c>
      <c r="E96" s="1026">
        <f t="shared" si="3"/>
        <v>30</v>
      </c>
      <c r="F96" s="827">
        <v>14</v>
      </c>
      <c r="G96" s="827">
        <v>16</v>
      </c>
      <c r="H96" s="1026">
        <f t="shared" si="4"/>
        <v>12</v>
      </c>
      <c r="I96" s="827">
        <v>5</v>
      </c>
      <c r="J96" s="827">
        <v>7</v>
      </c>
    </row>
    <row r="97" spans="1:10" ht="12.75" customHeight="1" x14ac:dyDescent="0.2">
      <c r="A97" s="1030"/>
      <c r="B97" s="1022"/>
      <c r="C97" s="1031"/>
      <c r="D97" s="1031"/>
      <c r="E97" s="1022"/>
      <c r="F97" s="1031"/>
      <c r="G97" s="1031"/>
      <c r="H97" s="1022"/>
      <c r="I97" s="1031"/>
      <c r="J97" s="1031"/>
    </row>
    <row r="98" spans="1:10" ht="12.75" customHeight="1" x14ac:dyDescent="0.2">
      <c r="A98" s="1025" t="s">
        <v>902</v>
      </c>
      <c r="B98" s="1026">
        <f>C98+D98</f>
        <v>29</v>
      </c>
      <c r="C98" s="1026">
        <f>C99+C105</f>
        <v>3</v>
      </c>
      <c r="D98" s="1026">
        <f>D99+D105</f>
        <v>26</v>
      </c>
      <c r="E98" s="1026">
        <f>F98+G98</f>
        <v>67</v>
      </c>
      <c r="F98" s="1026">
        <f>F99+F105</f>
        <v>13</v>
      </c>
      <c r="G98" s="1026">
        <f>G99+G105</f>
        <v>54</v>
      </c>
      <c r="H98" s="1026">
        <f>I98+J98</f>
        <v>27</v>
      </c>
      <c r="I98" s="1026">
        <f>I99+I105</f>
        <v>20</v>
      </c>
      <c r="J98" s="1026">
        <f>J99+J105</f>
        <v>7</v>
      </c>
    </row>
    <row r="99" spans="1:10" ht="12.75" customHeight="1" x14ac:dyDescent="0.2">
      <c r="A99" s="1032" t="s">
        <v>451</v>
      </c>
      <c r="B99" s="1026">
        <f>C99+D99</f>
        <v>29</v>
      </c>
      <c r="C99" s="1033">
        <f>SUM(C100:C104)</f>
        <v>3</v>
      </c>
      <c r="D99" s="1033">
        <f>SUM(D100:D104)</f>
        <v>26</v>
      </c>
      <c r="E99" s="1026">
        <f>F99+G99</f>
        <v>55</v>
      </c>
      <c r="F99" s="1033">
        <f>SUM(F100:F104)</f>
        <v>12</v>
      </c>
      <c r="G99" s="1033">
        <f>SUM(G100:G104)</f>
        <v>43</v>
      </c>
      <c r="H99" s="1026">
        <f>I99+J99</f>
        <v>18</v>
      </c>
      <c r="I99" s="1033">
        <f>SUM(I100:I104)</f>
        <v>14</v>
      </c>
      <c r="J99" s="1033">
        <f>SUM(J100:J104)</f>
        <v>4</v>
      </c>
    </row>
    <row r="100" spans="1:10" ht="12.75" customHeight="1" x14ac:dyDescent="0.2">
      <c r="A100" s="1027" t="s">
        <v>2358</v>
      </c>
      <c r="B100" s="1026">
        <f>C100+D100</f>
        <v>1</v>
      </c>
      <c r="C100" s="833">
        <v>0</v>
      </c>
      <c r="D100" s="833">
        <v>1</v>
      </c>
      <c r="E100" s="1026">
        <f>F100+G100</f>
        <v>2</v>
      </c>
      <c r="F100" s="833">
        <v>1</v>
      </c>
      <c r="G100" s="833">
        <v>1</v>
      </c>
      <c r="H100" s="1026">
        <f>I100+J100</f>
        <v>0</v>
      </c>
      <c r="I100" s="833">
        <v>0</v>
      </c>
      <c r="J100" s="833">
        <v>0</v>
      </c>
    </row>
    <row r="101" spans="1:10" ht="12.75" customHeight="1" x14ac:dyDescent="0.2">
      <c r="A101" s="1027" t="s">
        <v>1761</v>
      </c>
      <c r="B101" s="1026">
        <f t="shared" ref="B101:B107" si="6">C101+D101</f>
        <v>13</v>
      </c>
      <c r="C101" s="827">
        <v>1</v>
      </c>
      <c r="D101" s="827">
        <v>12</v>
      </c>
      <c r="E101" s="1026">
        <f t="shared" ref="E101:E107" si="7">F101+G101</f>
        <v>17</v>
      </c>
      <c r="F101" s="827">
        <v>2</v>
      </c>
      <c r="G101" s="827">
        <v>15</v>
      </c>
      <c r="H101" s="1026">
        <f t="shared" ref="H101:H107" si="8">I101+J101</f>
        <v>1</v>
      </c>
      <c r="I101" s="827">
        <v>1</v>
      </c>
      <c r="J101" s="827">
        <v>0</v>
      </c>
    </row>
    <row r="102" spans="1:10" ht="12.75" customHeight="1" x14ac:dyDescent="0.2">
      <c r="A102" s="1027" t="s">
        <v>1759</v>
      </c>
      <c r="B102" s="1026">
        <f t="shared" si="6"/>
        <v>1</v>
      </c>
      <c r="C102" s="827">
        <v>0</v>
      </c>
      <c r="D102" s="827">
        <v>1</v>
      </c>
      <c r="E102" s="1026">
        <f t="shared" si="7"/>
        <v>13</v>
      </c>
      <c r="F102" s="827">
        <v>2</v>
      </c>
      <c r="G102" s="827">
        <v>11</v>
      </c>
      <c r="H102" s="1026">
        <f t="shared" si="8"/>
        <v>5</v>
      </c>
      <c r="I102" s="827">
        <v>4</v>
      </c>
      <c r="J102" s="827">
        <v>1</v>
      </c>
    </row>
    <row r="103" spans="1:10" ht="12.75" customHeight="1" x14ac:dyDescent="0.2">
      <c r="A103" s="1027" t="s">
        <v>1762</v>
      </c>
      <c r="B103" s="1026">
        <f t="shared" si="6"/>
        <v>14</v>
      </c>
      <c r="C103" s="827">
        <v>2</v>
      </c>
      <c r="D103" s="827">
        <v>12</v>
      </c>
      <c r="E103" s="1026">
        <f t="shared" si="7"/>
        <v>21</v>
      </c>
      <c r="F103" s="827">
        <v>6</v>
      </c>
      <c r="G103" s="827">
        <v>15</v>
      </c>
      <c r="H103" s="1026">
        <f t="shared" si="8"/>
        <v>10</v>
      </c>
      <c r="I103" s="827">
        <v>7</v>
      </c>
      <c r="J103" s="827">
        <v>3</v>
      </c>
    </row>
    <row r="104" spans="1:10" ht="12.75" customHeight="1" x14ac:dyDescent="0.2">
      <c r="A104" s="1027" t="s">
        <v>1760</v>
      </c>
      <c r="B104" s="1026">
        <f t="shared" si="6"/>
        <v>0</v>
      </c>
      <c r="C104" s="827">
        <v>0</v>
      </c>
      <c r="D104" s="827">
        <v>0</v>
      </c>
      <c r="E104" s="1026">
        <f t="shared" si="7"/>
        <v>2</v>
      </c>
      <c r="F104" s="827">
        <v>1</v>
      </c>
      <c r="G104" s="827">
        <v>1</v>
      </c>
      <c r="H104" s="1026">
        <f t="shared" si="8"/>
        <v>2</v>
      </c>
      <c r="I104" s="827">
        <v>2</v>
      </c>
      <c r="J104" s="827">
        <v>0</v>
      </c>
    </row>
    <row r="105" spans="1:10" ht="12.75" customHeight="1" x14ac:dyDescent="0.2">
      <c r="A105" s="1032" t="s">
        <v>85</v>
      </c>
      <c r="B105" s="1026">
        <f t="shared" si="6"/>
        <v>0</v>
      </c>
      <c r="C105" s="858">
        <f>C106+C107</f>
        <v>0</v>
      </c>
      <c r="D105" s="858">
        <f>D106+D107</f>
        <v>0</v>
      </c>
      <c r="E105" s="1026">
        <f t="shared" si="7"/>
        <v>12</v>
      </c>
      <c r="F105" s="858">
        <f>F106+F107</f>
        <v>1</v>
      </c>
      <c r="G105" s="858">
        <f>G106+G107</f>
        <v>11</v>
      </c>
      <c r="H105" s="1026">
        <f t="shared" si="8"/>
        <v>9</v>
      </c>
      <c r="I105" s="858">
        <f>I106+I107</f>
        <v>6</v>
      </c>
      <c r="J105" s="858">
        <f>J106+J107</f>
        <v>3</v>
      </c>
    </row>
    <row r="106" spans="1:10" ht="12.75" customHeight="1" x14ac:dyDescent="0.2">
      <c r="A106" s="1027" t="s">
        <v>1759</v>
      </c>
      <c r="B106" s="1026">
        <f t="shared" si="6"/>
        <v>0</v>
      </c>
      <c r="C106" s="827">
        <v>0</v>
      </c>
      <c r="D106" s="827">
        <v>0</v>
      </c>
      <c r="E106" s="1026">
        <f t="shared" si="7"/>
        <v>3</v>
      </c>
      <c r="F106" s="827">
        <v>0</v>
      </c>
      <c r="G106" s="827">
        <v>3</v>
      </c>
      <c r="H106" s="1026">
        <f t="shared" si="8"/>
        <v>7</v>
      </c>
      <c r="I106" s="827">
        <v>5</v>
      </c>
      <c r="J106" s="827">
        <v>2</v>
      </c>
    </row>
    <row r="107" spans="1:10" ht="12.75" customHeight="1" x14ac:dyDescent="0.2">
      <c r="A107" s="1027" t="s">
        <v>1762</v>
      </c>
      <c r="B107" s="1026">
        <f t="shared" si="6"/>
        <v>0</v>
      </c>
      <c r="C107" s="827">
        <v>0</v>
      </c>
      <c r="D107" s="827">
        <v>0</v>
      </c>
      <c r="E107" s="1026">
        <f t="shared" si="7"/>
        <v>9</v>
      </c>
      <c r="F107" s="827">
        <v>1</v>
      </c>
      <c r="G107" s="827">
        <v>8</v>
      </c>
      <c r="H107" s="1026">
        <f t="shared" si="8"/>
        <v>2</v>
      </c>
      <c r="I107" s="827">
        <v>1</v>
      </c>
      <c r="J107" s="827">
        <v>1</v>
      </c>
    </row>
    <row r="108" spans="1:10" ht="12.75" customHeight="1" x14ac:dyDescent="0.2">
      <c r="A108" s="1034"/>
      <c r="B108" s="1022"/>
      <c r="C108" s="734"/>
      <c r="D108" s="734"/>
      <c r="E108" s="1022"/>
      <c r="F108" s="734"/>
      <c r="G108" s="734"/>
      <c r="H108" s="1022"/>
      <c r="I108" s="734"/>
      <c r="J108" s="734"/>
    </row>
    <row r="109" spans="1:10" ht="12.75" customHeight="1" x14ac:dyDescent="0.2">
      <c r="A109" s="1025" t="s">
        <v>1763</v>
      </c>
      <c r="B109" s="1026">
        <f t="shared" ref="B109:B126" si="9">C109+D109</f>
        <v>462</v>
      </c>
      <c r="C109" s="1026">
        <f>SUM(C110:C126)</f>
        <v>139</v>
      </c>
      <c r="D109" s="1026">
        <f>SUM(D110:D126)</f>
        <v>323</v>
      </c>
      <c r="E109" s="1026" t="s">
        <v>42</v>
      </c>
      <c r="F109" s="1026" t="s">
        <v>42</v>
      </c>
      <c r="G109" s="1026" t="s">
        <v>42</v>
      </c>
      <c r="H109" s="1026">
        <f t="shared" ref="H109:H126" si="10">I109+J109</f>
        <v>90</v>
      </c>
      <c r="I109" s="1026">
        <f>SUM(I110:I126)</f>
        <v>28</v>
      </c>
      <c r="J109" s="1026">
        <f>SUM(J110:J126)</f>
        <v>62</v>
      </c>
    </row>
    <row r="110" spans="1:10" ht="12.75" customHeight="1" x14ac:dyDescent="0.2">
      <c r="A110" s="1027" t="s">
        <v>2359</v>
      </c>
      <c r="B110" s="1026">
        <f t="shared" si="9"/>
        <v>9</v>
      </c>
      <c r="C110" s="827">
        <v>7</v>
      </c>
      <c r="D110" s="827">
        <v>2</v>
      </c>
      <c r="E110" s="1026" t="s">
        <v>42</v>
      </c>
      <c r="F110" s="827" t="s">
        <v>42</v>
      </c>
      <c r="G110" s="827" t="s">
        <v>42</v>
      </c>
      <c r="H110" s="1026">
        <f t="shared" si="10"/>
        <v>4</v>
      </c>
      <c r="I110" s="827">
        <v>1</v>
      </c>
      <c r="J110" s="827">
        <v>3</v>
      </c>
    </row>
    <row r="111" spans="1:10" ht="12.75" customHeight="1" x14ac:dyDescent="0.2">
      <c r="A111" s="1027" t="s">
        <v>2360</v>
      </c>
      <c r="B111" s="1026">
        <f t="shared" si="9"/>
        <v>1</v>
      </c>
      <c r="C111" s="827">
        <v>0</v>
      </c>
      <c r="D111" s="827">
        <v>1</v>
      </c>
      <c r="E111" s="1026" t="s">
        <v>42</v>
      </c>
      <c r="F111" s="827" t="s">
        <v>42</v>
      </c>
      <c r="G111" s="827" t="s">
        <v>42</v>
      </c>
      <c r="H111" s="1026">
        <f t="shared" si="10"/>
        <v>0</v>
      </c>
      <c r="I111" s="827">
        <v>0</v>
      </c>
      <c r="J111" s="827">
        <v>0</v>
      </c>
    </row>
    <row r="112" spans="1:10" ht="12.75" customHeight="1" x14ac:dyDescent="0.2">
      <c r="A112" s="1027" t="s">
        <v>2361</v>
      </c>
      <c r="B112" s="1026">
        <f t="shared" si="9"/>
        <v>4</v>
      </c>
      <c r="C112" s="827">
        <v>4</v>
      </c>
      <c r="D112" s="827">
        <v>0</v>
      </c>
      <c r="E112" s="1026" t="s">
        <v>42</v>
      </c>
      <c r="F112" s="827" t="s">
        <v>42</v>
      </c>
      <c r="G112" s="827" t="s">
        <v>42</v>
      </c>
      <c r="H112" s="1026">
        <f t="shared" si="10"/>
        <v>0</v>
      </c>
      <c r="I112" s="827">
        <v>0</v>
      </c>
      <c r="J112" s="827">
        <v>0</v>
      </c>
    </row>
    <row r="113" spans="1:10" ht="12.75" customHeight="1" x14ac:dyDescent="0.2">
      <c r="A113" s="1027" t="s">
        <v>2362</v>
      </c>
      <c r="B113" s="1026">
        <f t="shared" si="9"/>
        <v>1</v>
      </c>
      <c r="C113" s="827">
        <v>0</v>
      </c>
      <c r="D113" s="827">
        <v>1</v>
      </c>
      <c r="E113" s="1026" t="s">
        <v>42</v>
      </c>
      <c r="F113" s="827" t="s">
        <v>42</v>
      </c>
      <c r="G113" s="827" t="s">
        <v>42</v>
      </c>
      <c r="H113" s="1026">
        <f t="shared" si="10"/>
        <v>0</v>
      </c>
      <c r="I113" s="827">
        <v>0</v>
      </c>
      <c r="J113" s="827">
        <v>0</v>
      </c>
    </row>
    <row r="114" spans="1:10" ht="12.75" customHeight="1" x14ac:dyDescent="0.2">
      <c r="A114" s="1027" t="s">
        <v>2363</v>
      </c>
      <c r="B114" s="1026">
        <f t="shared" si="9"/>
        <v>2</v>
      </c>
      <c r="C114" s="827">
        <v>1</v>
      </c>
      <c r="D114" s="827">
        <v>1</v>
      </c>
      <c r="E114" s="1026" t="s">
        <v>42</v>
      </c>
      <c r="F114" s="827" t="s">
        <v>42</v>
      </c>
      <c r="G114" s="827" t="s">
        <v>42</v>
      </c>
      <c r="H114" s="1026">
        <f t="shared" si="10"/>
        <v>0</v>
      </c>
      <c r="I114" s="827">
        <v>0</v>
      </c>
      <c r="J114" s="827">
        <v>0</v>
      </c>
    </row>
    <row r="115" spans="1:10" ht="12.75" customHeight="1" x14ac:dyDescent="0.2">
      <c r="A115" s="1027" t="s">
        <v>2364</v>
      </c>
      <c r="B115" s="1026">
        <f t="shared" si="9"/>
        <v>16</v>
      </c>
      <c r="C115" s="827">
        <v>12</v>
      </c>
      <c r="D115" s="827">
        <v>4</v>
      </c>
      <c r="E115" s="1026" t="s">
        <v>42</v>
      </c>
      <c r="F115" s="827" t="s">
        <v>42</v>
      </c>
      <c r="G115" s="827" t="s">
        <v>42</v>
      </c>
      <c r="H115" s="1026">
        <f t="shared" si="10"/>
        <v>3</v>
      </c>
      <c r="I115" s="827">
        <v>2</v>
      </c>
      <c r="J115" s="827">
        <v>1</v>
      </c>
    </row>
    <row r="116" spans="1:10" ht="12.75" customHeight="1" x14ac:dyDescent="0.2">
      <c r="A116" s="1027" t="s">
        <v>2365</v>
      </c>
      <c r="B116" s="1026">
        <f t="shared" si="9"/>
        <v>1</v>
      </c>
      <c r="C116" s="827">
        <v>1</v>
      </c>
      <c r="D116" s="827">
        <v>0</v>
      </c>
      <c r="E116" s="1026" t="s">
        <v>42</v>
      </c>
      <c r="F116" s="827" t="s">
        <v>42</v>
      </c>
      <c r="G116" s="827" t="s">
        <v>42</v>
      </c>
      <c r="H116" s="1026">
        <f t="shared" si="10"/>
        <v>0</v>
      </c>
      <c r="I116" s="827">
        <v>0</v>
      </c>
      <c r="J116" s="827">
        <v>0</v>
      </c>
    </row>
    <row r="117" spans="1:10" ht="12.75" customHeight="1" x14ac:dyDescent="0.2">
      <c r="A117" s="1027" t="s">
        <v>2366</v>
      </c>
      <c r="B117" s="1026">
        <f t="shared" si="9"/>
        <v>5</v>
      </c>
      <c r="C117" s="827">
        <v>4</v>
      </c>
      <c r="D117" s="827">
        <v>1</v>
      </c>
      <c r="E117" s="1026" t="s">
        <v>42</v>
      </c>
      <c r="F117" s="827" t="s">
        <v>42</v>
      </c>
      <c r="G117" s="827" t="s">
        <v>42</v>
      </c>
      <c r="H117" s="1026">
        <f t="shared" si="10"/>
        <v>0</v>
      </c>
      <c r="I117" s="827">
        <v>0</v>
      </c>
      <c r="J117" s="827">
        <v>0</v>
      </c>
    </row>
    <row r="118" spans="1:10" ht="12.75" customHeight="1" x14ac:dyDescent="0.2">
      <c r="A118" s="1027" t="s">
        <v>2367</v>
      </c>
      <c r="B118" s="1026">
        <f t="shared" si="9"/>
        <v>10</v>
      </c>
      <c r="C118" s="827">
        <v>6</v>
      </c>
      <c r="D118" s="827">
        <v>4</v>
      </c>
      <c r="E118" s="1026" t="s">
        <v>42</v>
      </c>
      <c r="F118" s="827" t="s">
        <v>42</v>
      </c>
      <c r="G118" s="827" t="s">
        <v>42</v>
      </c>
      <c r="H118" s="1026">
        <f t="shared" si="10"/>
        <v>0</v>
      </c>
      <c r="I118" s="827">
        <v>0</v>
      </c>
      <c r="J118" s="827">
        <v>0</v>
      </c>
    </row>
    <row r="119" spans="1:10" ht="12.75" customHeight="1" x14ac:dyDescent="0.2">
      <c r="A119" s="1027" t="s">
        <v>2368</v>
      </c>
      <c r="B119" s="1026">
        <f t="shared" si="9"/>
        <v>3</v>
      </c>
      <c r="C119" s="827">
        <v>1</v>
      </c>
      <c r="D119" s="827">
        <v>2</v>
      </c>
      <c r="E119" s="1026" t="s">
        <v>42</v>
      </c>
      <c r="F119" s="827" t="s">
        <v>42</v>
      </c>
      <c r="G119" s="827" t="s">
        <v>42</v>
      </c>
      <c r="H119" s="1026">
        <f t="shared" si="10"/>
        <v>0</v>
      </c>
      <c r="I119" s="827">
        <v>0</v>
      </c>
      <c r="J119" s="827">
        <v>0</v>
      </c>
    </row>
    <row r="120" spans="1:10" ht="12.75" customHeight="1" x14ac:dyDescent="0.2">
      <c r="A120" s="1027" t="s">
        <v>2369</v>
      </c>
      <c r="B120" s="1026">
        <f t="shared" si="9"/>
        <v>2</v>
      </c>
      <c r="C120" s="827">
        <v>2</v>
      </c>
      <c r="D120" s="827">
        <v>0</v>
      </c>
      <c r="E120" s="1026" t="s">
        <v>42</v>
      </c>
      <c r="F120" s="827" t="s">
        <v>42</v>
      </c>
      <c r="G120" s="827" t="s">
        <v>42</v>
      </c>
      <c r="H120" s="1026">
        <f t="shared" si="10"/>
        <v>0</v>
      </c>
      <c r="I120" s="827">
        <v>0</v>
      </c>
      <c r="J120" s="827">
        <v>0</v>
      </c>
    </row>
    <row r="121" spans="1:10" ht="12.75" customHeight="1" x14ac:dyDescent="0.2">
      <c r="A121" s="1027" t="s">
        <v>2370</v>
      </c>
      <c r="B121" s="1026">
        <f t="shared" si="9"/>
        <v>1</v>
      </c>
      <c r="C121" s="827">
        <v>1</v>
      </c>
      <c r="D121" s="827">
        <v>0</v>
      </c>
      <c r="E121" s="1026" t="s">
        <v>42</v>
      </c>
      <c r="F121" s="827" t="s">
        <v>42</v>
      </c>
      <c r="G121" s="827" t="s">
        <v>42</v>
      </c>
      <c r="H121" s="1026">
        <f t="shared" si="10"/>
        <v>0</v>
      </c>
      <c r="I121" s="827">
        <v>0</v>
      </c>
      <c r="J121" s="827">
        <v>0</v>
      </c>
    </row>
    <row r="122" spans="1:10" ht="12.75" customHeight="1" x14ac:dyDescent="0.2">
      <c r="A122" s="1027" t="s">
        <v>2371</v>
      </c>
      <c r="B122" s="1026">
        <f t="shared" si="9"/>
        <v>8</v>
      </c>
      <c r="C122" s="827">
        <v>3</v>
      </c>
      <c r="D122" s="827">
        <v>5</v>
      </c>
      <c r="E122" s="1026" t="s">
        <v>42</v>
      </c>
      <c r="F122" s="827" t="s">
        <v>42</v>
      </c>
      <c r="G122" s="827" t="s">
        <v>42</v>
      </c>
      <c r="H122" s="1026">
        <f t="shared" si="10"/>
        <v>1</v>
      </c>
      <c r="I122" s="827">
        <v>0</v>
      </c>
      <c r="J122" s="827">
        <v>1</v>
      </c>
    </row>
    <row r="123" spans="1:10" ht="12.75" customHeight="1" x14ac:dyDescent="0.2">
      <c r="A123" s="1027" t="s">
        <v>2372</v>
      </c>
      <c r="B123" s="1026">
        <f t="shared" si="9"/>
        <v>0</v>
      </c>
      <c r="C123" s="827">
        <v>0</v>
      </c>
      <c r="D123" s="827">
        <v>0</v>
      </c>
      <c r="E123" s="1026" t="s">
        <v>42</v>
      </c>
      <c r="F123" s="827" t="s">
        <v>42</v>
      </c>
      <c r="G123" s="827" t="s">
        <v>42</v>
      </c>
      <c r="H123" s="1026">
        <f t="shared" si="10"/>
        <v>1</v>
      </c>
      <c r="I123" s="827">
        <v>0</v>
      </c>
      <c r="J123" s="827">
        <v>1</v>
      </c>
    </row>
    <row r="124" spans="1:10" ht="12.75" customHeight="1" x14ac:dyDescent="0.2">
      <c r="A124" s="1027" t="s">
        <v>1765</v>
      </c>
      <c r="B124" s="1026">
        <f t="shared" si="9"/>
        <v>399</v>
      </c>
      <c r="C124" s="833">
        <v>97</v>
      </c>
      <c r="D124" s="833">
        <v>302</v>
      </c>
      <c r="E124" s="1026" t="s">
        <v>42</v>
      </c>
      <c r="F124" s="827" t="s">
        <v>42</v>
      </c>
      <c r="G124" s="827" t="s">
        <v>42</v>
      </c>
      <c r="H124" s="1026">
        <f t="shared" si="10"/>
        <v>17</v>
      </c>
      <c r="I124" s="833">
        <v>2</v>
      </c>
      <c r="J124" s="833">
        <v>15</v>
      </c>
    </row>
    <row r="125" spans="1:10" ht="12.75" customHeight="1" x14ac:dyDescent="0.2">
      <c r="A125" s="1027" t="s">
        <v>2373</v>
      </c>
      <c r="B125" s="1026">
        <f t="shared" si="9"/>
        <v>0</v>
      </c>
      <c r="C125" s="833">
        <v>0</v>
      </c>
      <c r="D125" s="833">
        <v>0</v>
      </c>
      <c r="E125" s="1026" t="s">
        <v>42</v>
      </c>
      <c r="F125" s="827" t="s">
        <v>42</v>
      </c>
      <c r="G125" s="827" t="s">
        <v>42</v>
      </c>
      <c r="H125" s="1026">
        <f t="shared" si="10"/>
        <v>36</v>
      </c>
      <c r="I125" s="833">
        <v>3</v>
      </c>
      <c r="J125" s="833">
        <v>33</v>
      </c>
    </row>
    <row r="126" spans="1:10" ht="12.75" customHeight="1" x14ac:dyDescent="0.2">
      <c r="A126" s="1027" t="s">
        <v>1764</v>
      </c>
      <c r="B126" s="1026">
        <f t="shared" si="9"/>
        <v>0</v>
      </c>
      <c r="C126" s="833">
        <v>0</v>
      </c>
      <c r="D126" s="833">
        <v>0</v>
      </c>
      <c r="E126" s="1026" t="s">
        <v>42</v>
      </c>
      <c r="F126" s="827" t="s">
        <v>42</v>
      </c>
      <c r="G126" s="827" t="s">
        <v>42</v>
      </c>
      <c r="H126" s="1026">
        <f t="shared" si="10"/>
        <v>28</v>
      </c>
      <c r="I126" s="833">
        <v>20</v>
      </c>
      <c r="J126" s="833">
        <v>8</v>
      </c>
    </row>
    <row r="127" spans="1:10" ht="12.75" customHeight="1" x14ac:dyDescent="0.2">
      <c r="A127" s="1034"/>
      <c r="B127" s="1022"/>
      <c r="C127" s="1035"/>
      <c r="D127" s="1035"/>
      <c r="E127" s="1022"/>
      <c r="F127" s="1035"/>
      <c r="G127" s="1035"/>
      <c r="H127" s="1022"/>
      <c r="I127" s="1035"/>
      <c r="J127" s="1035"/>
    </row>
    <row r="128" spans="1:10" ht="12.75" customHeight="1" x14ac:dyDescent="0.2">
      <c r="A128" s="1025" t="s">
        <v>928</v>
      </c>
      <c r="B128" s="1026">
        <f>SUM(B129:B165)</f>
        <v>2779</v>
      </c>
      <c r="C128" s="1026" t="s">
        <v>42</v>
      </c>
      <c r="D128" s="1026" t="s">
        <v>42</v>
      </c>
      <c r="E128" s="1026">
        <f>SUM(E129:E165)</f>
        <v>2779</v>
      </c>
      <c r="F128" s="1026" t="s">
        <v>42</v>
      </c>
      <c r="G128" s="1026" t="s">
        <v>42</v>
      </c>
      <c r="H128" s="1026">
        <f>SUM(H129:H165)</f>
        <v>1872</v>
      </c>
      <c r="I128" s="1026" t="s">
        <v>42</v>
      </c>
      <c r="J128" s="1026" t="s">
        <v>42</v>
      </c>
    </row>
    <row r="129" spans="1:10" ht="12.75" customHeight="1" x14ac:dyDescent="0.2">
      <c r="A129" s="1027" t="s">
        <v>2374</v>
      </c>
      <c r="B129" s="1026">
        <v>25</v>
      </c>
      <c r="C129" s="833" t="s">
        <v>42</v>
      </c>
      <c r="D129" s="833" t="s">
        <v>42</v>
      </c>
      <c r="E129" s="1026">
        <v>25</v>
      </c>
      <c r="F129" s="833" t="s">
        <v>42</v>
      </c>
      <c r="G129" s="833" t="s">
        <v>42</v>
      </c>
      <c r="H129" s="1026">
        <v>6</v>
      </c>
      <c r="I129" s="833" t="s">
        <v>42</v>
      </c>
      <c r="J129" s="833" t="s">
        <v>42</v>
      </c>
    </row>
    <row r="130" spans="1:10" ht="12.75" customHeight="1" x14ac:dyDescent="0.2">
      <c r="A130" s="1027" t="s">
        <v>2375</v>
      </c>
      <c r="B130" s="1026">
        <v>10</v>
      </c>
      <c r="C130" s="833" t="s">
        <v>42</v>
      </c>
      <c r="D130" s="833" t="s">
        <v>42</v>
      </c>
      <c r="E130" s="1026">
        <v>10</v>
      </c>
      <c r="F130" s="833" t="s">
        <v>42</v>
      </c>
      <c r="G130" s="833" t="s">
        <v>42</v>
      </c>
      <c r="H130" s="1026">
        <v>10</v>
      </c>
      <c r="I130" s="833" t="s">
        <v>42</v>
      </c>
      <c r="J130" s="833" t="s">
        <v>42</v>
      </c>
    </row>
    <row r="131" spans="1:10" ht="12.75" customHeight="1" x14ac:dyDescent="0.2">
      <c r="A131" s="1027" t="s">
        <v>2376</v>
      </c>
      <c r="B131" s="1026">
        <v>9</v>
      </c>
      <c r="C131" s="833" t="s">
        <v>42</v>
      </c>
      <c r="D131" s="833" t="s">
        <v>42</v>
      </c>
      <c r="E131" s="1026">
        <v>9</v>
      </c>
      <c r="F131" s="833" t="s">
        <v>42</v>
      </c>
      <c r="G131" s="833" t="s">
        <v>42</v>
      </c>
      <c r="H131" s="1026">
        <v>9</v>
      </c>
      <c r="I131" s="833" t="s">
        <v>42</v>
      </c>
      <c r="J131" s="833" t="s">
        <v>42</v>
      </c>
    </row>
    <row r="132" spans="1:10" ht="12.75" customHeight="1" x14ac:dyDescent="0.2">
      <c r="A132" s="1027" t="s">
        <v>2377</v>
      </c>
      <c r="B132" s="1026">
        <v>11</v>
      </c>
      <c r="C132" s="833" t="s">
        <v>42</v>
      </c>
      <c r="D132" s="833" t="s">
        <v>42</v>
      </c>
      <c r="E132" s="1026">
        <v>11</v>
      </c>
      <c r="F132" s="833" t="s">
        <v>42</v>
      </c>
      <c r="G132" s="833" t="s">
        <v>42</v>
      </c>
      <c r="H132" s="1026">
        <v>11</v>
      </c>
      <c r="I132" s="833" t="s">
        <v>42</v>
      </c>
      <c r="J132" s="833" t="s">
        <v>42</v>
      </c>
    </row>
    <row r="133" spans="1:10" ht="12.75" customHeight="1" x14ac:dyDescent="0.2">
      <c r="A133" s="1027" t="s">
        <v>2378</v>
      </c>
      <c r="B133" s="1026">
        <v>177</v>
      </c>
      <c r="C133" s="833" t="s">
        <v>42</v>
      </c>
      <c r="D133" s="833" t="s">
        <v>42</v>
      </c>
      <c r="E133" s="1026">
        <v>177</v>
      </c>
      <c r="F133" s="833" t="s">
        <v>42</v>
      </c>
      <c r="G133" s="833" t="s">
        <v>42</v>
      </c>
      <c r="H133" s="1026">
        <v>48</v>
      </c>
      <c r="I133" s="833" t="s">
        <v>42</v>
      </c>
      <c r="J133" s="833" t="s">
        <v>42</v>
      </c>
    </row>
    <row r="134" spans="1:10" ht="12.75" customHeight="1" x14ac:dyDescent="0.2">
      <c r="A134" s="1027" t="s">
        <v>1766</v>
      </c>
      <c r="B134" s="1026">
        <v>9</v>
      </c>
      <c r="C134" s="833" t="s">
        <v>42</v>
      </c>
      <c r="D134" s="833" t="s">
        <v>42</v>
      </c>
      <c r="E134" s="1026">
        <v>9</v>
      </c>
      <c r="F134" s="833" t="s">
        <v>42</v>
      </c>
      <c r="G134" s="833" t="s">
        <v>42</v>
      </c>
      <c r="H134" s="1026">
        <v>9</v>
      </c>
      <c r="I134" s="833" t="s">
        <v>42</v>
      </c>
      <c r="J134" s="833" t="s">
        <v>42</v>
      </c>
    </row>
    <row r="135" spans="1:10" ht="12.75" customHeight="1" x14ac:dyDescent="0.2">
      <c r="A135" s="1027" t="s">
        <v>2379</v>
      </c>
      <c r="B135" s="1026">
        <v>42</v>
      </c>
      <c r="C135" s="833" t="s">
        <v>42</v>
      </c>
      <c r="D135" s="833" t="s">
        <v>42</v>
      </c>
      <c r="E135" s="1026">
        <v>42</v>
      </c>
      <c r="F135" s="833" t="s">
        <v>42</v>
      </c>
      <c r="G135" s="833" t="s">
        <v>42</v>
      </c>
      <c r="H135" s="1026">
        <v>35</v>
      </c>
      <c r="I135" s="833" t="s">
        <v>42</v>
      </c>
      <c r="J135" s="833" t="s">
        <v>42</v>
      </c>
    </row>
    <row r="136" spans="1:10" ht="12.75" customHeight="1" x14ac:dyDescent="0.2">
      <c r="A136" s="1027" t="s">
        <v>2380</v>
      </c>
      <c r="B136" s="1026">
        <v>217</v>
      </c>
      <c r="C136" s="833" t="s">
        <v>42</v>
      </c>
      <c r="D136" s="833" t="s">
        <v>42</v>
      </c>
      <c r="E136" s="1026">
        <v>217</v>
      </c>
      <c r="F136" s="833" t="s">
        <v>42</v>
      </c>
      <c r="G136" s="833" t="s">
        <v>42</v>
      </c>
      <c r="H136" s="1026">
        <v>122</v>
      </c>
      <c r="I136" s="833" t="s">
        <v>42</v>
      </c>
      <c r="J136" s="833" t="s">
        <v>42</v>
      </c>
    </row>
    <row r="137" spans="1:10" ht="12.75" customHeight="1" x14ac:dyDescent="0.2">
      <c r="A137" s="1027" t="s">
        <v>2381</v>
      </c>
      <c r="B137" s="1026">
        <v>39</v>
      </c>
      <c r="C137" s="833" t="s">
        <v>42</v>
      </c>
      <c r="D137" s="833" t="s">
        <v>42</v>
      </c>
      <c r="E137" s="1026">
        <v>39</v>
      </c>
      <c r="F137" s="833" t="s">
        <v>42</v>
      </c>
      <c r="G137" s="833" t="s">
        <v>42</v>
      </c>
      <c r="H137" s="1026">
        <v>39</v>
      </c>
      <c r="I137" s="833" t="s">
        <v>42</v>
      </c>
      <c r="J137" s="833" t="s">
        <v>42</v>
      </c>
    </row>
    <row r="138" spans="1:10" ht="12.75" customHeight="1" x14ac:dyDescent="0.2">
      <c r="A138" s="1027" t="s">
        <v>2382</v>
      </c>
      <c r="B138" s="1026">
        <v>29</v>
      </c>
      <c r="C138" s="833" t="s">
        <v>42</v>
      </c>
      <c r="D138" s="833" t="s">
        <v>42</v>
      </c>
      <c r="E138" s="1026">
        <v>29</v>
      </c>
      <c r="F138" s="833" t="s">
        <v>42</v>
      </c>
      <c r="G138" s="833" t="s">
        <v>42</v>
      </c>
      <c r="H138" s="1026">
        <v>19</v>
      </c>
      <c r="I138" s="833" t="s">
        <v>42</v>
      </c>
      <c r="J138" s="833" t="s">
        <v>42</v>
      </c>
    </row>
    <row r="139" spans="1:10" ht="12.75" customHeight="1" x14ac:dyDescent="0.2">
      <c r="A139" s="1027" t="s">
        <v>2383</v>
      </c>
      <c r="B139" s="1026">
        <v>153</v>
      </c>
      <c r="C139" s="833" t="s">
        <v>42</v>
      </c>
      <c r="D139" s="833" t="s">
        <v>42</v>
      </c>
      <c r="E139" s="1026">
        <v>153</v>
      </c>
      <c r="F139" s="833" t="s">
        <v>42</v>
      </c>
      <c r="G139" s="833" t="s">
        <v>42</v>
      </c>
      <c r="H139" s="1026">
        <v>106</v>
      </c>
      <c r="I139" s="833" t="s">
        <v>42</v>
      </c>
      <c r="J139" s="833" t="s">
        <v>42</v>
      </c>
    </row>
    <row r="140" spans="1:10" ht="12.75" customHeight="1" x14ac:dyDescent="0.2">
      <c r="A140" s="1027" t="s">
        <v>2384</v>
      </c>
      <c r="B140" s="1026">
        <v>54</v>
      </c>
      <c r="C140" s="833" t="s">
        <v>42</v>
      </c>
      <c r="D140" s="833" t="s">
        <v>42</v>
      </c>
      <c r="E140" s="1026">
        <v>54</v>
      </c>
      <c r="F140" s="833" t="s">
        <v>42</v>
      </c>
      <c r="G140" s="833" t="s">
        <v>42</v>
      </c>
      <c r="H140" s="1026">
        <v>12</v>
      </c>
      <c r="I140" s="833" t="s">
        <v>42</v>
      </c>
      <c r="J140" s="833" t="s">
        <v>42</v>
      </c>
    </row>
    <row r="141" spans="1:10" ht="27" customHeight="1" x14ac:dyDescent="0.2">
      <c r="A141" s="1036" t="s">
        <v>2385</v>
      </c>
      <c r="B141" s="1026">
        <v>341</v>
      </c>
      <c r="C141" s="833" t="s">
        <v>42</v>
      </c>
      <c r="D141" s="833" t="s">
        <v>42</v>
      </c>
      <c r="E141" s="1026">
        <v>341</v>
      </c>
      <c r="F141" s="833" t="s">
        <v>42</v>
      </c>
      <c r="G141" s="833" t="s">
        <v>42</v>
      </c>
      <c r="H141" s="1026">
        <v>30</v>
      </c>
      <c r="I141" s="833" t="s">
        <v>42</v>
      </c>
      <c r="J141" s="833" t="s">
        <v>42</v>
      </c>
    </row>
    <row r="142" spans="1:10" ht="29.25" customHeight="1" x14ac:dyDescent="0.2">
      <c r="A142" s="1036" t="s">
        <v>2386</v>
      </c>
      <c r="B142" s="1026">
        <v>60</v>
      </c>
      <c r="C142" s="833" t="s">
        <v>42</v>
      </c>
      <c r="D142" s="833" t="s">
        <v>42</v>
      </c>
      <c r="E142" s="1026">
        <v>60</v>
      </c>
      <c r="F142" s="833" t="s">
        <v>42</v>
      </c>
      <c r="G142" s="833" t="s">
        <v>42</v>
      </c>
      <c r="H142" s="1026">
        <v>33</v>
      </c>
      <c r="I142" s="833" t="s">
        <v>42</v>
      </c>
      <c r="J142" s="833" t="s">
        <v>42</v>
      </c>
    </row>
    <row r="143" spans="1:10" ht="12.75" customHeight="1" x14ac:dyDescent="0.2">
      <c r="A143" s="1027" t="s">
        <v>2387</v>
      </c>
      <c r="B143" s="1026">
        <v>14</v>
      </c>
      <c r="C143" s="833" t="s">
        <v>42</v>
      </c>
      <c r="D143" s="833" t="s">
        <v>42</v>
      </c>
      <c r="E143" s="1026">
        <v>14</v>
      </c>
      <c r="F143" s="833" t="s">
        <v>42</v>
      </c>
      <c r="G143" s="833" t="s">
        <v>42</v>
      </c>
      <c r="H143" s="1026">
        <v>14</v>
      </c>
      <c r="I143" s="833" t="s">
        <v>42</v>
      </c>
      <c r="J143" s="833" t="s">
        <v>42</v>
      </c>
    </row>
    <row r="144" spans="1:10" ht="12.75" customHeight="1" x14ac:dyDescent="0.2">
      <c r="A144" s="1027" t="s">
        <v>2388</v>
      </c>
      <c r="B144" s="1026">
        <v>12</v>
      </c>
      <c r="C144" s="833" t="s">
        <v>42</v>
      </c>
      <c r="D144" s="833" t="s">
        <v>42</v>
      </c>
      <c r="E144" s="1026">
        <v>12</v>
      </c>
      <c r="F144" s="833" t="s">
        <v>42</v>
      </c>
      <c r="G144" s="833" t="s">
        <v>42</v>
      </c>
      <c r="H144" s="1026">
        <v>12</v>
      </c>
      <c r="I144" s="833" t="s">
        <v>42</v>
      </c>
      <c r="J144" s="833" t="s">
        <v>42</v>
      </c>
    </row>
    <row r="145" spans="1:10" ht="12.75" customHeight="1" x14ac:dyDescent="0.2">
      <c r="A145" s="1027" t="s">
        <v>2389</v>
      </c>
      <c r="B145" s="1026">
        <v>17</v>
      </c>
      <c r="C145" s="833" t="s">
        <v>42</v>
      </c>
      <c r="D145" s="833" t="s">
        <v>42</v>
      </c>
      <c r="E145" s="1026">
        <v>17</v>
      </c>
      <c r="F145" s="833" t="s">
        <v>42</v>
      </c>
      <c r="G145" s="833" t="s">
        <v>42</v>
      </c>
      <c r="H145" s="1026">
        <v>17</v>
      </c>
      <c r="I145" s="833" t="s">
        <v>42</v>
      </c>
      <c r="J145" s="833" t="s">
        <v>42</v>
      </c>
    </row>
    <row r="146" spans="1:10" ht="12.75" customHeight="1" x14ac:dyDescent="0.2">
      <c r="A146" s="1027" t="s">
        <v>2390</v>
      </c>
      <c r="B146" s="1026">
        <v>10</v>
      </c>
      <c r="C146" s="833" t="s">
        <v>42</v>
      </c>
      <c r="D146" s="833" t="s">
        <v>42</v>
      </c>
      <c r="E146" s="1026">
        <v>10</v>
      </c>
      <c r="F146" s="833" t="s">
        <v>42</v>
      </c>
      <c r="G146" s="833" t="s">
        <v>42</v>
      </c>
      <c r="H146" s="1026">
        <v>10</v>
      </c>
      <c r="I146" s="833" t="s">
        <v>42</v>
      </c>
      <c r="J146" s="833" t="s">
        <v>42</v>
      </c>
    </row>
    <row r="147" spans="1:10" ht="12.75" customHeight="1" x14ac:dyDescent="0.2">
      <c r="A147" s="1027" t="s">
        <v>2391</v>
      </c>
      <c r="B147" s="1026">
        <v>107</v>
      </c>
      <c r="C147" s="833" t="s">
        <v>42</v>
      </c>
      <c r="D147" s="833" t="s">
        <v>42</v>
      </c>
      <c r="E147" s="1026">
        <v>107</v>
      </c>
      <c r="F147" s="833" t="s">
        <v>42</v>
      </c>
      <c r="G147" s="833" t="s">
        <v>42</v>
      </c>
      <c r="H147" s="1026">
        <v>49</v>
      </c>
      <c r="I147" s="833" t="s">
        <v>42</v>
      </c>
      <c r="J147" s="833" t="s">
        <v>42</v>
      </c>
    </row>
    <row r="148" spans="1:10" ht="12.75" customHeight="1" x14ac:dyDescent="0.2">
      <c r="A148" s="1027" t="s">
        <v>2392</v>
      </c>
      <c r="B148" s="1026">
        <v>30</v>
      </c>
      <c r="C148" s="833" t="s">
        <v>42</v>
      </c>
      <c r="D148" s="833" t="s">
        <v>42</v>
      </c>
      <c r="E148" s="1026">
        <v>30</v>
      </c>
      <c r="F148" s="833" t="s">
        <v>42</v>
      </c>
      <c r="G148" s="833" t="s">
        <v>42</v>
      </c>
      <c r="H148" s="1026">
        <v>30</v>
      </c>
      <c r="I148" s="833" t="s">
        <v>42</v>
      </c>
      <c r="J148" s="833" t="s">
        <v>42</v>
      </c>
    </row>
    <row r="149" spans="1:10" ht="12.75" customHeight="1" x14ac:dyDescent="0.2">
      <c r="A149" s="1027" t="s">
        <v>2393</v>
      </c>
      <c r="B149" s="1026">
        <v>19</v>
      </c>
      <c r="C149" s="833" t="s">
        <v>42</v>
      </c>
      <c r="D149" s="833" t="s">
        <v>42</v>
      </c>
      <c r="E149" s="1026">
        <v>19</v>
      </c>
      <c r="F149" s="833" t="s">
        <v>42</v>
      </c>
      <c r="G149" s="833" t="s">
        <v>42</v>
      </c>
      <c r="H149" s="1026">
        <v>19</v>
      </c>
      <c r="I149" s="833" t="s">
        <v>42</v>
      </c>
      <c r="J149" s="833" t="s">
        <v>42</v>
      </c>
    </row>
    <row r="150" spans="1:10" ht="25.5" customHeight="1" x14ac:dyDescent="0.2">
      <c r="A150" s="1036" t="s">
        <v>2394</v>
      </c>
      <c r="B150" s="1026">
        <v>213</v>
      </c>
      <c r="C150" s="833" t="s">
        <v>42</v>
      </c>
      <c r="D150" s="833" t="s">
        <v>42</v>
      </c>
      <c r="E150" s="1026">
        <v>213</v>
      </c>
      <c r="F150" s="833" t="s">
        <v>42</v>
      </c>
      <c r="G150" s="833" t="s">
        <v>42</v>
      </c>
      <c r="H150" s="1026">
        <v>106</v>
      </c>
      <c r="I150" s="833" t="s">
        <v>42</v>
      </c>
      <c r="J150" s="833" t="s">
        <v>42</v>
      </c>
    </row>
    <row r="151" spans="1:10" ht="12.75" customHeight="1" x14ac:dyDescent="0.2">
      <c r="A151" s="1027" t="s">
        <v>2395</v>
      </c>
      <c r="B151" s="1026">
        <v>34</v>
      </c>
      <c r="C151" s="833" t="s">
        <v>42</v>
      </c>
      <c r="D151" s="833" t="s">
        <v>42</v>
      </c>
      <c r="E151" s="1026">
        <v>34</v>
      </c>
      <c r="F151" s="833" t="s">
        <v>42</v>
      </c>
      <c r="G151" s="833" t="s">
        <v>42</v>
      </c>
      <c r="H151" s="1026">
        <v>34</v>
      </c>
      <c r="I151" s="833" t="s">
        <v>42</v>
      </c>
      <c r="J151" s="833" t="s">
        <v>42</v>
      </c>
    </row>
    <row r="152" spans="1:10" ht="12.75" customHeight="1" x14ac:dyDescent="0.2">
      <c r="A152" s="1027" t="s">
        <v>2396</v>
      </c>
      <c r="B152" s="1026">
        <v>24</v>
      </c>
      <c r="C152" s="833" t="s">
        <v>42</v>
      </c>
      <c r="D152" s="833" t="s">
        <v>42</v>
      </c>
      <c r="E152" s="1026">
        <v>24</v>
      </c>
      <c r="F152" s="833" t="s">
        <v>42</v>
      </c>
      <c r="G152" s="833" t="s">
        <v>42</v>
      </c>
      <c r="H152" s="1026">
        <v>15</v>
      </c>
      <c r="I152" s="833" t="s">
        <v>42</v>
      </c>
      <c r="J152" s="833" t="s">
        <v>42</v>
      </c>
    </row>
    <row r="153" spans="1:10" ht="12.75" customHeight="1" x14ac:dyDescent="0.2">
      <c r="A153" s="1027" t="s">
        <v>2397</v>
      </c>
      <c r="B153" s="1026">
        <v>10</v>
      </c>
      <c r="C153" s="833" t="s">
        <v>42</v>
      </c>
      <c r="D153" s="833" t="s">
        <v>42</v>
      </c>
      <c r="E153" s="1026">
        <v>10</v>
      </c>
      <c r="F153" s="833" t="s">
        <v>42</v>
      </c>
      <c r="G153" s="833" t="s">
        <v>42</v>
      </c>
      <c r="H153" s="1026">
        <v>10</v>
      </c>
      <c r="I153" s="833" t="s">
        <v>42</v>
      </c>
      <c r="J153" s="833" t="s">
        <v>42</v>
      </c>
    </row>
    <row r="154" spans="1:10" ht="12.75" customHeight="1" x14ac:dyDescent="0.2">
      <c r="A154" s="1027" t="s">
        <v>2398</v>
      </c>
      <c r="B154" s="1026">
        <v>29</v>
      </c>
      <c r="C154" s="833" t="s">
        <v>42</v>
      </c>
      <c r="D154" s="833" t="s">
        <v>42</v>
      </c>
      <c r="E154" s="1026">
        <v>29</v>
      </c>
      <c r="F154" s="833" t="s">
        <v>42</v>
      </c>
      <c r="G154" s="833" t="s">
        <v>42</v>
      </c>
      <c r="H154" s="1026">
        <v>18</v>
      </c>
      <c r="I154" s="833" t="s">
        <v>42</v>
      </c>
      <c r="J154" s="833" t="s">
        <v>42</v>
      </c>
    </row>
    <row r="155" spans="1:10" ht="12.75" customHeight="1" x14ac:dyDescent="0.2">
      <c r="A155" s="1027" t="s">
        <v>2399</v>
      </c>
      <c r="B155" s="1026">
        <v>51</v>
      </c>
      <c r="C155" s="833" t="s">
        <v>42</v>
      </c>
      <c r="D155" s="833" t="s">
        <v>42</v>
      </c>
      <c r="E155" s="1026">
        <v>51</v>
      </c>
      <c r="F155" s="833" t="s">
        <v>42</v>
      </c>
      <c r="G155" s="833" t="s">
        <v>42</v>
      </c>
      <c r="H155" s="1026">
        <v>16</v>
      </c>
      <c r="I155" s="833" t="s">
        <v>42</v>
      </c>
      <c r="J155" s="833" t="s">
        <v>42</v>
      </c>
    </row>
    <row r="156" spans="1:10" ht="12.75" customHeight="1" x14ac:dyDescent="0.2">
      <c r="A156" s="1027" t="s">
        <v>2400</v>
      </c>
      <c r="B156" s="1026">
        <v>105</v>
      </c>
      <c r="C156" s="833" t="s">
        <v>42</v>
      </c>
      <c r="D156" s="833" t="s">
        <v>42</v>
      </c>
      <c r="E156" s="1026">
        <v>105</v>
      </c>
      <c r="F156" s="833" t="s">
        <v>42</v>
      </c>
      <c r="G156" s="833" t="s">
        <v>42</v>
      </c>
      <c r="H156" s="1026">
        <v>105</v>
      </c>
      <c r="I156" s="833" t="s">
        <v>42</v>
      </c>
      <c r="J156" s="833" t="s">
        <v>42</v>
      </c>
    </row>
    <row r="157" spans="1:10" ht="12.75" customHeight="1" x14ac:dyDescent="0.2">
      <c r="A157" s="1027" t="s">
        <v>2401</v>
      </c>
      <c r="B157" s="1026">
        <v>121</v>
      </c>
      <c r="C157" s="833" t="s">
        <v>42</v>
      </c>
      <c r="D157" s="833" t="s">
        <v>42</v>
      </c>
      <c r="E157" s="1026">
        <v>121</v>
      </c>
      <c r="F157" s="833" t="s">
        <v>42</v>
      </c>
      <c r="G157" s="833" t="s">
        <v>42</v>
      </c>
      <c r="H157" s="1026">
        <v>121</v>
      </c>
      <c r="I157" s="833" t="s">
        <v>42</v>
      </c>
      <c r="J157" s="833" t="s">
        <v>42</v>
      </c>
    </row>
    <row r="158" spans="1:10" ht="12.75" customHeight="1" x14ac:dyDescent="0.2">
      <c r="A158" s="1027" t="s">
        <v>2402</v>
      </c>
      <c r="B158" s="1026">
        <v>39</v>
      </c>
      <c r="C158" s="833" t="s">
        <v>42</v>
      </c>
      <c r="D158" s="833" t="s">
        <v>42</v>
      </c>
      <c r="E158" s="1026">
        <v>39</v>
      </c>
      <c r="F158" s="833" t="s">
        <v>42</v>
      </c>
      <c r="G158" s="833" t="s">
        <v>42</v>
      </c>
      <c r="H158" s="1026">
        <v>39</v>
      </c>
      <c r="I158" s="833" t="s">
        <v>42</v>
      </c>
      <c r="J158" s="833" t="s">
        <v>42</v>
      </c>
    </row>
    <row r="159" spans="1:10" ht="25.5" customHeight="1" x14ac:dyDescent="0.2">
      <c r="A159" s="1036" t="s">
        <v>2403</v>
      </c>
      <c r="B159" s="1026">
        <v>157</v>
      </c>
      <c r="C159" s="833" t="s">
        <v>42</v>
      </c>
      <c r="D159" s="833" t="s">
        <v>42</v>
      </c>
      <c r="E159" s="1026">
        <v>157</v>
      </c>
      <c r="F159" s="833" t="s">
        <v>42</v>
      </c>
      <c r="G159" s="833" t="s">
        <v>42</v>
      </c>
      <c r="H159" s="1026">
        <v>157</v>
      </c>
      <c r="I159" s="833" t="s">
        <v>42</v>
      </c>
      <c r="J159" s="833" t="s">
        <v>42</v>
      </c>
    </row>
    <row r="160" spans="1:10" ht="24.75" customHeight="1" x14ac:dyDescent="0.2">
      <c r="A160" s="1036" t="s">
        <v>2404</v>
      </c>
      <c r="B160" s="1026">
        <v>103</v>
      </c>
      <c r="C160" s="833" t="s">
        <v>42</v>
      </c>
      <c r="D160" s="833" t="s">
        <v>42</v>
      </c>
      <c r="E160" s="1026">
        <v>103</v>
      </c>
      <c r="F160" s="833" t="s">
        <v>42</v>
      </c>
      <c r="G160" s="833" t="s">
        <v>42</v>
      </c>
      <c r="H160" s="1026">
        <v>103</v>
      </c>
      <c r="I160" s="833" t="s">
        <v>42</v>
      </c>
      <c r="J160" s="833" t="s">
        <v>42</v>
      </c>
    </row>
    <row r="161" spans="1:10" ht="12.75" customHeight="1" x14ac:dyDescent="0.2">
      <c r="A161" s="1027" t="s">
        <v>2405</v>
      </c>
      <c r="B161" s="1026">
        <v>183</v>
      </c>
      <c r="C161" s="833" t="s">
        <v>42</v>
      </c>
      <c r="D161" s="833" t="s">
        <v>42</v>
      </c>
      <c r="E161" s="1026">
        <v>183</v>
      </c>
      <c r="F161" s="833" t="s">
        <v>42</v>
      </c>
      <c r="G161" s="833" t="s">
        <v>42</v>
      </c>
      <c r="H161" s="1026">
        <v>183</v>
      </c>
      <c r="I161" s="833" t="s">
        <v>42</v>
      </c>
      <c r="J161" s="833" t="s">
        <v>42</v>
      </c>
    </row>
    <row r="162" spans="1:10" ht="12.75" customHeight="1" x14ac:dyDescent="0.2">
      <c r="A162" s="1027" t="s">
        <v>2406</v>
      </c>
      <c r="B162" s="1026">
        <v>5</v>
      </c>
      <c r="C162" s="833" t="s">
        <v>42</v>
      </c>
      <c r="D162" s="833" t="s">
        <v>42</v>
      </c>
      <c r="E162" s="1026">
        <v>5</v>
      </c>
      <c r="F162" s="833" t="s">
        <v>42</v>
      </c>
      <c r="G162" s="833" t="s">
        <v>42</v>
      </c>
      <c r="H162" s="1026">
        <v>5</v>
      </c>
      <c r="I162" s="833" t="s">
        <v>42</v>
      </c>
      <c r="J162" s="833" t="s">
        <v>42</v>
      </c>
    </row>
    <row r="163" spans="1:10" ht="12.75" customHeight="1" x14ac:dyDescent="0.2">
      <c r="A163" s="1027" t="s">
        <v>2407</v>
      </c>
      <c r="B163" s="1026">
        <v>10</v>
      </c>
      <c r="C163" s="833" t="s">
        <v>42</v>
      </c>
      <c r="D163" s="833" t="s">
        <v>42</v>
      </c>
      <c r="E163" s="1026">
        <v>10</v>
      </c>
      <c r="F163" s="833" t="s">
        <v>42</v>
      </c>
      <c r="G163" s="833" t="s">
        <v>42</v>
      </c>
      <c r="H163" s="1026">
        <v>10</v>
      </c>
      <c r="I163" s="833" t="s">
        <v>42</v>
      </c>
      <c r="J163" s="833" t="s">
        <v>42</v>
      </c>
    </row>
    <row r="164" spans="1:10" ht="12.75" customHeight="1" x14ac:dyDescent="0.2">
      <c r="A164" s="1027" t="s">
        <v>2408</v>
      </c>
      <c r="B164" s="1026">
        <v>6</v>
      </c>
      <c r="C164" s="833" t="s">
        <v>42</v>
      </c>
      <c r="D164" s="833" t="s">
        <v>42</v>
      </c>
      <c r="E164" s="1026">
        <v>6</v>
      </c>
      <c r="F164" s="833" t="s">
        <v>42</v>
      </c>
      <c r="G164" s="833" t="s">
        <v>42</v>
      </c>
      <c r="H164" s="1026">
        <v>6</v>
      </c>
      <c r="I164" s="833" t="s">
        <v>42</v>
      </c>
      <c r="J164" s="833" t="s">
        <v>42</v>
      </c>
    </row>
    <row r="165" spans="1:10" ht="12.75" customHeight="1" x14ac:dyDescent="0.2">
      <c r="A165" s="1027" t="s">
        <v>2409</v>
      </c>
      <c r="B165" s="1026">
        <v>304</v>
      </c>
      <c r="C165" s="833" t="s">
        <v>42</v>
      </c>
      <c r="D165" s="833" t="s">
        <v>42</v>
      </c>
      <c r="E165" s="1026">
        <v>304</v>
      </c>
      <c r="F165" s="833" t="s">
        <v>42</v>
      </c>
      <c r="G165" s="833" t="s">
        <v>42</v>
      </c>
      <c r="H165" s="1026">
        <v>304</v>
      </c>
      <c r="I165" s="833" t="s">
        <v>42</v>
      </c>
      <c r="J165" s="833" t="s">
        <v>42</v>
      </c>
    </row>
    <row r="166" spans="1:10" ht="12.75" customHeight="1" x14ac:dyDescent="0.2">
      <c r="A166" s="1034"/>
      <c r="B166" s="1026"/>
      <c r="C166" s="1035"/>
      <c r="D166" s="1035"/>
      <c r="E166" s="1026"/>
      <c r="F166" s="1035"/>
      <c r="G166" s="1035"/>
      <c r="H166" s="1026"/>
      <c r="I166" s="1035"/>
      <c r="J166" s="1035"/>
    </row>
    <row r="167" spans="1:10" ht="12.75" customHeight="1" x14ac:dyDescent="0.2">
      <c r="A167" s="1025" t="s">
        <v>1767</v>
      </c>
      <c r="B167" s="1026">
        <f>C167+D167</f>
        <v>14</v>
      </c>
      <c r="C167" s="1026">
        <f>SUM(C168:C170)</f>
        <v>2</v>
      </c>
      <c r="D167" s="1026">
        <f>SUM(D168:D170)</f>
        <v>12</v>
      </c>
      <c r="E167" s="1026">
        <f t="shared" ref="E167:E186" si="11">F167+G167</f>
        <v>29</v>
      </c>
      <c r="F167" s="1026">
        <f>SUM(F168:F170)</f>
        <v>2</v>
      </c>
      <c r="G167" s="1026">
        <f>SUM(G168:G170)</f>
        <v>27</v>
      </c>
      <c r="H167" s="1026">
        <f t="shared" ref="H167:H186" si="12">I167+J167</f>
        <v>9</v>
      </c>
      <c r="I167" s="1026">
        <f>SUM(I168:I170)</f>
        <v>0</v>
      </c>
      <c r="J167" s="1026">
        <f>SUM(J168:J170)</f>
        <v>9</v>
      </c>
    </row>
    <row r="168" spans="1:10" ht="12.75" customHeight="1" x14ac:dyDescent="0.2">
      <c r="A168" s="1027" t="s">
        <v>2410</v>
      </c>
      <c r="B168" s="1026">
        <f>C168+D168</f>
        <v>10</v>
      </c>
      <c r="C168" s="833">
        <v>0</v>
      </c>
      <c r="D168" s="833">
        <v>10</v>
      </c>
      <c r="E168" s="1026">
        <f t="shared" si="11"/>
        <v>19</v>
      </c>
      <c r="F168" s="833">
        <v>0</v>
      </c>
      <c r="G168" s="833">
        <v>19</v>
      </c>
      <c r="H168" s="1026">
        <f t="shared" si="12"/>
        <v>9</v>
      </c>
      <c r="I168" s="833">
        <v>0</v>
      </c>
      <c r="J168" s="833">
        <v>9</v>
      </c>
    </row>
    <row r="169" spans="1:10" ht="12.75" customHeight="1" x14ac:dyDescent="0.2">
      <c r="A169" s="1027" t="s">
        <v>2411</v>
      </c>
      <c r="B169" s="1026">
        <f>C169+D169</f>
        <v>1</v>
      </c>
      <c r="C169" s="833">
        <v>0</v>
      </c>
      <c r="D169" s="833">
        <v>1</v>
      </c>
      <c r="E169" s="1026">
        <f t="shared" si="11"/>
        <v>7</v>
      </c>
      <c r="F169" s="833">
        <v>0</v>
      </c>
      <c r="G169" s="833">
        <v>7</v>
      </c>
      <c r="H169" s="1026">
        <f t="shared" si="12"/>
        <v>0</v>
      </c>
      <c r="I169" s="833">
        <v>0</v>
      </c>
      <c r="J169" s="833">
        <v>0</v>
      </c>
    </row>
    <row r="170" spans="1:10" ht="12.75" customHeight="1" x14ac:dyDescent="0.2">
      <c r="A170" s="1027" t="s">
        <v>2412</v>
      </c>
      <c r="B170" s="1026">
        <f>C170+D170</f>
        <v>3</v>
      </c>
      <c r="C170" s="833">
        <v>2</v>
      </c>
      <c r="D170" s="833">
        <v>1</v>
      </c>
      <c r="E170" s="1026">
        <f t="shared" si="11"/>
        <v>3</v>
      </c>
      <c r="F170" s="833">
        <v>2</v>
      </c>
      <c r="G170" s="833">
        <v>1</v>
      </c>
      <c r="H170" s="1026">
        <f t="shared" si="12"/>
        <v>0</v>
      </c>
      <c r="I170" s="833">
        <v>0</v>
      </c>
      <c r="J170" s="833">
        <v>0</v>
      </c>
    </row>
    <row r="171" spans="1:10" ht="12.75" customHeight="1" x14ac:dyDescent="0.2">
      <c r="A171" s="1034"/>
      <c r="B171" s="1022"/>
      <c r="C171" s="1035"/>
      <c r="D171" s="1035"/>
      <c r="E171" s="1022"/>
      <c r="F171" s="1035"/>
      <c r="G171" s="1035"/>
      <c r="H171" s="1022"/>
      <c r="I171" s="1035"/>
      <c r="J171" s="1035"/>
    </row>
    <row r="172" spans="1:10" ht="12.75" customHeight="1" x14ac:dyDescent="0.2">
      <c r="A172" s="1025" t="s">
        <v>1768</v>
      </c>
      <c r="B172" s="1026">
        <f t="shared" ref="B172:B186" si="13">C172+D172</f>
        <v>0</v>
      </c>
      <c r="C172" s="1026">
        <f>C173+C174</f>
        <v>0</v>
      </c>
      <c r="D172" s="1026">
        <f>D173+D174</f>
        <v>0</v>
      </c>
      <c r="E172" s="1026">
        <f t="shared" si="11"/>
        <v>44</v>
      </c>
      <c r="F172" s="1026">
        <f>F173+F174</f>
        <v>25</v>
      </c>
      <c r="G172" s="1026">
        <f>G173+G174</f>
        <v>19</v>
      </c>
      <c r="H172" s="1026">
        <f t="shared" si="12"/>
        <v>0</v>
      </c>
      <c r="I172" s="1026">
        <f>I173+I174</f>
        <v>0</v>
      </c>
      <c r="J172" s="1026">
        <f>J173+J174</f>
        <v>0</v>
      </c>
    </row>
    <row r="173" spans="1:10" ht="28.5" customHeight="1" x14ac:dyDescent="0.2">
      <c r="A173" s="1036" t="s">
        <v>2413</v>
      </c>
      <c r="B173" s="1026">
        <f t="shared" si="13"/>
        <v>0</v>
      </c>
      <c r="C173" s="833">
        <v>0</v>
      </c>
      <c r="D173" s="833">
        <v>0</v>
      </c>
      <c r="E173" s="1026">
        <f t="shared" si="11"/>
        <v>33</v>
      </c>
      <c r="F173" s="833">
        <v>16</v>
      </c>
      <c r="G173" s="833">
        <v>17</v>
      </c>
      <c r="H173" s="1026">
        <f t="shared" si="12"/>
        <v>0</v>
      </c>
      <c r="I173" s="833">
        <v>0</v>
      </c>
      <c r="J173" s="833">
        <v>0</v>
      </c>
    </row>
    <row r="174" spans="1:10" ht="28.5" customHeight="1" x14ac:dyDescent="0.2">
      <c r="A174" s="1036" t="s">
        <v>2414</v>
      </c>
      <c r="B174" s="1026">
        <f t="shared" si="13"/>
        <v>0</v>
      </c>
      <c r="C174" s="833">
        <v>0</v>
      </c>
      <c r="D174" s="833">
        <v>0</v>
      </c>
      <c r="E174" s="1026">
        <f t="shared" si="11"/>
        <v>11</v>
      </c>
      <c r="F174" s="833">
        <v>9</v>
      </c>
      <c r="G174" s="833">
        <v>2</v>
      </c>
      <c r="H174" s="1026">
        <f t="shared" si="12"/>
        <v>0</v>
      </c>
      <c r="I174" s="833">
        <v>0</v>
      </c>
      <c r="J174" s="833">
        <v>0</v>
      </c>
    </row>
    <row r="175" spans="1:10" ht="12.75" customHeight="1" x14ac:dyDescent="0.2">
      <c r="A175" s="1034"/>
      <c r="B175" s="1022"/>
      <c r="C175" s="1035"/>
      <c r="D175" s="1035"/>
      <c r="E175" s="1022"/>
      <c r="F175" s="1035"/>
      <c r="G175" s="1035"/>
      <c r="H175" s="1022"/>
      <c r="I175" s="1035"/>
      <c r="J175" s="1035"/>
    </row>
    <row r="176" spans="1:10" ht="12.75" customHeight="1" x14ac:dyDescent="0.2">
      <c r="A176" s="1025" t="s">
        <v>1769</v>
      </c>
      <c r="B176" s="1026">
        <f t="shared" si="13"/>
        <v>267</v>
      </c>
      <c r="C176" s="1026">
        <f>SUM(C177:C186)</f>
        <v>180</v>
      </c>
      <c r="D176" s="1026">
        <f>SUM(D177:D186)</f>
        <v>87</v>
      </c>
      <c r="E176" s="1026">
        <f t="shared" si="11"/>
        <v>267</v>
      </c>
      <c r="F176" s="1026">
        <f>SUM(F177:F186)</f>
        <v>180</v>
      </c>
      <c r="G176" s="1026">
        <f>SUM(G177:G186)</f>
        <v>87</v>
      </c>
      <c r="H176" s="1026">
        <f t="shared" si="12"/>
        <v>159</v>
      </c>
      <c r="I176" s="1026">
        <f>SUM(I177:I186)</f>
        <v>111</v>
      </c>
      <c r="J176" s="1026">
        <f>SUM(J177:J186)</f>
        <v>48</v>
      </c>
    </row>
    <row r="177" spans="1:10" ht="12.75" customHeight="1" x14ac:dyDescent="0.2">
      <c r="A177" s="1027" t="s">
        <v>2415</v>
      </c>
      <c r="B177" s="1026">
        <f t="shared" si="13"/>
        <v>48</v>
      </c>
      <c r="C177" s="833">
        <v>39</v>
      </c>
      <c r="D177" s="833">
        <v>9</v>
      </c>
      <c r="E177" s="1026">
        <f t="shared" si="11"/>
        <v>48</v>
      </c>
      <c r="F177" s="833">
        <v>39</v>
      </c>
      <c r="G177" s="833">
        <v>9</v>
      </c>
      <c r="H177" s="1026">
        <f t="shared" si="12"/>
        <v>23</v>
      </c>
      <c r="I177" s="833">
        <v>20</v>
      </c>
      <c r="J177" s="833">
        <v>3</v>
      </c>
    </row>
    <row r="178" spans="1:10" ht="12.75" customHeight="1" x14ac:dyDescent="0.2">
      <c r="A178" s="1027" t="s">
        <v>2416</v>
      </c>
      <c r="B178" s="1026">
        <f t="shared" si="13"/>
        <v>18</v>
      </c>
      <c r="C178" s="833">
        <v>5</v>
      </c>
      <c r="D178" s="833">
        <v>13</v>
      </c>
      <c r="E178" s="1026">
        <f t="shared" si="11"/>
        <v>18</v>
      </c>
      <c r="F178" s="833">
        <v>5</v>
      </c>
      <c r="G178" s="833">
        <v>13</v>
      </c>
      <c r="H178" s="1026">
        <f t="shared" si="12"/>
        <v>8</v>
      </c>
      <c r="I178" s="833">
        <v>2</v>
      </c>
      <c r="J178" s="833">
        <v>6</v>
      </c>
    </row>
    <row r="179" spans="1:10" ht="12.75" customHeight="1" x14ac:dyDescent="0.2">
      <c r="A179" s="1027" t="s">
        <v>2417</v>
      </c>
      <c r="B179" s="1026">
        <f t="shared" si="13"/>
        <v>13</v>
      </c>
      <c r="C179" s="833">
        <v>11</v>
      </c>
      <c r="D179" s="833">
        <v>2</v>
      </c>
      <c r="E179" s="1026">
        <f t="shared" si="11"/>
        <v>13</v>
      </c>
      <c r="F179" s="833">
        <v>11</v>
      </c>
      <c r="G179" s="833">
        <v>2</v>
      </c>
      <c r="H179" s="1026">
        <f t="shared" si="12"/>
        <v>11</v>
      </c>
      <c r="I179" s="833">
        <v>10</v>
      </c>
      <c r="J179" s="833">
        <v>1</v>
      </c>
    </row>
    <row r="180" spans="1:10" ht="12.75" customHeight="1" x14ac:dyDescent="0.2">
      <c r="A180" s="1027" t="s">
        <v>2418</v>
      </c>
      <c r="B180" s="1026">
        <f t="shared" si="13"/>
        <v>30</v>
      </c>
      <c r="C180" s="833">
        <v>18</v>
      </c>
      <c r="D180" s="833">
        <v>12</v>
      </c>
      <c r="E180" s="1026">
        <f t="shared" si="11"/>
        <v>30</v>
      </c>
      <c r="F180" s="833">
        <v>18</v>
      </c>
      <c r="G180" s="833">
        <v>12</v>
      </c>
      <c r="H180" s="1026">
        <f t="shared" si="12"/>
        <v>17</v>
      </c>
      <c r="I180" s="833">
        <v>11</v>
      </c>
      <c r="J180" s="833">
        <v>6</v>
      </c>
    </row>
    <row r="181" spans="1:10" ht="12.75" customHeight="1" x14ac:dyDescent="0.2">
      <c r="A181" s="1027" t="s">
        <v>1770</v>
      </c>
      <c r="B181" s="1026">
        <f t="shared" si="13"/>
        <v>18</v>
      </c>
      <c r="C181" s="833">
        <v>9</v>
      </c>
      <c r="D181" s="833">
        <v>9</v>
      </c>
      <c r="E181" s="1026">
        <f t="shared" si="11"/>
        <v>18</v>
      </c>
      <c r="F181" s="833">
        <v>9</v>
      </c>
      <c r="G181" s="833">
        <v>9</v>
      </c>
      <c r="H181" s="1026">
        <f t="shared" si="12"/>
        <v>11</v>
      </c>
      <c r="I181" s="833">
        <v>7</v>
      </c>
      <c r="J181" s="833">
        <v>4</v>
      </c>
    </row>
    <row r="182" spans="1:10" ht="12.75" customHeight="1" x14ac:dyDescent="0.2">
      <c r="A182" s="1027" t="s">
        <v>2419</v>
      </c>
      <c r="B182" s="1026">
        <f t="shared" si="13"/>
        <v>12</v>
      </c>
      <c r="C182" s="833">
        <v>12</v>
      </c>
      <c r="D182" s="833">
        <v>0</v>
      </c>
      <c r="E182" s="1026">
        <f t="shared" si="11"/>
        <v>12</v>
      </c>
      <c r="F182" s="833">
        <v>12</v>
      </c>
      <c r="G182" s="833">
        <v>0</v>
      </c>
      <c r="H182" s="1026">
        <f t="shared" si="12"/>
        <v>5</v>
      </c>
      <c r="I182" s="833">
        <v>5</v>
      </c>
      <c r="J182" s="833">
        <v>0</v>
      </c>
    </row>
    <row r="183" spans="1:10" ht="12.75" customHeight="1" x14ac:dyDescent="0.2">
      <c r="A183" s="1027" t="s">
        <v>41</v>
      </c>
      <c r="B183" s="1026">
        <f t="shared" si="13"/>
        <v>17</v>
      </c>
      <c r="C183" s="833">
        <v>11</v>
      </c>
      <c r="D183" s="833">
        <v>6</v>
      </c>
      <c r="E183" s="1026">
        <f t="shared" si="11"/>
        <v>17</v>
      </c>
      <c r="F183" s="833">
        <v>11</v>
      </c>
      <c r="G183" s="833">
        <v>6</v>
      </c>
      <c r="H183" s="1026">
        <f t="shared" si="12"/>
        <v>9</v>
      </c>
      <c r="I183" s="833">
        <v>4</v>
      </c>
      <c r="J183" s="833">
        <v>5</v>
      </c>
    </row>
    <row r="184" spans="1:10" ht="12.75" customHeight="1" x14ac:dyDescent="0.2">
      <c r="A184" s="1027" t="s">
        <v>1771</v>
      </c>
      <c r="B184" s="1026">
        <f t="shared" si="13"/>
        <v>65</v>
      </c>
      <c r="C184" s="833">
        <v>43</v>
      </c>
      <c r="D184" s="833">
        <v>22</v>
      </c>
      <c r="E184" s="1026">
        <f t="shared" si="11"/>
        <v>65</v>
      </c>
      <c r="F184" s="833">
        <v>43</v>
      </c>
      <c r="G184" s="833">
        <v>22</v>
      </c>
      <c r="H184" s="1026">
        <f t="shared" si="12"/>
        <v>65</v>
      </c>
      <c r="I184" s="833">
        <v>43</v>
      </c>
      <c r="J184" s="833">
        <v>22</v>
      </c>
    </row>
    <row r="185" spans="1:10" ht="12.75" customHeight="1" x14ac:dyDescent="0.2">
      <c r="A185" s="1027" t="s">
        <v>2420</v>
      </c>
      <c r="B185" s="1026">
        <f t="shared" si="13"/>
        <v>18</v>
      </c>
      <c r="C185" s="833">
        <v>15</v>
      </c>
      <c r="D185" s="833">
        <v>3</v>
      </c>
      <c r="E185" s="1026">
        <f t="shared" si="11"/>
        <v>18</v>
      </c>
      <c r="F185" s="833">
        <v>15</v>
      </c>
      <c r="G185" s="833">
        <v>3</v>
      </c>
      <c r="H185" s="1026">
        <f t="shared" si="12"/>
        <v>10</v>
      </c>
      <c r="I185" s="833">
        <v>9</v>
      </c>
      <c r="J185" s="833">
        <v>1</v>
      </c>
    </row>
    <row r="186" spans="1:10" ht="12.75" customHeight="1" x14ac:dyDescent="0.2">
      <c r="A186" s="1027" t="s">
        <v>2421</v>
      </c>
      <c r="B186" s="1026">
        <f t="shared" si="13"/>
        <v>28</v>
      </c>
      <c r="C186" s="833">
        <v>17</v>
      </c>
      <c r="D186" s="833">
        <v>11</v>
      </c>
      <c r="E186" s="1026">
        <f t="shared" si="11"/>
        <v>28</v>
      </c>
      <c r="F186" s="833">
        <v>17</v>
      </c>
      <c r="G186" s="833">
        <v>11</v>
      </c>
      <c r="H186" s="1026">
        <f t="shared" si="12"/>
        <v>0</v>
      </c>
      <c r="I186" s="833">
        <v>0</v>
      </c>
      <c r="J186" s="833">
        <v>0</v>
      </c>
    </row>
    <row r="187" spans="1:10" ht="12.75" customHeight="1" x14ac:dyDescent="0.2">
      <c r="A187" s="1034"/>
      <c r="B187" s="1022"/>
      <c r="C187" s="1035"/>
      <c r="D187" s="1035"/>
      <c r="E187" s="1022"/>
      <c r="F187" s="1035"/>
      <c r="G187" s="1035"/>
      <c r="H187" s="1022"/>
      <c r="I187" s="1035"/>
      <c r="J187" s="1035"/>
    </row>
    <row r="189" spans="1:10" ht="12.75" customHeight="1" x14ac:dyDescent="0.2">
      <c r="A189" s="808" t="s">
        <v>917</v>
      </c>
    </row>
  </sheetData>
  <mergeCells count="12">
    <mergeCell ref="F7:G7"/>
    <mergeCell ref="I7:J7"/>
    <mergeCell ref="F1:I2"/>
    <mergeCell ref="A5:J5"/>
    <mergeCell ref="A6:A8"/>
    <mergeCell ref="B6:B8"/>
    <mergeCell ref="C6:D6"/>
    <mergeCell ref="E6:E8"/>
    <mergeCell ref="F6:G6"/>
    <mergeCell ref="H6:H8"/>
    <mergeCell ref="I6:J6"/>
    <mergeCell ref="C7:D7"/>
  </mergeCells>
  <printOptions horizontalCentered="1"/>
  <pageMargins left="0" right="0" top="0.78740157480314965" bottom="0.19685039370078741" header="0.51181102362204722" footer="0.51181102362204722"/>
  <pageSetup paperSize="9" scale="90" orientation="landscape" r:id="rId1"/>
  <headerFooter alignWithMargins="0"/>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O542"/>
  <sheetViews>
    <sheetView showGridLines="0" showRowColHeaders="0" zoomScale="80" zoomScaleNormal="80" workbookViewId="0"/>
  </sheetViews>
  <sheetFormatPr baseColWidth="10" defaultColWidth="10.69140625" defaultRowHeight="21" x14ac:dyDescent="0.35"/>
  <cols>
    <col min="1" max="1" width="21.3046875" customWidth="1"/>
    <col min="2" max="2" width="8" customWidth="1"/>
    <col min="7" max="7" width="8.15234375" customWidth="1"/>
    <col min="8" max="8" width="9.765625" customWidth="1"/>
  </cols>
  <sheetData>
    <row r="1" spans="1:9" x14ac:dyDescent="0.35">
      <c r="A1" s="69" t="s">
        <v>1692</v>
      </c>
      <c r="B1" s="70"/>
      <c r="C1" s="70"/>
      <c r="D1" s="70"/>
      <c r="E1" s="1300" t="s">
        <v>163</v>
      </c>
      <c r="F1" s="1300"/>
      <c r="G1" s="75"/>
      <c r="H1" s="75"/>
    </row>
    <row r="2" spans="1:9" x14ac:dyDescent="0.35">
      <c r="A2" s="69" t="s">
        <v>1693</v>
      </c>
      <c r="B2" s="70"/>
      <c r="C2" s="70"/>
      <c r="D2" s="70"/>
      <c r="E2" s="1300"/>
      <c r="F2" s="1300"/>
      <c r="G2" s="75"/>
      <c r="H2" s="75"/>
    </row>
    <row r="3" spans="1:9" x14ac:dyDescent="0.35">
      <c r="A3" s="69"/>
      <c r="B3" s="70"/>
      <c r="C3" s="70"/>
      <c r="D3" s="70"/>
      <c r="E3" s="70"/>
      <c r="F3" s="70"/>
      <c r="G3" s="70"/>
      <c r="H3" s="70"/>
    </row>
    <row r="4" spans="1:9" x14ac:dyDescent="0.35">
      <c r="A4" s="1206" t="s">
        <v>1772</v>
      </c>
      <c r="B4" s="1202"/>
      <c r="C4" s="1202"/>
      <c r="D4" s="1202"/>
      <c r="E4" s="1202"/>
      <c r="F4" s="1202"/>
      <c r="G4" s="1203"/>
      <c r="H4" s="1203"/>
      <c r="I4" s="1128"/>
    </row>
    <row r="5" spans="1:9" ht="39.75" customHeight="1" x14ac:dyDescent="0.35">
      <c r="A5" s="1511" t="s">
        <v>3139</v>
      </c>
      <c r="B5" s="1511"/>
      <c r="C5" s="1511"/>
      <c r="D5" s="1511"/>
      <c r="E5" s="1511"/>
      <c r="F5" s="1511"/>
      <c r="G5" s="1511"/>
      <c r="H5" s="1511"/>
      <c r="I5" s="1511"/>
    </row>
    <row r="6" spans="1:9" ht="21" customHeight="1" x14ac:dyDescent="0.35">
      <c r="A6" s="1577" t="s">
        <v>1773</v>
      </c>
      <c r="B6" s="1579" t="s">
        <v>511</v>
      </c>
      <c r="C6" s="1577" t="s">
        <v>165</v>
      </c>
      <c r="D6" s="1577"/>
      <c r="E6" s="1247"/>
      <c r="F6" s="1247"/>
      <c r="G6" s="1580"/>
      <c r="H6" s="1580"/>
      <c r="I6" s="1128"/>
    </row>
    <row r="7" spans="1:9" x14ac:dyDescent="0.35">
      <c r="A7" s="1578"/>
      <c r="B7" s="1579"/>
      <c r="C7" s="1583"/>
      <c r="D7" s="1583"/>
      <c r="E7" s="1581"/>
      <c r="F7" s="1581"/>
      <c r="G7" s="1580"/>
      <c r="H7" s="1580"/>
      <c r="I7" s="1128"/>
    </row>
    <row r="8" spans="1:9" x14ac:dyDescent="0.35">
      <c r="A8" s="1578"/>
      <c r="B8" s="1579"/>
      <c r="C8" s="1582" t="s">
        <v>111</v>
      </c>
      <c r="D8" s="1582"/>
      <c r="E8" s="1247"/>
      <c r="F8" s="1247"/>
      <c r="G8" s="1580"/>
      <c r="H8" s="1580"/>
      <c r="I8" s="1128"/>
    </row>
    <row r="9" spans="1:9" x14ac:dyDescent="0.35">
      <c r="A9" s="1578"/>
      <c r="B9" s="1579"/>
      <c r="C9" s="1207" t="s">
        <v>114</v>
      </c>
      <c r="D9" s="1207" t="s">
        <v>115</v>
      </c>
      <c r="E9" s="1250"/>
      <c r="F9" s="1250"/>
      <c r="G9" s="1250"/>
      <c r="H9" s="1250"/>
      <c r="I9" s="1128"/>
    </row>
    <row r="10" spans="1:9" x14ac:dyDescent="0.35">
      <c r="A10" s="1025" t="s">
        <v>61</v>
      </c>
      <c r="B10" s="1146">
        <v>313</v>
      </c>
      <c r="C10" s="1146">
        <v>103</v>
      </c>
      <c r="D10" s="1146">
        <v>210</v>
      </c>
      <c r="E10" s="1251"/>
      <c r="F10" s="1251"/>
      <c r="G10" s="1251"/>
      <c r="H10" s="1251"/>
      <c r="I10" s="1128"/>
    </row>
    <row r="11" spans="1:9" ht="7.5" customHeight="1" x14ac:dyDescent="0.35">
      <c r="A11" s="1023"/>
      <c r="B11" s="1208"/>
      <c r="C11" s="1208"/>
      <c r="D11" s="1208"/>
      <c r="E11" s="1252"/>
      <c r="F11" s="1252"/>
      <c r="G11" s="1252"/>
      <c r="H11" s="1252"/>
      <c r="I11" s="1128"/>
    </row>
    <row r="12" spans="1:9" x14ac:dyDescent="0.35">
      <c r="A12" s="1025" t="s">
        <v>70</v>
      </c>
      <c r="B12" s="1248">
        <v>73</v>
      </c>
      <c r="C12" s="1146">
        <v>22</v>
      </c>
      <c r="D12" s="1146">
        <v>51</v>
      </c>
      <c r="E12" s="1251"/>
      <c r="F12" s="1251"/>
      <c r="G12" s="1251"/>
      <c r="H12" s="1251"/>
      <c r="I12" s="1128"/>
    </row>
    <row r="13" spans="1:9" x14ac:dyDescent="0.35">
      <c r="A13" s="1209" t="s">
        <v>451</v>
      </c>
      <c r="B13" s="1248">
        <v>62</v>
      </c>
      <c r="C13" s="1210">
        <v>19</v>
      </c>
      <c r="D13" s="1210">
        <v>43</v>
      </c>
      <c r="E13" s="1253"/>
      <c r="F13" s="1253"/>
      <c r="G13" s="1253"/>
      <c r="H13" s="1253"/>
      <c r="I13" s="1128"/>
    </row>
    <row r="14" spans="1:9" x14ac:dyDescent="0.35">
      <c r="A14" s="1211" t="s">
        <v>1774</v>
      </c>
      <c r="B14" s="1248">
        <v>10</v>
      </c>
      <c r="C14" s="1212">
        <v>6</v>
      </c>
      <c r="D14" s="1212">
        <v>4</v>
      </c>
      <c r="E14" s="1254"/>
      <c r="F14" s="1254"/>
      <c r="G14" s="1254"/>
      <c r="H14" s="1254"/>
      <c r="I14" s="1128"/>
    </row>
    <row r="15" spans="1:9" x14ac:dyDescent="0.35">
      <c r="A15" s="1211" t="s">
        <v>1775</v>
      </c>
      <c r="B15" s="1248">
        <v>48</v>
      </c>
      <c r="C15" s="1212">
        <v>12</v>
      </c>
      <c r="D15" s="1212">
        <v>36</v>
      </c>
      <c r="E15" s="1254"/>
      <c r="F15" s="1254"/>
      <c r="G15" s="1254"/>
      <c r="H15" s="1254"/>
      <c r="I15" s="1128"/>
    </row>
    <row r="16" spans="1:9" x14ac:dyDescent="0.35">
      <c r="A16" s="1211" t="s">
        <v>1776</v>
      </c>
      <c r="B16" s="1248">
        <v>4</v>
      </c>
      <c r="C16" s="1212">
        <v>1</v>
      </c>
      <c r="D16" s="1212">
        <v>3</v>
      </c>
      <c r="E16" s="1254"/>
      <c r="F16" s="1254"/>
      <c r="G16" s="1254"/>
      <c r="H16" s="1254"/>
      <c r="I16" s="1128"/>
    </row>
    <row r="17" spans="1:41" x14ac:dyDescent="0.35">
      <c r="A17" s="1209" t="s">
        <v>1698</v>
      </c>
      <c r="B17" s="1248">
        <v>11</v>
      </c>
      <c r="C17" s="1210">
        <v>3</v>
      </c>
      <c r="D17" s="1210">
        <v>8</v>
      </c>
      <c r="E17" s="1253"/>
      <c r="F17" s="1253"/>
      <c r="G17" s="1253"/>
      <c r="H17" s="1253"/>
      <c r="I17" s="1204"/>
      <c r="J17" s="77"/>
      <c r="K17" s="77"/>
    </row>
    <row r="18" spans="1:41" x14ac:dyDescent="0.35">
      <c r="A18" s="1211" t="s">
        <v>1774</v>
      </c>
      <c r="B18" s="1248">
        <v>6</v>
      </c>
      <c r="C18" s="1213">
        <v>1</v>
      </c>
      <c r="D18" s="1212">
        <v>5</v>
      </c>
      <c r="E18" s="1254"/>
      <c r="F18" s="1254"/>
      <c r="G18" s="1254"/>
      <c r="H18" s="1254"/>
      <c r="I18" s="1204"/>
      <c r="J18" s="77"/>
      <c r="K18" s="77"/>
    </row>
    <row r="19" spans="1:41" x14ac:dyDescent="0.35">
      <c r="A19" s="1214" t="s">
        <v>1775</v>
      </c>
      <c r="B19" s="1248">
        <v>5</v>
      </c>
      <c r="C19" s="1213">
        <v>2</v>
      </c>
      <c r="D19" s="1213">
        <v>3</v>
      </c>
      <c r="E19" s="1254"/>
      <c r="F19" s="1254"/>
      <c r="G19" s="1254"/>
      <c r="H19" s="1254"/>
      <c r="I19" s="1204"/>
      <c r="J19" s="77"/>
      <c r="K19" s="77"/>
    </row>
    <row r="20" spans="1:41" x14ac:dyDescent="0.35">
      <c r="A20" s="1214" t="s">
        <v>1776</v>
      </c>
      <c r="B20" s="1248">
        <v>0</v>
      </c>
      <c r="C20" s="1213">
        <v>0</v>
      </c>
      <c r="D20" s="1213">
        <v>0</v>
      </c>
      <c r="E20" s="1254"/>
      <c r="F20" s="1254"/>
      <c r="G20" s="1254"/>
      <c r="H20" s="1254"/>
      <c r="I20" s="1204"/>
      <c r="J20" s="77"/>
      <c r="K20" s="77"/>
    </row>
    <row r="21" spans="1:41" x14ac:dyDescent="0.35">
      <c r="A21" s="1215"/>
      <c r="B21" s="1248"/>
      <c r="C21" s="1216"/>
      <c r="D21" s="1216"/>
      <c r="E21" s="1255"/>
      <c r="F21" s="1255"/>
      <c r="G21" s="1255"/>
      <c r="H21" s="1255"/>
      <c r="I21" s="1204"/>
      <c r="J21" s="77"/>
      <c r="K21" s="77"/>
    </row>
    <row r="22" spans="1:41" x14ac:dyDescent="0.35">
      <c r="A22" s="1025" t="s">
        <v>71</v>
      </c>
      <c r="B22" s="1248">
        <v>240</v>
      </c>
      <c r="C22" s="1146">
        <v>81</v>
      </c>
      <c r="D22" s="1146">
        <v>159</v>
      </c>
      <c r="E22" s="1251"/>
      <c r="F22" s="1251"/>
      <c r="G22" s="1251"/>
      <c r="H22" s="1251"/>
      <c r="I22" s="1204"/>
      <c r="J22" s="77"/>
      <c r="K22" s="77"/>
    </row>
    <row r="23" spans="1:41" x14ac:dyDescent="0.35">
      <c r="A23" s="1211" t="s">
        <v>1774</v>
      </c>
      <c r="B23" s="1248">
        <v>118</v>
      </c>
      <c r="C23" s="1212">
        <f t="shared" ref="C23:D25" si="0">SUM(C27,C32,C36,C40,C44,C48,C52,C56,C60,C64,C68,C72,C76,C80,C84,C88,C92,C96,C100)</f>
        <v>46</v>
      </c>
      <c r="D23" s="1212">
        <f t="shared" si="0"/>
        <v>72</v>
      </c>
      <c r="E23" s="1254"/>
      <c r="F23" s="1254"/>
      <c r="G23" s="1254"/>
      <c r="H23" s="1254"/>
      <c r="I23" s="1204"/>
      <c r="J23" s="77"/>
      <c r="K23" s="77"/>
    </row>
    <row r="24" spans="1:41" x14ac:dyDescent="0.35">
      <c r="A24" s="1214" t="s">
        <v>1775</v>
      </c>
      <c r="B24" s="1248">
        <v>117</v>
      </c>
      <c r="C24" s="1212">
        <f t="shared" si="0"/>
        <v>34</v>
      </c>
      <c r="D24" s="1212">
        <f t="shared" si="0"/>
        <v>83</v>
      </c>
      <c r="E24" s="1254"/>
      <c r="F24" s="1254"/>
      <c r="G24" s="1254"/>
      <c r="H24" s="1254"/>
      <c r="I24" s="1204"/>
      <c r="J24" s="77"/>
      <c r="K24" s="77"/>
    </row>
    <row r="25" spans="1:41" x14ac:dyDescent="0.35">
      <c r="A25" s="1214" t="s">
        <v>1776</v>
      </c>
      <c r="B25" s="1248">
        <v>5</v>
      </c>
      <c r="C25" s="1212">
        <f t="shared" si="0"/>
        <v>1</v>
      </c>
      <c r="D25" s="1212">
        <f t="shared" si="0"/>
        <v>4</v>
      </c>
      <c r="E25" s="1254"/>
      <c r="F25" s="1254"/>
      <c r="G25" s="1254"/>
      <c r="H25" s="1254"/>
      <c r="I25" s="1204"/>
      <c r="J25" s="77"/>
      <c r="K25" s="77"/>
    </row>
    <row r="26" spans="1:41" x14ac:dyDescent="0.35">
      <c r="A26" s="1217" t="s">
        <v>72</v>
      </c>
      <c r="B26" s="1248">
        <v>13</v>
      </c>
      <c r="C26" s="1218">
        <v>4</v>
      </c>
      <c r="D26" s="1218">
        <v>9</v>
      </c>
      <c r="E26" s="1256"/>
      <c r="F26" s="1256"/>
      <c r="G26" s="1256"/>
      <c r="H26" s="1256"/>
      <c r="I26" s="1204"/>
      <c r="J26" s="77"/>
      <c r="K26" s="77"/>
    </row>
    <row r="27" spans="1:41" x14ac:dyDescent="0.35">
      <c r="A27" s="1214" t="s">
        <v>1774</v>
      </c>
      <c r="B27" s="1248">
        <v>9</v>
      </c>
      <c r="C27" s="1213">
        <v>2</v>
      </c>
      <c r="D27" s="1213">
        <v>7</v>
      </c>
      <c r="E27" s="1254"/>
      <c r="F27" s="1254"/>
      <c r="G27" s="1254"/>
      <c r="H27" s="1254"/>
      <c r="I27" s="1204"/>
      <c r="J27" s="77"/>
      <c r="K27" s="77"/>
    </row>
    <row r="28" spans="1:41" x14ac:dyDescent="0.35">
      <c r="A28" s="1214" t="s">
        <v>1775</v>
      </c>
      <c r="B28" s="1248">
        <v>4</v>
      </c>
      <c r="C28" s="1213">
        <v>2</v>
      </c>
      <c r="D28" s="1213">
        <v>2</v>
      </c>
      <c r="E28" s="1254"/>
      <c r="F28" s="1254"/>
      <c r="G28" s="1254"/>
      <c r="H28" s="1254"/>
      <c r="I28" s="1204"/>
      <c r="J28" s="77"/>
      <c r="K28" s="77"/>
    </row>
    <row r="29" spans="1:41" x14ac:dyDescent="0.35">
      <c r="A29" s="1214" t="s">
        <v>1776</v>
      </c>
      <c r="B29" s="1248">
        <v>0</v>
      </c>
      <c r="C29" s="1213">
        <v>0</v>
      </c>
      <c r="D29" s="1213">
        <v>0</v>
      </c>
      <c r="E29" s="1254"/>
      <c r="F29" s="1254"/>
      <c r="G29" s="1254"/>
      <c r="H29" s="1254"/>
      <c r="I29" s="1204"/>
      <c r="J29" s="77"/>
      <c r="K29" s="77"/>
    </row>
    <row r="30" spans="1:41" x14ac:dyDescent="0.35">
      <c r="A30" s="1217" t="s">
        <v>73</v>
      </c>
      <c r="B30" s="1248">
        <v>57</v>
      </c>
      <c r="C30" s="1218">
        <v>19</v>
      </c>
      <c r="D30" s="1218">
        <v>38</v>
      </c>
      <c r="E30" s="1256"/>
      <c r="F30" s="1256"/>
      <c r="G30" s="1256"/>
      <c r="H30" s="1256"/>
      <c r="I30" s="1204"/>
      <c r="J30" s="77"/>
      <c r="K30" s="77"/>
    </row>
    <row r="31" spans="1:41" x14ac:dyDescent="0.35">
      <c r="A31" s="1219" t="s">
        <v>1715</v>
      </c>
      <c r="B31" s="1248">
        <v>10</v>
      </c>
      <c r="C31" s="1220">
        <v>4</v>
      </c>
      <c r="D31" s="1220">
        <v>6</v>
      </c>
      <c r="E31" s="1253"/>
      <c r="F31" s="1253"/>
      <c r="G31" s="1253"/>
      <c r="H31" s="1253"/>
      <c r="I31" s="1205"/>
      <c r="J31" s="78"/>
      <c r="K31" s="78"/>
      <c r="L31" s="78"/>
      <c r="M31" s="78"/>
      <c r="N31" s="78"/>
      <c r="O31" s="78"/>
      <c r="P31" s="78"/>
      <c r="Q31" s="78"/>
      <c r="R31" s="78"/>
      <c r="S31" s="78"/>
      <c r="T31" s="78"/>
      <c r="U31" s="78"/>
      <c r="V31" s="78"/>
      <c r="W31" s="78"/>
      <c r="X31" s="78"/>
      <c r="Y31" s="78"/>
      <c r="Z31" s="78"/>
      <c r="AA31" s="78"/>
      <c r="AB31" s="78"/>
      <c r="AC31" s="78"/>
      <c r="AD31" s="78"/>
      <c r="AE31" s="78"/>
      <c r="AF31" s="78"/>
      <c r="AG31" s="78"/>
      <c r="AH31" s="78"/>
      <c r="AI31" s="78"/>
      <c r="AJ31" s="78"/>
      <c r="AK31" s="78"/>
      <c r="AL31" s="78"/>
      <c r="AM31" s="78"/>
      <c r="AN31" s="78"/>
      <c r="AO31" s="78"/>
    </row>
    <row r="32" spans="1:41" x14ac:dyDescent="0.35">
      <c r="A32" s="1214" t="s">
        <v>1774</v>
      </c>
      <c r="B32" s="1248">
        <v>5</v>
      </c>
      <c r="C32" s="1213">
        <v>2</v>
      </c>
      <c r="D32" s="1213">
        <v>3</v>
      </c>
      <c r="E32" s="1254"/>
      <c r="F32" s="1254"/>
      <c r="G32" s="1254"/>
      <c r="H32" s="1254"/>
      <c r="I32" s="1204"/>
      <c r="J32" s="77"/>
      <c r="K32" s="77"/>
    </row>
    <row r="33" spans="1:41" x14ac:dyDescent="0.35">
      <c r="A33" s="1214" t="s">
        <v>1775</v>
      </c>
      <c r="B33" s="1248">
        <v>4</v>
      </c>
      <c r="C33" s="1213">
        <v>1</v>
      </c>
      <c r="D33" s="1213">
        <v>3</v>
      </c>
      <c r="E33" s="1254"/>
      <c r="F33" s="1254"/>
      <c r="G33" s="1254"/>
      <c r="H33" s="1254"/>
      <c r="I33" s="1204"/>
      <c r="J33" s="77"/>
      <c r="K33" s="77"/>
    </row>
    <row r="34" spans="1:41" x14ac:dyDescent="0.35">
      <c r="A34" s="1214" t="s">
        <v>1776</v>
      </c>
      <c r="B34" s="1248">
        <v>1</v>
      </c>
      <c r="C34" s="1213">
        <v>1</v>
      </c>
      <c r="D34" s="1213">
        <v>0</v>
      </c>
      <c r="E34" s="1254"/>
      <c r="F34" s="1254"/>
      <c r="G34" s="1254"/>
      <c r="H34" s="1254"/>
      <c r="I34" s="1204"/>
      <c r="J34" s="77"/>
      <c r="K34" s="77"/>
    </row>
    <row r="35" spans="1:41" x14ac:dyDescent="0.35">
      <c r="A35" s="1219" t="s">
        <v>1716</v>
      </c>
      <c r="B35" s="1248">
        <v>12</v>
      </c>
      <c r="C35" s="1220">
        <v>3</v>
      </c>
      <c r="D35" s="1220">
        <v>9</v>
      </c>
      <c r="E35" s="1253"/>
      <c r="F35" s="1253"/>
      <c r="G35" s="1253"/>
      <c r="H35" s="1253"/>
      <c r="I35" s="1205"/>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row>
    <row r="36" spans="1:41" x14ac:dyDescent="0.35">
      <c r="A36" s="1214" t="s">
        <v>1774</v>
      </c>
      <c r="B36" s="1248">
        <v>5</v>
      </c>
      <c r="C36" s="1213">
        <v>2</v>
      </c>
      <c r="D36" s="1213">
        <v>3</v>
      </c>
      <c r="E36" s="1254"/>
      <c r="F36" s="1254"/>
      <c r="G36" s="1254"/>
      <c r="H36" s="1254"/>
      <c r="I36" s="1204"/>
      <c r="J36" s="77"/>
      <c r="K36" s="77"/>
    </row>
    <row r="37" spans="1:41" x14ac:dyDescent="0.35">
      <c r="A37" s="1214" t="s">
        <v>1775</v>
      </c>
      <c r="B37" s="1248">
        <v>6</v>
      </c>
      <c r="C37" s="1213">
        <v>1</v>
      </c>
      <c r="D37" s="1213">
        <v>5</v>
      </c>
      <c r="E37" s="1254"/>
      <c r="F37" s="1254"/>
      <c r="G37" s="1254"/>
      <c r="H37" s="1254"/>
      <c r="I37" s="1204"/>
      <c r="J37" s="77"/>
      <c r="K37" s="77"/>
    </row>
    <row r="38" spans="1:41" x14ac:dyDescent="0.35">
      <c r="A38" s="1214" t="s">
        <v>1776</v>
      </c>
      <c r="B38" s="1248">
        <v>1</v>
      </c>
      <c r="C38" s="1213">
        <v>0</v>
      </c>
      <c r="D38" s="1213">
        <v>1</v>
      </c>
      <c r="E38" s="1254"/>
      <c r="F38" s="1254"/>
      <c r="G38" s="1254"/>
      <c r="H38" s="1254"/>
      <c r="I38" s="1204"/>
      <c r="J38" s="77"/>
      <c r="K38" s="77"/>
    </row>
    <row r="39" spans="1:41" x14ac:dyDescent="0.35">
      <c r="A39" s="1219" t="s">
        <v>1777</v>
      </c>
      <c r="B39" s="1248">
        <v>10</v>
      </c>
      <c r="C39" s="1220">
        <v>2</v>
      </c>
      <c r="D39" s="1220">
        <v>8</v>
      </c>
      <c r="E39" s="1253"/>
      <c r="F39" s="1253"/>
      <c r="G39" s="1253"/>
      <c r="H39" s="1253"/>
      <c r="I39" s="1205"/>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c r="AL39" s="78"/>
      <c r="AM39" s="78"/>
      <c r="AN39" s="78"/>
      <c r="AO39" s="78"/>
    </row>
    <row r="40" spans="1:41" x14ac:dyDescent="0.35">
      <c r="A40" s="1214" t="s">
        <v>1774</v>
      </c>
      <c r="B40" s="1248">
        <v>4</v>
      </c>
      <c r="C40" s="1213">
        <v>2</v>
      </c>
      <c r="D40" s="1213">
        <v>2</v>
      </c>
      <c r="E40" s="1254"/>
      <c r="F40" s="1254"/>
      <c r="G40" s="1254"/>
      <c r="H40" s="1257"/>
      <c r="I40" s="1204"/>
      <c r="J40" s="77"/>
      <c r="K40" s="77"/>
    </row>
    <row r="41" spans="1:41" x14ac:dyDescent="0.35">
      <c r="A41" s="1214" t="s">
        <v>1775</v>
      </c>
      <c r="B41" s="1248">
        <v>4</v>
      </c>
      <c r="C41" s="1213">
        <v>0</v>
      </c>
      <c r="D41" s="1213">
        <v>4</v>
      </c>
      <c r="E41" s="1254"/>
      <c r="F41" s="1254"/>
      <c r="G41" s="1254"/>
      <c r="H41" s="1254"/>
      <c r="I41" s="1204"/>
      <c r="J41" s="77"/>
      <c r="K41" s="77"/>
    </row>
    <row r="42" spans="1:41" x14ac:dyDescent="0.35">
      <c r="A42" s="1214" t="s">
        <v>1776</v>
      </c>
      <c r="B42" s="1248">
        <v>2</v>
      </c>
      <c r="C42" s="1213">
        <v>0</v>
      </c>
      <c r="D42" s="1213">
        <v>2</v>
      </c>
      <c r="E42" s="1254"/>
      <c r="F42" s="1254"/>
      <c r="G42" s="1254"/>
      <c r="H42" s="1254"/>
      <c r="I42" s="1204"/>
      <c r="J42" s="77"/>
      <c r="K42" s="77"/>
    </row>
    <row r="43" spans="1:41" x14ac:dyDescent="0.35">
      <c r="A43" s="1219" t="s">
        <v>1718</v>
      </c>
      <c r="B43" s="1248">
        <v>11</v>
      </c>
      <c r="C43" s="1220">
        <v>6</v>
      </c>
      <c r="D43" s="1220">
        <v>5</v>
      </c>
      <c r="E43" s="1253"/>
      <c r="F43" s="1253"/>
      <c r="G43" s="1258"/>
      <c r="H43" s="1258"/>
      <c r="I43" s="1204"/>
      <c r="J43" s="77"/>
      <c r="K43" s="77"/>
    </row>
    <row r="44" spans="1:41" x14ac:dyDescent="0.35">
      <c r="A44" s="1214" t="s">
        <v>1774</v>
      </c>
      <c r="B44" s="1248">
        <v>7</v>
      </c>
      <c r="C44" s="1221">
        <v>4</v>
      </c>
      <c r="D44" s="1213">
        <v>3</v>
      </c>
      <c r="E44" s="1254"/>
      <c r="F44" s="1254"/>
      <c r="G44" s="1257"/>
      <c r="H44" s="1257"/>
      <c r="I44" s="1204"/>
      <c r="J44" s="77"/>
      <c r="K44" s="77"/>
    </row>
    <row r="45" spans="1:41" x14ac:dyDescent="0.35">
      <c r="A45" s="1214" t="s">
        <v>1775</v>
      </c>
      <c r="B45" s="1248">
        <v>3</v>
      </c>
      <c r="C45" s="1221">
        <v>2</v>
      </c>
      <c r="D45" s="1213">
        <v>1</v>
      </c>
      <c r="E45" s="1257"/>
      <c r="F45" s="1257"/>
      <c r="G45" s="1257"/>
      <c r="H45" s="1257"/>
      <c r="I45" s="1204"/>
      <c r="J45" s="77"/>
      <c r="K45" s="77"/>
    </row>
    <row r="46" spans="1:41" x14ac:dyDescent="0.35">
      <c r="A46" s="1214" t="s">
        <v>1776</v>
      </c>
      <c r="B46" s="1248">
        <v>1</v>
      </c>
      <c r="C46" s="1221">
        <v>0</v>
      </c>
      <c r="D46" s="1221">
        <v>1</v>
      </c>
      <c r="E46" s="1257"/>
      <c r="F46" s="1257"/>
      <c r="G46" s="1257"/>
      <c r="H46" s="1257"/>
      <c r="I46" s="1204"/>
      <c r="J46" s="77"/>
      <c r="K46" s="77"/>
    </row>
    <row r="47" spans="1:41" x14ac:dyDescent="0.35">
      <c r="A47" s="1219" t="s">
        <v>1703</v>
      </c>
      <c r="B47" s="1248">
        <v>14</v>
      </c>
      <c r="C47" s="1220">
        <v>4</v>
      </c>
      <c r="D47" s="1220">
        <v>10</v>
      </c>
      <c r="E47" s="1253"/>
      <c r="F47" s="1253"/>
      <c r="G47" s="1253"/>
      <c r="H47" s="1253"/>
      <c r="I47" s="1205"/>
      <c r="J47" s="78"/>
      <c r="K47" s="78"/>
      <c r="L47" s="78"/>
      <c r="M47" s="78"/>
      <c r="N47" s="78"/>
      <c r="O47" s="78"/>
      <c r="P47" s="78"/>
      <c r="Q47" s="78"/>
      <c r="R47" s="78"/>
      <c r="S47" s="78"/>
      <c r="T47" s="78"/>
      <c r="U47" s="78"/>
      <c r="V47" s="78"/>
      <c r="W47" s="78"/>
      <c r="X47" s="78"/>
      <c r="Y47" s="78"/>
      <c r="Z47" s="78"/>
      <c r="AA47" s="78"/>
      <c r="AB47" s="78"/>
      <c r="AC47" s="78"/>
      <c r="AD47" s="78"/>
      <c r="AE47" s="78"/>
      <c r="AF47" s="78"/>
      <c r="AG47" s="78"/>
      <c r="AH47" s="78"/>
      <c r="AI47" s="78"/>
      <c r="AJ47" s="78"/>
      <c r="AK47" s="78"/>
      <c r="AL47" s="78"/>
      <c r="AM47" s="78"/>
      <c r="AN47" s="78"/>
      <c r="AO47" s="78"/>
    </row>
    <row r="48" spans="1:41" x14ac:dyDescent="0.35">
      <c r="A48" s="1214" t="s">
        <v>1774</v>
      </c>
      <c r="B48" s="1248">
        <v>7</v>
      </c>
      <c r="C48" s="1213">
        <v>3</v>
      </c>
      <c r="D48" s="1213">
        <v>4</v>
      </c>
      <c r="E48" s="1254"/>
      <c r="F48" s="1254"/>
      <c r="G48" s="1254"/>
      <c r="H48" s="1254"/>
      <c r="I48" s="1204"/>
      <c r="J48" s="77"/>
      <c r="K48" s="77"/>
    </row>
    <row r="49" spans="1:9" x14ac:dyDescent="0.35">
      <c r="A49" s="1214" t="s">
        <v>1775</v>
      </c>
      <c r="B49" s="1248">
        <v>7</v>
      </c>
      <c r="C49" s="1213">
        <v>1</v>
      </c>
      <c r="D49" s="1213">
        <v>6</v>
      </c>
      <c r="E49" s="1254"/>
      <c r="F49" s="1254"/>
      <c r="G49" s="1254"/>
      <c r="H49" s="1254"/>
      <c r="I49" s="1128"/>
    </row>
    <row r="50" spans="1:9" x14ac:dyDescent="0.35">
      <c r="A50" s="1214" t="s">
        <v>1776</v>
      </c>
      <c r="B50" s="1248">
        <v>0</v>
      </c>
      <c r="C50" s="1213">
        <v>0</v>
      </c>
      <c r="D50" s="1213">
        <v>0</v>
      </c>
      <c r="E50" s="1254"/>
      <c r="F50" s="1254"/>
      <c r="G50" s="1254"/>
      <c r="H50" s="1254"/>
      <c r="I50" s="1128"/>
    </row>
    <row r="51" spans="1:9" x14ac:dyDescent="0.35">
      <c r="A51" s="1217" t="s">
        <v>3140</v>
      </c>
      <c r="B51" s="1248">
        <v>9</v>
      </c>
      <c r="C51" s="1218">
        <v>4</v>
      </c>
      <c r="D51" s="1218">
        <v>5</v>
      </c>
      <c r="E51" s="1254"/>
      <c r="F51" s="1254"/>
      <c r="G51" s="1254"/>
      <c r="H51" s="1254"/>
      <c r="I51" s="1128"/>
    </row>
    <row r="52" spans="1:9" x14ac:dyDescent="0.35">
      <c r="A52" s="1214" t="s">
        <v>1774</v>
      </c>
      <c r="B52" s="1248">
        <v>6</v>
      </c>
      <c r="C52" s="1213">
        <v>3</v>
      </c>
      <c r="D52" s="1213">
        <v>3</v>
      </c>
      <c r="E52" s="1254"/>
      <c r="F52" s="1254"/>
      <c r="G52" s="1254"/>
      <c r="H52" s="1254"/>
      <c r="I52" s="1128"/>
    </row>
    <row r="53" spans="1:9" x14ac:dyDescent="0.35">
      <c r="A53" s="1214" t="s">
        <v>1775</v>
      </c>
      <c r="B53" s="1248">
        <v>3</v>
      </c>
      <c r="C53" s="1213">
        <v>1</v>
      </c>
      <c r="D53" s="1213">
        <v>2</v>
      </c>
      <c r="E53" s="1254"/>
      <c r="F53" s="1254"/>
      <c r="G53" s="1254"/>
      <c r="H53" s="1254"/>
      <c r="I53" s="1128"/>
    </row>
    <row r="54" spans="1:9" x14ac:dyDescent="0.35">
      <c r="A54" s="1214" t="s">
        <v>1776</v>
      </c>
      <c r="B54" s="1248">
        <v>0</v>
      </c>
      <c r="C54" s="1213">
        <v>0</v>
      </c>
      <c r="D54" s="1213">
        <v>0</v>
      </c>
      <c r="E54" s="1254"/>
      <c r="F54" s="1254"/>
      <c r="G54" s="1254"/>
      <c r="H54" s="1254"/>
      <c r="I54" s="1128"/>
    </row>
    <row r="55" spans="1:9" x14ac:dyDescent="0.35">
      <c r="A55" s="1217" t="s">
        <v>1704</v>
      </c>
      <c r="B55" s="1248">
        <v>13</v>
      </c>
      <c r="C55" s="1218">
        <v>3</v>
      </c>
      <c r="D55" s="1218">
        <v>10</v>
      </c>
      <c r="E55" s="1256"/>
      <c r="F55" s="1256"/>
      <c r="G55" s="1256"/>
      <c r="H55" s="1256"/>
      <c r="I55" s="1128"/>
    </row>
    <row r="56" spans="1:9" x14ac:dyDescent="0.35">
      <c r="A56" s="1214" t="s">
        <v>1774</v>
      </c>
      <c r="B56" s="1248">
        <v>6</v>
      </c>
      <c r="C56" s="1213">
        <v>2</v>
      </c>
      <c r="D56" s="1213">
        <v>4</v>
      </c>
      <c r="E56" s="1254"/>
      <c r="F56" s="1254"/>
      <c r="G56" s="1254"/>
      <c r="H56" s="1254"/>
      <c r="I56" s="1128"/>
    </row>
    <row r="57" spans="1:9" x14ac:dyDescent="0.35">
      <c r="A57" s="1214" t="s">
        <v>1775</v>
      </c>
      <c r="B57" s="1248">
        <v>7</v>
      </c>
      <c r="C57" s="1213">
        <v>1</v>
      </c>
      <c r="D57" s="1213">
        <v>6</v>
      </c>
      <c r="E57" s="1254"/>
      <c r="F57" s="1254"/>
      <c r="G57" s="1254"/>
      <c r="H57" s="1254"/>
      <c r="I57" s="1128"/>
    </row>
    <row r="58" spans="1:9" x14ac:dyDescent="0.35">
      <c r="A58" s="1214" t="s">
        <v>1776</v>
      </c>
      <c r="B58" s="1248">
        <v>0</v>
      </c>
      <c r="C58" s="1213">
        <v>0</v>
      </c>
      <c r="D58" s="1213">
        <v>0</v>
      </c>
      <c r="E58" s="1254"/>
      <c r="F58" s="1254"/>
      <c r="G58" s="1254"/>
      <c r="H58" s="1254"/>
      <c r="I58" s="1128"/>
    </row>
    <row r="59" spans="1:9" x14ac:dyDescent="0.35">
      <c r="A59" s="1217" t="s">
        <v>76</v>
      </c>
      <c r="B59" s="1248">
        <v>11</v>
      </c>
      <c r="C59" s="1218">
        <v>2</v>
      </c>
      <c r="D59" s="1218">
        <v>9</v>
      </c>
      <c r="E59" s="1256"/>
      <c r="F59" s="1256"/>
      <c r="G59" s="1256"/>
      <c r="H59" s="1256"/>
      <c r="I59" s="1128"/>
    </row>
    <row r="60" spans="1:9" x14ac:dyDescent="0.35">
      <c r="A60" s="1214" t="s">
        <v>1774</v>
      </c>
      <c r="B60" s="1248">
        <v>7</v>
      </c>
      <c r="C60" s="1213">
        <v>1</v>
      </c>
      <c r="D60" s="1213">
        <v>6</v>
      </c>
      <c r="E60" s="1254"/>
      <c r="F60" s="1254"/>
      <c r="G60" s="1254"/>
      <c r="H60" s="1254"/>
      <c r="I60" s="1128"/>
    </row>
    <row r="61" spans="1:9" x14ac:dyDescent="0.35">
      <c r="A61" s="1214" t="s">
        <v>1775</v>
      </c>
      <c r="B61" s="1248">
        <v>4</v>
      </c>
      <c r="C61" s="1213">
        <v>1</v>
      </c>
      <c r="D61" s="1213">
        <v>3</v>
      </c>
      <c r="E61" s="1254"/>
      <c r="F61" s="1254"/>
      <c r="G61" s="1254"/>
      <c r="H61" s="1254"/>
      <c r="I61" s="1128"/>
    </row>
    <row r="62" spans="1:9" x14ac:dyDescent="0.35">
      <c r="A62" s="1214" t="s">
        <v>1776</v>
      </c>
      <c r="B62" s="1248">
        <v>0</v>
      </c>
      <c r="C62" s="1213">
        <v>0</v>
      </c>
      <c r="D62" s="1213">
        <v>0</v>
      </c>
      <c r="E62" s="1254"/>
      <c r="F62" s="1254"/>
      <c r="G62" s="1254"/>
      <c r="H62" s="1254"/>
      <c r="I62" s="1128"/>
    </row>
    <row r="63" spans="1:9" x14ac:dyDescent="0.35">
      <c r="A63" s="1217" t="s">
        <v>78</v>
      </c>
      <c r="B63" s="1248">
        <v>12</v>
      </c>
      <c r="C63" s="1218">
        <v>4</v>
      </c>
      <c r="D63" s="1218">
        <v>8</v>
      </c>
      <c r="E63" s="1256"/>
      <c r="F63" s="1256"/>
      <c r="G63" s="1256"/>
      <c r="H63" s="1256"/>
      <c r="I63" s="1128"/>
    </row>
    <row r="64" spans="1:9" x14ac:dyDescent="0.35">
      <c r="A64" s="1214" t="s">
        <v>1774</v>
      </c>
      <c r="B64" s="1248">
        <v>6</v>
      </c>
      <c r="C64" s="1213">
        <v>3</v>
      </c>
      <c r="D64" s="1213">
        <v>3</v>
      </c>
      <c r="E64" s="1254"/>
      <c r="F64" s="1254"/>
      <c r="G64" s="1254"/>
      <c r="H64" s="1254"/>
      <c r="I64" s="1128"/>
    </row>
    <row r="65" spans="1:9" x14ac:dyDescent="0.35">
      <c r="A65" s="1214" t="s">
        <v>1775</v>
      </c>
      <c r="B65" s="1248">
        <v>6</v>
      </c>
      <c r="C65" s="1213">
        <v>1</v>
      </c>
      <c r="D65" s="1213">
        <v>5</v>
      </c>
      <c r="E65" s="1254"/>
      <c r="F65" s="1254"/>
      <c r="G65" s="1254"/>
      <c r="H65" s="1254"/>
      <c r="I65" s="1128"/>
    </row>
    <row r="66" spans="1:9" x14ac:dyDescent="0.35">
      <c r="A66" s="1214" t="s">
        <v>1776</v>
      </c>
      <c r="B66" s="1248">
        <v>0</v>
      </c>
      <c r="C66" s="1213">
        <v>0</v>
      </c>
      <c r="D66" s="1213">
        <v>0</v>
      </c>
      <c r="E66" s="1254"/>
      <c r="F66" s="1254"/>
      <c r="G66" s="1254"/>
      <c r="H66" s="1254"/>
      <c r="I66" s="1128"/>
    </row>
    <row r="67" spans="1:9" x14ac:dyDescent="0.35">
      <c r="A67" s="1217" t="s">
        <v>1705</v>
      </c>
      <c r="B67" s="1248">
        <v>9</v>
      </c>
      <c r="C67" s="1218">
        <v>4</v>
      </c>
      <c r="D67" s="1218">
        <v>5</v>
      </c>
      <c r="E67" s="1256"/>
      <c r="F67" s="1256"/>
      <c r="G67" s="1256"/>
      <c r="H67" s="1256"/>
      <c r="I67" s="1128"/>
    </row>
    <row r="68" spans="1:9" x14ac:dyDescent="0.35">
      <c r="A68" s="1214" t="s">
        <v>1774</v>
      </c>
      <c r="B68" s="1248">
        <v>8</v>
      </c>
      <c r="C68" s="1213">
        <v>4</v>
      </c>
      <c r="D68" s="1213">
        <v>4</v>
      </c>
      <c r="E68" s="1254"/>
      <c r="F68" s="1254"/>
      <c r="G68" s="1254"/>
      <c r="H68" s="1254"/>
      <c r="I68" s="1128"/>
    </row>
    <row r="69" spans="1:9" x14ac:dyDescent="0.35">
      <c r="A69" s="1214" t="s">
        <v>1775</v>
      </c>
      <c r="B69" s="1248">
        <v>1</v>
      </c>
      <c r="C69" s="1213">
        <v>0</v>
      </c>
      <c r="D69" s="1213">
        <v>1</v>
      </c>
      <c r="E69" s="1254"/>
      <c r="F69" s="1254"/>
      <c r="G69" s="1254"/>
      <c r="H69" s="1254"/>
      <c r="I69" s="1128"/>
    </row>
    <row r="70" spans="1:9" x14ac:dyDescent="0.35">
      <c r="A70" s="1214" t="s">
        <v>1776</v>
      </c>
      <c r="B70" s="1248">
        <v>0</v>
      </c>
      <c r="C70" s="1213">
        <v>0</v>
      </c>
      <c r="D70" s="1213">
        <v>0</v>
      </c>
      <c r="E70" s="1254"/>
      <c r="F70" s="1254"/>
      <c r="G70" s="1254"/>
      <c r="H70" s="1254"/>
      <c r="I70" s="1128"/>
    </row>
    <row r="71" spans="1:9" x14ac:dyDescent="0.35">
      <c r="A71" s="1217" t="s">
        <v>80</v>
      </c>
      <c r="B71" s="1248">
        <v>14</v>
      </c>
      <c r="C71" s="1218">
        <v>5</v>
      </c>
      <c r="D71" s="1218">
        <v>9</v>
      </c>
      <c r="E71" s="1256"/>
      <c r="F71" s="1256"/>
      <c r="G71" s="1256"/>
      <c r="H71" s="1256"/>
      <c r="I71" s="1128"/>
    </row>
    <row r="72" spans="1:9" x14ac:dyDescent="0.35">
      <c r="A72" s="1214" t="s">
        <v>1774</v>
      </c>
      <c r="B72" s="1248">
        <v>9</v>
      </c>
      <c r="C72" s="1213">
        <v>3</v>
      </c>
      <c r="D72" s="1213">
        <v>6</v>
      </c>
      <c r="E72" s="1254"/>
      <c r="F72" s="1254"/>
      <c r="G72" s="1254"/>
      <c r="H72" s="1254"/>
      <c r="I72" s="1128"/>
    </row>
    <row r="73" spans="1:9" x14ac:dyDescent="0.35">
      <c r="A73" s="1214" t="s">
        <v>1775</v>
      </c>
      <c r="B73" s="1248">
        <v>5</v>
      </c>
      <c r="C73" s="1213">
        <v>2</v>
      </c>
      <c r="D73" s="1213">
        <v>3</v>
      </c>
      <c r="E73" s="1254"/>
      <c r="F73" s="1254"/>
      <c r="G73" s="1254"/>
      <c r="H73" s="1254"/>
      <c r="I73" s="1128"/>
    </row>
    <row r="74" spans="1:9" x14ac:dyDescent="0.35">
      <c r="A74" s="1214" t="s">
        <v>1776</v>
      </c>
      <c r="B74" s="1248">
        <v>0</v>
      </c>
      <c r="C74" s="1213">
        <v>0</v>
      </c>
      <c r="D74" s="1213">
        <v>0</v>
      </c>
      <c r="E74" s="1254"/>
      <c r="F74" s="1254"/>
      <c r="G74" s="1254"/>
      <c r="H74" s="1254"/>
      <c r="I74" s="1128"/>
    </row>
    <row r="75" spans="1:9" x14ac:dyDescent="0.35">
      <c r="A75" s="1217" t="s">
        <v>81</v>
      </c>
      <c r="B75" s="1248">
        <v>14</v>
      </c>
      <c r="C75" s="1218">
        <v>7</v>
      </c>
      <c r="D75" s="1218">
        <v>7</v>
      </c>
      <c r="E75" s="1256"/>
      <c r="F75" s="1256"/>
      <c r="G75" s="1256"/>
      <c r="H75" s="1256"/>
      <c r="I75" s="1128"/>
    </row>
    <row r="76" spans="1:9" x14ac:dyDescent="0.35">
      <c r="A76" s="1214" t="s">
        <v>1774</v>
      </c>
      <c r="B76" s="1248">
        <v>7</v>
      </c>
      <c r="C76" s="1213">
        <v>4</v>
      </c>
      <c r="D76" s="1213">
        <v>3</v>
      </c>
      <c r="E76" s="1254"/>
      <c r="F76" s="1254"/>
      <c r="G76" s="1254"/>
      <c r="H76" s="1254"/>
      <c r="I76" s="1128"/>
    </row>
    <row r="77" spans="1:9" x14ac:dyDescent="0.35">
      <c r="A77" s="1214" t="s">
        <v>1775</v>
      </c>
      <c r="B77" s="1248">
        <v>7</v>
      </c>
      <c r="C77" s="1213">
        <v>3</v>
      </c>
      <c r="D77" s="1213">
        <v>4</v>
      </c>
      <c r="E77" s="1254"/>
      <c r="F77" s="1254"/>
      <c r="G77" s="1254"/>
      <c r="H77" s="1254"/>
      <c r="I77" s="1128"/>
    </row>
    <row r="78" spans="1:9" x14ac:dyDescent="0.35">
      <c r="A78" s="1214" t="s">
        <v>1776</v>
      </c>
      <c r="B78" s="1248">
        <v>0</v>
      </c>
      <c r="C78" s="1213">
        <v>0</v>
      </c>
      <c r="D78" s="1213">
        <v>0</v>
      </c>
      <c r="E78" s="1254"/>
      <c r="F78" s="1254"/>
      <c r="G78" s="1254"/>
      <c r="H78" s="1254"/>
      <c r="I78" s="1128"/>
    </row>
    <row r="79" spans="1:9" x14ac:dyDescent="0.35">
      <c r="A79" s="1217" t="s">
        <v>1778</v>
      </c>
      <c r="B79" s="1248">
        <v>13</v>
      </c>
      <c r="C79" s="1218">
        <v>8</v>
      </c>
      <c r="D79" s="1218">
        <v>5</v>
      </c>
      <c r="E79" s="1256"/>
      <c r="F79" s="1256"/>
      <c r="G79" s="1256"/>
      <c r="H79" s="1256"/>
      <c r="I79" s="1128"/>
    </row>
    <row r="80" spans="1:9" x14ac:dyDescent="0.35">
      <c r="A80" s="1214" t="s">
        <v>1774</v>
      </c>
      <c r="B80" s="1248">
        <v>7</v>
      </c>
      <c r="C80" s="1213">
        <v>5</v>
      </c>
      <c r="D80" s="1213">
        <v>2</v>
      </c>
      <c r="E80" s="1254"/>
      <c r="F80" s="1254"/>
      <c r="G80" s="1254"/>
      <c r="H80" s="1254"/>
      <c r="I80" s="1128"/>
    </row>
    <row r="81" spans="1:9" x14ac:dyDescent="0.35">
      <c r="A81" s="1214" t="s">
        <v>1775</v>
      </c>
      <c r="B81" s="1248">
        <v>6</v>
      </c>
      <c r="C81" s="1213">
        <v>3</v>
      </c>
      <c r="D81" s="1213">
        <v>3</v>
      </c>
      <c r="E81" s="1254"/>
      <c r="F81" s="1254"/>
      <c r="G81" s="1254"/>
      <c r="H81" s="1254"/>
      <c r="I81" s="1128"/>
    </row>
    <row r="82" spans="1:9" x14ac:dyDescent="0.35">
      <c r="A82" s="1214" t="s">
        <v>1776</v>
      </c>
      <c r="B82" s="1248">
        <v>0</v>
      </c>
      <c r="C82" s="1213">
        <v>0</v>
      </c>
      <c r="D82" s="1213">
        <v>0</v>
      </c>
      <c r="E82" s="1254"/>
      <c r="F82" s="1254"/>
      <c r="G82" s="1254"/>
      <c r="H82" s="1254"/>
      <c r="I82" s="1128"/>
    </row>
    <row r="83" spans="1:9" x14ac:dyDescent="0.35">
      <c r="A83" s="1217" t="s">
        <v>1779</v>
      </c>
      <c r="B83" s="1248">
        <v>13</v>
      </c>
      <c r="C83" s="1218">
        <v>2</v>
      </c>
      <c r="D83" s="1218">
        <v>11</v>
      </c>
      <c r="E83" s="1256"/>
      <c r="F83" s="1256"/>
      <c r="G83" s="1256"/>
      <c r="H83" s="1256"/>
      <c r="I83" s="1128"/>
    </row>
    <row r="84" spans="1:9" x14ac:dyDescent="0.35">
      <c r="A84" s="1214" t="s">
        <v>1774</v>
      </c>
      <c r="B84" s="1248">
        <v>4</v>
      </c>
      <c r="C84" s="1213">
        <v>0</v>
      </c>
      <c r="D84" s="1213">
        <v>4</v>
      </c>
      <c r="E84" s="1254"/>
      <c r="F84" s="1254"/>
      <c r="G84" s="1254"/>
      <c r="H84" s="1254"/>
      <c r="I84" s="1128"/>
    </row>
    <row r="85" spans="1:9" x14ac:dyDescent="0.35">
      <c r="A85" s="1214" t="s">
        <v>1775</v>
      </c>
      <c r="B85" s="1248">
        <v>9</v>
      </c>
      <c r="C85" s="1213">
        <v>2</v>
      </c>
      <c r="D85" s="1213">
        <v>7</v>
      </c>
      <c r="E85" s="1254"/>
      <c r="F85" s="1254"/>
      <c r="G85" s="1254"/>
      <c r="H85" s="1254"/>
      <c r="I85" s="1128"/>
    </row>
    <row r="86" spans="1:9" x14ac:dyDescent="0.35">
      <c r="A86" s="1214" t="s">
        <v>1776</v>
      </c>
      <c r="B86" s="1248">
        <v>0</v>
      </c>
      <c r="C86" s="1213">
        <v>0</v>
      </c>
      <c r="D86" s="1213">
        <v>0</v>
      </c>
      <c r="E86" s="1254"/>
      <c r="F86" s="1254"/>
      <c r="G86" s="1254"/>
      <c r="H86" s="1254"/>
      <c r="I86" s="1128"/>
    </row>
    <row r="87" spans="1:9" x14ac:dyDescent="0.35">
      <c r="A87" s="1217" t="s">
        <v>83</v>
      </c>
      <c r="B87" s="1248">
        <v>20</v>
      </c>
      <c r="C87" s="1218">
        <v>6</v>
      </c>
      <c r="D87" s="1218">
        <v>14</v>
      </c>
      <c r="E87" s="1256"/>
      <c r="F87" s="1256"/>
      <c r="G87" s="1256"/>
      <c r="H87" s="1256"/>
      <c r="I87" s="1128"/>
    </row>
    <row r="88" spans="1:9" x14ac:dyDescent="0.35">
      <c r="A88" s="1214" t="s">
        <v>1774</v>
      </c>
      <c r="B88" s="1248">
        <v>2</v>
      </c>
      <c r="C88" s="1213">
        <v>0</v>
      </c>
      <c r="D88" s="1213">
        <v>2</v>
      </c>
      <c r="E88" s="1254"/>
      <c r="F88" s="1254"/>
      <c r="G88" s="1254"/>
      <c r="H88" s="1254"/>
      <c r="I88" s="1128"/>
    </row>
    <row r="89" spans="1:9" x14ac:dyDescent="0.35">
      <c r="A89" s="1214" t="s">
        <v>1775</v>
      </c>
      <c r="B89" s="1248">
        <v>18</v>
      </c>
      <c r="C89" s="1213">
        <v>6</v>
      </c>
      <c r="D89" s="1213">
        <v>12</v>
      </c>
      <c r="E89" s="1254"/>
      <c r="F89" s="1254"/>
      <c r="G89" s="1254"/>
      <c r="H89" s="1254"/>
      <c r="I89" s="1128"/>
    </row>
    <row r="90" spans="1:9" x14ac:dyDescent="0.35">
      <c r="A90" s="1214" t="s">
        <v>1776</v>
      </c>
      <c r="B90" s="1248">
        <v>0</v>
      </c>
      <c r="C90" s="1213">
        <v>0</v>
      </c>
      <c r="D90" s="1213">
        <v>0</v>
      </c>
      <c r="E90" s="1254"/>
      <c r="F90" s="1254"/>
      <c r="G90" s="1254"/>
      <c r="H90" s="1254"/>
      <c r="I90" s="1128"/>
    </row>
    <row r="91" spans="1:9" x14ac:dyDescent="0.35">
      <c r="A91" s="1217" t="s">
        <v>85</v>
      </c>
      <c r="B91" s="1248">
        <v>20</v>
      </c>
      <c r="C91" s="1218">
        <v>7</v>
      </c>
      <c r="D91" s="1218">
        <v>13</v>
      </c>
      <c r="E91" s="1256"/>
      <c r="F91" s="1256"/>
      <c r="G91" s="1256"/>
      <c r="H91" s="1256"/>
      <c r="I91" s="1128"/>
    </row>
    <row r="92" spans="1:9" x14ac:dyDescent="0.35">
      <c r="A92" s="1214" t="s">
        <v>1774</v>
      </c>
      <c r="B92" s="1248">
        <v>3</v>
      </c>
      <c r="C92" s="1213">
        <v>1</v>
      </c>
      <c r="D92" s="1213">
        <v>2</v>
      </c>
      <c r="E92" s="1255"/>
      <c r="F92" s="1255"/>
      <c r="G92" s="1255"/>
      <c r="H92" s="1255"/>
      <c r="I92" s="1128"/>
    </row>
    <row r="93" spans="1:9" x14ac:dyDescent="0.35">
      <c r="A93" s="1214" t="s">
        <v>1775</v>
      </c>
      <c r="B93" s="1248">
        <v>17</v>
      </c>
      <c r="C93" s="1213">
        <v>6</v>
      </c>
      <c r="D93" s="1213">
        <v>11</v>
      </c>
      <c r="E93" s="1255"/>
      <c r="F93" s="1255"/>
      <c r="G93" s="1255"/>
      <c r="H93" s="1255"/>
      <c r="I93" s="1128"/>
    </row>
    <row r="94" spans="1:9" x14ac:dyDescent="0.35">
      <c r="A94" s="1214" t="s">
        <v>1776</v>
      </c>
      <c r="B94" s="1248">
        <v>0</v>
      </c>
      <c r="C94" s="1213">
        <v>0</v>
      </c>
      <c r="D94" s="1213">
        <v>0</v>
      </c>
      <c r="E94" s="1255"/>
      <c r="F94" s="1255"/>
      <c r="G94" s="1255"/>
      <c r="H94" s="1255"/>
      <c r="I94" s="1128"/>
    </row>
    <row r="95" spans="1:9" x14ac:dyDescent="0.35">
      <c r="A95" s="1217" t="s">
        <v>1710</v>
      </c>
      <c r="B95" s="1248">
        <v>9</v>
      </c>
      <c r="C95" s="1218">
        <v>2</v>
      </c>
      <c r="D95" s="1218">
        <v>7</v>
      </c>
      <c r="E95" s="1256"/>
      <c r="F95" s="1256"/>
      <c r="G95" s="1256"/>
      <c r="H95" s="1256"/>
      <c r="I95" s="1128"/>
    </row>
    <row r="96" spans="1:9" x14ac:dyDescent="0.35">
      <c r="A96" s="1214" t="s">
        <v>1774</v>
      </c>
      <c r="B96" s="1248">
        <v>7</v>
      </c>
      <c r="C96" s="1213">
        <v>2</v>
      </c>
      <c r="D96" s="1213">
        <v>5</v>
      </c>
      <c r="E96" s="1254"/>
      <c r="F96" s="1254"/>
      <c r="G96" s="1254"/>
      <c r="H96" s="1254"/>
      <c r="I96" s="1128"/>
    </row>
    <row r="97" spans="1:9" x14ac:dyDescent="0.35">
      <c r="A97" s="1214" t="s">
        <v>1775</v>
      </c>
      <c r="B97" s="1248">
        <v>2</v>
      </c>
      <c r="C97" s="1213">
        <v>0</v>
      </c>
      <c r="D97" s="1213">
        <v>2</v>
      </c>
      <c r="E97" s="1254"/>
      <c r="F97" s="1254"/>
      <c r="G97" s="1254"/>
      <c r="H97" s="1254"/>
      <c r="I97" s="1128"/>
    </row>
    <row r="98" spans="1:9" x14ac:dyDescent="0.35">
      <c r="A98" s="1214" t="s">
        <v>1776</v>
      </c>
      <c r="B98" s="1248">
        <v>0</v>
      </c>
      <c r="C98" s="1213">
        <v>0</v>
      </c>
      <c r="D98" s="1213">
        <v>0</v>
      </c>
      <c r="E98" s="1254"/>
      <c r="F98" s="1254"/>
      <c r="G98" s="1254"/>
      <c r="H98" s="1254"/>
      <c r="I98" s="1128"/>
    </row>
    <row r="99" spans="1:9" x14ac:dyDescent="0.35">
      <c r="A99" s="1217" t="s">
        <v>89</v>
      </c>
      <c r="B99" s="1248">
        <v>13</v>
      </c>
      <c r="C99" s="1218">
        <v>4</v>
      </c>
      <c r="D99" s="1218">
        <v>9</v>
      </c>
      <c r="E99" s="1256"/>
      <c r="F99" s="1256"/>
      <c r="G99" s="1256"/>
      <c r="H99" s="1256"/>
      <c r="I99" s="1128"/>
    </row>
    <row r="100" spans="1:9" x14ac:dyDescent="0.35">
      <c r="A100" s="1214" t="s">
        <v>1774</v>
      </c>
      <c r="B100" s="1248">
        <v>9</v>
      </c>
      <c r="C100" s="1213">
        <v>3</v>
      </c>
      <c r="D100" s="1213">
        <v>6</v>
      </c>
      <c r="E100" s="1254"/>
      <c r="F100" s="1254"/>
      <c r="G100" s="1254"/>
      <c r="H100" s="1254"/>
      <c r="I100" s="1128"/>
    </row>
    <row r="101" spans="1:9" x14ac:dyDescent="0.35">
      <c r="A101" s="1214" t="s">
        <v>1775</v>
      </c>
      <c r="B101" s="1248">
        <v>4</v>
      </c>
      <c r="C101" s="1213">
        <v>1</v>
      </c>
      <c r="D101" s="1213">
        <v>3</v>
      </c>
      <c r="E101" s="1254"/>
      <c r="F101" s="1254"/>
      <c r="G101" s="1254"/>
      <c r="H101" s="1254"/>
      <c r="I101" s="1128"/>
    </row>
    <row r="102" spans="1:9" x14ac:dyDescent="0.35">
      <c r="A102" s="1214" t="s">
        <v>1776</v>
      </c>
      <c r="B102" s="1137">
        <v>0</v>
      </c>
      <c r="C102" s="1213">
        <v>0</v>
      </c>
      <c r="D102" s="1213">
        <v>0</v>
      </c>
      <c r="E102" s="1254"/>
      <c r="F102" s="1254"/>
      <c r="G102" s="1254"/>
      <c r="H102" s="1254"/>
      <c r="I102" s="1128"/>
    </row>
    <row r="103" spans="1:9" x14ac:dyDescent="0.35">
      <c r="A103" s="1128"/>
      <c r="B103" s="1203"/>
      <c r="C103" s="1203"/>
      <c r="D103" s="1203"/>
      <c r="E103" s="1203"/>
      <c r="F103" s="1203"/>
      <c r="G103" s="1203"/>
      <c r="H103" s="1203"/>
      <c r="I103" s="1128"/>
    </row>
    <row r="104" spans="1:9" x14ac:dyDescent="0.35">
      <c r="A104" s="1576" t="s">
        <v>1780</v>
      </c>
      <c r="B104" s="1576"/>
      <c r="C104" s="1576"/>
      <c r="D104" s="1576"/>
      <c r="E104" s="1576"/>
      <c r="F104" s="1576"/>
      <c r="G104" s="1576"/>
      <c r="H104" s="1203"/>
      <c r="I104" s="1128"/>
    </row>
    <row r="105" spans="1:9" ht="34.5" customHeight="1" x14ac:dyDescent="0.35">
      <c r="A105" s="1576" t="s">
        <v>3141</v>
      </c>
      <c r="B105" s="1576"/>
      <c r="C105" s="1576"/>
      <c r="D105" s="1576"/>
      <c r="E105" s="1576"/>
      <c r="F105" s="1576"/>
      <c r="G105" s="1576"/>
      <c r="H105" s="1203"/>
      <c r="I105" s="1128"/>
    </row>
    <row r="106" spans="1:9" x14ac:dyDescent="0.35">
      <c r="A106" s="1128"/>
      <c r="B106" s="1203"/>
      <c r="C106" s="1203"/>
      <c r="D106" s="1203"/>
      <c r="E106" s="1203"/>
      <c r="F106" s="1203"/>
      <c r="G106" s="1203"/>
      <c r="H106" s="1203"/>
      <c r="I106" s="1128"/>
    </row>
    <row r="107" spans="1:9" x14ac:dyDescent="0.35">
      <c r="A107" s="1128"/>
      <c r="B107" s="1203"/>
      <c r="C107" s="1203"/>
      <c r="D107" s="1203"/>
      <c r="E107" s="1203"/>
      <c r="F107" s="1203"/>
      <c r="G107" s="1203"/>
      <c r="H107" s="1203"/>
      <c r="I107" s="1128"/>
    </row>
    <row r="108" spans="1:9" x14ac:dyDescent="0.35">
      <c r="A108" s="1128"/>
      <c r="B108" s="1203"/>
      <c r="C108" s="1203"/>
      <c r="D108" s="1203"/>
      <c r="E108" s="1203"/>
      <c r="F108" s="1203"/>
      <c r="G108" s="1203"/>
      <c r="H108" s="1203"/>
      <c r="I108" s="1128"/>
    </row>
    <row r="109" spans="1:9" x14ac:dyDescent="0.35">
      <c r="A109" s="1128"/>
      <c r="B109" s="1203"/>
      <c r="C109" s="1203"/>
      <c r="D109" s="1203"/>
      <c r="E109" s="1203"/>
      <c r="F109" s="1203"/>
      <c r="G109" s="1203"/>
      <c r="H109" s="1203"/>
      <c r="I109" s="1128"/>
    </row>
    <row r="110" spans="1:9" x14ac:dyDescent="0.35">
      <c r="A110" s="1128"/>
      <c r="B110" s="1203"/>
      <c r="C110" s="1203"/>
      <c r="D110" s="1203"/>
      <c r="E110" s="1203"/>
      <c r="F110" s="1203"/>
      <c r="G110" s="1203"/>
      <c r="H110" s="1203"/>
      <c r="I110" s="1128"/>
    </row>
    <row r="111" spans="1:9" x14ac:dyDescent="0.35">
      <c r="A111" s="1128"/>
      <c r="B111" s="1203"/>
      <c r="C111" s="1203"/>
      <c r="D111" s="1203"/>
      <c r="E111" s="1203"/>
      <c r="F111" s="1203"/>
      <c r="G111" s="1203"/>
      <c r="H111" s="1203"/>
      <c r="I111" s="1128"/>
    </row>
    <row r="112" spans="1:9" x14ac:dyDescent="0.35">
      <c r="A112" s="1128"/>
      <c r="B112" s="1203"/>
      <c r="C112" s="1203"/>
      <c r="D112" s="1203"/>
      <c r="E112" s="1203"/>
      <c r="F112" s="1203"/>
      <c r="G112" s="1203"/>
      <c r="H112" s="1203"/>
      <c r="I112" s="1128"/>
    </row>
    <row r="113" spans="1:9" x14ac:dyDescent="0.35">
      <c r="A113" s="1128"/>
      <c r="B113" s="1203"/>
      <c r="C113" s="1203"/>
      <c r="D113" s="1203"/>
      <c r="E113" s="1203"/>
      <c r="F113" s="1203"/>
      <c r="G113" s="1203"/>
      <c r="H113" s="1203"/>
      <c r="I113" s="1128"/>
    </row>
    <row r="114" spans="1:9" x14ac:dyDescent="0.35">
      <c r="A114" s="1128"/>
      <c r="B114" s="1203"/>
      <c r="C114" s="1203"/>
      <c r="D114" s="1203"/>
      <c r="E114" s="1203"/>
      <c r="F114" s="1203"/>
      <c r="G114" s="1203"/>
      <c r="H114" s="1203"/>
      <c r="I114" s="1128"/>
    </row>
    <row r="115" spans="1:9" x14ac:dyDescent="0.35">
      <c r="A115" s="1128"/>
      <c r="B115" s="1203"/>
      <c r="C115" s="1203"/>
      <c r="D115" s="1203"/>
      <c r="E115" s="1203"/>
      <c r="F115" s="1203"/>
      <c r="G115" s="1203"/>
      <c r="H115" s="1203"/>
      <c r="I115" s="1128"/>
    </row>
    <row r="116" spans="1:9" x14ac:dyDescent="0.35">
      <c r="A116" s="1128"/>
      <c r="B116" s="1203"/>
      <c r="C116" s="1203"/>
      <c r="D116" s="1203"/>
      <c r="E116" s="1203"/>
      <c r="F116" s="1203"/>
      <c r="G116" s="1203"/>
      <c r="H116" s="1203"/>
      <c r="I116" s="1128"/>
    </row>
    <row r="117" spans="1:9" x14ac:dyDescent="0.35">
      <c r="A117" s="1128"/>
      <c r="B117" s="1203"/>
      <c r="C117" s="1203"/>
      <c r="D117" s="1203"/>
      <c r="E117" s="1203"/>
      <c r="F117" s="1203"/>
      <c r="G117" s="1203"/>
      <c r="H117" s="1203"/>
      <c r="I117" s="1128"/>
    </row>
    <row r="118" spans="1:9" x14ac:dyDescent="0.35">
      <c r="A118" s="1128"/>
      <c r="B118" s="1203"/>
      <c r="C118" s="1203"/>
      <c r="D118" s="1203"/>
      <c r="E118" s="1203"/>
      <c r="F118" s="1203"/>
      <c r="G118" s="1203"/>
      <c r="H118" s="1203"/>
      <c r="I118" s="1128"/>
    </row>
    <row r="119" spans="1:9" x14ac:dyDescent="0.35">
      <c r="A119" s="1128"/>
      <c r="B119" s="1203"/>
      <c r="C119" s="1203"/>
      <c r="D119" s="1203"/>
      <c r="E119" s="1203"/>
      <c r="F119" s="1203"/>
      <c r="G119" s="1203"/>
      <c r="H119" s="1203"/>
      <c r="I119" s="1128"/>
    </row>
    <row r="120" spans="1:9" x14ac:dyDescent="0.35">
      <c r="A120" s="1128"/>
      <c r="B120" s="1203"/>
      <c r="C120" s="1203"/>
      <c r="D120" s="1203"/>
      <c r="E120" s="1203"/>
      <c r="F120" s="1203"/>
      <c r="G120" s="1203"/>
      <c r="H120" s="1203"/>
      <c r="I120" s="1128"/>
    </row>
    <row r="121" spans="1:9" x14ac:dyDescent="0.35">
      <c r="A121" s="1128"/>
      <c r="B121" s="1203"/>
      <c r="C121" s="1203"/>
      <c r="D121" s="1203"/>
      <c r="E121" s="1203"/>
      <c r="F121" s="1203"/>
      <c r="G121" s="1203"/>
      <c r="H121" s="1203"/>
      <c r="I121" s="1128"/>
    </row>
    <row r="122" spans="1:9" x14ac:dyDescent="0.35">
      <c r="A122" s="1128"/>
      <c r="B122" s="1203"/>
      <c r="C122" s="1203"/>
      <c r="D122" s="1203"/>
      <c r="E122" s="1203"/>
      <c r="F122" s="1203"/>
      <c r="G122" s="1203"/>
      <c r="H122" s="1203"/>
      <c r="I122" s="1128"/>
    </row>
    <row r="123" spans="1:9" x14ac:dyDescent="0.35">
      <c r="A123" s="1128"/>
      <c r="B123" s="1203"/>
      <c r="C123" s="1203"/>
      <c r="D123" s="1203"/>
      <c r="E123" s="1203"/>
      <c r="F123" s="1203"/>
      <c r="G123" s="1203"/>
      <c r="H123" s="1203"/>
      <c r="I123" s="1128"/>
    </row>
    <row r="124" spans="1:9" x14ac:dyDescent="0.35">
      <c r="A124" s="1128"/>
      <c r="B124" s="1203"/>
      <c r="C124" s="1203"/>
      <c r="D124" s="1203"/>
      <c r="E124" s="1203"/>
      <c r="F124" s="1203"/>
      <c r="G124" s="1203"/>
      <c r="H124" s="1203"/>
      <c r="I124" s="1128"/>
    </row>
    <row r="125" spans="1:9" x14ac:dyDescent="0.35">
      <c r="A125" s="1128"/>
      <c r="B125" s="1203"/>
      <c r="C125" s="1203"/>
      <c r="D125" s="1203"/>
      <c r="E125" s="1203"/>
      <c r="F125" s="1203"/>
      <c r="G125" s="1203"/>
      <c r="H125" s="1203"/>
      <c r="I125" s="1128"/>
    </row>
    <row r="126" spans="1:9" x14ac:dyDescent="0.35">
      <c r="A126" s="1128"/>
      <c r="B126" s="1203"/>
      <c r="C126" s="1203"/>
      <c r="D126" s="1203"/>
      <c r="E126" s="1203"/>
      <c r="F126" s="1203"/>
      <c r="G126" s="1203"/>
      <c r="H126" s="1203"/>
      <c r="I126" s="1128"/>
    </row>
    <row r="127" spans="1:9" x14ac:dyDescent="0.35">
      <c r="A127" s="1128"/>
      <c r="B127" s="1203"/>
      <c r="C127" s="1203"/>
      <c r="D127" s="1203"/>
      <c r="E127" s="1203"/>
      <c r="F127" s="1203"/>
      <c r="G127" s="1203"/>
      <c r="H127" s="1203"/>
      <c r="I127" s="1128"/>
    </row>
    <row r="128" spans="1:9" x14ac:dyDescent="0.35">
      <c r="A128" s="1128"/>
      <c r="B128" s="1203"/>
      <c r="C128" s="1203"/>
      <c r="D128" s="1203"/>
      <c r="E128" s="1203"/>
      <c r="F128" s="1203"/>
      <c r="G128" s="1203"/>
      <c r="H128" s="1203"/>
      <c r="I128" s="1128"/>
    </row>
    <row r="129" spans="1:9" x14ac:dyDescent="0.35">
      <c r="A129" s="1128"/>
      <c r="B129" s="1203"/>
      <c r="C129" s="1203"/>
      <c r="D129" s="1203"/>
      <c r="E129" s="1203"/>
      <c r="F129" s="1203"/>
      <c r="G129" s="1203"/>
      <c r="H129" s="1203"/>
      <c r="I129" s="1128"/>
    </row>
    <row r="130" spans="1:9" x14ac:dyDescent="0.35">
      <c r="A130" s="1128"/>
      <c r="B130" s="1203"/>
      <c r="C130" s="1203"/>
      <c r="D130" s="1203"/>
      <c r="E130" s="1203"/>
      <c r="F130" s="1203"/>
      <c r="G130" s="1203"/>
      <c r="H130" s="1203"/>
      <c r="I130" s="1128"/>
    </row>
    <row r="131" spans="1:9" x14ac:dyDescent="0.35">
      <c r="A131" s="1128"/>
      <c r="B131" s="1203"/>
      <c r="C131" s="1203"/>
      <c r="D131" s="1203"/>
      <c r="E131" s="1203"/>
      <c r="F131" s="1203"/>
      <c r="G131" s="1203"/>
      <c r="H131" s="1203"/>
      <c r="I131" s="1128"/>
    </row>
    <row r="132" spans="1:9" x14ac:dyDescent="0.35">
      <c r="A132" s="1128"/>
      <c r="B132" s="1203"/>
      <c r="C132" s="1203"/>
      <c r="D132" s="1203"/>
      <c r="E132" s="1203"/>
      <c r="F132" s="1203"/>
      <c r="G132" s="1203"/>
      <c r="H132" s="1203"/>
      <c r="I132" s="1128"/>
    </row>
    <row r="133" spans="1:9" x14ac:dyDescent="0.35">
      <c r="A133" s="1128"/>
      <c r="B133" s="1203"/>
      <c r="C133" s="1203"/>
      <c r="D133" s="1203"/>
      <c r="E133" s="1203"/>
      <c r="F133" s="1203"/>
      <c r="G133" s="1203"/>
      <c r="H133" s="1203"/>
      <c r="I133" s="1128"/>
    </row>
    <row r="134" spans="1:9" x14ac:dyDescent="0.35">
      <c r="A134" s="1128"/>
      <c r="B134" s="1203"/>
      <c r="C134" s="1203"/>
      <c r="D134" s="1203"/>
      <c r="E134" s="1203"/>
      <c r="F134" s="1203"/>
      <c r="G134" s="1203"/>
      <c r="H134" s="1203"/>
      <c r="I134" s="1128"/>
    </row>
    <row r="135" spans="1:9" x14ac:dyDescent="0.35">
      <c r="A135" s="1128"/>
      <c r="B135" s="1203"/>
      <c r="C135" s="1203"/>
      <c r="D135" s="1203"/>
      <c r="E135" s="1203"/>
      <c r="F135" s="1203"/>
      <c r="G135" s="1203"/>
      <c r="H135" s="1203"/>
      <c r="I135" s="1128"/>
    </row>
    <row r="136" spans="1:9" x14ac:dyDescent="0.35">
      <c r="A136" s="1128"/>
      <c r="B136" s="1203"/>
      <c r="C136" s="1203"/>
      <c r="D136" s="1203"/>
      <c r="E136" s="1203"/>
      <c r="F136" s="1203"/>
      <c r="G136" s="1203"/>
      <c r="H136" s="1203"/>
      <c r="I136" s="1128"/>
    </row>
    <row r="137" spans="1:9" x14ac:dyDescent="0.35">
      <c r="A137" s="1128"/>
      <c r="B137" s="1203"/>
      <c r="C137" s="1203"/>
      <c r="D137" s="1203"/>
      <c r="E137" s="1203"/>
      <c r="F137" s="1203"/>
      <c r="G137" s="1203"/>
      <c r="H137" s="1203"/>
      <c r="I137" s="1128"/>
    </row>
    <row r="138" spans="1:9" x14ac:dyDescent="0.35">
      <c r="A138" s="1128"/>
      <c r="B138" s="1203"/>
      <c r="C138" s="1203"/>
      <c r="D138" s="1203"/>
      <c r="E138" s="1203"/>
      <c r="F138" s="1203"/>
      <c r="G138" s="1203"/>
      <c r="H138" s="1203"/>
      <c r="I138" s="1128"/>
    </row>
    <row r="139" spans="1:9" x14ac:dyDescent="0.35">
      <c r="A139" s="1128"/>
      <c r="B139" s="1203"/>
      <c r="C139" s="1203"/>
      <c r="D139" s="1203"/>
      <c r="E139" s="1203"/>
      <c r="F139" s="1203"/>
      <c r="G139" s="1203"/>
      <c r="H139" s="1203"/>
      <c r="I139" s="1128"/>
    </row>
    <row r="140" spans="1:9" x14ac:dyDescent="0.35">
      <c r="A140" s="1128"/>
      <c r="B140" s="1203"/>
      <c r="C140" s="1203"/>
      <c r="D140" s="1203"/>
      <c r="E140" s="1203"/>
      <c r="F140" s="1203"/>
      <c r="G140" s="1203"/>
      <c r="H140" s="1203"/>
      <c r="I140" s="1128"/>
    </row>
    <row r="141" spans="1:9" x14ac:dyDescent="0.35">
      <c r="A141" s="1128"/>
      <c r="B141" s="1203"/>
      <c r="C141" s="1203"/>
      <c r="D141" s="1203"/>
      <c r="E141" s="1203"/>
      <c r="F141" s="1203"/>
      <c r="G141" s="1203"/>
      <c r="H141" s="1203"/>
      <c r="I141" s="1128"/>
    </row>
    <row r="142" spans="1:9" x14ac:dyDescent="0.35">
      <c r="A142" s="1128"/>
      <c r="B142" s="1203"/>
      <c r="C142" s="1203"/>
      <c r="D142" s="1203"/>
      <c r="E142" s="1203"/>
      <c r="F142" s="1203"/>
      <c r="G142" s="1203"/>
      <c r="H142" s="1203"/>
      <c r="I142" s="1128"/>
    </row>
    <row r="143" spans="1:9" x14ac:dyDescent="0.35">
      <c r="A143" s="1128"/>
      <c r="B143" s="1203"/>
      <c r="C143" s="1203"/>
      <c r="D143" s="1203"/>
      <c r="E143" s="1203"/>
      <c r="F143" s="1203"/>
      <c r="G143" s="1203"/>
      <c r="H143" s="1203"/>
      <c r="I143" s="1128"/>
    </row>
    <row r="144" spans="1:9" x14ac:dyDescent="0.35">
      <c r="A144" s="1128"/>
      <c r="B144" s="1203"/>
      <c r="C144" s="1203"/>
      <c r="D144" s="1203"/>
      <c r="E144" s="1203"/>
      <c r="F144" s="1203"/>
      <c r="G144" s="1203"/>
      <c r="H144" s="1203"/>
      <c r="I144" s="1128"/>
    </row>
    <row r="145" spans="1:9" x14ac:dyDescent="0.35">
      <c r="A145" s="1128"/>
      <c r="B145" s="1203"/>
      <c r="C145" s="1203"/>
      <c r="D145" s="1203"/>
      <c r="E145" s="1203"/>
      <c r="F145" s="1203"/>
      <c r="G145" s="1203"/>
      <c r="H145" s="1203"/>
      <c r="I145" s="1128"/>
    </row>
    <row r="146" spans="1:9" x14ac:dyDescent="0.35">
      <c r="A146" s="1128"/>
      <c r="B146" s="1203"/>
      <c r="C146" s="1203"/>
      <c r="D146" s="1203"/>
      <c r="E146" s="1203"/>
      <c r="F146" s="1203"/>
      <c r="G146" s="1203"/>
      <c r="H146" s="1203"/>
      <c r="I146" s="1128"/>
    </row>
    <row r="147" spans="1:9" x14ac:dyDescent="0.35">
      <c r="A147" s="1128"/>
      <c r="B147" s="1203"/>
      <c r="C147" s="1203"/>
      <c r="D147" s="1203"/>
      <c r="E147" s="1203"/>
      <c r="F147" s="1203"/>
      <c r="G147" s="1203"/>
      <c r="H147" s="1203"/>
      <c r="I147" s="1128"/>
    </row>
    <row r="148" spans="1:9" x14ac:dyDescent="0.35">
      <c r="A148" s="1128"/>
      <c r="B148" s="1203"/>
      <c r="C148" s="1203"/>
      <c r="D148" s="1203"/>
      <c r="E148" s="1203"/>
      <c r="F148" s="1203"/>
      <c r="G148" s="1203"/>
      <c r="H148" s="1203"/>
      <c r="I148" s="1128"/>
    </row>
    <row r="149" spans="1:9" x14ac:dyDescent="0.35">
      <c r="A149" s="1128"/>
      <c r="B149" s="1203"/>
      <c r="C149" s="1203"/>
      <c r="D149" s="1203"/>
      <c r="E149" s="1203"/>
      <c r="F149" s="1203"/>
      <c r="G149" s="1203"/>
      <c r="H149" s="1203"/>
      <c r="I149" s="1128"/>
    </row>
    <row r="150" spans="1:9" x14ac:dyDescent="0.35">
      <c r="A150" s="1128"/>
      <c r="B150" s="1203"/>
      <c r="C150" s="1203"/>
      <c r="D150" s="1203"/>
      <c r="E150" s="1203"/>
      <c r="F150" s="1203"/>
      <c r="G150" s="1203"/>
      <c r="H150" s="1203"/>
      <c r="I150" s="1128"/>
    </row>
    <row r="151" spans="1:9" x14ac:dyDescent="0.35">
      <c r="A151" s="1128"/>
      <c r="B151" s="1203"/>
      <c r="C151" s="1203"/>
      <c r="D151" s="1203"/>
      <c r="E151" s="1203"/>
      <c r="F151" s="1203"/>
      <c r="G151" s="1203"/>
      <c r="H151" s="1203"/>
      <c r="I151" s="1128"/>
    </row>
    <row r="152" spans="1:9" x14ac:dyDescent="0.35">
      <c r="A152" s="1128"/>
      <c r="B152" s="1203"/>
      <c r="C152" s="1203"/>
      <c r="D152" s="1203"/>
      <c r="E152" s="1203"/>
      <c r="F152" s="1203"/>
      <c r="G152" s="1203"/>
      <c r="H152" s="1203"/>
      <c r="I152" s="1128"/>
    </row>
    <row r="153" spans="1:9" x14ac:dyDescent="0.35">
      <c r="A153" s="1128"/>
      <c r="B153" s="1203"/>
      <c r="C153" s="1203"/>
      <c r="D153" s="1203"/>
      <c r="E153" s="1203"/>
      <c r="F153" s="1203"/>
      <c r="G153" s="1203"/>
      <c r="H153" s="1203"/>
      <c r="I153" s="1128"/>
    </row>
    <row r="154" spans="1:9" x14ac:dyDescent="0.35">
      <c r="A154" s="1128"/>
      <c r="B154" s="1203"/>
      <c r="C154" s="1203"/>
      <c r="D154" s="1203"/>
      <c r="E154" s="1203"/>
      <c r="F154" s="1203"/>
      <c r="G154" s="1203"/>
      <c r="H154" s="1203"/>
      <c r="I154" s="1128"/>
    </row>
    <row r="155" spans="1:9" x14ac:dyDescent="0.35">
      <c r="A155" s="1128"/>
      <c r="B155" s="1203"/>
      <c r="C155" s="1203"/>
      <c r="D155" s="1203"/>
      <c r="E155" s="1203"/>
      <c r="F155" s="1203"/>
      <c r="G155" s="1203"/>
      <c r="H155" s="1203"/>
      <c r="I155" s="1128"/>
    </row>
    <row r="156" spans="1:9" x14ac:dyDescent="0.35">
      <c r="A156" s="1128"/>
      <c r="B156" s="1203"/>
      <c r="C156" s="1203"/>
      <c r="D156" s="1203"/>
      <c r="E156" s="1203"/>
      <c r="F156" s="1203"/>
      <c r="G156" s="1203"/>
      <c r="H156" s="1203"/>
      <c r="I156" s="1128"/>
    </row>
    <row r="157" spans="1:9" x14ac:dyDescent="0.35">
      <c r="A157" s="1128"/>
      <c r="B157" s="1203"/>
      <c r="C157" s="1203"/>
      <c r="D157" s="1203"/>
      <c r="E157" s="1203"/>
      <c r="F157" s="1203"/>
      <c r="G157" s="1203"/>
      <c r="H157" s="1203"/>
      <c r="I157" s="1128"/>
    </row>
    <row r="158" spans="1:9" x14ac:dyDescent="0.35">
      <c r="A158" s="1128"/>
      <c r="B158" s="1203"/>
      <c r="C158" s="1203"/>
      <c r="D158" s="1203"/>
      <c r="E158" s="1203"/>
      <c r="F158" s="1203"/>
      <c r="G158" s="1203"/>
      <c r="H158" s="1203"/>
      <c r="I158" s="1128"/>
    </row>
    <row r="159" spans="1:9" x14ac:dyDescent="0.35">
      <c r="A159" s="1128"/>
      <c r="B159" s="1203"/>
      <c r="C159" s="1203"/>
      <c r="D159" s="1203"/>
      <c r="E159" s="1203"/>
      <c r="F159" s="1203"/>
      <c r="G159" s="1203"/>
      <c r="H159" s="1203"/>
      <c r="I159" s="1128"/>
    </row>
    <row r="160" spans="1:9" x14ac:dyDescent="0.35">
      <c r="A160" s="1128"/>
      <c r="B160" s="1203"/>
      <c r="C160" s="1203"/>
      <c r="D160" s="1203"/>
      <c r="E160" s="1203"/>
      <c r="F160" s="1203"/>
      <c r="G160" s="1203"/>
      <c r="H160" s="1203"/>
      <c r="I160" s="1128"/>
    </row>
    <row r="161" spans="1:9" x14ac:dyDescent="0.35">
      <c r="A161" s="1128"/>
      <c r="B161" s="1203"/>
      <c r="C161" s="1203"/>
      <c r="D161" s="1203"/>
      <c r="E161" s="1203"/>
      <c r="F161" s="1203"/>
      <c r="G161" s="1203"/>
      <c r="H161" s="1203"/>
      <c r="I161" s="1128"/>
    </row>
    <row r="162" spans="1:9" x14ac:dyDescent="0.35">
      <c r="A162" s="1128"/>
      <c r="B162" s="1203"/>
      <c r="C162" s="1203"/>
      <c r="D162" s="1203"/>
      <c r="E162" s="1203"/>
      <c r="F162" s="1203"/>
      <c r="G162" s="1203"/>
      <c r="H162" s="1203"/>
      <c r="I162" s="1128"/>
    </row>
    <row r="163" spans="1:9" x14ac:dyDescent="0.35">
      <c r="A163" s="1128"/>
      <c r="B163" s="1203"/>
      <c r="C163" s="1203"/>
      <c r="D163" s="1203"/>
      <c r="E163" s="1203"/>
      <c r="F163" s="1203"/>
      <c r="G163" s="1203"/>
      <c r="H163" s="1203"/>
      <c r="I163" s="1128"/>
    </row>
    <row r="164" spans="1:9" x14ac:dyDescent="0.35">
      <c r="A164" s="1128"/>
      <c r="B164" s="1203"/>
      <c r="C164" s="1203"/>
      <c r="D164" s="1203"/>
      <c r="E164" s="1203"/>
      <c r="F164" s="1203"/>
      <c r="G164" s="1203"/>
      <c r="H164" s="1203"/>
      <c r="I164" s="1128"/>
    </row>
    <row r="165" spans="1:9" x14ac:dyDescent="0.35">
      <c r="A165" s="1128"/>
      <c r="B165" s="1203"/>
      <c r="C165" s="1203"/>
      <c r="D165" s="1203"/>
      <c r="E165" s="1203"/>
      <c r="F165" s="1203"/>
      <c r="G165" s="1203"/>
      <c r="H165" s="1203"/>
      <c r="I165" s="1128"/>
    </row>
    <row r="166" spans="1:9" x14ac:dyDescent="0.35">
      <c r="A166" s="1128"/>
      <c r="B166" s="1203"/>
      <c r="C166" s="1203"/>
      <c r="D166" s="1203"/>
      <c r="E166" s="1203"/>
      <c r="F166" s="1203"/>
      <c r="G166" s="1203"/>
      <c r="H166" s="1203"/>
      <c r="I166" s="1128"/>
    </row>
    <row r="167" spans="1:9" x14ac:dyDescent="0.35">
      <c r="A167" s="1128"/>
      <c r="B167" s="1203"/>
      <c r="C167" s="1203"/>
      <c r="D167" s="1203"/>
      <c r="E167" s="1203"/>
      <c r="F167" s="1203"/>
      <c r="G167" s="1203"/>
      <c r="H167" s="1203"/>
      <c r="I167" s="1128"/>
    </row>
    <row r="168" spans="1:9" x14ac:dyDescent="0.35">
      <c r="A168" s="1128"/>
      <c r="B168" s="1203"/>
      <c r="C168" s="1203"/>
      <c r="D168" s="1203"/>
      <c r="E168" s="1203"/>
      <c r="F168" s="1203"/>
      <c r="G168" s="1203"/>
      <c r="H168" s="1203"/>
      <c r="I168" s="1128"/>
    </row>
    <row r="169" spans="1:9" x14ac:dyDescent="0.35">
      <c r="A169" s="1128"/>
      <c r="B169" s="1203"/>
      <c r="C169" s="1203"/>
      <c r="D169" s="1203"/>
      <c r="E169" s="1203"/>
      <c r="F169" s="1203"/>
      <c r="G169" s="1203"/>
      <c r="H169" s="1203"/>
      <c r="I169" s="1128"/>
    </row>
    <row r="170" spans="1:9" x14ac:dyDescent="0.35">
      <c r="A170" s="1128"/>
      <c r="B170" s="1203"/>
      <c r="C170" s="1203"/>
      <c r="D170" s="1203"/>
      <c r="E170" s="1203"/>
      <c r="F170" s="1203"/>
      <c r="G170" s="1203"/>
      <c r="H170" s="1203"/>
      <c r="I170" s="1128"/>
    </row>
    <row r="171" spans="1:9" x14ac:dyDescent="0.35">
      <c r="A171" s="1128"/>
      <c r="B171" s="1203"/>
      <c r="C171" s="1203"/>
      <c r="D171" s="1203"/>
      <c r="E171" s="1203"/>
      <c r="F171" s="1203"/>
      <c r="G171" s="1203"/>
      <c r="H171" s="1203"/>
      <c r="I171" s="1128"/>
    </row>
    <row r="172" spans="1:9" x14ac:dyDescent="0.35">
      <c r="A172" s="1128"/>
      <c r="B172" s="1203"/>
      <c r="C172" s="1203"/>
      <c r="D172" s="1203"/>
      <c r="E172" s="1203"/>
      <c r="F172" s="1203"/>
      <c r="G172" s="1203"/>
      <c r="H172" s="1203"/>
      <c r="I172" s="1128"/>
    </row>
    <row r="173" spans="1:9" x14ac:dyDescent="0.35">
      <c r="A173" s="1128"/>
      <c r="B173" s="1203"/>
      <c r="C173" s="1203"/>
      <c r="D173" s="1203"/>
      <c r="E173" s="1203"/>
      <c r="F173" s="1203"/>
      <c r="G173" s="1203"/>
      <c r="H173" s="1203"/>
      <c r="I173" s="1128"/>
    </row>
    <row r="174" spans="1:9" x14ac:dyDescent="0.35">
      <c r="A174" s="1128"/>
      <c r="B174" s="1203"/>
      <c r="C174" s="1203"/>
      <c r="D174" s="1203"/>
      <c r="E174" s="1203"/>
      <c r="F174" s="1203"/>
      <c r="G174" s="1203"/>
      <c r="H174" s="1203"/>
      <c r="I174" s="1128"/>
    </row>
    <row r="175" spans="1:9" x14ac:dyDescent="0.35">
      <c r="A175" s="1128"/>
      <c r="B175" s="1203"/>
      <c r="C175" s="1203"/>
      <c r="D175" s="1203"/>
      <c r="E175" s="1203"/>
      <c r="F175" s="1203"/>
      <c r="G175" s="1203"/>
      <c r="H175" s="1203"/>
      <c r="I175" s="1128"/>
    </row>
    <row r="176" spans="1:9" x14ac:dyDescent="0.35">
      <c r="A176" s="1128"/>
      <c r="B176" s="1203"/>
      <c r="C176" s="1203"/>
      <c r="D176" s="1203"/>
      <c r="E176" s="1203"/>
      <c r="F176" s="1203"/>
      <c r="G176" s="1203"/>
      <c r="H176" s="1203"/>
      <c r="I176" s="1128"/>
    </row>
    <row r="177" spans="1:9" x14ac:dyDescent="0.35">
      <c r="A177" s="1128"/>
      <c r="B177" s="1203"/>
      <c r="C177" s="1203"/>
      <c r="D177" s="1203"/>
      <c r="E177" s="1203"/>
      <c r="F177" s="1203"/>
      <c r="G177" s="1203"/>
      <c r="H177" s="1203"/>
      <c r="I177" s="1128"/>
    </row>
    <row r="178" spans="1:9" x14ac:dyDescent="0.35">
      <c r="A178" s="1128"/>
      <c r="B178" s="1203"/>
      <c r="C178" s="1203"/>
      <c r="D178" s="1203"/>
      <c r="E178" s="1203"/>
      <c r="F178" s="1203"/>
      <c r="G178" s="1203"/>
      <c r="H178" s="1203"/>
      <c r="I178" s="1128"/>
    </row>
    <row r="179" spans="1:9" x14ac:dyDescent="0.35">
      <c r="A179" s="1128"/>
      <c r="B179" s="1203"/>
      <c r="C179" s="1203"/>
      <c r="D179" s="1203"/>
      <c r="E179" s="1203"/>
      <c r="F179" s="1203"/>
      <c r="G179" s="1203"/>
      <c r="H179" s="1203"/>
      <c r="I179" s="1128"/>
    </row>
    <row r="180" spans="1:9" x14ac:dyDescent="0.35">
      <c r="A180" s="1128"/>
      <c r="B180" s="1203"/>
      <c r="C180" s="1203"/>
      <c r="D180" s="1203"/>
      <c r="E180" s="1203"/>
      <c r="F180" s="1203"/>
      <c r="G180" s="1203"/>
      <c r="H180" s="1203"/>
      <c r="I180" s="1128"/>
    </row>
    <row r="181" spans="1:9" x14ac:dyDescent="0.35">
      <c r="A181" s="1128"/>
      <c r="B181" s="1203"/>
      <c r="C181" s="1203"/>
      <c r="D181" s="1203"/>
      <c r="E181" s="1203"/>
      <c r="F181" s="1203"/>
      <c r="G181" s="1203"/>
      <c r="H181" s="1203"/>
      <c r="I181" s="1128"/>
    </row>
    <row r="182" spans="1:9" x14ac:dyDescent="0.35">
      <c r="A182" s="1128"/>
      <c r="B182" s="1203"/>
      <c r="C182" s="1203"/>
      <c r="D182" s="1203"/>
      <c r="E182" s="1203"/>
      <c r="F182" s="1203"/>
      <c r="G182" s="1203"/>
      <c r="H182" s="1203"/>
      <c r="I182" s="1128"/>
    </row>
    <row r="183" spans="1:9" x14ac:dyDescent="0.35">
      <c r="A183" s="1128"/>
      <c r="B183" s="1203"/>
      <c r="C183" s="1203"/>
      <c r="D183" s="1203"/>
      <c r="E183" s="1203"/>
      <c r="F183" s="1203"/>
      <c r="G183" s="1203"/>
      <c r="H183" s="1203"/>
      <c r="I183" s="1128"/>
    </row>
    <row r="184" spans="1:9" x14ac:dyDescent="0.35">
      <c r="A184" s="1128"/>
      <c r="B184" s="1203"/>
      <c r="C184" s="1203"/>
      <c r="D184" s="1203"/>
      <c r="E184" s="1203"/>
      <c r="F184" s="1203"/>
      <c r="G184" s="1203"/>
      <c r="H184" s="1203"/>
      <c r="I184" s="1128"/>
    </row>
    <row r="185" spans="1:9" x14ac:dyDescent="0.35">
      <c r="A185" s="1128"/>
      <c r="B185" s="1203"/>
      <c r="C185" s="1203"/>
      <c r="D185" s="1203"/>
      <c r="E185" s="1203"/>
      <c r="F185" s="1203"/>
      <c r="G185" s="1203"/>
      <c r="H185" s="1203"/>
      <c r="I185" s="1128"/>
    </row>
    <row r="186" spans="1:9" x14ac:dyDescent="0.35">
      <c r="A186" s="1128"/>
      <c r="B186" s="1203"/>
      <c r="C186" s="1203"/>
      <c r="D186" s="1203"/>
      <c r="E186" s="1203"/>
      <c r="F186" s="1203"/>
      <c r="G186" s="1203"/>
      <c r="H186" s="1203"/>
      <c r="I186" s="1128"/>
    </row>
    <row r="187" spans="1:9" x14ac:dyDescent="0.35">
      <c r="A187" s="1128"/>
      <c r="B187" s="1203"/>
      <c r="C187" s="1203"/>
      <c r="D187" s="1203"/>
      <c r="E187" s="1203"/>
      <c r="F187" s="1203"/>
      <c r="G187" s="1203"/>
      <c r="H187" s="1203"/>
      <c r="I187" s="1128"/>
    </row>
    <row r="188" spans="1:9" x14ac:dyDescent="0.35">
      <c r="A188" s="1128"/>
      <c r="B188" s="1203"/>
      <c r="C188" s="1203"/>
      <c r="D188" s="1203"/>
      <c r="E188" s="1203"/>
      <c r="F188" s="1203"/>
      <c r="G188" s="1203"/>
      <c r="H188" s="1203"/>
      <c r="I188" s="1128"/>
    </row>
    <row r="189" spans="1:9" x14ac:dyDescent="0.35">
      <c r="A189" s="1128"/>
      <c r="B189" s="1203"/>
      <c r="C189" s="1203"/>
      <c r="D189" s="1203"/>
      <c r="E189" s="1203"/>
      <c r="F189" s="1203"/>
      <c r="G189" s="1203"/>
      <c r="H189" s="1203"/>
      <c r="I189" s="1128"/>
    </row>
    <row r="190" spans="1:9" x14ac:dyDescent="0.35">
      <c r="A190" s="1128"/>
      <c r="B190" s="1203"/>
      <c r="C190" s="1203"/>
      <c r="D190" s="1203"/>
      <c r="E190" s="1203"/>
      <c r="F190" s="1203"/>
      <c r="G190" s="1203"/>
      <c r="H190" s="1203"/>
      <c r="I190" s="1128"/>
    </row>
    <row r="191" spans="1:9" x14ac:dyDescent="0.35">
      <c r="A191" s="1128"/>
      <c r="B191" s="1203"/>
      <c r="C191" s="1203"/>
      <c r="D191" s="1203"/>
      <c r="E191" s="1203"/>
      <c r="F191" s="1203"/>
      <c r="G191" s="1203"/>
      <c r="H191" s="1203"/>
      <c r="I191" s="1128"/>
    </row>
    <row r="192" spans="1:9" x14ac:dyDescent="0.35">
      <c r="A192" s="1128"/>
      <c r="B192" s="1203"/>
      <c r="C192" s="1203"/>
      <c r="D192" s="1203"/>
      <c r="E192" s="1203"/>
      <c r="F192" s="1203"/>
      <c r="G192" s="1203"/>
      <c r="H192" s="1203"/>
      <c r="I192" s="1128"/>
    </row>
    <row r="193" spans="1:9" x14ac:dyDescent="0.35">
      <c r="A193" s="1128"/>
      <c r="B193" s="1203"/>
      <c r="C193" s="1203"/>
      <c r="D193" s="1203"/>
      <c r="E193" s="1203"/>
      <c r="F193" s="1203"/>
      <c r="G193" s="1203"/>
      <c r="H193" s="1203"/>
      <c r="I193" s="1128"/>
    </row>
    <row r="194" spans="1:9" x14ac:dyDescent="0.35">
      <c r="A194" s="1128"/>
      <c r="B194" s="1203"/>
      <c r="C194" s="1203"/>
      <c r="D194" s="1203"/>
      <c r="E194" s="1203"/>
      <c r="F194" s="1203"/>
      <c r="G194" s="1203"/>
      <c r="H194" s="1203"/>
      <c r="I194" s="1128"/>
    </row>
    <row r="195" spans="1:9" x14ac:dyDescent="0.35">
      <c r="A195" s="1128"/>
      <c r="B195" s="1203"/>
      <c r="C195" s="1203"/>
      <c r="D195" s="1203"/>
      <c r="E195" s="1203"/>
      <c r="F195" s="1203"/>
      <c r="G195" s="1203"/>
      <c r="H195" s="1203"/>
      <c r="I195" s="1128"/>
    </row>
    <row r="196" spans="1:9" x14ac:dyDescent="0.35">
      <c r="A196" s="1128"/>
      <c r="B196" s="1203"/>
      <c r="C196" s="1203"/>
      <c r="D196" s="1203"/>
      <c r="E196" s="1203"/>
      <c r="F196" s="1203"/>
      <c r="G196" s="1203"/>
      <c r="H196" s="1203"/>
      <c r="I196" s="1128"/>
    </row>
    <row r="197" spans="1:9" x14ac:dyDescent="0.35">
      <c r="A197" s="1128"/>
      <c r="B197" s="1203"/>
      <c r="C197" s="1203"/>
      <c r="D197" s="1203"/>
      <c r="E197" s="1203"/>
      <c r="F197" s="1203"/>
      <c r="G197" s="1203"/>
      <c r="H197" s="1203"/>
      <c r="I197" s="1128"/>
    </row>
    <row r="198" spans="1:9" x14ac:dyDescent="0.35">
      <c r="A198" s="1128"/>
      <c r="B198" s="1203"/>
      <c r="C198" s="1203"/>
      <c r="D198" s="1203"/>
      <c r="E198" s="1203"/>
      <c r="F198" s="1203"/>
      <c r="G198" s="1203"/>
      <c r="H198" s="1203"/>
      <c r="I198" s="1128"/>
    </row>
    <row r="199" spans="1:9" x14ac:dyDescent="0.35">
      <c r="A199" s="1128"/>
      <c r="B199" s="1203"/>
      <c r="C199" s="1203"/>
      <c r="D199" s="1203"/>
      <c r="E199" s="1203"/>
      <c r="F199" s="1203"/>
      <c r="G199" s="1203"/>
      <c r="H199" s="1203"/>
      <c r="I199" s="1128"/>
    </row>
    <row r="200" spans="1:9" x14ac:dyDescent="0.35">
      <c r="A200" s="1128"/>
      <c r="B200" s="1203"/>
      <c r="C200" s="1203"/>
      <c r="D200" s="1203"/>
      <c r="E200" s="1203"/>
      <c r="F200" s="1203"/>
      <c r="G200" s="1203"/>
      <c r="H200" s="1203"/>
      <c r="I200" s="1128"/>
    </row>
    <row r="201" spans="1:9" x14ac:dyDescent="0.35">
      <c r="A201" s="1128"/>
      <c r="B201" s="1203"/>
      <c r="C201" s="1203"/>
      <c r="D201" s="1203"/>
      <c r="E201" s="1203"/>
      <c r="F201" s="1203"/>
      <c r="G201" s="1203"/>
      <c r="H201" s="1203"/>
      <c r="I201" s="1128"/>
    </row>
    <row r="202" spans="1:9" x14ac:dyDescent="0.35">
      <c r="A202" s="1128"/>
      <c r="B202" s="1203"/>
      <c r="C202" s="1203"/>
      <c r="D202" s="1203"/>
      <c r="E202" s="1203"/>
      <c r="F202" s="1203"/>
      <c r="G202" s="1203"/>
      <c r="H202" s="1203"/>
      <c r="I202" s="1128"/>
    </row>
    <row r="203" spans="1:9" x14ac:dyDescent="0.35">
      <c r="A203" s="1128"/>
      <c r="B203" s="1203"/>
      <c r="C203" s="1203"/>
      <c r="D203" s="1203"/>
      <c r="E203" s="1203"/>
      <c r="F203" s="1203"/>
      <c r="G203" s="1203"/>
      <c r="H203" s="1203"/>
      <c r="I203" s="1128"/>
    </row>
    <row r="204" spans="1:9" x14ac:dyDescent="0.35">
      <c r="A204" s="1128"/>
      <c r="B204" s="1203"/>
      <c r="C204" s="1203"/>
      <c r="D204" s="1203"/>
      <c r="E204" s="1203"/>
      <c r="F204" s="1203"/>
      <c r="G204" s="1203"/>
      <c r="H204" s="1203"/>
      <c r="I204" s="1128"/>
    </row>
    <row r="205" spans="1:9" x14ac:dyDescent="0.35">
      <c r="A205" s="1128"/>
      <c r="B205" s="1203"/>
      <c r="C205" s="1203"/>
      <c r="D205" s="1203"/>
      <c r="E205" s="1203"/>
      <c r="F205" s="1203"/>
      <c r="G205" s="1203"/>
      <c r="H205" s="1203"/>
      <c r="I205" s="1128"/>
    </row>
    <row r="206" spans="1:9" x14ac:dyDescent="0.35">
      <c r="A206" s="1128"/>
      <c r="B206" s="1203"/>
      <c r="C206" s="1203"/>
      <c r="D206" s="1203"/>
      <c r="E206" s="1203"/>
      <c r="F206" s="1203"/>
      <c r="G206" s="1203"/>
      <c r="H206" s="1203"/>
      <c r="I206" s="1128"/>
    </row>
    <row r="207" spans="1:9" x14ac:dyDescent="0.35">
      <c r="A207" s="1128"/>
      <c r="B207" s="1203"/>
      <c r="C207" s="1203"/>
      <c r="D207" s="1203"/>
      <c r="E207" s="1203"/>
      <c r="F207" s="1203"/>
      <c r="G207" s="1203"/>
      <c r="H207" s="1203"/>
      <c r="I207" s="1128"/>
    </row>
    <row r="208" spans="1:9" x14ac:dyDescent="0.35">
      <c r="A208" s="1128"/>
      <c r="B208" s="1203"/>
      <c r="C208" s="1203"/>
      <c r="D208" s="1203"/>
      <c r="E208" s="1203"/>
      <c r="F208" s="1203"/>
      <c r="G208" s="1203"/>
      <c r="H208" s="1203"/>
      <c r="I208" s="1128"/>
    </row>
    <row r="209" spans="1:9" x14ac:dyDescent="0.35">
      <c r="A209" s="1128"/>
      <c r="B209" s="1203"/>
      <c r="C209" s="1203"/>
      <c r="D209" s="1203"/>
      <c r="E209" s="1203"/>
      <c r="F209" s="1203"/>
      <c r="G209" s="1203"/>
      <c r="H209" s="1203"/>
      <c r="I209" s="1128"/>
    </row>
    <row r="210" spans="1:9" x14ac:dyDescent="0.35">
      <c r="A210" s="1128"/>
      <c r="B210" s="1203"/>
      <c r="C210" s="1203"/>
      <c r="D210" s="1203"/>
      <c r="E210" s="1203"/>
      <c r="F210" s="1203"/>
      <c r="G210" s="1203"/>
      <c r="H210" s="1203"/>
      <c r="I210" s="1128"/>
    </row>
    <row r="211" spans="1:9" x14ac:dyDescent="0.35">
      <c r="A211" s="1128"/>
      <c r="B211" s="1203"/>
      <c r="C211" s="1203"/>
      <c r="D211" s="1203"/>
      <c r="E211" s="1203"/>
      <c r="F211" s="1203"/>
      <c r="G211" s="1203"/>
      <c r="H211" s="1203"/>
      <c r="I211" s="1128"/>
    </row>
    <row r="212" spans="1:9" x14ac:dyDescent="0.35">
      <c r="B212" s="70"/>
      <c r="C212" s="70"/>
      <c r="D212" s="70"/>
      <c r="E212" s="70"/>
      <c r="F212" s="70"/>
      <c r="G212" s="70"/>
      <c r="H212" s="70"/>
    </row>
    <row r="213" spans="1:9" x14ac:dyDescent="0.35">
      <c r="B213" s="70"/>
      <c r="C213" s="70"/>
      <c r="D213" s="70"/>
      <c r="E213" s="70"/>
      <c r="F213" s="70"/>
      <c r="G213" s="70"/>
      <c r="H213" s="70"/>
    </row>
    <row r="214" spans="1:9" x14ac:dyDescent="0.35">
      <c r="B214" s="70"/>
      <c r="C214" s="70"/>
      <c r="D214" s="70"/>
      <c r="E214" s="70"/>
      <c r="F214" s="70"/>
      <c r="G214" s="70"/>
      <c r="H214" s="70"/>
    </row>
    <row r="215" spans="1:9" x14ac:dyDescent="0.35">
      <c r="B215" s="70"/>
      <c r="C215" s="70"/>
      <c r="D215" s="70"/>
      <c r="E215" s="70"/>
      <c r="F215" s="70"/>
      <c r="G215" s="70"/>
      <c r="H215" s="70"/>
    </row>
    <row r="216" spans="1:9" x14ac:dyDescent="0.35">
      <c r="B216" s="70"/>
      <c r="C216" s="70"/>
      <c r="D216" s="70"/>
      <c r="E216" s="70"/>
      <c r="F216" s="70"/>
      <c r="G216" s="70"/>
      <c r="H216" s="70"/>
    </row>
    <row r="217" spans="1:9" x14ac:dyDescent="0.35">
      <c r="B217" s="70"/>
      <c r="C217" s="70"/>
      <c r="D217" s="70"/>
      <c r="E217" s="70"/>
      <c r="F217" s="70"/>
      <c r="G217" s="70"/>
      <c r="H217" s="70"/>
    </row>
    <row r="218" spans="1:9" x14ac:dyDescent="0.35">
      <c r="B218" s="70"/>
      <c r="C218" s="70"/>
      <c r="D218" s="70"/>
      <c r="E218" s="70"/>
      <c r="F218" s="70"/>
      <c r="G218" s="70"/>
      <c r="H218" s="70"/>
    </row>
    <row r="219" spans="1:9" x14ac:dyDescent="0.35">
      <c r="B219" s="70"/>
      <c r="C219" s="70"/>
      <c r="D219" s="70"/>
      <c r="E219" s="70"/>
      <c r="F219" s="70"/>
      <c r="G219" s="70"/>
      <c r="H219" s="70"/>
    </row>
    <row r="220" spans="1:9" x14ac:dyDescent="0.35">
      <c r="B220" s="70"/>
      <c r="C220" s="70"/>
      <c r="D220" s="70"/>
      <c r="E220" s="70"/>
      <c r="F220" s="70"/>
      <c r="G220" s="70"/>
      <c r="H220" s="70"/>
    </row>
    <row r="221" spans="1:9" x14ac:dyDescent="0.35">
      <c r="B221" s="70"/>
      <c r="C221" s="70"/>
      <c r="D221" s="70"/>
      <c r="E221" s="70"/>
      <c r="F221" s="70"/>
      <c r="G221" s="70"/>
      <c r="H221" s="70"/>
    </row>
    <row r="222" spans="1:9" x14ac:dyDescent="0.35">
      <c r="B222" s="70"/>
      <c r="C222" s="70"/>
      <c r="D222" s="70"/>
      <c r="E222" s="70"/>
      <c r="F222" s="70"/>
      <c r="G222" s="70"/>
      <c r="H222" s="70"/>
    </row>
    <row r="223" spans="1:9" x14ac:dyDescent="0.35">
      <c r="B223" s="70"/>
      <c r="C223" s="70"/>
      <c r="D223" s="70"/>
      <c r="E223" s="70"/>
      <c r="F223" s="70"/>
      <c r="G223" s="70"/>
      <c r="H223" s="70"/>
    </row>
    <row r="224" spans="1:9" x14ac:dyDescent="0.35">
      <c r="B224" s="70"/>
      <c r="C224" s="70"/>
      <c r="D224" s="70"/>
      <c r="E224" s="70"/>
      <c r="F224" s="70"/>
      <c r="G224" s="70"/>
      <c r="H224" s="70"/>
    </row>
    <row r="225" spans="2:8" x14ac:dyDescent="0.35">
      <c r="B225" s="70"/>
      <c r="C225" s="70"/>
      <c r="D225" s="70"/>
      <c r="E225" s="70"/>
      <c r="F225" s="70"/>
      <c r="G225" s="70"/>
      <c r="H225" s="70"/>
    </row>
    <row r="226" spans="2:8" x14ac:dyDescent="0.35">
      <c r="B226" s="70"/>
      <c r="C226" s="70"/>
      <c r="D226" s="70"/>
      <c r="E226" s="70"/>
      <c r="F226" s="70"/>
      <c r="G226" s="70"/>
      <c r="H226" s="70"/>
    </row>
    <row r="227" spans="2:8" x14ac:dyDescent="0.35">
      <c r="B227" s="70"/>
      <c r="C227" s="70"/>
      <c r="D227" s="70"/>
      <c r="E227" s="70"/>
      <c r="F227" s="70"/>
      <c r="G227" s="70"/>
      <c r="H227" s="70"/>
    </row>
    <row r="228" spans="2:8" x14ac:dyDescent="0.35">
      <c r="B228" s="70"/>
      <c r="C228" s="70"/>
      <c r="D228" s="70"/>
      <c r="E228" s="70"/>
      <c r="F228" s="70"/>
      <c r="G228" s="70"/>
      <c r="H228" s="70"/>
    </row>
    <row r="229" spans="2:8" x14ac:dyDescent="0.35">
      <c r="B229" s="70"/>
      <c r="C229" s="70"/>
      <c r="D229" s="70"/>
      <c r="E229" s="70"/>
      <c r="F229" s="70"/>
      <c r="G229" s="70"/>
      <c r="H229" s="70"/>
    </row>
    <row r="230" spans="2:8" x14ac:dyDescent="0.35">
      <c r="B230" s="70"/>
      <c r="C230" s="70"/>
      <c r="D230" s="70"/>
      <c r="E230" s="70"/>
      <c r="F230" s="70"/>
      <c r="G230" s="70"/>
      <c r="H230" s="70"/>
    </row>
    <row r="231" spans="2:8" x14ac:dyDescent="0.35">
      <c r="B231" s="70"/>
      <c r="C231" s="70"/>
      <c r="D231" s="70"/>
      <c r="E231" s="70"/>
      <c r="F231" s="70"/>
      <c r="G231" s="70"/>
      <c r="H231" s="70"/>
    </row>
    <row r="232" spans="2:8" x14ac:dyDescent="0.35">
      <c r="B232" s="70"/>
      <c r="C232" s="70"/>
      <c r="D232" s="70"/>
      <c r="E232" s="70"/>
      <c r="F232" s="70"/>
      <c r="G232" s="70"/>
      <c r="H232" s="70"/>
    </row>
    <row r="233" spans="2:8" x14ac:dyDescent="0.35">
      <c r="B233" s="70"/>
      <c r="C233" s="70"/>
      <c r="D233" s="70"/>
      <c r="E233" s="70"/>
      <c r="F233" s="70"/>
      <c r="G233" s="70"/>
      <c r="H233" s="70"/>
    </row>
    <row r="234" spans="2:8" x14ac:dyDescent="0.35">
      <c r="B234" s="70"/>
      <c r="C234" s="70"/>
      <c r="D234" s="70"/>
      <c r="E234" s="70"/>
      <c r="F234" s="70"/>
      <c r="G234" s="70"/>
      <c r="H234" s="70"/>
    </row>
    <row r="235" spans="2:8" x14ac:dyDescent="0.35">
      <c r="B235" s="70"/>
      <c r="C235" s="70"/>
      <c r="D235" s="70"/>
      <c r="E235" s="70"/>
      <c r="F235" s="70"/>
      <c r="G235" s="70"/>
      <c r="H235" s="70"/>
    </row>
    <row r="236" spans="2:8" x14ac:dyDescent="0.35">
      <c r="B236" s="70"/>
      <c r="C236" s="70"/>
      <c r="D236" s="70"/>
      <c r="E236" s="70"/>
      <c r="F236" s="70"/>
      <c r="G236" s="70"/>
      <c r="H236" s="70"/>
    </row>
    <row r="237" spans="2:8" x14ac:dyDescent="0.35">
      <c r="B237" s="70"/>
      <c r="C237" s="70"/>
      <c r="D237" s="70"/>
      <c r="E237" s="70"/>
      <c r="F237" s="70"/>
      <c r="G237" s="70"/>
      <c r="H237" s="70"/>
    </row>
    <row r="238" spans="2:8" x14ac:dyDescent="0.35">
      <c r="B238" s="70"/>
      <c r="C238" s="70"/>
      <c r="D238" s="70"/>
      <c r="E238" s="70"/>
      <c r="F238" s="70"/>
      <c r="G238" s="70"/>
      <c r="H238" s="70"/>
    </row>
    <row r="239" spans="2:8" x14ac:dyDescent="0.35">
      <c r="B239" s="70"/>
      <c r="C239" s="70"/>
      <c r="D239" s="70"/>
      <c r="E239" s="70"/>
      <c r="F239" s="70"/>
      <c r="G239" s="70"/>
      <c r="H239" s="70"/>
    </row>
    <row r="240" spans="2:8" x14ac:dyDescent="0.35">
      <c r="B240" s="70"/>
      <c r="C240" s="70"/>
      <c r="D240" s="70"/>
      <c r="E240" s="70"/>
      <c r="F240" s="70"/>
      <c r="G240" s="70"/>
      <c r="H240" s="70"/>
    </row>
    <row r="241" spans="2:8" x14ac:dyDescent="0.35">
      <c r="B241" s="70"/>
      <c r="C241" s="70"/>
      <c r="D241" s="70"/>
      <c r="E241" s="70"/>
      <c r="F241" s="70"/>
      <c r="G241" s="70"/>
      <c r="H241" s="70"/>
    </row>
    <row r="242" spans="2:8" x14ac:dyDescent="0.35">
      <c r="B242" s="70"/>
      <c r="C242" s="70"/>
      <c r="D242" s="70"/>
      <c r="E242" s="70"/>
      <c r="F242" s="70"/>
      <c r="G242" s="70"/>
      <c r="H242" s="70"/>
    </row>
    <row r="243" spans="2:8" x14ac:dyDescent="0.35">
      <c r="B243" s="70"/>
      <c r="C243" s="70"/>
      <c r="D243" s="70"/>
      <c r="E243" s="70"/>
      <c r="F243" s="70"/>
      <c r="G243" s="70"/>
      <c r="H243" s="70"/>
    </row>
    <row r="244" spans="2:8" x14ac:dyDescent="0.35">
      <c r="B244" s="70"/>
      <c r="C244" s="70"/>
      <c r="D244" s="70"/>
      <c r="E244" s="70"/>
      <c r="F244" s="70"/>
      <c r="G244" s="70"/>
      <c r="H244" s="70"/>
    </row>
    <row r="245" spans="2:8" x14ac:dyDescent="0.35">
      <c r="B245" s="70"/>
      <c r="C245" s="70"/>
      <c r="D245" s="70"/>
      <c r="E245" s="70"/>
      <c r="F245" s="70"/>
      <c r="G245" s="70"/>
      <c r="H245" s="70"/>
    </row>
    <row r="246" spans="2:8" x14ac:dyDescent="0.35">
      <c r="B246" s="70"/>
      <c r="C246" s="70"/>
      <c r="D246" s="70"/>
      <c r="E246" s="70"/>
      <c r="F246" s="70"/>
      <c r="G246" s="70"/>
      <c r="H246" s="70"/>
    </row>
    <row r="247" spans="2:8" x14ac:dyDescent="0.35">
      <c r="B247" s="70"/>
      <c r="C247" s="70"/>
      <c r="D247" s="70"/>
      <c r="E247" s="70"/>
      <c r="F247" s="70"/>
      <c r="G247" s="70"/>
      <c r="H247" s="70"/>
    </row>
    <row r="248" spans="2:8" x14ac:dyDescent="0.35">
      <c r="B248" s="70"/>
      <c r="C248" s="70"/>
      <c r="D248" s="70"/>
      <c r="E248" s="70"/>
      <c r="F248" s="70"/>
      <c r="G248" s="70"/>
      <c r="H248" s="70"/>
    </row>
    <row r="249" spans="2:8" x14ac:dyDescent="0.35">
      <c r="B249" s="70"/>
      <c r="C249" s="70"/>
      <c r="D249" s="70"/>
      <c r="E249" s="70"/>
      <c r="F249" s="70"/>
      <c r="G249" s="70"/>
      <c r="H249" s="70"/>
    </row>
    <row r="250" spans="2:8" x14ac:dyDescent="0.35">
      <c r="B250" s="70"/>
      <c r="C250" s="70"/>
      <c r="D250" s="70"/>
      <c r="E250" s="70"/>
      <c r="F250" s="70"/>
      <c r="G250" s="70"/>
      <c r="H250" s="70"/>
    </row>
    <row r="251" spans="2:8" x14ac:dyDescent="0.35">
      <c r="B251" s="70"/>
      <c r="C251" s="70"/>
      <c r="D251" s="70"/>
      <c r="E251" s="70"/>
      <c r="F251" s="70"/>
      <c r="G251" s="70"/>
      <c r="H251" s="70"/>
    </row>
    <row r="252" spans="2:8" x14ac:dyDescent="0.35">
      <c r="B252" s="70"/>
      <c r="C252" s="70"/>
      <c r="D252" s="70"/>
      <c r="E252" s="70"/>
      <c r="F252" s="70"/>
      <c r="G252" s="70"/>
      <c r="H252" s="70"/>
    </row>
    <row r="253" spans="2:8" x14ac:dyDescent="0.35">
      <c r="B253" s="70"/>
      <c r="C253" s="70"/>
      <c r="D253" s="70"/>
      <c r="E253" s="70"/>
      <c r="F253" s="70"/>
      <c r="G253" s="70"/>
      <c r="H253" s="70"/>
    </row>
    <row r="254" spans="2:8" x14ac:dyDescent="0.35">
      <c r="B254" s="70"/>
      <c r="C254" s="70"/>
      <c r="D254" s="70"/>
      <c r="E254" s="70"/>
      <c r="F254" s="70"/>
      <c r="G254" s="70"/>
      <c r="H254" s="70"/>
    </row>
    <row r="255" spans="2:8" x14ac:dyDescent="0.35">
      <c r="B255" s="70"/>
      <c r="C255" s="70"/>
      <c r="D255" s="70"/>
      <c r="E255" s="70"/>
      <c r="F255" s="70"/>
      <c r="G255" s="70"/>
      <c r="H255" s="70"/>
    </row>
    <row r="256" spans="2:8" x14ac:dyDescent="0.35">
      <c r="B256" s="70"/>
      <c r="C256" s="70"/>
      <c r="D256" s="70"/>
      <c r="E256" s="70"/>
      <c r="F256" s="70"/>
      <c r="G256" s="70"/>
      <c r="H256" s="70"/>
    </row>
    <row r="257" spans="2:8" x14ac:dyDescent="0.35">
      <c r="B257" s="70"/>
      <c r="C257" s="70"/>
      <c r="D257" s="70"/>
      <c r="E257" s="70"/>
      <c r="F257" s="70"/>
      <c r="G257" s="70"/>
      <c r="H257" s="70"/>
    </row>
    <row r="258" spans="2:8" x14ac:dyDescent="0.35">
      <c r="B258" s="70"/>
      <c r="C258" s="70"/>
      <c r="D258" s="70"/>
      <c r="E258" s="70"/>
      <c r="F258" s="70"/>
      <c r="G258" s="70"/>
      <c r="H258" s="70"/>
    </row>
    <row r="259" spans="2:8" x14ac:dyDescent="0.35">
      <c r="B259" s="70"/>
      <c r="C259" s="70"/>
      <c r="D259" s="70"/>
      <c r="E259" s="70"/>
      <c r="F259" s="70"/>
      <c r="G259" s="70"/>
      <c r="H259" s="70"/>
    </row>
    <row r="260" spans="2:8" x14ac:dyDescent="0.35">
      <c r="B260" s="70"/>
      <c r="C260" s="70"/>
      <c r="D260" s="70"/>
      <c r="E260" s="70"/>
      <c r="F260" s="70"/>
      <c r="G260" s="70"/>
      <c r="H260" s="70"/>
    </row>
    <row r="261" spans="2:8" x14ac:dyDescent="0.35">
      <c r="B261" s="70"/>
      <c r="C261" s="70"/>
      <c r="D261" s="70"/>
      <c r="E261" s="70"/>
      <c r="F261" s="70"/>
      <c r="G261" s="70"/>
      <c r="H261" s="70"/>
    </row>
    <row r="262" spans="2:8" x14ac:dyDescent="0.35">
      <c r="B262" s="70"/>
      <c r="C262" s="70"/>
      <c r="D262" s="70"/>
      <c r="E262" s="70"/>
      <c r="F262" s="70"/>
      <c r="G262" s="70"/>
      <c r="H262" s="70"/>
    </row>
    <row r="263" spans="2:8" x14ac:dyDescent="0.35">
      <c r="B263" s="70"/>
      <c r="C263" s="70"/>
      <c r="D263" s="70"/>
      <c r="E263" s="70"/>
      <c r="F263" s="70"/>
      <c r="G263" s="70"/>
      <c r="H263" s="70"/>
    </row>
    <row r="264" spans="2:8" x14ac:dyDescent="0.35">
      <c r="B264" s="70"/>
      <c r="C264" s="70"/>
      <c r="D264" s="70"/>
      <c r="E264" s="70"/>
      <c r="F264" s="70"/>
      <c r="G264" s="70"/>
      <c r="H264" s="70"/>
    </row>
    <row r="265" spans="2:8" x14ac:dyDescent="0.35">
      <c r="B265" s="70"/>
      <c r="C265" s="70"/>
      <c r="D265" s="70"/>
      <c r="E265" s="70"/>
      <c r="F265" s="70"/>
      <c r="G265" s="70"/>
      <c r="H265" s="70"/>
    </row>
    <row r="266" spans="2:8" x14ac:dyDescent="0.35">
      <c r="B266" s="70"/>
      <c r="C266" s="70"/>
      <c r="D266" s="70"/>
      <c r="E266" s="70"/>
      <c r="F266" s="70"/>
      <c r="G266" s="70"/>
      <c r="H266" s="70"/>
    </row>
    <row r="267" spans="2:8" x14ac:dyDescent="0.35">
      <c r="B267" s="70"/>
      <c r="C267" s="70"/>
      <c r="D267" s="70"/>
      <c r="E267" s="70"/>
      <c r="F267" s="70"/>
      <c r="G267" s="70"/>
      <c r="H267" s="70"/>
    </row>
    <row r="268" spans="2:8" x14ac:dyDescent="0.35">
      <c r="B268" s="70"/>
      <c r="C268" s="70"/>
      <c r="D268" s="70"/>
      <c r="E268" s="70"/>
      <c r="F268" s="70"/>
      <c r="G268" s="70"/>
      <c r="H268" s="70"/>
    </row>
    <row r="269" spans="2:8" x14ac:dyDescent="0.35">
      <c r="B269" s="70"/>
      <c r="C269" s="70"/>
      <c r="D269" s="70"/>
      <c r="E269" s="70"/>
      <c r="F269" s="70"/>
      <c r="G269" s="70"/>
      <c r="H269" s="70"/>
    </row>
    <row r="270" spans="2:8" x14ac:dyDescent="0.35">
      <c r="B270" s="70"/>
      <c r="C270" s="70"/>
      <c r="D270" s="70"/>
      <c r="E270" s="70"/>
      <c r="F270" s="70"/>
      <c r="G270" s="70"/>
      <c r="H270" s="70"/>
    </row>
    <row r="271" spans="2:8" x14ac:dyDescent="0.35">
      <c r="B271" s="70"/>
      <c r="C271" s="70"/>
      <c r="D271" s="70"/>
      <c r="E271" s="70"/>
      <c r="F271" s="70"/>
      <c r="G271" s="70"/>
      <c r="H271" s="70"/>
    </row>
    <row r="272" spans="2:8" x14ac:dyDescent="0.35">
      <c r="B272" s="70"/>
      <c r="C272" s="70"/>
      <c r="D272" s="70"/>
      <c r="E272" s="70"/>
      <c r="F272" s="70"/>
      <c r="G272" s="70"/>
      <c r="H272" s="70"/>
    </row>
    <row r="273" spans="2:8" x14ac:dyDescent="0.35">
      <c r="B273" s="70"/>
      <c r="C273" s="70"/>
      <c r="D273" s="70"/>
      <c r="E273" s="70"/>
      <c r="F273" s="70"/>
      <c r="G273" s="70"/>
      <c r="H273" s="70"/>
    </row>
    <row r="274" spans="2:8" x14ac:dyDescent="0.35">
      <c r="B274" s="70"/>
      <c r="C274" s="70"/>
      <c r="D274" s="70"/>
      <c r="E274" s="70"/>
      <c r="F274" s="70"/>
      <c r="G274" s="70"/>
      <c r="H274" s="70"/>
    </row>
    <row r="275" spans="2:8" x14ac:dyDescent="0.35">
      <c r="B275" s="70"/>
      <c r="C275" s="70"/>
      <c r="D275" s="70"/>
      <c r="E275" s="70"/>
      <c r="F275" s="70"/>
      <c r="G275" s="70"/>
      <c r="H275" s="70"/>
    </row>
    <row r="276" spans="2:8" x14ac:dyDescent="0.35">
      <c r="B276" s="70"/>
      <c r="C276" s="70"/>
      <c r="D276" s="70"/>
      <c r="E276" s="70"/>
      <c r="F276" s="70"/>
      <c r="G276" s="70"/>
      <c r="H276" s="70"/>
    </row>
    <row r="277" spans="2:8" x14ac:dyDescent="0.35">
      <c r="B277" s="70"/>
      <c r="C277" s="70"/>
      <c r="D277" s="70"/>
      <c r="E277" s="70"/>
      <c r="F277" s="70"/>
      <c r="G277" s="70"/>
      <c r="H277" s="70"/>
    </row>
    <row r="278" spans="2:8" x14ac:dyDescent="0.35">
      <c r="B278" s="70"/>
      <c r="C278" s="70"/>
      <c r="D278" s="70"/>
      <c r="E278" s="70"/>
      <c r="F278" s="70"/>
      <c r="G278" s="70"/>
      <c r="H278" s="70"/>
    </row>
    <row r="279" spans="2:8" x14ac:dyDescent="0.35">
      <c r="B279" s="70"/>
      <c r="C279" s="70"/>
      <c r="D279" s="70"/>
      <c r="E279" s="70"/>
      <c r="F279" s="70"/>
      <c r="G279" s="70"/>
      <c r="H279" s="70"/>
    </row>
    <row r="280" spans="2:8" x14ac:dyDescent="0.35">
      <c r="B280" s="70"/>
      <c r="C280" s="70"/>
      <c r="D280" s="70"/>
      <c r="E280" s="70"/>
      <c r="F280" s="70"/>
      <c r="G280" s="70"/>
      <c r="H280" s="70"/>
    </row>
    <row r="281" spans="2:8" x14ac:dyDescent="0.35">
      <c r="B281" s="70"/>
      <c r="C281" s="70"/>
      <c r="D281" s="70"/>
      <c r="E281" s="70"/>
      <c r="F281" s="70"/>
      <c r="G281" s="70"/>
      <c r="H281" s="70"/>
    </row>
    <row r="282" spans="2:8" x14ac:dyDescent="0.35">
      <c r="B282" s="70"/>
      <c r="C282" s="70"/>
      <c r="D282" s="70"/>
      <c r="E282" s="70"/>
      <c r="F282" s="70"/>
      <c r="G282" s="70"/>
      <c r="H282" s="70"/>
    </row>
    <row r="283" spans="2:8" x14ac:dyDescent="0.35">
      <c r="B283" s="70"/>
      <c r="C283" s="70"/>
      <c r="D283" s="70"/>
      <c r="E283" s="70"/>
      <c r="F283" s="70"/>
      <c r="G283" s="70"/>
      <c r="H283" s="70"/>
    </row>
    <row r="284" spans="2:8" x14ac:dyDescent="0.35">
      <c r="B284" s="70"/>
      <c r="C284" s="70"/>
      <c r="D284" s="70"/>
      <c r="E284" s="70"/>
      <c r="F284" s="70"/>
      <c r="G284" s="70"/>
      <c r="H284" s="70"/>
    </row>
    <row r="285" spans="2:8" x14ac:dyDescent="0.35">
      <c r="B285" s="70"/>
      <c r="C285" s="70"/>
      <c r="D285" s="70"/>
      <c r="E285" s="70"/>
      <c r="F285" s="70"/>
      <c r="G285" s="70"/>
      <c r="H285" s="70"/>
    </row>
    <row r="286" spans="2:8" x14ac:dyDescent="0.35">
      <c r="B286" s="70"/>
      <c r="C286" s="70"/>
      <c r="D286" s="70"/>
      <c r="E286" s="70"/>
      <c r="F286" s="70"/>
      <c r="G286" s="70"/>
      <c r="H286" s="70"/>
    </row>
    <row r="287" spans="2:8" x14ac:dyDescent="0.35">
      <c r="B287" s="70"/>
      <c r="C287" s="70"/>
      <c r="D287" s="70"/>
      <c r="E287" s="70"/>
      <c r="F287" s="70"/>
      <c r="G287" s="70"/>
      <c r="H287" s="70"/>
    </row>
    <row r="288" spans="2:8" x14ac:dyDescent="0.35">
      <c r="B288" s="70"/>
      <c r="C288" s="70"/>
      <c r="D288" s="70"/>
      <c r="E288" s="70"/>
      <c r="F288" s="70"/>
      <c r="G288" s="70"/>
      <c r="H288" s="70"/>
    </row>
    <row r="289" spans="2:8" x14ac:dyDescent="0.35">
      <c r="B289" s="70"/>
      <c r="C289" s="70"/>
      <c r="D289" s="70"/>
      <c r="E289" s="70"/>
      <c r="F289" s="70"/>
      <c r="G289" s="70"/>
      <c r="H289" s="70"/>
    </row>
    <row r="290" spans="2:8" x14ac:dyDescent="0.35">
      <c r="B290" s="70"/>
      <c r="C290" s="70"/>
      <c r="D290" s="70"/>
      <c r="E290" s="70"/>
      <c r="F290" s="70"/>
      <c r="G290" s="70"/>
      <c r="H290" s="70"/>
    </row>
    <row r="291" spans="2:8" x14ac:dyDescent="0.35">
      <c r="B291" s="70"/>
      <c r="C291" s="70"/>
      <c r="D291" s="70"/>
      <c r="E291" s="70"/>
      <c r="F291" s="70"/>
      <c r="G291" s="70"/>
      <c r="H291" s="70"/>
    </row>
    <row r="292" spans="2:8" x14ac:dyDescent="0.35">
      <c r="B292" s="70"/>
      <c r="C292" s="70"/>
      <c r="D292" s="70"/>
      <c r="E292" s="70"/>
      <c r="F292" s="70"/>
      <c r="G292" s="70"/>
      <c r="H292" s="70"/>
    </row>
    <row r="293" spans="2:8" x14ac:dyDescent="0.35">
      <c r="B293" s="70"/>
      <c r="C293" s="70"/>
      <c r="D293" s="70"/>
      <c r="E293" s="70"/>
      <c r="F293" s="70"/>
      <c r="G293" s="70"/>
      <c r="H293" s="70"/>
    </row>
    <row r="294" spans="2:8" x14ac:dyDescent="0.35">
      <c r="B294" s="70"/>
      <c r="C294" s="70"/>
      <c r="D294" s="70"/>
      <c r="E294" s="70"/>
      <c r="F294" s="70"/>
      <c r="G294" s="70"/>
      <c r="H294" s="70"/>
    </row>
    <row r="295" spans="2:8" x14ac:dyDescent="0.35">
      <c r="B295" s="70"/>
      <c r="C295" s="70"/>
      <c r="D295" s="70"/>
      <c r="E295" s="70"/>
      <c r="F295" s="70"/>
      <c r="G295" s="70"/>
      <c r="H295" s="70"/>
    </row>
    <row r="296" spans="2:8" x14ac:dyDescent="0.35">
      <c r="B296" s="70"/>
      <c r="C296" s="70"/>
      <c r="D296" s="70"/>
      <c r="E296" s="70"/>
      <c r="F296" s="70"/>
      <c r="G296" s="70"/>
      <c r="H296" s="70"/>
    </row>
    <row r="297" spans="2:8" x14ac:dyDescent="0.35">
      <c r="B297" s="70"/>
      <c r="C297" s="70"/>
      <c r="D297" s="70"/>
      <c r="E297" s="70"/>
      <c r="F297" s="70"/>
      <c r="G297" s="70"/>
      <c r="H297" s="70"/>
    </row>
    <row r="298" spans="2:8" x14ac:dyDescent="0.35">
      <c r="B298" s="70"/>
      <c r="C298" s="70"/>
      <c r="D298" s="70"/>
      <c r="E298" s="70"/>
      <c r="F298" s="70"/>
      <c r="G298" s="70"/>
      <c r="H298" s="70"/>
    </row>
    <row r="299" spans="2:8" x14ac:dyDescent="0.35">
      <c r="B299" s="70"/>
      <c r="C299" s="70"/>
      <c r="D299" s="70"/>
      <c r="E299" s="70"/>
      <c r="F299" s="70"/>
      <c r="G299" s="70"/>
      <c r="H299" s="70"/>
    </row>
    <row r="300" spans="2:8" x14ac:dyDescent="0.35">
      <c r="B300" s="70"/>
      <c r="C300" s="70"/>
      <c r="D300" s="70"/>
      <c r="E300" s="70"/>
      <c r="F300" s="70"/>
      <c r="G300" s="70"/>
      <c r="H300" s="70"/>
    </row>
    <row r="301" spans="2:8" x14ac:dyDescent="0.35">
      <c r="B301" s="70"/>
      <c r="C301" s="70"/>
      <c r="D301" s="70"/>
      <c r="E301" s="70"/>
      <c r="F301" s="70"/>
      <c r="G301" s="70"/>
      <c r="H301" s="70"/>
    </row>
    <row r="302" spans="2:8" x14ac:dyDescent="0.35">
      <c r="B302" s="70"/>
      <c r="C302" s="70"/>
      <c r="D302" s="70"/>
      <c r="E302" s="70"/>
      <c r="F302" s="70"/>
      <c r="G302" s="70"/>
      <c r="H302" s="70"/>
    </row>
    <row r="303" spans="2:8" x14ac:dyDescent="0.35">
      <c r="B303" s="70"/>
      <c r="C303" s="70"/>
      <c r="D303" s="70"/>
      <c r="E303" s="70"/>
      <c r="F303" s="70"/>
      <c r="G303" s="70"/>
      <c r="H303" s="70"/>
    </row>
    <row r="304" spans="2:8" x14ac:dyDescent="0.35">
      <c r="B304" s="70"/>
      <c r="C304" s="70"/>
      <c r="D304" s="70"/>
      <c r="E304" s="70"/>
      <c r="F304" s="70"/>
      <c r="G304" s="70"/>
      <c r="H304" s="70"/>
    </row>
    <row r="305" spans="2:8" x14ac:dyDescent="0.35">
      <c r="B305" s="70"/>
      <c r="C305" s="70"/>
      <c r="D305" s="70"/>
      <c r="E305" s="70"/>
      <c r="F305" s="70"/>
      <c r="G305" s="70"/>
      <c r="H305" s="70"/>
    </row>
    <row r="306" spans="2:8" x14ac:dyDescent="0.35">
      <c r="B306" s="70"/>
      <c r="C306" s="70"/>
      <c r="D306" s="70"/>
      <c r="E306" s="70"/>
      <c r="F306" s="70"/>
      <c r="G306" s="70"/>
      <c r="H306" s="70"/>
    </row>
    <row r="307" spans="2:8" x14ac:dyDescent="0.35">
      <c r="B307" s="70"/>
      <c r="C307" s="70"/>
      <c r="D307" s="70"/>
      <c r="E307" s="70"/>
      <c r="F307" s="70"/>
      <c r="G307" s="70"/>
      <c r="H307" s="70"/>
    </row>
    <row r="308" spans="2:8" x14ac:dyDescent="0.35">
      <c r="B308" s="70"/>
      <c r="C308" s="70"/>
      <c r="D308" s="70"/>
      <c r="E308" s="70"/>
      <c r="F308" s="70"/>
      <c r="G308" s="70"/>
      <c r="H308" s="70"/>
    </row>
    <row r="309" spans="2:8" x14ac:dyDescent="0.35">
      <c r="B309" s="70"/>
      <c r="C309" s="70"/>
      <c r="D309" s="70"/>
      <c r="E309" s="70"/>
      <c r="F309" s="70"/>
      <c r="G309" s="70"/>
      <c r="H309" s="70"/>
    </row>
    <row r="310" spans="2:8" x14ac:dyDescent="0.35">
      <c r="B310" s="70"/>
      <c r="C310" s="70"/>
      <c r="D310" s="70"/>
      <c r="E310" s="70"/>
      <c r="F310" s="70"/>
      <c r="G310" s="70"/>
      <c r="H310" s="70"/>
    </row>
    <row r="311" spans="2:8" x14ac:dyDescent="0.35">
      <c r="B311" s="70"/>
      <c r="C311" s="70"/>
      <c r="D311" s="70"/>
      <c r="E311" s="70"/>
      <c r="F311" s="70"/>
      <c r="G311" s="70"/>
      <c r="H311" s="70"/>
    </row>
    <row r="312" spans="2:8" x14ac:dyDescent="0.35">
      <c r="B312" s="70"/>
      <c r="C312" s="70"/>
      <c r="D312" s="70"/>
      <c r="E312" s="70"/>
      <c r="F312" s="70"/>
      <c r="G312" s="70"/>
      <c r="H312" s="70"/>
    </row>
    <row r="313" spans="2:8" x14ac:dyDescent="0.35">
      <c r="B313" s="70"/>
      <c r="C313" s="70"/>
      <c r="D313" s="70"/>
      <c r="E313" s="70"/>
      <c r="F313" s="70"/>
      <c r="G313" s="70"/>
      <c r="H313" s="70"/>
    </row>
    <row r="314" spans="2:8" x14ac:dyDescent="0.35">
      <c r="B314" s="70"/>
      <c r="C314" s="70"/>
      <c r="D314" s="70"/>
      <c r="E314" s="70"/>
      <c r="F314" s="70"/>
      <c r="G314" s="70"/>
      <c r="H314" s="70"/>
    </row>
    <row r="315" spans="2:8" x14ac:dyDescent="0.35">
      <c r="B315" s="70"/>
      <c r="C315" s="70"/>
      <c r="D315" s="70"/>
      <c r="E315" s="70"/>
      <c r="F315" s="70"/>
      <c r="G315" s="70"/>
      <c r="H315" s="70"/>
    </row>
    <row r="316" spans="2:8" x14ac:dyDescent="0.35">
      <c r="B316" s="70"/>
      <c r="C316" s="70"/>
      <c r="D316" s="70"/>
      <c r="E316" s="70"/>
      <c r="F316" s="70"/>
      <c r="G316" s="70"/>
      <c r="H316" s="70"/>
    </row>
    <row r="317" spans="2:8" x14ac:dyDescent="0.35">
      <c r="B317" s="70"/>
      <c r="C317" s="70"/>
      <c r="D317" s="70"/>
      <c r="E317" s="70"/>
      <c r="F317" s="70"/>
      <c r="G317" s="70"/>
      <c r="H317" s="70"/>
    </row>
    <row r="318" spans="2:8" x14ac:dyDescent="0.35">
      <c r="B318" s="70"/>
      <c r="C318" s="70"/>
      <c r="D318" s="70"/>
      <c r="E318" s="70"/>
      <c r="F318" s="70"/>
      <c r="G318" s="70"/>
      <c r="H318" s="70"/>
    </row>
    <row r="319" spans="2:8" x14ac:dyDescent="0.35">
      <c r="B319" s="70"/>
      <c r="C319" s="70"/>
      <c r="D319" s="70"/>
      <c r="E319" s="70"/>
      <c r="F319" s="70"/>
      <c r="G319" s="70"/>
      <c r="H319" s="70"/>
    </row>
    <row r="320" spans="2:8" x14ac:dyDescent="0.35">
      <c r="B320" s="70"/>
      <c r="C320" s="70"/>
      <c r="D320" s="70"/>
      <c r="E320" s="70"/>
      <c r="F320" s="70"/>
      <c r="G320" s="70"/>
      <c r="H320" s="70"/>
    </row>
    <row r="321" spans="2:8" x14ac:dyDescent="0.35">
      <c r="B321" s="70"/>
      <c r="C321" s="70"/>
      <c r="D321" s="70"/>
      <c r="E321" s="70"/>
      <c r="F321" s="70"/>
      <c r="G321" s="70"/>
      <c r="H321" s="70"/>
    </row>
    <row r="322" spans="2:8" x14ac:dyDescent="0.35">
      <c r="B322" s="70"/>
      <c r="C322" s="70"/>
      <c r="D322" s="70"/>
      <c r="E322" s="70"/>
      <c r="F322" s="70"/>
      <c r="G322" s="70"/>
      <c r="H322" s="70"/>
    </row>
    <row r="323" spans="2:8" x14ac:dyDescent="0.35">
      <c r="B323" s="70"/>
      <c r="C323" s="70"/>
      <c r="D323" s="70"/>
      <c r="E323" s="70"/>
      <c r="F323" s="70"/>
      <c r="G323" s="70"/>
      <c r="H323" s="70"/>
    </row>
    <row r="324" spans="2:8" x14ac:dyDescent="0.35">
      <c r="B324" s="70"/>
      <c r="C324" s="70"/>
      <c r="D324" s="70"/>
      <c r="E324" s="70"/>
      <c r="F324" s="70"/>
      <c r="G324" s="70"/>
      <c r="H324" s="70"/>
    </row>
    <row r="325" spans="2:8" x14ac:dyDescent="0.35">
      <c r="B325" s="70"/>
      <c r="C325" s="70"/>
      <c r="D325" s="70"/>
      <c r="E325" s="70"/>
      <c r="F325" s="70"/>
      <c r="G325" s="70"/>
      <c r="H325" s="70"/>
    </row>
    <row r="326" spans="2:8" x14ac:dyDescent="0.35">
      <c r="B326" s="70"/>
      <c r="C326" s="70"/>
      <c r="D326" s="70"/>
      <c r="E326" s="70"/>
      <c r="F326" s="70"/>
      <c r="G326" s="70"/>
      <c r="H326" s="70"/>
    </row>
    <row r="327" spans="2:8" x14ac:dyDescent="0.35">
      <c r="B327" s="70"/>
      <c r="C327" s="70"/>
      <c r="D327" s="70"/>
      <c r="E327" s="70"/>
      <c r="F327" s="70"/>
      <c r="G327" s="70"/>
      <c r="H327" s="70"/>
    </row>
    <row r="328" spans="2:8" x14ac:dyDescent="0.35">
      <c r="B328" s="70"/>
      <c r="C328" s="70"/>
      <c r="D328" s="70"/>
      <c r="E328" s="70"/>
      <c r="F328" s="70"/>
      <c r="G328" s="70"/>
      <c r="H328" s="70"/>
    </row>
    <row r="329" spans="2:8" x14ac:dyDescent="0.35">
      <c r="B329" s="70"/>
      <c r="C329" s="70"/>
      <c r="D329" s="70"/>
      <c r="E329" s="70"/>
      <c r="F329" s="70"/>
      <c r="G329" s="70"/>
      <c r="H329" s="70"/>
    </row>
    <row r="330" spans="2:8" x14ac:dyDescent="0.35">
      <c r="B330" s="70"/>
      <c r="C330" s="70"/>
      <c r="D330" s="70"/>
      <c r="E330" s="70"/>
      <c r="F330" s="70"/>
      <c r="G330" s="70"/>
      <c r="H330" s="70"/>
    </row>
    <row r="331" spans="2:8" x14ac:dyDescent="0.35">
      <c r="B331" s="70"/>
      <c r="C331" s="70"/>
      <c r="D331" s="70"/>
      <c r="E331" s="70"/>
      <c r="F331" s="70"/>
      <c r="G331" s="70"/>
      <c r="H331" s="70"/>
    </row>
    <row r="332" spans="2:8" x14ac:dyDescent="0.35">
      <c r="B332" s="70"/>
      <c r="C332" s="70"/>
      <c r="D332" s="70"/>
      <c r="E332" s="70"/>
      <c r="F332" s="70"/>
      <c r="G332" s="70"/>
      <c r="H332" s="70"/>
    </row>
    <row r="333" spans="2:8" x14ac:dyDescent="0.35">
      <c r="B333" s="70"/>
      <c r="C333" s="70"/>
      <c r="D333" s="70"/>
      <c r="E333" s="70"/>
      <c r="F333" s="70"/>
      <c r="G333" s="70"/>
      <c r="H333" s="70"/>
    </row>
    <row r="334" spans="2:8" x14ac:dyDescent="0.35">
      <c r="B334" s="70"/>
      <c r="C334" s="70"/>
      <c r="D334" s="70"/>
      <c r="E334" s="70"/>
      <c r="F334" s="70"/>
      <c r="G334" s="70"/>
      <c r="H334" s="70"/>
    </row>
    <row r="335" spans="2:8" x14ac:dyDescent="0.35">
      <c r="B335" s="70"/>
      <c r="C335" s="70"/>
      <c r="D335" s="70"/>
      <c r="E335" s="70"/>
      <c r="F335" s="70"/>
      <c r="G335" s="70"/>
      <c r="H335" s="70"/>
    </row>
    <row r="336" spans="2:8" x14ac:dyDescent="0.35">
      <c r="B336" s="70"/>
      <c r="C336" s="70"/>
      <c r="D336" s="70"/>
      <c r="E336" s="70"/>
      <c r="F336" s="70"/>
      <c r="G336" s="70"/>
      <c r="H336" s="70"/>
    </row>
    <row r="337" spans="2:8" x14ac:dyDescent="0.35">
      <c r="B337" s="70"/>
      <c r="C337" s="70"/>
      <c r="D337" s="70"/>
      <c r="E337" s="70"/>
      <c r="F337" s="70"/>
      <c r="G337" s="70"/>
      <c r="H337" s="70"/>
    </row>
    <row r="338" spans="2:8" x14ac:dyDescent="0.35">
      <c r="B338" s="70"/>
      <c r="C338" s="70"/>
      <c r="D338" s="70"/>
      <c r="E338" s="70"/>
      <c r="F338" s="70"/>
      <c r="G338" s="70"/>
      <c r="H338" s="70"/>
    </row>
    <row r="339" spans="2:8" x14ac:dyDescent="0.35">
      <c r="B339" s="70"/>
      <c r="C339" s="70"/>
      <c r="D339" s="70"/>
      <c r="E339" s="70"/>
      <c r="F339" s="70"/>
      <c r="G339" s="70"/>
      <c r="H339" s="70"/>
    </row>
    <row r="340" spans="2:8" x14ac:dyDescent="0.35">
      <c r="B340" s="70"/>
      <c r="C340" s="70"/>
      <c r="D340" s="70"/>
      <c r="E340" s="70"/>
      <c r="F340" s="70"/>
      <c r="G340" s="70"/>
      <c r="H340" s="70"/>
    </row>
    <row r="341" spans="2:8" x14ac:dyDescent="0.35">
      <c r="B341" s="70"/>
      <c r="C341" s="70"/>
      <c r="D341" s="70"/>
      <c r="E341" s="70"/>
      <c r="F341" s="70"/>
      <c r="G341" s="70"/>
      <c r="H341" s="70"/>
    </row>
    <row r="342" spans="2:8" x14ac:dyDescent="0.35">
      <c r="B342" s="70"/>
      <c r="C342" s="70"/>
      <c r="D342" s="70"/>
      <c r="E342" s="70"/>
      <c r="F342" s="70"/>
      <c r="G342" s="70"/>
      <c r="H342" s="70"/>
    </row>
    <row r="343" spans="2:8" x14ac:dyDescent="0.35">
      <c r="B343" s="70"/>
      <c r="C343" s="70"/>
      <c r="D343" s="70"/>
      <c r="E343" s="70"/>
      <c r="F343" s="70"/>
      <c r="G343" s="70"/>
      <c r="H343" s="70"/>
    </row>
    <row r="344" spans="2:8" x14ac:dyDescent="0.35">
      <c r="B344" s="70"/>
      <c r="C344" s="70"/>
      <c r="D344" s="70"/>
      <c r="E344" s="70"/>
      <c r="F344" s="70"/>
      <c r="G344" s="70"/>
      <c r="H344" s="70"/>
    </row>
    <row r="345" spans="2:8" x14ac:dyDescent="0.35">
      <c r="B345" s="70"/>
      <c r="C345" s="70"/>
      <c r="D345" s="70"/>
      <c r="E345" s="70"/>
      <c r="F345" s="70"/>
      <c r="G345" s="70"/>
      <c r="H345" s="70"/>
    </row>
    <row r="346" spans="2:8" x14ac:dyDescent="0.35">
      <c r="B346" s="70"/>
      <c r="C346" s="70"/>
      <c r="D346" s="70"/>
      <c r="E346" s="70"/>
      <c r="F346" s="70"/>
      <c r="G346" s="70"/>
      <c r="H346" s="70"/>
    </row>
    <row r="347" spans="2:8" x14ac:dyDescent="0.35">
      <c r="B347" s="70"/>
      <c r="C347" s="70"/>
      <c r="D347" s="70"/>
      <c r="E347" s="70"/>
      <c r="F347" s="70"/>
      <c r="G347" s="70"/>
      <c r="H347" s="70"/>
    </row>
    <row r="348" spans="2:8" x14ac:dyDescent="0.35">
      <c r="B348" s="70"/>
      <c r="C348" s="70"/>
      <c r="D348" s="70"/>
      <c r="E348" s="70"/>
      <c r="F348" s="70"/>
      <c r="G348" s="70"/>
      <c r="H348" s="70"/>
    </row>
    <row r="349" spans="2:8" x14ac:dyDescent="0.35">
      <c r="B349" s="70"/>
      <c r="C349" s="70"/>
      <c r="D349" s="70"/>
      <c r="E349" s="70"/>
      <c r="F349" s="70"/>
      <c r="G349" s="70"/>
      <c r="H349" s="70"/>
    </row>
    <row r="350" spans="2:8" x14ac:dyDescent="0.35">
      <c r="B350" s="70"/>
      <c r="C350" s="70"/>
      <c r="D350" s="70"/>
      <c r="E350" s="70"/>
      <c r="F350" s="70"/>
      <c r="G350" s="70"/>
      <c r="H350" s="70"/>
    </row>
    <row r="351" spans="2:8" x14ac:dyDescent="0.35">
      <c r="B351" s="70"/>
      <c r="C351" s="70"/>
      <c r="D351" s="70"/>
      <c r="E351" s="70"/>
      <c r="F351" s="70"/>
      <c r="G351" s="70"/>
      <c r="H351" s="70"/>
    </row>
    <row r="352" spans="2:8" x14ac:dyDescent="0.35">
      <c r="B352" s="70"/>
      <c r="C352" s="70"/>
      <c r="D352" s="70"/>
      <c r="E352" s="70"/>
      <c r="F352" s="70"/>
      <c r="G352" s="70"/>
      <c r="H352" s="70"/>
    </row>
    <row r="353" spans="2:8" x14ac:dyDescent="0.35">
      <c r="B353" s="70"/>
      <c r="C353" s="70"/>
      <c r="D353" s="70"/>
      <c r="E353" s="70"/>
      <c r="F353" s="70"/>
      <c r="G353" s="70"/>
      <c r="H353" s="70"/>
    </row>
    <row r="354" spans="2:8" x14ac:dyDescent="0.35">
      <c r="B354" s="70"/>
      <c r="C354" s="70"/>
      <c r="D354" s="70"/>
      <c r="E354" s="70"/>
      <c r="F354" s="70"/>
      <c r="G354" s="70"/>
      <c r="H354" s="70"/>
    </row>
    <row r="355" spans="2:8" x14ac:dyDescent="0.35">
      <c r="B355" s="70"/>
      <c r="C355" s="70"/>
      <c r="D355" s="70"/>
      <c r="E355" s="70"/>
      <c r="F355" s="70"/>
      <c r="G355" s="70"/>
      <c r="H355" s="70"/>
    </row>
    <row r="356" spans="2:8" x14ac:dyDescent="0.35">
      <c r="B356" s="70"/>
      <c r="C356" s="70"/>
      <c r="D356" s="70"/>
      <c r="E356" s="70"/>
      <c r="F356" s="70"/>
      <c r="G356" s="70"/>
      <c r="H356" s="70"/>
    </row>
    <row r="357" spans="2:8" x14ac:dyDescent="0.35">
      <c r="B357" s="70"/>
      <c r="C357" s="70"/>
      <c r="D357" s="70"/>
      <c r="E357" s="70"/>
      <c r="F357" s="70"/>
      <c r="G357" s="70"/>
      <c r="H357" s="70"/>
    </row>
    <row r="358" spans="2:8" x14ac:dyDescent="0.35">
      <c r="B358" s="70"/>
      <c r="C358" s="70"/>
      <c r="D358" s="70"/>
      <c r="E358" s="70"/>
      <c r="F358" s="70"/>
      <c r="G358" s="70"/>
      <c r="H358" s="70"/>
    </row>
    <row r="359" spans="2:8" x14ac:dyDescent="0.35">
      <c r="B359" s="70"/>
      <c r="C359" s="70"/>
      <c r="D359" s="70"/>
      <c r="E359" s="70"/>
      <c r="F359" s="70"/>
      <c r="G359" s="70"/>
      <c r="H359" s="70"/>
    </row>
    <row r="360" spans="2:8" x14ac:dyDescent="0.35">
      <c r="B360" s="70"/>
      <c r="C360" s="70"/>
      <c r="D360" s="70"/>
      <c r="E360" s="70"/>
      <c r="F360" s="70"/>
      <c r="G360" s="70"/>
      <c r="H360" s="70"/>
    </row>
    <row r="361" spans="2:8" x14ac:dyDescent="0.35">
      <c r="B361" s="70"/>
      <c r="C361" s="70"/>
      <c r="D361" s="70"/>
      <c r="E361" s="70"/>
      <c r="F361" s="70"/>
      <c r="G361" s="70"/>
      <c r="H361" s="70"/>
    </row>
    <row r="362" spans="2:8" x14ac:dyDescent="0.35">
      <c r="B362" s="70"/>
      <c r="C362" s="70"/>
      <c r="D362" s="70"/>
      <c r="E362" s="70"/>
      <c r="F362" s="70"/>
      <c r="G362" s="70"/>
      <c r="H362" s="70"/>
    </row>
    <row r="363" spans="2:8" x14ac:dyDescent="0.35">
      <c r="B363" s="70"/>
      <c r="C363" s="70"/>
      <c r="D363" s="70"/>
      <c r="E363" s="70"/>
      <c r="F363" s="70"/>
      <c r="G363" s="70"/>
      <c r="H363" s="70"/>
    </row>
    <row r="364" spans="2:8" x14ac:dyDescent="0.35">
      <c r="B364" s="70"/>
      <c r="C364" s="70"/>
      <c r="D364" s="70"/>
      <c r="E364" s="70"/>
      <c r="F364" s="70"/>
      <c r="G364" s="70"/>
      <c r="H364" s="70"/>
    </row>
    <row r="365" spans="2:8" x14ac:dyDescent="0.35">
      <c r="B365" s="70"/>
      <c r="C365" s="70"/>
      <c r="D365" s="70"/>
      <c r="E365" s="70"/>
      <c r="F365" s="70"/>
      <c r="G365" s="70"/>
      <c r="H365" s="70"/>
    </row>
    <row r="366" spans="2:8" x14ac:dyDescent="0.35">
      <c r="B366" s="70"/>
      <c r="C366" s="70"/>
      <c r="D366" s="70"/>
      <c r="E366" s="70"/>
      <c r="F366" s="70"/>
      <c r="G366" s="70"/>
      <c r="H366" s="70"/>
    </row>
    <row r="367" spans="2:8" x14ac:dyDescent="0.35">
      <c r="B367" s="70"/>
      <c r="C367" s="70"/>
      <c r="D367" s="70"/>
      <c r="E367" s="70"/>
      <c r="F367" s="70"/>
      <c r="G367" s="70"/>
      <c r="H367" s="70"/>
    </row>
    <row r="368" spans="2:8" x14ac:dyDescent="0.35">
      <c r="B368" s="70"/>
      <c r="C368" s="70"/>
      <c r="D368" s="70"/>
      <c r="E368" s="70"/>
      <c r="F368" s="70"/>
      <c r="G368" s="70"/>
      <c r="H368" s="70"/>
    </row>
    <row r="369" spans="2:8" x14ac:dyDescent="0.35">
      <c r="B369" s="70"/>
      <c r="C369" s="70"/>
      <c r="D369" s="70"/>
      <c r="E369" s="70"/>
      <c r="F369" s="70"/>
      <c r="G369" s="70"/>
      <c r="H369" s="70"/>
    </row>
    <row r="370" spans="2:8" x14ac:dyDescent="0.35">
      <c r="B370" s="70"/>
      <c r="C370" s="70"/>
      <c r="D370" s="70"/>
      <c r="E370" s="70"/>
      <c r="F370" s="70"/>
      <c r="G370" s="70"/>
      <c r="H370" s="70"/>
    </row>
    <row r="371" spans="2:8" x14ac:dyDescent="0.35">
      <c r="B371" s="70"/>
      <c r="C371" s="70"/>
      <c r="D371" s="70"/>
      <c r="E371" s="70"/>
      <c r="F371" s="70"/>
      <c r="G371" s="70"/>
      <c r="H371" s="70"/>
    </row>
    <row r="372" spans="2:8" x14ac:dyDescent="0.35">
      <c r="B372" s="70"/>
      <c r="C372" s="70"/>
      <c r="D372" s="70"/>
      <c r="E372" s="70"/>
      <c r="F372" s="70"/>
      <c r="G372" s="70"/>
      <c r="H372" s="70"/>
    </row>
    <row r="373" spans="2:8" x14ac:dyDescent="0.35">
      <c r="B373" s="70"/>
      <c r="C373" s="70"/>
      <c r="D373" s="70"/>
      <c r="E373" s="70"/>
      <c r="F373" s="70"/>
      <c r="G373" s="70"/>
      <c r="H373" s="70"/>
    </row>
    <row r="374" spans="2:8" x14ac:dyDescent="0.35">
      <c r="B374" s="70"/>
      <c r="C374" s="70"/>
      <c r="D374" s="70"/>
      <c r="E374" s="70"/>
      <c r="F374" s="70"/>
      <c r="G374" s="70"/>
      <c r="H374" s="70"/>
    </row>
    <row r="375" spans="2:8" x14ac:dyDescent="0.35">
      <c r="B375" s="70"/>
      <c r="C375" s="70"/>
      <c r="D375" s="70"/>
      <c r="E375" s="70"/>
      <c r="F375" s="70"/>
      <c r="G375" s="70"/>
      <c r="H375" s="70"/>
    </row>
    <row r="376" spans="2:8" x14ac:dyDescent="0.35">
      <c r="B376" s="70"/>
      <c r="C376" s="70"/>
      <c r="D376" s="70"/>
      <c r="E376" s="70"/>
      <c r="F376" s="70"/>
      <c r="G376" s="70"/>
      <c r="H376" s="70"/>
    </row>
    <row r="377" spans="2:8" x14ac:dyDescent="0.35">
      <c r="B377" s="70"/>
      <c r="C377" s="70"/>
      <c r="D377" s="70"/>
      <c r="E377" s="70"/>
      <c r="F377" s="70"/>
      <c r="G377" s="70"/>
      <c r="H377" s="70"/>
    </row>
    <row r="378" spans="2:8" x14ac:dyDescent="0.35">
      <c r="B378" s="70"/>
      <c r="C378" s="70"/>
      <c r="D378" s="70"/>
      <c r="E378" s="70"/>
      <c r="F378" s="70"/>
      <c r="G378" s="70"/>
      <c r="H378" s="70"/>
    </row>
    <row r="379" spans="2:8" x14ac:dyDescent="0.35">
      <c r="B379" s="70"/>
      <c r="C379" s="70"/>
      <c r="D379" s="70"/>
      <c r="E379" s="70"/>
      <c r="F379" s="70"/>
      <c r="G379" s="70"/>
      <c r="H379" s="70"/>
    </row>
    <row r="380" spans="2:8" x14ac:dyDescent="0.35">
      <c r="B380" s="70"/>
      <c r="C380" s="70"/>
      <c r="D380" s="70"/>
      <c r="E380" s="70"/>
      <c r="F380" s="70"/>
      <c r="G380" s="70"/>
      <c r="H380" s="70"/>
    </row>
    <row r="381" spans="2:8" x14ac:dyDescent="0.35">
      <c r="B381" s="70"/>
      <c r="C381" s="70"/>
      <c r="D381" s="70"/>
      <c r="E381" s="70"/>
      <c r="F381" s="70"/>
      <c r="G381" s="70"/>
      <c r="H381" s="70"/>
    </row>
    <row r="382" spans="2:8" x14ac:dyDescent="0.35">
      <c r="B382" s="70"/>
      <c r="C382" s="70"/>
      <c r="D382" s="70"/>
      <c r="E382" s="70"/>
      <c r="F382" s="70"/>
      <c r="G382" s="70"/>
      <c r="H382" s="70"/>
    </row>
    <row r="383" spans="2:8" x14ac:dyDescent="0.35">
      <c r="B383" s="70"/>
      <c r="C383" s="70"/>
      <c r="D383" s="70"/>
      <c r="E383" s="70"/>
      <c r="F383" s="70"/>
      <c r="G383" s="70"/>
      <c r="H383" s="70"/>
    </row>
    <row r="384" spans="2:8" x14ac:dyDescent="0.35">
      <c r="B384" s="70"/>
      <c r="C384" s="70"/>
      <c r="D384" s="70"/>
      <c r="E384" s="70"/>
      <c r="F384" s="70"/>
      <c r="G384" s="70"/>
      <c r="H384" s="70"/>
    </row>
    <row r="385" spans="2:8" x14ac:dyDescent="0.35">
      <c r="B385" s="70"/>
      <c r="C385" s="70"/>
      <c r="D385" s="70"/>
      <c r="E385" s="70"/>
      <c r="F385" s="70"/>
      <c r="G385" s="70"/>
      <c r="H385" s="70"/>
    </row>
    <row r="386" spans="2:8" x14ac:dyDescent="0.35">
      <c r="B386" s="70"/>
      <c r="C386" s="70"/>
      <c r="D386" s="70"/>
      <c r="E386" s="70"/>
      <c r="F386" s="70"/>
      <c r="G386" s="70"/>
      <c r="H386" s="70"/>
    </row>
    <row r="387" spans="2:8" x14ac:dyDescent="0.35">
      <c r="B387" s="70"/>
      <c r="C387" s="70"/>
      <c r="D387" s="70"/>
      <c r="E387" s="70"/>
      <c r="F387" s="70"/>
      <c r="G387" s="70"/>
      <c r="H387" s="70"/>
    </row>
    <row r="388" spans="2:8" x14ac:dyDescent="0.35">
      <c r="B388" s="70"/>
      <c r="C388" s="70"/>
      <c r="D388" s="70"/>
      <c r="E388" s="70"/>
      <c r="F388" s="70"/>
      <c r="G388" s="70"/>
      <c r="H388" s="70"/>
    </row>
    <row r="389" spans="2:8" x14ac:dyDescent="0.35">
      <c r="B389" s="70"/>
      <c r="C389" s="70"/>
      <c r="D389" s="70"/>
      <c r="E389" s="70"/>
      <c r="F389" s="70"/>
      <c r="G389" s="70"/>
      <c r="H389" s="70"/>
    </row>
    <row r="390" spans="2:8" x14ac:dyDescent="0.35">
      <c r="B390" s="70"/>
      <c r="C390" s="70"/>
      <c r="D390" s="70"/>
      <c r="E390" s="70"/>
      <c r="F390" s="70"/>
      <c r="G390" s="70"/>
      <c r="H390" s="70"/>
    </row>
    <row r="391" spans="2:8" x14ac:dyDescent="0.35">
      <c r="B391" s="70"/>
      <c r="C391" s="70"/>
      <c r="D391" s="70"/>
      <c r="E391" s="70"/>
      <c r="F391" s="70"/>
      <c r="G391" s="70"/>
      <c r="H391" s="70"/>
    </row>
    <row r="392" spans="2:8" x14ac:dyDescent="0.35">
      <c r="B392" s="70"/>
      <c r="C392" s="70"/>
      <c r="D392" s="70"/>
      <c r="E392" s="70"/>
      <c r="F392" s="70"/>
      <c r="G392" s="70"/>
      <c r="H392" s="70"/>
    </row>
    <row r="393" spans="2:8" x14ac:dyDescent="0.35">
      <c r="B393" s="70"/>
      <c r="C393" s="70"/>
      <c r="D393" s="70"/>
      <c r="E393" s="70"/>
      <c r="F393" s="70"/>
      <c r="G393" s="70"/>
      <c r="H393" s="70"/>
    </row>
    <row r="394" spans="2:8" x14ac:dyDescent="0.35">
      <c r="B394" s="70"/>
      <c r="C394" s="70"/>
      <c r="D394" s="70"/>
      <c r="E394" s="70"/>
      <c r="F394" s="70"/>
      <c r="G394" s="70"/>
      <c r="H394" s="70"/>
    </row>
    <row r="395" spans="2:8" x14ac:dyDescent="0.35">
      <c r="B395" s="70"/>
      <c r="C395" s="70"/>
      <c r="D395" s="70"/>
      <c r="E395" s="70"/>
      <c r="F395" s="70"/>
      <c r="G395" s="70"/>
      <c r="H395" s="70"/>
    </row>
    <row r="396" spans="2:8" x14ac:dyDescent="0.35">
      <c r="B396" s="70"/>
      <c r="C396" s="70"/>
      <c r="D396" s="70"/>
      <c r="E396" s="70"/>
      <c r="F396" s="70"/>
      <c r="G396" s="70"/>
      <c r="H396" s="70"/>
    </row>
    <row r="397" spans="2:8" x14ac:dyDescent="0.35">
      <c r="B397" s="70"/>
      <c r="C397" s="70"/>
      <c r="D397" s="70"/>
      <c r="E397" s="70"/>
      <c r="F397" s="70"/>
      <c r="G397" s="70"/>
      <c r="H397" s="70"/>
    </row>
    <row r="398" spans="2:8" x14ac:dyDescent="0.35">
      <c r="B398" s="70"/>
      <c r="C398" s="70"/>
      <c r="D398" s="70"/>
      <c r="E398" s="70"/>
      <c r="F398" s="70"/>
      <c r="G398" s="70"/>
      <c r="H398" s="70"/>
    </row>
    <row r="399" spans="2:8" x14ac:dyDescent="0.35">
      <c r="B399" s="70"/>
      <c r="C399" s="70"/>
      <c r="D399" s="70"/>
      <c r="E399" s="70"/>
      <c r="F399" s="70"/>
      <c r="G399" s="70"/>
      <c r="H399" s="70"/>
    </row>
    <row r="400" spans="2:8" x14ac:dyDescent="0.35">
      <c r="B400" s="70"/>
      <c r="C400" s="70"/>
      <c r="D400" s="70"/>
      <c r="E400" s="70"/>
      <c r="F400" s="70"/>
      <c r="G400" s="70"/>
      <c r="H400" s="70"/>
    </row>
    <row r="401" spans="2:8" x14ac:dyDescent="0.35">
      <c r="B401" s="70"/>
      <c r="C401" s="70"/>
      <c r="D401" s="70"/>
      <c r="E401" s="70"/>
      <c r="F401" s="70"/>
      <c r="G401" s="70"/>
      <c r="H401" s="70"/>
    </row>
    <row r="402" spans="2:8" x14ac:dyDescent="0.35">
      <c r="B402" s="70"/>
      <c r="C402" s="70"/>
      <c r="D402" s="70"/>
      <c r="E402" s="70"/>
      <c r="F402" s="70"/>
      <c r="G402" s="70"/>
      <c r="H402" s="70"/>
    </row>
    <row r="403" spans="2:8" x14ac:dyDescent="0.35">
      <c r="B403" s="70"/>
      <c r="C403" s="70"/>
      <c r="D403" s="70"/>
      <c r="E403" s="70"/>
      <c r="F403" s="70"/>
      <c r="G403" s="70"/>
      <c r="H403" s="70"/>
    </row>
    <row r="404" spans="2:8" x14ac:dyDescent="0.35">
      <c r="B404" s="70"/>
      <c r="C404" s="70"/>
      <c r="D404" s="70"/>
      <c r="E404" s="70"/>
      <c r="F404" s="70"/>
      <c r="G404" s="70"/>
      <c r="H404" s="70"/>
    </row>
    <row r="405" spans="2:8" x14ac:dyDescent="0.35">
      <c r="B405" s="70"/>
      <c r="C405" s="70"/>
      <c r="D405" s="70"/>
      <c r="E405" s="70"/>
      <c r="F405" s="70"/>
      <c r="G405" s="70"/>
      <c r="H405" s="70"/>
    </row>
    <row r="406" spans="2:8" x14ac:dyDescent="0.35">
      <c r="B406" s="70"/>
      <c r="C406" s="70"/>
      <c r="D406" s="70"/>
      <c r="E406" s="70"/>
      <c r="F406" s="70"/>
      <c r="G406" s="70"/>
      <c r="H406" s="70"/>
    </row>
    <row r="407" spans="2:8" x14ac:dyDescent="0.35">
      <c r="B407" s="70"/>
      <c r="C407" s="70"/>
      <c r="D407" s="70"/>
      <c r="E407" s="70"/>
      <c r="F407" s="70"/>
      <c r="G407" s="70"/>
      <c r="H407" s="70"/>
    </row>
    <row r="408" spans="2:8" x14ac:dyDescent="0.35">
      <c r="B408" s="70"/>
      <c r="C408" s="70"/>
      <c r="D408" s="70"/>
      <c r="E408" s="70"/>
      <c r="F408" s="70"/>
      <c r="G408" s="70"/>
      <c r="H408" s="70"/>
    </row>
    <row r="409" spans="2:8" x14ac:dyDescent="0.35">
      <c r="B409" s="70"/>
      <c r="C409" s="70"/>
      <c r="D409" s="70"/>
      <c r="E409" s="70"/>
      <c r="F409" s="70"/>
      <c r="G409" s="70"/>
      <c r="H409" s="70"/>
    </row>
    <row r="410" spans="2:8" x14ac:dyDescent="0.35">
      <c r="B410" s="70"/>
      <c r="C410" s="70"/>
      <c r="D410" s="70"/>
      <c r="E410" s="70"/>
      <c r="F410" s="70"/>
      <c r="G410" s="70"/>
      <c r="H410" s="70"/>
    </row>
    <row r="411" spans="2:8" x14ac:dyDescent="0.35">
      <c r="B411" s="70"/>
      <c r="C411" s="70"/>
      <c r="D411" s="70"/>
      <c r="E411" s="70"/>
      <c r="F411" s="70"/>
      <c r="G411" s="70"/>
      <c r="H411" s="70"/>
    </row>
    <row r="412" spans="2:8" x14ac:dyDescent="0.35">
      <c r="B412" s="70"/>
      <c r="C412" s="70"/>
      <c r="D412" s="70"/>
      <c r="E412" s="70"/>
      <c r="F412" s="70"/>
      <c r="G412" s="70"/>
      <c r="H412" s="70"/>
    </row>
    <row r="413" spans="2:8" x14ac:dyDescent="0.35">
      <c r="B413" s="70"/>
      <c r="C413" s="70"/>
      <c r="D413" s="70"/>
      <c r="E413" s="70"/>
      <c r="F413" s="70"/>
      <c r="G413" s="70"/>
      <c r="H413" s="70"/>
    </row>
    <row r="414" spans="2:8" x14ac:dyDescent="0.35">
      <c r="B414" s="70"/>
      <c r="C414" s="70"/>
      <c r="D414" s="70"/>
      <c r="E414" s="70"/>
      <c r="F414" s="70"/>
      <c r="G414" s="70"/>
      <c r="H414" s="70"/>
    </row>
    <row r="415" spans="2:8" x14ac:dyDescent="0.35">
      <c r="B415" s="70"/>
      <c r="C415" s="70"/>
      <c r="D415" s="70"/>
      <c r="E415" s="70"/>
      <c r="F415" s="70"/>
      <c r="G415" s="70"/>
      <c r="H415" s="70"/>
    </row>
    <row r="416" spans="2:8" x14ac:dyDescent="0.35">
      <c r="B416" s="70"/>
      <c r="C416" s="70"/>
      <c r="D416" s="70"/>
      <c r="E416" s="70"/>
      <c r="F416" s="70"/>
      <c r="G416" s="70"/>
      <c r="H416" s="70"/>
    </row>
    <row r="417" spans="2:8" x14ac:dyDescent="0.35">
      <c r="B417" s="70"/>
      <c r="C417" s="70"/>
      <c r="D417" s="70"/>
      <c r="E417" s="70"/>
      <c r="F417" s="70"/>
      <c r="G417" s="70"/>
      <c r="H417" s="70"/>
    </row>
    <row r="418" spans="2:8" x14ac:dyDescent="0.35">
      <c r="B418" s="70"/>
      <c r="C418" s="70"/>
      <c r="D418" s="70"/>
      <c r="E418" s="70"/>
      <c r="F418" s="70"/>
      <c r="G418" s="70"/>
      <c r="H418" s="70"/>
    </row>
    <row r="419" spans="2:8" x14ac:dyDescent="0.35">
      <c r="B419" s="70"/>
      <c r="C419" s="70"/>
      <c r="D419" s="70"/>
      <c r="E419" s="70"/>
      <c r="F419" s="70"/>
      <c r="G419" s="70"/>
      <c r="H419" s="70"/>
    </row>
    <row r="420" spans="2:8" x14ac:dyDescent="0.35">
      <c r="B420" s="70"/>
      <c r="C420" s="70"/>
      <c r="D420" s="70"/>
      <c r="E420" s="70"/>
      <c r="F420" s="70"/>
      <c r="G420" s="70"/>
      <c r="H420" s="70"/>
    </row>
    <row r="421" spans="2:8" x14ac:dyDescent="0.35">
      <c r="B421" s="70"/>
      <c r="C421" s="70"/>
      <c r="D421" s="70"/>
      <c r="E421" s="70"/>
      <c r="F421" s="70"/>
      <c r="G421" s="70"/>
      <c r="H421" s="70"/>
    </row>
    <row r="422" spans="2:8" x14ac:dyDescent="0.35">
      <c r="B422" s="70"/>
      <c r="C422" s="70"/>
      <c r="D422" s="70"/>
      <c r="E422" s="70"/>
      <c r="F422" s="70"/>
      <c r="G422" s="70"/>
      <c r="H422" s="70"/>
    </row>
    <row r="423" spans="2:8" x14ac:dyDescent="0.35">
      <c r="B423" s="70"/>
      <c r="C423" s="70"/>
      <c r="D423" s="70"/>
      <c r="E423" s="70"/>
      <c r="F423" s="70"/>
      <c r="G423" s="70"/>
      <c r="H423" s="70"/>
    </row>
    <row r="424" spans="2:8" x14ac:dyDescent="0.35">
      <c r="B424" s="70"/>
      <c r="C424" s="70"/>
      <c r="D424" s="70"/>
      <c r="E424" s="70"/>
      <c r="F424" s="70"/>
      <c r="G424" s="70"/>
      <c r="H424" s="70"/>
    </row>
    <row r="425" spans="2:8" x14ac:dyDescent="0.35">
      <c r="B425" s="70"/>
      <c r="C425" s="70"/>
      <c r="D425" s="70"/>
      <c r="E425" s="70"/>
      <c r="F425" s="70"/>
      <c r="G425" s="70"/>
      <c r="H425" s="70"/>
    </row>
    <row r="426" spans="2:8" x14ac:dyDescent="0.35">
      <c r="B426" s="70"/>
      <c r="C426" s="70"/>
      <c r="D426" s="70"/>
      <c r="E426" s="70"/>
      <c r="F426" s="70"/>
      <c r="G426" s="70"/>
      <c r="H426" s="70"/>
    </row>
    <row r="427" spans="2:8" x14ac:dyDescent="0.35">
      <c r="B427" s="70"/>
      <c r="C427" s="70"/>
      <c r="D427" s="70"/>
      <c r="E427" s="70"/>
      <c r="F427" s="70"/>
      <c r="G427" s="70"/>
      <c r="H427" s="70"/>
    </row>
    <row r="428" spans="2:8" x14ac:dyDescent="0.35">
      <c r="B428" s="70"/>
      <c r="C428" s="70"/>
      <c r="D428" s="70"/>
      <c r="E428" s="70"/>
      <c r="F428" s="70"/>
      <c r="G428" s="70"/>
      <c r="H428" s="70"/>
    </row>
    <row r="429" spans="2:8" x14ac:dyDescent="0.35">
      <c r="B429" s="70"/>
      <c r="C429" s="70"/>
      <c r="D429" s="70"/>
      <c r="E429" s="70"/>
      <c r="F429" s="70"/>
      <c r="G429" s="70"/>
      <c r="H429" s="70"/>
    </row>
    <row r="430" spans="2:8" x14ac:dyDescent="0.35">
      <c r="B430" s="70"/>
      <c r="C430" s="70"/>
      <c r="D430" s="70"/>
      <c r="E430" s="70"/>
      <c r="F430" s="70"/>
      <c r="G430" s="70"/>
      <c r="H430" s="70"/>
    </row>
    <row r="431" spans="2:8" x14ac:dyDescent="0.35">
      <c r="B431" s="70"/>
      <c r="C431" s="70"/>
      <c r="D431" s="70"/>
      <c r="E431" s="70"/>
      <c r="F431" s="70"/>
      <c r="G431" s="70"/>
      <c r="H431" s="70"/>
    </row>
    <row r="432" spans="2:8" x14ac:dyDescent="0.35">
      <c r="B432" s="70"/>
      <c r="C432" s="70"/>
      <c r="D432" s="70"/>
      <c r="E432" s="70"/>
      <c r="F432" s="70"/>
      <c r="G432" s="70"/>
      <c r="H432" s="70"/>
    </row>
    <row r="433" spans="2:8" x14ac:dyDescent="0.35">
      <c r="B433" s="70"/>
      <c r="C433" s="70"/>
      <c r="D433" s="70"/>
      <c r="E433" s="70"/>
      <c r="F433" s="70"/>
      <c r="G433" s="70"/>
      <c r="H433" s="70"/>
    </row>
    <row r="434" spans="2:8" x14ac:dyDescent="0.35">
      <c r="B434" s="70"/>
      <c r="C434" s="70"/>
      <c r="D434" s="70"/>
      <c r="E434" s="70"/>
      <c r="F434" s="70"/>
      <c r="G434" s="70"/>
      <c r="H434" s="70"/>
    </row>
    <row r="435" spans="2:8" x14ac:dyDescent="0.35">
      <c r="B435" s="70"/>
      <c r="C435" s="70"/>
      <c r="D435" s="70"/>
      <c r="E435" s="70"/>
      <c r="F435" s="70"/>
      <c r="G435" s="70"/>
      <c r="H435" s="70"/>
    </row>
    <row r="436" spans="2:8" x14ac:dyDescent="0.35">
      <c r="B436" s="70"/>
      <c r="C436" s="70"/>
      <c r="D436" s="70"/>
      <c r="E436" s="70"/>
      <c r="F436" s="70"/>
      <c r="G436" s="70"/>
      <c r="H436" s="70"/>
    </row>
    <row r="437" spans="2:8" x14ac:dyDescent="0.35">
      <c r="B437" s="70"/>
      <c r="C437" s="70"/>
      <c r="D437" s="70"/>
      <c r="E437" s="70"/>
      <c r="F437" s="70"/>
      <c r="G437" s="70"/>
      <c r="H437" s="70"/>
    </row>
    <row r="438" spans="2:8" x14ac:dyDescent="0.35">
      <c r="B438" s="70"/>
      <c r="C438" s="70"/>
      <c r="D438" s="70"/>
      <c r="E438" s="70"/>
      <c r="F438" s="70"/>
      <c r="G438" s="70"/>
      <c r="H438" s="70"/>
    </row>
    <row r="439" spans="2:8" x14ac:dyDescent="0.35">
      <c r="B439" s="70"/>
      <c r="C439" s="70"/>
      <c r="D439" s="70"/>
      <c r="E439" s="70"/>
      <c r="F439" s="70"/>
      <c r="G439" s="70"/>
      <c r="H439" s="70"/>
    </row>
    <row r="440" spans="2:8" x14ac:dyDescent="0.35">
      <c r="B440" s="70"/>
      <c r="C440" s="70"/>
      <c r="D440" s="70"/>
      <c r="E440" s="70"/>
      <c r="F440" s="70"/>
      <c r="G440" s="70"/>
      <c r="H440" s="70"/>
    </row>
    <row r="441" spans="2:8" x14ac:dyDescent="0.35">
      <c r="B441" s="70"/>
      <c r="C441" s="70"/>
      <c r="D441" s="70"/>
      <c r="E441" s="70"/>
      <c r="F441" s="70"/>
      <c r="G441" s="70"/>
      <c r="H441" s="70"/>
    </row>
    <row r="442" spans="2:8" x14ac:dyDescent="0.35">
      <c r="B442" s="70"/>
      <c r="C442" s="70"/>
      <c r="D442" s="70"/>
      <c r="E442" s="70"/>
      <c r="F442" s="70"/>
      <c r="G442" s="70"/>
      <c r="H442" s="70"/>
    </row>
    <row r="443" spans="2:8" x14ac:dyDescent="0.35">
      <c r="B443" s="70"/>
      <c r="C443" s="70"/>
      <c r="D443" s="70"/>
      <c r="E443" s="70"/>
      <c r="F443" s="70"/>
      <c r="G443" s="70"/>
      <c r="H443" s="70"/>
    </row>
    <row r="444" spans="2:8" x14ac:dyDescent="0.35">
      <c r="B444" s="70"/>
      <c r="C444" s="70"/>
      <c r="D444" s="70"/>
      <c r="E444" s="70"/>
      <c r="F444" s="70"/>
      <c r="G444" s="70"/>
      <c r="H444" s="70"/>
    </row>
    <row r="445" spans="2:8" x14ac:dyDescent="0.35">
      <c r="B445" s="70"/>
      <c r="C445" s="70"/>
      <c r="D445" s="70"/>
      <c r="E445" s="70"/>
      <c r="F445" s="70"/>
      <c r="G445" s="70"/>
      <c r="H445" s="70"/>
    </row>
    <row r="446" spans="2:8" x14ac:dyDescent="0.35">
      <c r="B446" s="70"/>
      <c r="C446" s="70"/>
      <c r="D446" s="70"/>
      <c r="E446" s="70"/>
      <c r="F446" s="70"/>
      <c r="G446" s="70"/>
      <c r="H446" s="70"/>
    </row>
    <row r="447" spans="2:8" x14ac:dyDescent="0.35">
      <c r="B447" s="70"/>
      <c r="C447" s="70"/>
      <c r="D447" s="70"/>
      <c r="E447" s="70"/>
      <c r="F447" s="70"/>
      <c r="G447" s="70"/>
      <c r="H447" s="70"/>
    </row>
    <row r="448" spans="2:8" x14ac:dyDescent="0.35">
      <c r="B448" s="70"/>
      <c r="C448" s="70"/>
      <c r="D448" s="70"/>
      <c r="E448" s="70"/>
      <c r="F448" s="70"/>
      <c r="G448" s="70"/>
      <c r="H448" s="70"/>
    </row>
    <row r="449" spans="2:8" x14ac:dyDescent="0.35">
      <c r="B449" s="70"/>
      <c r="C449" s="70"/>
      <c r="D449" s="70"/>
      <c r="E449" s="70"/>
      <c r="F449" s="70"/>
      <c r="G449" s="70"/>
      <c r="H449" s="70"/>
    </row>
    <row r="450" spans="2:8" x14ac:dyDescent="0.35">
      <c r="B450" s="70"/>
      <c r="C450" s="70"/>
      <c r="D450" s="70"/>
      <c r="E450" s="70"/>
      <c r="F450" s="70"/>
      <c r="G450" s="70"/>
      <c r="H450" s="70"/>
    </row>
    <row r="451" spans="2:8" x14ac:dyDescent="0.35">
      <c r="B451" s="70"/>
      <c r="C451" s="70"/>
      <c r="D451" s="70"/>
      <c r="E451" s="70"/>
      <c r="F451" s="70"/>
      <c r="G451" s="70"/>
      <c r="H451" s="70"/>
    </row>
    <row r="452" spans="2:8" x14ac:dyDescent="0.35">
      <c r="B452" s="70"/>
      <c r="C452" s="70"/>
      <c r="D452" s="70"/>
      <c r="E452" s="70"/>
      <c r="F452" s="70"/>
      <c r="G452" s="70"/>
      <c r="H452" s="70"/>
    </row>
    <row r="453" spans="2:8" x14ac:dyDescent="0.35">
      <c r="B453" s="70"/>
      <c r="C453" s="70"/>
      <c r="D453" s="70"/>
      <c r="E453" s="70"/>
      <c r="F453" s="70"/>
      <c r="G453" s="70"/>
      <c r="H453" s="70"/>
    </row>
    <row r="454" spans="2:8" x14ac:dyDescent="0.35">
      <c r="B454" s="70"/>
      <c r="C454" s="70"/>
      <c r="D454" s="70"/>
      <c r="E454" s="70"/>
      <c r="F454" s="70"/>
      <c r="G454" s="70"/>
      <c r="H454" s="70"/>
    </row>
    <row r="455" spans="2:8" x14ac:dyDescent="0.35">
      <c r="B455" s="70"/>
      <c r="C455" s="70"/>
      <c r="D455" s="70"/>
      <c r="E455" s="70"/>
      <c r="F455" s="70"/>
      <c r="G455" s="70"/>
      <c r="H455" s="70"/>
    </row>
    <row r="456" spans="2:8" x14ac:dyDescent="0.35">
      <c r="B456" s="70"/>
      <c r="C456" s="70"/>
      <c r="D456" s="70"/>
      <c r="E456" s="70"/>
      <c r="F456" s="70"/>
      <c r="G456" s="70"/>
      <c r="H456" s="70"/>
    </row>
    <row r="457" spans="2:8" x14ac:dyDescent="0.35">
      <c r="B457" s="70"/>
      <c r="C457" s="70"/>
      <c r="D457" s="70"/>
      <c r="E457" s="70"/>
      <c r="F457" s="70"/>
      <c r="G457" s="70"/>
      <c r="H457" s="70"/>
    </row>
    <row r="458" spans="2:8" x14ac:dyDescent="0.35">
      <c r="B458" s="70"/>
      <c r="C458" s="70"/>
      <c r="D458" s="70"/>
      <c r="E458" s="70"/>
      <c r="F458" s="70"/>
      <c r="G458" s="70"/>
      <c r="H458" s="70"/>
    </row>
    <row r="459" spans="2:8" x14ac:dyDescent="0.35">
      <c r="B459" s="70"/>
      <c r="C459" s="70"/>
      <c r="D459" s="70"/>
      <c r="E459" s="70"/>
      <c r="F459" s="70"/>
      <c r="G459" s="70"/>
      <c r="H459" s="70"/>
    </row>
    <row r="460" spans="2:8" x14ac:dyDescent="0.35">
      <c r="B460" s="70"/>
      <c r="C460" s="70"/>
      <c r="D460" s="70"/>
      <c r="E460" s="70"/>
      <c r="F460" s="70"/>
      <c r="G460" s="70"/>
      <c r="H460" s="70"/>
    </row>
    <row r="461" spans="2:8" x14ac:dyDescent="0.35">
      <c r="B461" s="70"/>
      <c r="C461" s="70"/>
      <c r="D461" s="70"/>
      <c r="E461" s="70"/>
      <c r="F461" s="70"/>
      <c r="G461" s="70"/>
      <c r="H461" s="70"/>
    </row>
    <row r="462" spans="2:8" x14ac:dyDescent="0.35">
      <c r="B462" s="70"/>
      <c r="C462" s="70"/>
      <c r="D462" s="70"/>
      <c r="E462" s="70"/>
      <c r="F462" s="70"/>
      <c r="G462" s="70"/>
      <c r="H462" s="70"/>
    </row>
    <row r="463" spans="2:8" x14ac:dyDescent="0.35">
      <c r="B463" s="70"/>
      <c r="C463" s="70"/>
      <c r="D463" s="70"/>
      <c r="E463" s="70"/>
      <c r="F463" s="70"/>
      <c r="G463" s="70"/>
      <c r="H463" s="70"/>
    </row>
    <row r="464" spans="2:8" x14ac:dyDescent="0.35">
      <c r="B464" s="70"/>
      <c r="C464" s="70"/>
      <c r="D464" s="70"/>
      <c r="E464" s="70"/>
      <c r="F464" s="70"/>
      <c r="G464" s="70"/>
      <c r="H464" s="70"/>
    </row>
    <row r="465" spans="2:8" x14ac:dyDescent="0.35">
      <c r="B465" s="70"/>
      <c r="C465" s="70"/>
      <c r="D465" s="70"/>
      <c r="E465" s="70"/>
      <c r="F465" s="70"/>
      <c r="G465" s="70"/>
      <c r="H465" s="70"/>
    </row>
    <row r="466" spans="2:8" x14ac:dyDescent="0.35">
      <c r="B466" s="70"/>
      <c r="C466" s="70"/>
      <c r="D466" s="70"/>
      <c r="E466" s="70"/>
      <c r="F466" s="70"/>
      <c r="G466" s="70"/>
      <c r="H466" s="70"/>
    </row>
    <row r="467" spans="2:8" x14ac:dyDescent="0.35">
      <c r="B467" s="70"/>
      <c r="C467" s="70"/>
      <c r="D467" s="70"/>
      <c r="E467" s="70"/>
      <c r="F467" s="70"/>
      <c r="G467" s="70"/>
      <c r="H467" s="70"/>
    </row>
    <row r="468" spans="2:8" x14ac:dyDescent="0.35">
      <c r="B468" s="70"/>
      <c r="C468" s="70"/>
      <c r="D468" s="70"/>
      <c r="E468" s="70"/>
      <c r="F468" s="70"/>
      <c r="G468" s="70"/>
      <c r="H468" s="70"/>
    </row>
    <row r="469" spans="2:8" x14ac:dyDescent="0.35">
      <c r="B469" s="70"/>
      <c r="C469" s="70"/>
      <c r="D469" s="70"/>
      <c r="E469" s="70"/>
      <c r="F469" s="70"/>
      <c r="G469" s="70"/>
      <c r="H469" s="70"/>
    </row>
    <row r="470" spans="2:8" x14ac:dyDescent="0.35">
      <c r="B470" s="70"/>
      <c r="C470" s="70"/>
      <c r="D470" s="70"/>
      <c r="E470" s="70"/>
      <c r="F470" s="70"/>
      <c r="G470" s="70"/>
      <c r="H470" s="70"/>
    </row>
    <row r="471" spans="2:8" x14ac:dyDescent="0.35">
      <c r="B471" s="70"/>
      <c r="C471" s="70"/>
      <c r="D471" s="70"/>
      <c r="E471" s="70"/>
      <c r="F471" s="70"/>
      <c r="G471" s="70"/>
      <c r="H471" s="70"/>
    </row>
    <row r="472" spans="2:8" x14ac:dyDescent="0.35">
      <c r="B472" s="70"/>
      <c r="C472" s="70"/>
      <c r="D472" s="70"/>
      <c r="E472" s="70"/>
      <c r="F472" s="70"/>
      <c r="G472" s="70"/>
      <c r="H472" s="70"/>
    </row>
    <row r="473" spans="2:8" x14ac:dyDescent="0.35">
      <c r="B473" s="70"/>
      <c r="C473" s="70"/>
      <c r="D473" s="70"/>
      <c r="E473" s="70"/>
      <c r="F473" s="70"/>
      <c r="G473" s="70"/>
      <c r="H473" s="70"/>
    </row>
    <row r="474" spans="2:8" x14ac:dyDescent="0.35">
      <c r="B474" s="70"/>
      <c r="C474" s="70"/>
      <c r="D474" s="70"/>
      <c r="E474" s="70"/>
      <c r="F474" s="70"/>
      <c r="G474" s="70"/>
      <c r="H474" s="70"/>
    </row>
    <row r="475" spans="2:8" x14ac:dyDescent="0.35">
      <c r="B475" s="70"/>
      <c r="C475" s="70"/>
      <c r="D475" s="70"/>
      <c r="E475" s="70"/>
      <c r="F475" s="70"/>
      <c r="G475" s="70"/>
      <c r="H475" s="70"/>
    </row>
    <row r="476" spans="2:8" x14ac:dyDescent="0.35">
      <c r="B476" s="70"/>
      <c r="C476" s="70"/>
      <c r="D476" s="70"/>
      <c r="E476" s="70"/>
      <c r="F476" s="70"/>
      <c r="G476" s="70"/>
      <c r="H476" s="70"/>
    </row>
    <row r="477" spans="2:8" x14ac:dyDescent="0.35">
      <c r="B477" s="70"/>
      <c r="C477" s="70"/>
      <c r="D477" s="70"/>
      <c r="E477" s="70"/>
      <c r="F477" s="70"/>
      <c r="G477" s="70"/>
      <c r="H477" s="70"/>
    </row>
    <row r="478" spans="2:8" x14ac:dyDescent="0.35">
      <c r="B478" s="70"/>
      <c r="C478" s="70"/>
      <c r="D478" s="70"/>
      <c r="E478" s="70"/>
      <c r="F478" s="70"/>
      <c r="G478" s="70"/>
      <c r="H478" s="70"/>
    </row>
    <row r="479" spans="2:8" x14ac:dyDescent="0.35">
      <c r="B479" s="70"/>
      <c r="C479" s="70"/>
      <c r="D479" s="70"/>
      <c r="E479" s="70"/>
      <c r="F479" s="70"/>
      <c r="G479" s="70"/>
      <c r="H479" s="70"/>
    </row>
    <row r="480" spans="2:8" x14ac:dyDescent="0.35">
      <c r="B480" s="70"/>
      <c r="C480" s="70"/>
      <c r="D480" s="70"/>
      <c r="E480" s="70"/>
      <c r="F480" s="70"/>
      <c r="G480" s="70"/>
      <c r="H480" s="70"/>
    </row>
    <row r="481" spans="2:8" x14ac:dyDescent="0.35">
      <c r="B481" s="70"/>
      <c r="C481" s="70"/>
      <c r="D481" s="70"/>
      <c r="E481" s="70"/>
      <c r="F481" s="70"/>
      <c r="G481" s="70"/>
      <c r="H481" s="70"/>
    </row>
    <row r="482" spans="2:8" x14ac:dyDescent="0.35">
      <c r="B482" s="70"/>
      <c r="C482" s="70"/>
      <c r="D482" s="70"/>
      <c r="E482" s="70"/>
      <c r="F482" s="70"/>
      <c r="G482" s="70"/>
      <c r="H482" s="70"/>
    </row>
    <row r="483" spans="2:8" x14ac:dyDescent="0.35">
      <c r="B483" s="70"/>
      <c r="C483" s="70"/>
      <c r="D483" s="70"/>
      <c r="E483" s="70"/>
      <c r="F483" s="70"/>
      <c r="G483" s="70"/>
      <c r="H483" s="70"/>
    </row>
    <row r="484" spans="2:8" x14ac:dyDescent="0.35">
      <c r="B484" s="70"/>
      <c r="C484" s="70"/>
      <c r="D484" s="70"/>
      <c r="E484" s="70"/>
      <c r="F484" s="70"/>
      <c r="G484" s="70"/>
      <c r="H484" s="70"/>
    </row>
    <row r="485" spans="2:8" x14ac:dyDescent="0.35">
      <c r="B485" s="70"/>
      <c r="C485" s="70"/>
      <c r="D485" s="70"/>
      <c r="E485" s="70"/>
      <c r="F485" s="70"/>
      <c r="G485" s="70"/>
      <c r="H485" s="70"/>
    </row>
    <row r="486" spans="2:8" x14ac:dyDescent="0.35">
      <c r="B486" s="70"/>
      <c r="C486" s="70"/>
      <c r="D486" s="70"/>
      <c r="E486" s="70"/>
      <c r="F486" s="70"/>
      <c r="G486" s="70"/>
      <c r="H486" s="70"/>
    </row>
    <row r="487" spans="2:8" x14ac:dyDescent="0.35">
      <c r="B487" s="70"/>
      <c r="C487" s="70"/>
      <c r="D487" s="70"/>
      <c r="E487" s="70"/>
      <c r="F487" s="70"/>
      <c r="G487" s="70"/>
      <c r="H487" s="70"/>
    </row>
    <row r="488" spans="2:8" x14ac:dyDescent="0.35">
      <c r="B488" s="70"/>
      <c r="C488" s="70"/>
      <c r="D488" s="70"/>
      <c r="E488" s="70"/>
      <c r="F488" s="70"/>
      <c r="G488" s="70"/>
      <c r="H488" s="70"/>
    </row>
    <row r="489" spans="2:8" x14ac:dyDescent="0.35">
      <c r="B489" s="70"/>
      <c r="C489" s="70"/>
      <c r="D489" s="70"/>
      <c r="E489" s="70"/>
      <c r="F489" s="70"/>
      <c r="G489" s="70"/>
      <c r="H489" s="70"/>
    </row>
    <row r="490" spans="2:8" x14ac:dyDescent="0.35">
      <c r="B490" s="70"/>
      <c r="C490" s="70"/>
      <c r="D490" s="70"/>
      <c r="E490" s="70"/>
      <c r="F490" s="70"/>
      <c r="G490" s="70"/>
      <c r="H490" s="70"/>
    </row>
    <row r="491" spans="2:8" x14ac:dyDescent="0.35">
      <c r="B491" s="70"/>
      <c r="C491" s="70"/>
      <c r="D491" s="70"/>
      <c r="E491" s="70"/>
      <c r="F491" s="70"/>
      <c r="G491" s="70"/>
      <c r="H491" s="70"/>
    </row>
    <row r="492" spans="2:8" x14ac:dyDescent="0.35">
      <c r="B492" s="70"/>
      <c r="C492" s="70"/>
      <c r="D492" s="70"/>
      <c r="E492" s="70"/>
      <c r="F492" s="70"/>
      <c r="G492" s="70"/>
      <c r="H492" s="70"/>
    </row>
    <row r="493" spans="2:8" x14ac:dyDescent="0.35">
      <c r="B493" s="70"/>
      <c r="C493" s="70"/>
      <c r="D493" s="70"/>
      <c r="E493" s="70"/>
      <c r="F493" s="70"/>
      <c r="G493" s="70"/>
      <c r="H493" s="70"/>
    </row>
    <row r="494" spans="2:8" x14ac:dyDescent="0.35">
      <c r="B494" s="70"/>
      <c r="C494" s="70"/>
      <c r="D494" s="70"/>
      <c r="E494" s="70"/>
      <c r="F494" s="70"/>
      <c r="G494" s="70"/>
      <c r="H494" s="70"/>
    </row>
    <row r="495" spans="2:8" x14ac:dyDescent="0.35">
      <c r="B495" s="70"/>
      <c r="C495" s="70"/>
      <c r="D495" s="70"/>
      <c r="E495" s="70"/>
      <c r="F495" s="70"/>
      <c r="G495" s="70"/>
      <c r="H495" s="70"/>
    </row>
    <row r="496" spans="2:8" x14ac:dyDescent="0.35">
      <c r="B496" s="70"/>
      <c r="C496" s="70"/>
      <c r="D496" s="70"/>
      <c r="E496" s="70"/>
      <c r="F496" s="70"/>
      <c r="G496" s="70"/>
      <c r="H496" s="70"/>
    </row>
    <row r="497" spans="2:8" x14ac:dyDescent="0.35">
      <c r="B497" s="70"/>
      <c r="C497" s="70"/>
      <c r="D497" s="70"/>
      <c r="E497" s="70"/>
      <c r="F497" s="70"/>
      <c r="G497" s="70"/>
      <c r="H497" s="70"/>
    </row>
    <row r="498" spans="2:8" x14ac:dyDescent="0.35">
      <c r="B498" s="70"/>
      <c r="C498" s="70"/>
      <c r="D498" s="70"/>
      <c r="E498" s="70"/>
      <c r="F498" s="70"/>
      <c r="G498" s="70"/>
      <c r="H498" s="70"/>
    </row>
    <row r="499" spans="2:8" x14ac:dyDescent="0.35">
      <c r="B499" s="70"/>
      <c r="C499" s="70"/>
      <c r="D499" s="70"/>
      <c r="E499" s="70"/>
      <c r="F499" s="70"/>
      <c r="G499" s="70"/>
      <c r="H499" s="70"/>
    </row>
    <row r="500" spans="2:8" x14ac:dyDescent="0.35">
      <c r="B500" s="70"/>
      <c r="C500" s="70"/>
      <c r="D500" s="70"/>
      <c r="E500" s="70"/>
      <c r="F500" s="70"/>
      <c r="G500" s="70"/>
      <c r="H500" s="70"/>
    </row>
    <row r="501" spans="2:8" x14ac:dyDescent="0.35">
      <c r="B501" s="70"/>
      <c r="C501" s="70"/>
      <c r="D501" s="70"/>
      <c r="E501" s="70"/>
      <c r="F501" s="70"/>
      <c r="G501" s="70"/>
      <c r="H501" s="70"/>
    </row>
    <row r="502" spans="2:8" x14ac:dyDescent="0.35">
      <c r="B502" s="70"/>
      <c r="C502" s="70"/>
      <c r="D502" s="70"/>
      <c r="E502" s="70"/>
      <c r="F502" s="70"/>
      <c r="G502" s="70"/>
      <c r="H502" s="70"/>
    </row>
    <row r="503" spans="2:8" x14ac:dyDescent="0.35">
      <c r="B503" s="70"/>
      <c r="C503" s="70"/>
      <c r="D503" s="70"/>
      <c r="E503" s="70"/>
      <c r="F503" s="70"/>
      <c r="G503" s="70"/>
      <c r="H503" s="70"/>
    </row>
    <row r="504" spans="2:8" x14ac:dyDescent="0.35">
      <c r="B504" s="70"/>
      <c r="C504" s="70"/>
      <c r="D504" s="70"/>
      <c r="E504" s="70"/>
      <c r="F504" s="70"/>
      <c r="G504" s="70"/>
      <c r="H504" s="70"/>
    </row>
    <row r="505" spans="2:8" x14ac:dyDescent="0.35">
      <c r="B505" s="70"/>
      <c r="C505" s="70"/>
      <c r="D505" s="70"/>
      <c r="E505" s="70"/>
      <c r="F505" s="70"/>
      <c r="G505" s="70"/>
      <c r="H505" s="70"/>
    </row>
    <row r="506" spans="2:8" x14ac:dyDescent="0.35">
      <c r="B506" s="70"/>
      <c r="C506" s="70"/>
      <c r="D506" s="70"/>
      <c r="E506" s="70"/>
      <c r="F506" s="70"/>
      <c r="G506" s="70"/>
      <c r="H506" s="70"/>
    </row>
    <row r="507" spans="2:8" x14ac:dyDescent="0.35">
      <c r="B507" s="70"/>
      <c r="C507" s="70"/>
      <c r="D507" s="70"/>
      <c r="E507" s="70"/>
      <c r="F507" s="70"/>
      <c r="G507" s="70"/>
      <c r="H507" s="70"/>
    </row>
    <row r="508" spans="2:8" x14ac:dyDescent="0.35">
      <c r="B508" s="70"/>
      <c r="C508" s="70"/>
      <c r="D508" s="70"/>
      <c r="E508" s="70"/>
      <c r="F508" s="70"/>
      <c r="G508" s="70"/>
      <c r="H508" s="70"/>
    </row>
    <row r="509" spans="2:8" x14ac:dyDescent="0.35">
      <c r="B509" s="70"/>
      <c r="C509" s="70"/>
      <c r="D509" s="70"/>
      <c r="E509" s="70"/>
      <c r="F509" s="70"/>
      <c r="G509" s="70"/>
      <c r="H509" s="70"/>
    </row>
    <row r="510" spans="2:8" x14ac:dyDescent="0.35">
      <c r="B510" s="70"/>
      <c r="C510" s="70"/>
      <c r="D510" s="70"/>
      <c r="E510" s="70"/>
      <c r="F510" s="70"/>
      <c r="G510" s="70"/>
      <c r="H510" s="70"/>
    </row>
    <row r="511" spans="2:8" x14ac:dyDescent="0.35">
      <c r="B511" s="70"/>
      <c r="C511" s="70"/>
      <c r="D511" s="70"/>
      <c r="E511" s="70"/>
      <c r="F511" s="70"/>
      <c r="G511" s="70"/>
      <c r="H511" s="70"/>
    </row>
    <row r="512" spans="2:8" x14ac:dyDescent="0.35">
      <c r="B512" s="70"/>
      <c r="C512" s="70"/>
      <c r="D512" s="70"/>
      <c r="E512" s="70"/>
      <c r="F512" s="70"/>
      <c r="G512" s="70"/>
      <c r="H512" s="70"/>
    </row>
    <row r="513" spans="2:8" x14ac:dyDescent="0.35">
      <c r="B513" s="70"/>
      <c r="C513" s="70"/>
      <c r="D513" s="70"/>
      <c r="E513" s="70"/>
      <c r="F513" s="70"/>
      <c r="G513" s="70"/>
      <c r="H513" s="70"/>
    </row>
    <row r="514" spans="2:8" x14ac:dyDescent="0.35">
      <c r="B514" s="70"/>
      <c r="C514" s="70"/>
      <c r="D514" s="70"/>
      <c r="E514" s="70"/>
      <c r="F514" s="70"/>
      <c r="G514" s="70"/>
      <c r="H514" s="70"/>
    </row>
    <row r="515" spans="2:8" x14ac:dyDescent="0.35">
      <c r="B515" s="70"/>
      <c r="C515" s="70"/>
      <c r="D515" s="70"/>
      <c r="E515" s="70"/>
      <c r="F515" s="70"/>
      <c r="G515" s="70"/>
      <c r="H515" s="70"/>
    </row>
    <row r="516" spans="2:8" x14ac:dyDescent="0.35">
      <c r="B516" s="70"/>
      <c r="C516" s="70"/>
      <c r="D516" s="70"/>
      <c r="E516" s="70"/>
      <c r="F516" s="70"/>
      <c r="G516" s="70"/>
      <c r="H516" s="70"/>
    </row>
    <row r="517" spans="2:8" x14ac:dyDescent="0.35">
      <c r="B517" s="70"/>
      <c r="C517" s="70"/>
      <c r="D517" s="70"/>
      <c r="E517" s="70"/>
      <c r="F517" s="70"/>
      <c r="G517" s="70"/>
      <c r="H517" s="70"/>
    </row>
    <row r="518" spans="2:8" x14ac:dyDescent="0.35">
      <c r="B518" s="70"/>
      <c r="C518" s="70"/>
      <c r="D518" s="70"/>
      <c r="E518" s="70"/>
      <c r="F518" s="70"/>
      <c r="G518" s="70"/>
      <c r="H518" s="70"/>
    </row>
    <row r="519" spans="2:8" x14ac:dyDescent="0.35">
      <c r="B519" s="70"/>
      <c r="C519" s="70"/>
      <c r="D519" s="70"/>
      <c r="E519" s="70"/>
      <c r="F519" s="70"/>
      <c r="G519" s="70"/>
      <c r="H519" s="70"/>
    </row>
    <row r="520" spans="2:8" x14ac:dyDescent="0.35">
      <c r="B520" s="70"/>
      <c r="C520" s="70"/>
      <c r="D520" s="70"/>
      <c r="E520" s="70"/>
      <c r="F520" s="70"/>
      <c r="G520" s="70"/>
      <c r="H520" s="70"/>
    </row>
    <row r="521" spans="2:8" x14ac:dyDescent="0.35">
      <c r="B521" s="70"/>
      <c r="C521" s="70"/>
      <c r="D521" s="70"/>
      <c r="E521" s="70"/>
      <c r="F521" s="70"/>
      <c r="G521" s="70"/>
      <c r="H521" s="70"/>
    </row>
    <row r="522" spans="2:8" x14ac:dyDescent="0.35">
      <c r="B522" s="70"/>
      <c r="C522" s="70"/>
      <c r="D522" s="70"/>
      <c r="E522" s="70"/>
      <c r="F522" s="70"/>
      <c r="G522" s="70"/>
      <c r="H522" s="70"/>
    </row>
    <row r="523" spans="2:8" x14ac:dyDescent="0.35">
      <c r="B523" s="70"/>
      <c r="C523" s="70"/>
      <c r="D523" s="70"/>
      <c r="E523" s="70"/>
      <c r="F523" s="70"/>
      <c r="G523" s="70"/>
      <c r="H523" s="70"/>
    </row>
    <row r="524" spans="2:8" x14ac:dyDescent="0.35">
      <c r="B524" s="70"/>
      <c r="C524" s="70"/>
      <c r="D524" s="70"/>
      <c r="E524" s="70"/>
      <c r="F524" s="70"/>
      <c r="G524" s="70"/>
      <c r="H524" s="70"/>
    </row>
    <row r="525" spans="2:8" x14ac:dyDescent="0.35">
      <c r="B525" s="70"/>
      <c r="C525" s="70"/>
      <c r="D525" s="70"/>
      <c r="E525" s="70"/>
      <c r="F525" s="70"/>
      <c r="G525" s="70"/>
      <c r="H525" s="70"/>
    </row>
    <row r="526" spans="2:8" x14ac:dyDescent="0.35">
      <c r="B526" s="70"/>
      <c r="C526" s="70"/>
      <c r="D526" s="70"/>
      <c r="E526" s="70"/>
      <c r="F526" s="70"/>
      <c r="G526" s="70"/>
      <c r="H526" s="70"/>
    </row>
    <row r="527" spans="2:8" x14ac:dyDescent="0.35">
      <c r="B527" s="70"/>
      <c r="C527" s="70"/>
      <c r="D527" s="70"/>
      <c r="E527" s="70"/>
      <c r="F527" s="70"/>
      <c r="G527" s="70"/>
      <c r="H527" s="70"/>
    </row>
    <row r="528" spans="2:8" x14ac:dyDescent="0.35">
      <c r="B528" s="70"/>
      <c r="C528" s="70"/>
      <c r="D528" s="70"/>
      <c r="E528" s="70"/>
      <c r="F528" s="70"/>
      <c r="G528" s="70"/>
      <c r="H528" s="70"/>
    </row>
    <row r="529" spans="2:8" x14ac:dyDescent="0.35">
      <c r="B529" s="70"/>
      <c r="C529" s="70"/>
      <c r="D529" s="70"/>
      <c r="E529" s="70"/>
      <c r="F529" s="70"/>
      <c r="G529" s="70"/>
      <c r="H529" s="70"/>
    </row>
    <row r="530" spans="2:8" x14ac:dyDescent="0.35">
      <c r="B530" s="70"/>
      <c r="C530" s="70"/>
      <c r="D530" s="70"/>
      <c r="E530" s="70"/>
      <c r="F530" s="70"/>
      <c r="G530" s="70"/>
      <c r="H530" s="70"/>
    </row>
    <row r="531" spans="2:8" x14ac:dyDescent="0.35">
      <c r="B531" s="70"/>
      <c r="C531" s="70"/>
      <c r="D531" s="70"/>
      <c r="E531" s="70"/>
      <c r="F531" s="70"/>
      <c r="G531" s="70"/>
      <c r="H531" s="70"/>
    </row>
    <row r="532" spans="2:8" x14ac:dyDescent="0.35">
      <c r="B532" s="70"/>
      <c r="C532" s="70"/>
      <c r="D532" s="70"/>
      <c r="E532" s="70"/>
      <c r="F532" s="70"/>
      <c r="G532" s="70"/>
      <c r="H532" s="70"/>
    </row>
    <row r="533" spans="2:8" x14ac:dyDescent="0.35">
      <c r="B533" s="70"/>
      <c r="C533" s="70"/>
      <c r="D533" s="70"/>
      <c r="E533" s="70"/>
      <c r="F533" s="70"/>
      <c r="G533" s="70"/>
      <c r="H533" s="70"/>
    </row>
    <row r="534" spans="2:8" x14ac:dyDescent="0.35">
      <c r="B534" s="70"/>
      <c r="C534" s="70"/>
      <c r="D534" s="70"/>
      <c r="E534" s="70"/>
      <c r="F534" s="70"/>
      <c r="G534" s="70"/>
      <c r="H534" s="70"/>
    </row>
    <row r="535" spans="2:8" x14ac:dyDescent="0.35">
      <c r="B535" s="70"/>
      <c r="C535" s="70"/>
      <c r="D535" s="70"/>
      <c r="E535" s="70"/>
      <c r="F535" s="70"/>
      <c r="G535" s="70"/>
      <c r="H535" s="70"/>
    </row>
    <row r="536" spans="2:8" x14ac:dyDescent="0.35">
      <c r="B536" s="70"/>
      <c r="C536" s="70"/>
      <c r="D536" s="70"/>
      <c r="E536" s="70"/>
      <c r="F536" s="70"/>
      <c r="G536" s="70"/>
      <c r="H536" s="70"/>
    </row>
    <row r="537" spans="2:8" x14ac:dyDescent="0.35">
      <c r="B537" s="70"/>
      <c r="C537" s="70"/>
      <c r="D537" s="70"/>
      <c r="E537" s="70"/>
      <c r="F537" s="70"/>
      <c r="G537" s="70"/>
      <c r="H537" s="70"/>
    </row>
    <row r="538" spans="2:8" x14ac:dyDescent="0.35">
      <c r="B538" s="70"/>
      <c r="C538" s="70"/>
      <c r="D538" s="70"/>
      <c r="E538" s="70"/>
      <c r="F538" s="70"/>
      <c r="G538" s="70"/>
      <c r="H538" s="70"/>
    </row>
    <row r="539" spans="2:8" x14ac:dyDescent="0.35">
      <c r="B539" s="70"/>
      <c r="C539" s="70"/>
      <c r="D539" s="70"/>
      <c r="E539" s="70"/>
      <c r="F539" s="70"/>
      <c r="G539" s="70"/>
      <c r="H539" s="70"/>
    </row>
    <row r="540" spans="2:8" x14ac:dyDescent="0.35">
      <c r="B540" s="70"/>
      <c r="C540" s="70"/>
      <c r="D540" s="70"/>
      <c r="E540" s="70"/>
      <c r="F540" s="70"/>
      <c r="G540" s="70"/>
      <c r="H540" s="70"/>
    </row>
    <row r="541" spans="2:8" x14ac:dyDescent="0.35">
      <c r="B541" s="70"/>
      <c r="C541" s="70"/>
      <c r="D541" s="70"/>
      <c r="E541" s="70"/>
      <c r="F541" s="70"/>
      <c r="G541" s="70"/>
      <c r="H541" s="70"/>
    </row>
    <row r="542" spans="2:8" x14ac:dyDescent="0.35">
      <c r="B542" s="70"/>
      <c r="C542" s="70"/>
      <c r="D542" s="70"/>
      <c r="E542" s="70"/>
      <c r="F542" s="70"/>
      <c r="G542" s="70"/>
      <c r="H542" s="70"/>
    </row>
  </sheetData>
  <mergeCells count="10">
    <mergeCell ref="A105:G105"/>
    <mergeCell ref="A104:G104"/>
    <mergeCell ref="A6:A9"/>
    <mergeCell ref="B6:B9"/>
    <mergeCell ref="E1:F2"/>
    <mergeCell ref="G6:H8"/>
    <mergeCell ref="A5:I5"/>
    <mergeCell ref="E7:F7"/>
    <mergeCell ref="C8:D8"/>
    <mergeCell ref="C6:D7"/>
  </mergeCells>
  <pageMargins left="0.7" right="0.7" top="0.75" bottom="0.75" header="0.51180555555555496" footer="0.51180555555555496"/>
  <pageSetup paperSize="9" firstPageNumber="0" orientation="portrait" useFirstPageNumber="1" horizontalDpi="300" verticalDpi="300"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L24"/>
  <sheetViews>
    <sheetView showGridLines="0" showRowColHeaders="0" zoomScaleNormal="100" workbookViewId="0">
      <selection sqref="A1:C1"/>
    </sheetView>
  </sheetViews>
  <sheetFormatPr baseColWidth="10" defaultColWidth="7.3046875" defaultRowHeight="21" x14ac:dyDescent="0.35"/>
  <cols>
    <col min="1" max="1" width="20.07421875" customWidth="1"/>
    <col min="2" max="2" width="6.07421875" customWidth="1"/>
    <col min="3" max="3" width="5.4609375" customWidth="1"/>
    <col min="4" max="4" width="5" customWidth="1"/>
    <col min="5" max="5" width="5.765625" customWidth="1"/>
    <col min="6" max="6" width="5.23046875" customWidth="1"/>
    <col min="7" max="7" width="5" customWidth="1"/>
    <col min="8" max="8" width="5.765625" customWidth="1"/>
    <col min="9" max="9" width="5.23046875" customWidth="1"/>
    <col min="10" max="10" width="5" customWidth="1"/>
    <col min="11" max="11" width="5.765625" customWidth="1"/>
    <col min="12" max="12" width="5.23046875" customWidth="1"/>
  </cols>
  <sheetData>
    <row r="1" spans="1:12" ht="18.75" customHeight="1" x14ac:dyDescent="0.35">
      <c r="A1" s="1345" t="s">
        <v>1781</v>
      </c>
      <c r="B1" s="1345"/>
      <c r="C1" s="1345"/>
      <c r="E1" s="1300" t="s">
        <v>1782</v>
      </c>
      <c r="F1" s="1300"/>
      <c r="G1" s="1300"/>
      <c r="H1" s="1300"/>
      <c r="I1" s="1300"/>
      <c r="J1" s="1300"/>
      <c r="K1" s="1300"/>
      <c r="L1" s="1300"/>
    </row>
    <row r="2" spans="1:12" ht="12.75" customHeight="1" x14ac:dyDescent="0.35">
      <c r="E2" s="1300"/>
      <c r="F2" s="1300"/>
      <c r="G2" s="1300"/>
      <c r="H2" s="1300"/>
      <c r="I2" s="1300"/>
      <c r="J2" s="1300"/>
      <c r="K2" s="1300"/>
      <c r="L2" s="1300"/>
    </row>
    <row r="5" spans="1:12" ht="12.75" customHeight="1" x14ac:dyDescent="0.35">
      <c r="A5" s="57" t="s">
        <v>1783</v>
      </c>
      <c r="B5" s="58"/>
      <c r="C5" s="58"/>
      <c r="D5" s="58"/>
      <c r="E5" s="58"/>
      <c r="F5" s="58"/>
      <c r="G5" s="58"/>
      <c r="H5" s="58"/>
      <c r="I5" s="58"/>
      <c r="J5" s="58"/>
      <c r="K5" s="58"/>
      <c r="L5" s="58"/>
    </row>
    <row r="6" spans="1:12" ht="12.75" customHeight="1" x14ac:dyDescent="0.35">
      <c r="A6" s="57"/>
      <c r="B6" s="58"/>
      <c r="C6" s="58"/>
      <c r="D6" s="58"/>
      <c r="E6" s="58"/>
      <c r="F6" s="58"/>
      <c r="G6" s="58"/>
      <c r="H6" s="58"/>
      <c r="I6" s="58"/>
      <c r="J6" s="58"/>
      <c r="K6" s="58"/>
      <c r="L6" s="58"/>
    </row>
    <row r="7" spans="1:12" ht="24" customHeight="1" x14ac:dyDescent="0.35">
      <c r="A7" s="1408" t="s">
        <v>2327</v>
      </c>
      <c r="B7" s="1408"/>
      <c r="C7" s="1408"/>
      <c r="D7" s="1408"/>
      <c r="E7" s="1408"/>
      <c r="F7" s="1408"/>
      <c r="G7" s="1408"/>
      <c r="H7" s="1408"/>
      <c r="I7" s="1408"/>
      <c r="J7" s="1408"/>
      <c r="K7" s="1408"/>
      <c r="L7" s="1408"/>
    </row>
    <row r="8" spans="1:12" ht="14.25" customHeight="1" x14ac:dyDescent="0.35">
      <c r="A8" s="1346" t="s">
        <v>1784</v>
      </c>
      <c r="B8" s="1346" t="s">
        <v>1785</v>
      </c>
      <c r="C8" s="1346"/>
      <c r="D8" s="1584" t="s">
        <v>61</v>
      </c>
      <c r="E8" s="1346" t="s">
        <v>117</v>
      </c>
      <c r="F8" s="1346"/>
      <c r="G8" s="1585" t="s">
        <v>1786</v>
      </c>
      <c r="H8" s="1585"/>
      <c r="I8" s="1585"/>
      <c r="J8" s="1585"/>
      <c r="K8" s="1585"/>
      <c r="L8" s="1585"/>
    </row>
    <row r="9" spans="1:12" ht="15.75" customHeight="1" x14ac:dyDescent="0.35">
      <c r="A9" s="1346"/>
      <c r="B9" s="1346"/>
      <c r="C9" s="1346"/>
      <c r="D9" s="1584"/>
      <c r="E9" s="1346"/>
      <c r="F9" s="1346"/>
      <c r="G9" s="1585"/>
      <c r="H9" s="1585"/>
      <c r="I9" s="1585"/>
      <c r="J9" s="1585"/>
      <c r="K9" s="1585"/>
      <c r="L9" s="1585"/>
    </row>
    <row r="10" spans="1:12" ht="15.75" customHeight="1" x14ac:dyDescent="0.35">
      <c r="A10" s="1346"/>
      <c r="B10" s="1346" t="s">
        <v>1787</v>
      </c>
      <c r="C10" s="1346" t="s">
        <v>1788</v>
      </c>
      <c r="D10" s="1584"/>
      <c r="E10" s="1346" t="s">
        <v>111</v>
      </c>
      <c r="F10" s="1346"/>
      <c r="G10" s="1584" t="s">
        <v>61</v>
      </c>
      <c r="H10" s="1351" t="s">
        <v>165</v>
      </c>
      <c r="I10" s="1351"/>
      <c r="J10" s="1584" t="s">
        <v>61</v>
      </c>
      <c r="K10" s="1351" t="s">
        <v>1789</v>
      </c>
      <c r="L10" s="1351"/>
    </row>
    <row r="11" spans="1:12" ht="12.75" customHeight="1" x14ac:dyDescent="0.35">
      <c r="A11" s="1346"/>
      <c r="B11" s="1346"/>
      <c r="C11" s="1346"/>
      <c r="D11" s="1584"/>
      <c r="E11" s="59" t="s">
        <v>114</v>
      </c>
      <c r="F11" s="59" t="s">
        <v>115</v>
      </c>
      <c r="G11" s="1584"/>
      <c r="H11" s="59" t="s">
        <v>114</v>
      </c>
      <c r="I11" s="59" t="s">
        <v>115</v>
      </c>
      <c r="J11" s="1584"/>
      <c r="K11" s="59" t="s">
        <v>114</v>
      </c>
      <c r="L11" s="59" t="s">
        <v>115</v>
      </c>
    </row>
    <row r="12" spans="1:12" ht="13.5" customHeight="1" x14ac:dyDescent="0.35">
      <c r="A12" s="61" t="s">
        <v>61</v>
      </c>
      <c r="B12" s="62">
        <f>B13+B18</f>
        <v>63</v>
      </c>
      <c r="C12" s="62">
        <f>SUM(C13+C18)</f>
        <v>8424</v>
      </c>
      <c r="D12" s="63">
        <f t="shared" ref="D12:D21" si="0">E12+F12</f>
        <v>901</v>
      </c>
      <c r="E12" s="62">
        <f>E13+E18</f>
        <v>789</v>
      </c>
      <c r="F12" s="62">
        <f>F13+F18</f>
        <v>112</v>
      </c>
      <c r="G12" s="63">
        <f>H12+I12</f>
        <v>42</v>
      </c>
      <c r="H12" s="62">
        <f>H13+H18</f>
        <v>34</v>
      </c>
      <c r="I12" s="62">
        <f>I13+I18</f>
        <v>8</v>
      </c>
      <c r="J12" s="63">
        <f>K12+L12</f>
        <v>29</v>
      </c>
      <c r="K12" s="62">
        <f>K13+K18</f>
        <v>13</v>
      </c>
      <c r="L12" s="62">
        <f>L13+L18</f>
        <v>16</v>
      </c>
    </row>
    <row r="13" spans="1:12" ht="13.5" customHeight="1" x14ac:dyDescent="0.35">
      <c r="A13" s="64" t="s">
        <v>1790</v>
      </c>
      <c r="B13" s="65">
        <f>SUM(B14:B17)</f>
        <v>29</v>
      </c>
      <c r="C13" s="65">
        <f>SUM(C14:C17)</f>
        <v>4533</v>
      </c>
      <c r="D13" s="63">
        <f t="shared" si="0"/>
        <v>378</v>
      </c>
      <c r="E13" s="65">
        <f>SUM(E14:E17)</f>
        <v>367</v>
      </c>
      <c r="F13" s="65">
        <f>SUM(F14:F17)</f>
        <v>11</v>
      </c>
      <c r="G13" s="63">
        <f>H13+I13</f>
        <v>21</v>
      </c>
      <c r="H13" s="65">
        <v>17</v>
      </c>
      <c r="I13" s="65">
        <v>4</v>
      </c>
      <c r="J13" s="63">
        <f>K13+L13</f>
        <v>25</v>
      </c>
      <c r="K13" s="65">
        <v>10</v>
      </c>
      <c r="L13" s="65">
        <v>15</v>
      </c>
    </row>
    <row r="14" spans="1:12" ht="13.5" customHeight="1" x14ac:dyDescent="0.35">
      <c r="A14" s="66" t="s">
        <v>1791</v>
      </c>
      <c r="B14" s="67">
        <v>28</v>
      </c>
      <c r="C14" s="67">
        <v>4455</v>
      </c>
      <c r="D14" s="63">
        <f t="shared" si="0"/>
        <v>365</v>
      </c>
      <c r="E14" s="67">
        <v>355</v>
      </c>
      <c r="F14" s="67">
        <v>10</v>
      </c>
      <c r="G14" s="63" t="s">
        <v>42</v>
      </c>
      <c r="H14" s="67" t="s">
        <v>42</v>
      </c>
      <c r="I14" s="67" t="s">
        <v>42</v>
      </c>
      <c r="J14" s="63" t="s">
        <v>42</v>
      </c>
      <c r="K14" s="67" t="s">
        <v>42</v>
      </c>
      <c r="L14" s="67" t="s">
        <v>42</v>
      </c>
    </row>
    <row r="15" spans="1:12" ht="13.5" customHeight="1" x14ac:dyDescent="0.35">
      <c r="A15" s="66" t="s">
        <v>1792</v>
      </c>
      <c r="B15" s="67" t="s">
        <v>42</v>
      </c>
      <c r="C15" s="67" t="s">
        <v>42</v>
      </c>
      <c r="D15" s="63" t="s">
        <v>42</v>
      </c>
      <c r="E15" s="67" t="s">
        <v>42</v>
      </c>
      <c r="F15" s="67" t="s">
        <v>42</v>
      </c>
      <c r="G15" s="63" t="s">
        <v>42</v>
      </c>
      <c r="H15" s="67" t="s">
        <v>42</v>
      </c>
      <c r="I15" s="67" t="s">
        <v>42</v>
      </c>
      <c r="J15" s="63" t="s">
        <v>42</v>
      </c>
      <c r="K15" s="67" t="s">
        <v>42</v>
      </c>
      <c r="L15" s="67" t="s">
        <v>42</v>
      </c>
    </row>
    <row r="16" spans="1:12" ht="13.5" customHeight="1" x14ac:dyDescent="0.35">
      <c r="A16" s="66" t="s">
        <v>1793</v>
      </c>
      <c r="B16" s="67" t="s">
        <v>42</v>
      </c>
      <c r="C16" s="67" t="s">
        <v>42</v>
      </c>
      <c r="D16" s="63" t="s">
        <v>42</v>
      </c>
      <c r="E16" s="67" t="s">
        <v>42</v>
      </c>
      <c r="F16" s="67" t="s">
        <v>42</v>
      </c>
      <c r="G16" s="63" t="s">
        <v>42</v>
      </c>
      <c r="H16" s="67" t="s">
        <v>42</v>
      </c>
      <c r="I16" s="67" t="s">
        <v>42</v>
      </c>
      <c r="J16" s="63" t="s">
        <v>42</v>
      </c>
      <c r="K16" s="67" t="s">
        <v>42</v>
      </c>
      <c r="L16" s="67" t="s">
        <v>42</v>
      </c>
    </row>
    <row r="17" spans="1:12" ht="13.5" customHeight="1" x14ac:dyDescent="0.35">
      <c r="A17" s="66" t="s">
        <v>1794</v>
      </c>
      <c r="B17" s="67">
        <v>1</v>
      </c>
      <c r="C17" s="67">
        <v>78</v>
      </c>
      <c r="D17" s="63">
        <f t="shared" si="0"/>
        <v>13</v>
      </c>
      <c r="E17" s="67">
        <v>12</v>
      </c>
      <c r="F17" s="67">
        <v>1</v>
      </c>
      <c r="G17" s="63" t="s">
        <v>42</v>
      </c>
      <c r="H17" s="67" t="s">
        <v>42</v>
      </c>
      <c r="I17" s="67" t="s">
        <v>42</v>
      </c>
      <c r="J17" s="63" t="s">
        <v>42</v>
      </c>
      <c r="K17" s="67" t="s">
        <v>42</v>
      </c>
      <c r="L17" s="67" t="s">
        <v>42</v>
      </c>
    </row>
    <row r="18" spans="1:12" ht="13.5" customHeight="1" x14ac:dyDescent="0.35">
      <c r="A18" s="64" t="s">
        <v>1795</v>
      </c>
      <c r="B18" s="65">
        <f>SUM(B19:B22)</f>
        <v>34</v>
      </c>
      <c r="C18" s="65">
        <f>SUM(C19:C22)</f>
        <v>3891</v>
      </c>
      <c r="D18" s="63">
        <f t="shared" si="0"/>
        <v>523</v>
      </c>
      <c r="E18" s="65">
        <f>SUM(E19:E22)</f>
        <v>422</v>
      </c>
      <c r="F18" s="65">
        <f>SUM(F19:F22)</f>
        <v>101</v>
      </c>
      <c r="G18" s="63">
        <f>H18+I18</f>
        <v>21</v>
      </c>
      <c r="H18" s="65">
        <v>17</v>
      </c>
      <c r="I18" s="65">
        <v>4</v>
      </c>
      <c r="J18" s="63">
        <f>K18+L18</f>
        <v>4</v>
      </c>
      <c r="K18" s="65">
        <v>3</v>
      </c>
      <c r="L18" s="65">
        <v>1</v>
      </c>
    </row>
    <row r="19" spans="1:12" ht="13.5" customHeight="1" x14ac:dyDescent="0.35">
      <c r="A19" s="66" t="s">
        <v>1791</v>
      </c>
      <c r="B19" s="67">
        <v>24</v>
      </c>
      <c r="C19" s="67">
        <v>3159</v>
      </c>
      <c r="D19" s="63">
        <f t="shared" si="0"/>
        <v>298</v>
      </c>
      <c r="E19" s="67">
        <v>289</v>
      </c>
      <c r="F19" s="67">
        <v>9</v>
      </c>
      <c r="G19" s="63" t="s">
        <v>42</v>
      </c>
      <c r="H19" s="67" t="s">
        <v>42</v>
      </c>
      <c r="I19" s="67" t="s">
        <v>42</v>
      </c>
      <c r="J19" s="63" t="s">
        <v>42</v>
      </c>
      <c r="K19" s="67" t="s">
        <v>42</v>
      </c>
      <c r="L19" s="67" t="s">
        <v>42</v>
      </c>
    </row>
    <row r="20" spans="1:12" ht="13.5" customHeight="1" x14ac:dyDescent="0.35">
      <c r="A20" s="66" t="s">
        <v>1792</v>
      </c>
      <c r="B20" s="67" t="s">
        <v>42</v>
      </c>
      <c r="C20" s="67" t="s">
        <v>42</v>
      </c>
      <c r="D20" s="63" t="s">
        <v>42</v>
      </c>
      <c r="E20" s="67" t="s">
        <v>42</v>
      </c>
      <c r="F20" s="67" t="s">
        <v>42</v>
      </c>
      <c r="G20" s="63" t="s">
        <v>42</v>
      </c>
      <c r="H20" s="67" t="s">
        <v>42</v>
      </c>
      <c r="I20" s="67" t="s">
        <v>42</v>
      </c>
      <c r="J20" s="63" t="s">
        <v>42</v>
      </c>
      <c r="K20" s="67" t="s">
        <v>42</v>
      </c>
      <c r="L20" s="67" t="s">
        <v>42</v>
      </c>
    </row>
    <row r="21" spans="1:12" ht="13.5" customHeight="1" x14ac:dyDescent="0.35">
      <c r="A21" s="66" t="s">
        <v>1793</v>
      </c>
      <c r="B21" s="67">
        <v>10</v>
      </c>
      <c r="C21" s="67">
        <v>732</v>
      </c>
      <c r="D21" s="63">
        <f t="shared" si="0"/>
        <v>225</v>
      </c>
      <c r="E21" s="67">
        <v>133</v>
      </c>
      <c r="F21" s="67">
        <v>92</v>
      </c>
      <c r="G21" s="63" t="s">
        <v>42</v>
      </c>
      <c r="H21" s="67" t="s">
        <v>42</v>
      </c>
      <c r="I21" s="67" t="s">
        <v>42</v>
      </c>
      <c r="J21" s="63" t="s">
        <v>42</v>
      </c>
      <c r="K21" s="67" t="s">
        <v>42</v>
      </c>
      <c r="L21" s="67" t="s">
        <v>42</v>
      </c>
    </row>
    <row r="22" spans="1:12" ht="12.75" customHeight="1" x14ac:dyDescent="0.35">
      <c r="A22" s="66" t="s">
        <v>1794</v>
      </c>
      <c r="B22" s="67" t="s">
        <v>42</v>
      </c>
      <c r="C22" s="67" t="s">
        <v>42</v>
      </c>
      <c r="D22" s="63" t="s">
        <v>42</v>
      </c>
      <c r="E22" s="67" t="s">
        <v>42</v>
      </c>
      <c r="F22" s="67" t="s">
        <v>42</v>
      </c>
      <c r="G22" s="63" t="s">
        <v>42</v>
      </c>
      <c r="H22" s="67" t="s">
        <v>42</v>
      </c>
      <c r="I22" s="67" t="s">
        <v>42</v>
      </c>
      <c r="J22" s="63" t="s">
        <v>42</v>
      </c>
      <c r="K22" s="67" t="s">
        <v>42</v>
      </c>
      <c r="L22" s="67" t="s">
        <v>42</v>
      </c>
    </row>
    <row r="24" spans="1:12" ht="12.75" customHeight="1" x14ac:dyDescent="0.35">
      <c r="A24" s="68" t="s">
        <v>1796</v>
      </c>
    </row>
  </sheetData>
  <mergeCells count="15">
    <mergeCell ref="A1:C1"/>
    <mergeCell ref="A7:L7"/>
    <mergeCell ref="E10:F10"/>
    <mergeCell ref="H10:I10"/>
    <mergeCell ref="K10:L10"/>
    <mergeCell ref="A8:A11"/>
    <mergeCell ref="B10:B11"/>
    <mergeCell ref="C10:C11"/>
    <mergeCell ref="D8:D11"/>
    <mergeCell ref="G10:G11"/>
    <mergeCell ref="J10:J11"/>
    <mergeCell ref="E1:L2"/>
    <mergeCell ref="B8:C9"/>
    <mergeCell ref="E8:F9"/>
    <mergeCell ref="G8:L9"/>
  </mergeCells>
  <pageMargins left="0.59027777777777801" right="0" top="0.98402777777777795" bottom="0.98402777777777795" header="0.51180555555555496" footer="0.51180555555555496"/>
  <pageSetup paperSize="9" firstPageNumber="0" orientation="portrait" useFirstPageNumber="1" horizontalDpi="300" verticalDpi="300"/>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Y761"/>
  <sheetViews>
    <sheetView showGridLines="0" showRowColHeaders="0" zoomScale="80" zoomScaleNormal="80" workbookViewId="0"/>
  </sheetViews>
  <sheetFormatPr baseColWidth="10" defaultColWidth="10.69140625" defaultRowHeight="21" x14ac:dyDescent="0.35"/>
  <cols>
    <col min="1" max="1" width="82.15234375" customWidth="1"/>
    <col min="2" max="2" width="8.765625" customWidth="1"/>
    <col min="3" max="9" width="6.69140625" customWidth="1"/>
  </cols>
  <sheetData>
    <row r="1" spans="1:25" x14ac:dyDescent="0.35">
      <c r="A1" s="43" t="s">
        <v>1797</v>
      </c>
    </row>
    <row r="2" spans="1:25" ht="21.75" customHeight="1" x14ac:dyDescent="0.35">
      <c r="A2" s="43" t="s">
        <v>1798</v>
      </c>
      <c r="C2" s="1300" t="s">
        <v>1799</v>
      </c>
      <c r="D2" s="1300"/>
      <c r="E2" s="1300"/>
      <c r="F2" s="1300"/>
      <c r="G2" s="1300"/>
      <c r="H2" s="1300"/>
      <c r="I2" s="1300"/>
      <c r="J2" s="1300"/>
    </row>
    <row r="3" spans="1:25" x14ac:dyDescent="0.35">
      <c r="C3" s="1300"/>
      <c r="D3" s="1300"/>
      <c r="E3" s="1300"/>
      <c r="F3" s="1300"/>
      <c r="G3" s="1300"/>
      <c r="H3" s="1300"/>
      <c r="I3" s="1300"/>
      <c r="J3" s="1300"/>
    </row>
    <row r="4" spans="1:25" x14ac:dyDescent="0.35">
      <c r="A4" s="44" t="s">
        <v>1800</v>
      </c>
    </row>
    <row r="5" spans="1:25" ht="33.75" customHeight="1" x14ac:dyDescent="0.35">
      <c r="A5" s="1586" t="s">
        <v>2588</v>
      </c>
      <c r="B5" s="1586"/>
      <c r="C5" s="1586"/>
      <c r="D5" s="1586"/>
      <c r="E5" s="1586"/>
      <c r="F5" s="1586"/>
      <c r="G5" s="1586"/>
      <c r="H5" s="49"/>
      <c r="I5" s="49"/>
    </row>
    <row r="6" spans="1:25" x14ac:dyDescent="0.35">
      <c r="A6" s="1591" t="s">
        <v>1801</v>
      </c>
      <c r="B6" s="1314" t="s">
        <v>61</v>
      </c>
      <c r="C6" s="1587" t="s">
        <v>1245</v>
      </c>
      <c r="D6" s="1587"/>
      <c r="E6" s="1587"/>
      <c r="F6" s="1314" t="s">
        <v>61</v>
      </c>
      <c r="G6" s="1588" t="s">
        <v>165</v>
      </c>
      <c r="H6" s="1588"/>
      <c r="I6" s="1588"/>
      <c r="J6" s="52"/>
      <c r="K6" s="52"/>
      <c r="L6" s="52"/>
      <c r="M6" s="52"/>
      <c r="N6" s="43"/>
      <c r="O6" s="43"/>
      <c r="P6" s="43"/>
      <c r="Q6" s="43"/>
      <c r="R6" s="43"/>
      <c r="S6" s="43"/>
      <c r="T6" s="43"/>
      <c r="U6" s="43"/>
      <c r="V6" s="43"/>
      <c r="W6" s="43"/>
      <c r="X6" s="43"/>
    </row>
    <row r="7" spans="1:25" x14ac:dyDescent="0.35">
      <c r="A7" s="1591"/>
      <c r="B7" s="1314"/>
      <c r="C7" s="1589" t="s">
        <v>111</v>
      </c>
      <c r="D7" s="1589"/>
      <c r="E7" s="1589"/>
      <c r="F7" s="1314"/>
      <c r="G7" s="1590" t="s">
        <v>111</v>
      </c>
      <c r="H7" s="1590"/>
      <c r="I7" s="1590"/>
      <c r="J7" s="52"/>
      <c r="K7" s="52"/>
      <c r="L7" s="52"/>
      <c r="M7" s="52"/>
      <c r="N7" s="43"/>
      <c r="O7" s="43"/>
      <c r="P7" s="43"/>
      <c r="Q7" s="43"/>
      <c r="R7" s="43"/>
      <c r="S7" s="43"/>
      <c r="T7" s="43"/>
      <c r="U7" s="43"/>
      <c r="V7" s="43"/>
      <c r="W7" s="43"/>
      <c r="X7" s="43"/>
      <c r="Y7" s="43"/>
    </row>
    <row r="8" spans="1:25" x14ac:dyDescent="0.35">
      <c r="A8" s="1591"/>
      <c r="B8" s="1314"/>
      <c r="C8" s="18" t="s">
        <v>115</v>
      </c>
      <c r="D8" s="18" t="s">
        <v>869</v>
      </c>
      <c r="E8" s="18" t="s">
        <v>1802</v>
      </c>
      <c r="F8" s="1314"/>
      <c r="G8" s="50" t="s">
        <v>115</v>
      </c>
      <c r="H8" s="50" t="s">
        <v>869</v>
      </c>
      <c r="I8" s="18" t="s">
        <v>1802</v>
      </c>
      <c r="J8" s="52"/>
      <c r="K8" s="52"/>
      <c r="L8" s="52"/>
      <c r="M8" s="52"/>
      <c r="N8" s="43"/>
      <c r="O8" s="43"/>
      <c r="P8" s="43"/>
      <c r="Q8" s="43"/>
      <c r="R8" s="43"/>
      <c r="S8" s="43"/>
      <c r="T8" s="43"/>
      <c r="U8" s="43"/>
      <c r="V8" s="43"/>
      <c r="W8" s="43"/>
      <c r="X8" s="43"/>
      <c r="Y8" s="43"/>
    </row>
    <row r="9" spans="1:25" x14ac:dyDescent="0.35">
      <c r="A9" s="46" t="s">
        <v>1803</v>
      </c>
      <c r="B9" s="47">
        <v>163400</v>
      </c>
      <c r="C9" s="47">
        <v>72244</v>
      </c>
      <c r="D9" s="47">
        <v>90337</v>
      </c>
      <c r="E9" s="47">
        <v>819</v>
      </c>
      <c r="F9" s="47">
        <v>11195</v>
      </c>
      <c r="G9" s="47">
        <v>4760</v>
      </c>
      <c r="H9" s="47">
        <v>6325</v>
      </c>
      <c r="I9" s="47">
        <v>110</v>
      </c>
      <c r="J9" s="53"/>
      <c r="K9" s="53"/>
      <c r="L9" s="53"/>
      <c r="M9" s="53"/>
      <c r="N9" s="55"/>
      <c r="O9" s="55"/>
      <c r="P9" s="55"/>
      <c r="Q9" s="55"/>
      <c r="R9" s="55"/>
      <c r="S9" s="55"/>
      <c r="T9" s="55"/>
      <c r="U9" s="55"/>
      <c r="V9" s="55"/>
      <c r="W9" s="55"/>
      <c r="X9" s="55"/>
      <c r="Y9" s="55"/>
    </row>
    <row r="10" spans="1:25" x14ac:dyDescent="0.35">
      <c r="A10" s="26" t="s">
        <v>1804</v>
      </c>
      <c r="B10" s="47">
        <v>8137</v>
      </c>
      <c r="C10" s="47">
        <v>5712</v>
      </c>
      <c r="D10" s="47">
        <v>2420</v>
      </c>
      <c r="E10" s="47">
        <v>5</v>
      </c>
      <c r="F10" s="47">
        <v>2364</v>
      </c>
      <c r="G10" s="16">
        <v>1928</v>
      </c>
      <c r="H10" s="16">
        <v>436</v>
      </c>
      <c r="I10" s="16">
        <v>0</v>
      </c>
      <c r="J10" s="52"/>
      <c r="K10" s="52"/>
      <c r="L10" s="52"/>
      <c r="M10" s="52"/>
      <c r="N10" s="43"/>
      <c r="O10" s="43"/>
      <c r="P10" s="43"/>
      <c r="Q10" s="43"/>
      <c r="R10" s="43"/>
      <c r="S10" s="43"/>
      <c r="T10" s="43"/>
      <c r="U10" s="43"/>
      <c r="V10" s="43"/>
      <c r="W10" s="43"/>
      <c r="X10" s="43"/>
      <c r="Y10" s="43"/>
    </row>
    <row r="11" spans="1:25" ht="12.75" customHeight="1" x14ac:dyDescent="0.35">
      <c r="A11" s="48" t="s">
        <v>2589</v>
      </c>
      <c r="B11" s="47">
        <v>134</v>
      </c>
      <c r="C11" s="25">
        <v>132</v>
      </c>
      <c r="D11" s="25">
        <v>2</v>
      </c>
      <c r="E11" s="25">
        <v>0</v>
      </c>
      <c r="F11" s="47">
        <v>70</v>
      </c>
      <c r="G11" s="51">
        <v>70</v>
      </c>
      <c r="H11" s="51">
        <v>0</v>
      </c>
      <c r="I11" s="51">
        <v>0</v>
      </c>
      <c r="J11" s="52"/>
      <c r="K11" s="52"/>
      <c r="L11" s="52"/>
      <c r="M11" s="52"/>
      <c r="N11" s="43"/>
      <c r="O11" s="43"/>
      <c r="P11" s="43"/>
      <c r="Q11" s="43"/>
      <c r="R11" s="43"/>
      <c r="S11" s="43"/>
      <c r="T11" s="43"/>
      <c r="U11" s="43"/>
      <c r="V11" s="43"/>
      <c r="W11" s="43"/>
      <c r="X11" s="43"/>
      <c r="Y11" s="43"/>
    </row>
    <row r="12" spans="1:25" ht="12.75" customHeight="1" x14ac:dyDescent="0.35">
      <c r="A12" s="48" t="s">
        <v>2590</v>
      </c>
      <c r="B12" s="47">
        <v>59</v>
      </c>
      <c r="C12" s="25">
        <v>50</v>
      </c>
      <c r="D12" s="25">
        <v>9</v>
      </c>
      <c r="E12" s="25">
        <v>0</v>
      </c>
      <c r="F12" s="47">
        <v>69</v>
      </c>
      <c r="G12" s="51">
        <v>59</v>
      </c>
      <c r="H12" s="51">
        <v>10</v>
      </c>
      <c r="I12" s="51">
        <v>0</v>
      </c>
      <c r="J12" s="43"/>
      <c r="K12" s="52"/>
      <c r="L12" s="52"/>
      <c r="M12" s="52"/>
      <c r="N12" s="43"/>
      <c r="O12" s="43"/>
      <c r="P12" s="43"/>
      <c r="Q12" s="43"/>
      <c r="R12" s="43"/>
      <c r="S12" s="43"/>
      <c r="T12" s="43"/>
      <c r="U12" s="43"/>
      <c r="V12" s="43"/>
      <c r="W12" s="43"/>
      <c r="X12" s="43"/>
      <c r="Y12" s="43"/>
    </row>
    <row r="13" spans="1:25" ht="12.75" customHeight="1" x14ac:dyDescent="0.35">
      <c r="A13" s="48" t="s">
        <v>1805</v>
      </c>
      <c r="B13" s="47">
        <v>190</v>
      </c>
      <c r="C13" s="25">
        <v>190</v>
      </c>
      <c r="D13" s="25">
        <v>0</v>
      </c>
      <c r="E13" s="25">
        <v>0</v>
      </c>
      <c r="F13" s="47">
        <v>88</v>
      </c>
      <c r="G13" s="51">
        <v>87</v>
      </c>
      <c r="H13" s="51">
        <v>1</v>
      </c>
      <c r="I13" s="51">
        <v>0</v>
      </c>
      <c r="J13" s="43"/>
      <c r="K13" s="52"/>
      <c r="L13" s="52"/>
      <c r="M13" s="52"/>
      <c r="N13" s="43"/>
      <c r="O13" s="43"/>
      <c r="P13" s="43"/>
      <c r="Q13" s="43"/>
      <c r="R13" s="43"/>
      <c r="S13" s="43"/>
      <c r="T13" s="43"/>
      <c r="U13" s="43"/>
      <c r="V13" s="43"/>
      <c r="W13" s="43"/>
      <c r="X13" s="43"/>
      <c r="Y13" s="43"/>
    </row>
    <row r="14" spans="1:25" ht="12.75" customHeight="1" x14ac:dyDescent="0.35">
      <c r="A14" s="48" t="s">
        <v>2591</v>
      </c>
      <c r="B14" s="47">
        <v>38</v>
      </c>
      <c r="C14" s="25">
        <v>34</v>
      </c>
      <c r="D14" s="25">
        <v>4</v>
      </c>
      <c r="E14" s="25">
        <v>0</v>
      </c>
      <c r="F14" s="47">
        <v>14</v>
      </c>
      <c r="G14" s="51">
        <v>14</v>
      </c>
      <c r="H14" s="51">
        <v>0</v>
      </c>
      <c r="I14" s="51">
        <v>0</v>
      </c>
      <c r="J14" s="43"/>
      <c r="K14" s="52"/>
      <c r="L14" s="52"/>
      <c r="M14" s="52"/>
      <c r="N14" s="43"/>
      <c r="O14" s="43"/>
      <c r="P14" s="43"/>
      <c r="Q14" s="43"/>
      <c r="R14" s="43"/>
      <c r="S14" s="43"/>
      <c r="T14" s="43"/>
      <c r="U14" s="43"/>
      <c r="V14" s="43"/>
      <c r="W14" s="43"/>
      <c r="X14" s="43"/>
      <c r="Y14" s="43"/>
    </row>
    <row r="15" spans="1:25" ht="12.75" customHeight="1" x14ac:dyDescent="0.35">
      <c r="A15" s="48" t="s">
        <v>2592</v>
      </c>
      <c r="B15" s="47">
        <v>1646</v>
      </c>
      <c r="C15" s="25">
        <v>631</v>
      </c>
      <c r="D15" s="25">
        <v>1010</v>
      </c>
      <c r="E15" s="25">
        <v>5</v>
      </c>
      <c r="F15" s="47">
        <v>80</v>
      </c>
      <c r="G15" s="51">
        <v>55</v>
      </c>
      <c r="H15" s="51">
        <v>25</v>
      </c>
      <c r="I15" s="51">
        <v>0</v>
      </c>
      <c r="J15" s="43"/>
      <c r="K15" s="52"/>
      <c r="L15" s="52"/>
      <c r="M15" s="52"/>
      <c r="N15" s="43"/>
      <c r="O15" s="43"/>
      <c r="P15" s="43"/>
      <c r="Q15" s="43"/>
      <c r="R15" s="43"/>
      <c r="S15" s="43"/>
      <c r="T15" s="43"/>
      <c r="U15" s="43"/>
      <c r="V15" s="43"/>
      <c r="W15" s="43"/>
      <c r="X15" s="43"/>
      <c r="Y15" s="43"/>
    </row>
    <row r="16" spans="1:25" ht="12.75" customHeight="1" x14ac:dyDescent="0.35">
      <c r="A16" s="48" t="s">
        <v>2593</v>
      </c>
      <c r="B16" s="47">
        <v>18</v>
      </c>
      <c r="C16" s="25">
        <v>15</v>
      </c>
      <c r="D16" s="25">
        <v>3</v>
      </c>
      <c r="E16" s="25">
        <v>0</v>
      </c>
      <c r="F16" s="47">
        <v>11</v>
      </c>
      <c r="G16" s="51">
        <v>11</v>
      </c>
      <c r="H16" s="51">
        <v>0</v>
      </c>
      <c r="I16" s="51">
        <v>0</v>
      </c>
      <c r="J16" s="43"/>
      <c r="K16" s="52"/>
      <c r="L16" s="52"/>
      <c r="M16" s="52"/>
      <c r="N16" s="43"/>
      <c r="O16" s="43"/>
      <c r="P16" s="43"/>
      <c r="Q16" s="43"/>
      <c r="R16" s="43"/>
      <c r="S16" s="43"/>
      <c r="T16" s="43"/>
      <c r="U16" s="43"/>
      <c r="V16" s="43"/>
      <c r="W16" s="43"/>
      <c r="X16" s="43"/>
      <c r="Y16" s="43"/>
    </row>
    <row r="17" spans="1:25" ht="12.75" customHeight="1" x14ac:dyDescent="0.35">
      <c r="A17" s="48" t="s">
        <v>1806</v>
      </c>
      <c r="B17" s="47">
        <v>72</v>
      </c>
      <c r="C17" s="25">
        <v>67</v>
      </c>
      <c r="D17" s="25">
        <v>5</v>
      </c>
      <c r="E17" s="25">
        <v>0</v>
      </c>
      <c r="F17" s="47">
        <v>53</v>
      </c>
      <c r="G17" s="51">
        <v>53</v>
      </c>
      <c r="H17" s="51">
        <v>0</v>
      </c>
      <c r="I17" s="51">
        <v>0</v>
      </c>
      <c r="J17" s="43"/>
      <c r="K17" s="52"/>
      <c r="L17" s="52"/>
      <c r="M17" s="52"/>
      <c r="N17" s="43"/>
      <c r="O17" s="43"/>
      <c r="P17" s="43"/>
      <c r="Q17" s="43"/>
      <c r="R17" s="43"/>
      <c r="S17" s="43"/>
      <c r="T17" s="43"/>
      <c r="U17" s="43"/>
      <c r="V17" s="43"/>
      <c r="W17" s="43"/>
      <c r="X17" s="43"/>
      <c r="Y17" s="43"/>
    </row>
    <row r="18" spans="1:25" ht="12.75" customHeight="1" x14ac:dyDescent="0.35">
      <c r="A18" s="48" t="s">
        <v>2594</v>
      </c>
      <c r="B18" s="47">
        <v>1325</v>
      </c>
      <c r="C18" s="25">
        <v>1058</v>
      </c>
      <c r="D18" s="25">
        <v>267</v>
      </c>
      <c r="E18" s="25">
        <v>0</v>
      </c>
      <c r="F18" s="47">
        <v>113</v>
      </c>
      <c r="G18" s="51">
        <v>81</v>
      </c>
      <c r="H18" s="51">
        <v>32</v>
      </c>
      <c r="I18" s="51">
        <v>0</v>
      </c>
      <c r="J18" s="43"/>
      <c r="K18" s="52"/>
      <c r="L18" s="52"/>
      <c r="M18" s="52"/>
      <c r="N18" s="43"/>
      <c r="O18" s="43"/>
      <c r="P18" s="43"/>
      <c r="Q18" s="43"/>
      <c r="R18" s="43"/>
      <c r="S18" s="43"/>
      <c r="T18" s="43"/>
      <c r="U18" s="43"/>
      <c r="V18" s="43"/>
      <c r="W18" s="43"/>
      <c r="X18" s="43"/>
      <c r="Y18" s="43"/>
    </row>
    <row r="19" spans="1:25" ht="12.75" customHeight="1" x14ac:dyDescent="0.35">
      <c r="A19" s="48" t="s">
        <v>1807</v>
      </c>
      <c r="B19" s="47">
        <v>69</v>
      </c>
      <c r="C19" s="25">
        <v>61</v>
      </c>
      <c r="D19" s="25">
        <v>8</v>
      </c>
      <c r="E19" s="25">
        <v>0</v>
      </c>
      <c r="F19" s="47">
        <v>6</v>
      </c>
      <c r="G19" s="51">
        <v>4</v>
      </c>
      <c r="H19" s="25">
        <v>2</v>
      </c>
      <c r="I19" s="51">
        <v>0</v>
      </c>
      <c r="J19" s="43"/>
      <c r="K19" s="52"/>
      <c r="L19" s="52"/>
      <c r="M19" s="52"/>
      <c r="N19" s="43"/>
      <c r="O19" s="43"/>
      <c r="P19" s="43"/>
      <c r="Q19" s="43"/>
      <c r="R19" s="43"/>
      <c r="S19" s="43"/>
      <c r="T19" s="43"/>
      <c r="U19" s="43"/>
      <c r="V19" s="43"/>
      <c r="W19" s="43"/>
      <c r="X19" s="43"/>
      <c r="Y19" s="43"/>
    </row>
    <row r="20" spans="1:25" ht="12.75" customHeight="1" x14ac:dyDescent="0.35">
      <c r="A20" s="48" t="s">
        <v>2595</v>
      </c>
      <c r="B20" s="1240">
        <v>417</v>
      </c>
      <c r="C20" s="25">
        <v>173</v>
      </c>
      <c r="D20" s="25">
        <v>244</v>
      </c>
      <c r="E20" s="25">
        <v>0</v>
      </c>
      <c r="F20" s="1240">
        <v>131</v>
      </c>
      <c r="G20" s="51">
        <v>63</v>
      </c>
      <c r="H20" s="25">
        <v>68</v>
      </c>
      <c r="I20" s="51">
        <v>0</v>
      </c>
      <c r="J20" s="43"/>
      <c r="K20" s="52"/>
      <c r="L20" s="52"/>
      <c r="M20" s="52"/>
      <c r="N20" s="43"/>
      <c r="O20" s="43"/>
      <c r="P20" s="43"/>
      <c r="Q20" s="43"/>
      <c r="R20" s="43"/>
      <c r="S20" s="43"/>
      <c r="T20" s="43"/>
      <c r="U20" s="43"/>
      <c r="V20" s="43"/>
      <c r="W20" s="43"/>
      <c r="X20" s="43"/>
      <c r="Y20" s="43"/>
    </row>
    <row r="21" spans="1:25" ht="12.75" customHeight="1" x14ac:dyDescent="0.35">
      <c r="A21" s="48" t="s">
        <v>2596</v>
      </c>
      <c r="B21" s="1240">
        <v>70</v>
      </c>
      <c r="C21" s="25">
        <v>41</v>
      </c>
      <c r="D21" s="25">
        <v>29</v>
      </c>
      <c r="E21" s="25">
        <v>0</v>
      </c>
      <c r="F21" s="1240">
        <v>60</v>
      </c>
      <c r="G21" s="51">
        <v>40</v>
      </c>
      <c r="H21" s="25">
        <v>20</v>
      </c>
      <c r="I21" s="51">
        <v>0</v>
      </c>
      <c r="J21" s="43"/>
      <c r="K21" s="52"/>
      <c r="L21" s="52"/>
      <c r="M21" s="52"/>
      <c r="N21" s="43"/>
      <c r="O21" s="43"/>
      <c r="P21" s="43"/>
      <c r="Q21" s="43"/>
      <c r="R21" s="43"/>
      <c r="S21" s="43"/>
      <c r="T21" s="43"/>
      <c r="U21" s="43"/>
      <c r="V21" s="43"/>
      <c r="W21" s="43"/>
      <c r="X21" s="43"/>
      <c r="Y21" s="43"/>
    </row>
    <row r="22" spans="1:25" ht="12.75" customHeight="1" x14ac:dyDescent="0.35">
      <c r="A22" s="48" t="s">
        <v>2597</v>
      </c>
      <c r="B22" s="1240">
        <v>318</v>
      </c>
      <c r="C22" s="25">
        <v>309</v>
      </c>
      <c r="D22" s="25">
        <v>9</v>
      </c>
      <c r="E22" s="25">
        <v>0</v>
      </c>
      <c r="F22" s="1240">
        <v>13</v>
      </c>
      <c r="G22" s="51">
        <v>12</v>
      </c>
      <c r="H22" s="25">
        <v>1</v>
      </c>
      <c r="I22" s="51">
        <v>0</v>
      </c>
      <c r="J22" s="43"/>
      <c r="K22" s="52"/>
      <c r="L22" s="52"/>
      <c r="M22" s="52"/>
      <c r="N22" s="43"/>
      <c r="O22" s="43"/>
      <c r="P22" s="43"/>
      <c r="Q22" s="43"/>
      <c r="R22" s="43"/>
      <c r="S22" s="43"/>
      <c r="T22" s="43"/>
      <c r="U22" s="43"/>
      <c r="V22" s="43"/>
      <c r="W22" s="43"/>
      <c r="X22" s="43"/>
      <c r="Y22" s="43"/>
    </row>
    <row r="23" spans="1:25" ht="12.75" customHeight="1" x14ac:dyDescent="0.35">
      <c r="A23" s="48" t="s">
        <v>2598</v>
      </c>
      <c r="B23" s="1240">
        <v>186</v>
      </c>
      <c r="C23" s="25">
        <v>135</v>
      </c>
      <c r="D23" s="25">
        <v>51</v>
      </c>
      <c r="E23" s="25">
        <v>0</v>
      </c>
      <c r="F23" s="1240">
        <v>62</v>
      </c>
      <c r="G23" s="51">
        <v>53</v>
      </c>
      <c r="H23" s="25">
        <v>9</v>
      </c>
      <c r="I23" s="51">
        <v>0</v>
      </c>
      <c r="J23" s="43"/>
      <c r="K23" s="52"/>
      <c r="L23" s="52"/>
      <c r="M23" s="52"/>
      <c r="N23" s="43"/>
      <c r="O23" s="43"/>
      <c r="P23" s="43"/>
      <c r="Q23" s="43"/>
      <c r="R23" s="43"/>
      <c r="S23" s="43"/>
      <c r="T23" s="43"/>
      <c r="U23" s="43"/>
      <c r="V23" s="43"/>
      <c r="W23" s="43"/>
      <c r="X23" s="43"/>
      <c r="Y23" s="43"/>
    </row>
    <row r="24" spans="1:25" ht="12.75" customHeight="1" x14ac:dyDescent="0.35">
      <c r="A24" s="48" t="s">
        <v>2599</v>
      </c>
      <c r="B24" s="1240">
        <v>189</v>
      </c>
      <c r="C24" s="25">
        <v>155</v>
      </c>
      <c r="D24" s="25">
        <v>34</v>
      </c>
      <c r="E24" s="25">
        <v>0</v>
      </c>
      <c r="F24" s="1240">
        <v>100</v>
      </c>
      <c r="G24" s="51">
        <v>93</v>
      </c>
      <c r="H24" s="25">
        <v>7</v>
      </c>
      <c r="I24" s="51">
        <v>0</v>
      </c>
      <c r="J24" s="43"/>
      <c r="K24" s="52"/>
      <c r="L24" s="52"/>
      <c r="M24" s="52"/>
      <c r="N24" s="43"/>
      <c r="O24" s="43"/>
      <c r="P24" s="43"/>
      <c r="Q24" s="43"/>
      <c r="R24" s="43"/>
      <c r="S24" s="43"/>
      <c r="T24" s="43"/>
      <c r="U24" s="43"/>
      <c r="V24" s="43"/>
      <c r="W24" s="43"/>
      <c r="X24" s="43"/>
      <c r="Y24" s="43"/>
    </row>
    <row r="25" spans="1:25" ht="12.75" customHeight="1" x14ac:dyDescent="0.35">
      <c r="A25" s="48" t="s">
        <v>1808</v>
      </c>
      <c r="B25" s="1240">
        <v>199</v>
      </c>
      <c r="C25" s="25">
        <v>169</v>
      </c>
      <c r="D25" s="25">
        <v>30</v>
      </c>
      <c r="E25" s="25">
        <v>0</v>
      </c>
      <c r="F25" s="1240">
        <v>69</v>
      </c>
      <c r="G25" s="51">
        <v>64</v>
      </c>
      <c r="H25" s="25">
        <v>5</v>
      </c>
      <c r="I25" s="51">
        <v>0</v>
      </c>
      <c r="J25" s="43"/>
      <c r="K25" s="52"/>
      <c r="L25" s="52"/>
      <c r="M25" s="52"/>
      <c r="N25" s="43"/>
      <c r="O25" s="43"/>
      <c r="P25" s="43"/>
      <c r="Q25" s="43"/>
      <c r="R25" s="43"/>
      <c r="S25" s="43"/>
      <c r="T25" s="43"/>
      <c r="U25" s="43"/>
      <c r="V25" s="43"/>
      <c r="W25" s="43"/>
      <c r="X25" s="43"/>
      <c r="Y25" s="43"/>
    </row>
    <row r="26" spans="1:25" ht="12.75" customHeight="1" x14ac:dyDescent="0.35">
      <c r="A26" s="48" t="s">
        <v>2600</v>
      </c>
      <c r="B26" s="1240">
        <v>17</v>
      </c>
      <c r="C26" s="25">
        <v>16</v>
      </c>
      <c r="D26" s="25">
        <v>1</v>
      </c>
      <c r="E26" s="25">
        <v>0</v>
      </c>
      <c r="F26" s="1240">
        <v>11</v>
      </c>
      <c r="G26" s="51">
        <v>11</v>
      </c>
      <c r="H26" s="51">
        <v>0</v>
      </c>
      <c r="I26" s="51">
        <v>0</v>
      </c>
      <c r="J26" s="43"/>
      <c r="K26" s="52"/>
      <c r="L26" s="52"/>
      <c r="M26" s="52"/>
      <c r="N26" s="43"/>
      <c r="O26" s="43"/>
      <c r="P26" s="43"/>
      <c r="Q26" s="43"/>
      <c r="R26" s="43"/>
      <c r="S26" s="43"/>
      <c r="T26" s="43"/>
      <c r="U26" s="43"/>
      <c r="V26" s="43"/>
      <c r="W26" s="43"/>
      <c r="X26" s="43"/>
      <c r="Y26" s="43"/>
    </row>
    <row r="27" spans="1:25" ht="12.75" customHeight="1" x14ac:dyDescent="0.35">
      <c r="A27" s="48" t="s">
        <v>2601</v>
      </c>
      <c r="B27" s="1240">
        <v>65</v>
      </c>
      <c r="C27" s="25">
        <v>44</v>
      </c>
      <c r="D27" s="25">
        <v>21</v>
      </c>
      <c r="E27" s="25">
        <v>0</v>
      </c>
      <c r="F27" s="1240">
        <v>53</v>
      </c>
      <c r="G27" s="51">
        <v>22</v>
      </c>
      <c r="H27" s="25">
        <v>31</v>
      </c>
      <c r="I27" s="51">
        <v>0</v>
      </c>
      <c r="J27" s="43"/>
      <c r="K27" s="52"/>
      <c r="L27" s="52"/>
      <c r="M27" s="52"/>
      <c r="N27" s="43"/>
      <c r="O27" s="43"/>
      <c r="P27" s="43"/>
      <c r="Q27" s="43"/>
      <c r="R27" s="43"/>
      <c r="S27" s="43"/>
      <c r="T27" s="43"/>
      <c r="U27" s="43"/>
      <c r="V27" s="43"/>
      <c r="W27" s="43"/>
      <c r="X27" s="43"/>
      <c r="Y27" s="43"/>
    </row>
    <row r="28" spans="1:25" ht="12.75" customHeight="1" x14ac:dyDescent="0.35">
      <c r="A28" s="48" t="s">
        <v>2602</v>
      </c>
      <c r="B28" s="47">
        <v>525</v>
      </c>
      <c r="C28" s="25">
        <v>307</v>
      </c>
      <c r="D28" s="25">
        <v>218</v>
      </c>
      <c r="E28" s="25">
        <v>0</v>
      </c>
      <c r="F28" s="47">
        <v>39</v>
      </c>
      <c r="G28" s="51">
        <v>34</v>
      </c>
      <c r="H28" s="25">
        <v>5</v>
      </c>
      <c r="I28" s="51">
        <v>0</v>
      </c>
      <c r="J28" s="43"/>
      <c r="K28" s="52"/>
      <c r="L28" s="52"/>
      <c r="M28" s="52"/>
      <c r="N28" s="43"/>
      <c r="O28" s="43"/>
      <c r="P28" s="43"/>
      <c r="Q28" s="43"/>
      <c r="R28" s="43"/>
      <c r="S28" s="43"/>
      <c r="T28" s="43"/>
      <c r="U28" s="43"/>
      <c r="V28" s="43"/>
      <c r="W28" s="43"/>
      <c r="X28" s="43"/>
      <c r="Y28" s="43"/>
    </row>
    <row r="29" spans="1:25" ht="12.75" customHeight="1" x14ac:dyDescent="0.35">
      <c r="A29" s="48" t="s">
        <v>2603</v>
      </c>
      <c r="B29" s="47">
        <v>1272</v>
      </c>
      <c r="C29" s="25">
        <v>1049</v>
      </c>
      <c r="D29" s="25">
        <v>223</v>
      </c>
      <c r="E29" s="25">
        <v>0</v>
      </c>
      <c r="F29" s="47">
        <v>239</v>
      </c>
      <c r="G29" s="51">
        <v>223</v>
      </c>
      <c r="H29" s="51">
        <v>16</v>
      </c>
      <c r="I29" s="51">
        <v>0</v>
      </c>
      <c r="J29" s="43"/>
      <c r="K29" s="52"/>
      <c r="L29" s="52"/>
      <c r="M29" s="52"/>
      <c r="N29" s="43"/>
      <c r="O29" s="43"/>
      <c r="P29" s="43"/>
      <c r="Q29" s="43"/>
      <c r="R29" s="43"/>
      <c r="S29" s="43"/>
      <c r="T29" s="43"/>
      <c r="U29" s="43"/>
      <c r="V29" s="43"/>
      <c r="W29" s="43"/>
      <c r="X29" s="43"/>
      <c r="Y29" s="43"/>
    </row>
    <row r="30" spans="1:25" ht="12.75" customHeight="1" x14ac:dyDescent="0.35">
      <c r="A30" s="48" t="s">
        <v>2604</v>
      </c>
      <c r="B30" s="47">
        <v>140</v>
      </c>
      <c r="C30" s="25">
        <v>130</v>
      </c>
      <c r="D30" s="25">
        <v>10</v>
      </c>
      <c r="E30" s="25">
        <v>0</v>
      </c>
      <c r="F30" s="47">
        <v>61</v>
      </c>
      <c r="G30" s="51">
        <v>49</v>
      </c>
      <c r="H30" s="51">
        <v>12</v>
      </c>
      <c r="I30" s="51">
        <v>0</v>
      </c>
      <c r="J30" s="43"/>
      <c r="K30" s="52"/>
      <c r="L30" s="52"/>
      <c r="M30" s="52"/>
      <c r="N30" s="43"/>
      <c r="O30" s="43"/>
      <c r="P30" s="43"/>
      <c r="Q30" s="43"/>
      <c r="R30" s="43"/>
      <c r="S30" s="43"/>
      <c r="T30" s="43"/>
      <c r="U30" s="43"/>
      <c r="V30" s="43"/>
      <c r="W30" s="43"/>
      <c r="X30" s="43"/>
      <c r="Y30" s="43"/>
    </row>
    <row r="31" spans="1:25" ht="12.75" customHeight="1" x14ac:dyDescent="0.35">
      <c r="A31" s="48" t="s">
        <v>2605</v>
      </c>
      <c r="B31" s="47">
        <v>49</v>
      </c>
      <c r="C31" s="25">
        <v>43</v>
      </c>
      <c r="D31" s="25">
        <v>6</v>
      </c>
      <c r="E31" s="25">
        <v>0</v>
      </c>
      <c r="F31" s="47">
        <v>71</v>
      </c>
      <c r="G31" s="51">
        <v>55</v>
      </c>
      <c r="H31" s="25">
        <v>16</v>
      </c>
      <c r="I31" s="51">
        <v>0</v>
      </c>
      <c r="J31" s="43"/>
      <c r="K31" s="52"/>
      <c r="L31" s="52"/>
      <c r="M31" s="52"/>
      <c r="N31" s="43"/>
      <c r="O31" s="43"/>
      <c r="P31" s="43"/>
      <c r="Q31" s="43"/>
      <c r="R31" s="43"/>
      <c r="S31" s="43"/>
      <c r="T31" s="43"/>
      <c r="U31" s="43"/>
      <c r="V31" s="43"/>
      <c r="W31" s="43"/>
      <c r="X31" s="43"/>
      <c r="Y31" s="43"/>
    </row>
    <row r="32" spans="1:25" ht="12.75" customHeight="1" x14ac:dyDescent="0.35">
      <c r="A32" s="48" t="s">
        <v>2606</v>
      </c>
      <c r="B32" s="47">
        <v>209</v>
      </c>
      <c r="C32" s="25">
        <v>179</v>
      </c>
      <c r="D32" s="25">
        <v>30</v>
      </c>
      <c r="E32" s="25">
        <v>0</v>
      </c>
      <c r="F32" s="47">
        <v>104</v>
      </c>
      <c r="G32" s="51">
        <v>78</v>
      </c>
      <c r="H32" s="51">
        <v>26</v>
      </c>
      <c r="I32" s="51">
        <v>0</v>
      </c>
      <c r="J32" s="43"/>
      <c r="K32" s="52"/>
      <c r="L32" s="52"/>
      <c r="M32" s="52"/>
      <c r="N32" s="43"/>
      <c r="O32" s="43"/>
      <c r="P32" s="43"/>
      <c r="Q32" s="43"/>
      <c r="R32" s="43"/>
      <c r="S32" s="43"/>
      <c r="T32" s="43"/>
      <c r="U32" s="43"/>
      <c r="V32" s="43"/>
      <c r="W32" s="43"/>
      <c r="X32" s="43"/>
      <c r="Y32" s="43"/>
    </row>
    <row r="33" spans="1:25" ht="12.75" customHeight="1" x14ac:dyDescent="0.35">
      <c r="A33" s="48" t="s">
        <v>2607</v>
      </c>
      <c r="B33" s="47">
        <v>562</v>
      </c>
      <c r="C33" s="25">
        <v>401</v>
      </c>
      <c r="D33" s="25">
        <v>161</v>
      </c>
      <c r="E33" s="25">
        <v>0</v>
      </c>
      <c r="F33" s="47">
        <v>616</v>
      </c>
      <c r="G33" s="51">
        <v>508</v>
      </c>
      <c r="H33" s="25">
        <v>108</v>
      </c>
      <c r="I33" s="51">
        <v>0</v>
      </c>
      <c r="J33" s="43"/>
      <c r="K33" s="52"/>
      <c r="L33" s="52"/>
      <c r="M33" s="52"/>
      <c r="N33" s="43"/>
      <c r="O33" s="43"/>
      <c r="P33" s="43"/>
      <c r="Q33" s="43"/>
      <c r="R33" s="43"/>
      <c r="S33" s="43"/>
      <c r="T33" s="43"/>
      <c r="U33" s="43"/>
      <c r="V33" s="43"/>
      <c r="W33" s="43"/>
      <c r="X33" s="43"/>
      <c r="Y33" s="43"/>
    </row>
    <row r="34" spans="1:25" ht="12.75" customHeight="1" x14ac:dyDescent="0.35">
      <c r="A34" s="48" t="s">
        <v>2608</v>
      </c>
      <c r="B34" s="47">
        <v>31</v>
      </c>
      <c r="C34" s="25">
        <v>31</v>
      </c>
      <c r="D34" s="25">
        <v>0</v>
      </c>
      <c r="E34" s="25">
        <v>0</v>
      </c>
      <c r="F34" s="47">
        <v>50</v>
      </c>
      <c r="G34" s="51">
        <v>48</v>
      </c>
      <c r="H34" s="51">
        <v>2</v>
      </c>
      <c r="I34" s="51">
        <v>0</v>
      </c>
      <c r="J34" s="43"/>
      <c r="K34" s="52"/>
      <c r="L34" s="52"/>
      <c r="M34" s="52"/>
      <c r="N34" s="43"/>
      <c r="O34" s="43"/>
      <c r="P34" s="43"/>
      <c r="Q34" s="43"/>
      <c r="R34" s="43"/>
      <c r="S34" s="43"/>
      <c r="T34" s="43"/>
      <c r="U34" s="43"/>
      <c r="V34" s="43"/>
      <c r="W34" s="43"/>
      <c r="X34" s="43"/>
      <c r="Y34" s="43"/>
    </row>
    <row r="35" spans="1:25" ht="12.75" customHeight="1" x14ac:dyDescent="0.35">
      <c r="A35" s="48" t="s">
        <v>2609</v>
      </c>
      <c r="B35" s="47">
        <v>51</v>
      </c>
      <c r="C35" s="25">
        <v>48</v>
      </c>
      <c r="D35" s="25">
        <v>3</v>
      </c>
      <c r="E35" s="25">
        <v>0</v>
      </c>
      <c r="F35" s="47">
        <v>42</v>
      </c>
      <c r="G35" s="51">
        <v>39</v>
      </c>
      <c r="H35" s="51">
        <v>3</v>
      </c>
      <c r="I35" s="51">
        <v>0</v>
      </c>
      <c r="J35" s="43"/>
      <c r="K35" s="52"/>
      <c r="L35" s="52"/>
      <c r="M35" s="52"/>
      <c r="N35" s="43"/>
      <c r="O35" s="43"/>
      <c r="P35" s="43"/>
      <c r="Q35" s="43"/>
      <c r="R35" s="43"/>
      <c r="S35" s="43"/>
      <c r="T35" s="43"/>
      <c r="U35" s="43"/>
      <c r="V35" s="43"/>
      <c r="W35" s="43"/>
      <c r="X35" s="43"/>
      <c r="Y35" s="43"/>
    </row>
    <row r="36" spans="1:25" ht="12.75" customHeight="1" x14ac:dyDescent="0.35">
      <c r="A36" s="48" t="s">
        <v>1809</v>
      </c>
      <c r="B36" s="47">
        <v>15</v>
      </c>
      <c r="C36" s="25">
        <v>13</v>
      </c>
      <c r="D36" s="25">
        <v>2</v>
      </c>
      <c r="E36" s="25">
        <v>0</v>
      </c>
      <c r="F36" s="47">
        <v>14</v>
      </c>
      <c r="G36" s="51">
        <v>9</v>
      </c>
      <c r="H36" s="51">
        <v>5</v>
      </c>
      <c r="I36" s="51">
        <v>0</v>
      </c>
      <c r="J36" s="43"/>
      <c r="K36" s="52"/>
      <c r="L36" s="52"/>
      <c r="M36" s="52"/>
      <c r="N36" s="43"/>
      <c r="O36" s="43"/>
      <c r="P36" s="43"/>
      <c r="Q36" s="43"/>
      <c r="R36" s="43"/>
      <c r="S36" s="43"/>
      <c r="T36" s="43"/>
      <c r="U36" s="43"/>
      <c r="V36" s="43"/>
      <c r="W36" s="43"/>
      <c r="X36" s="43"/>
      <c r="Y36" s="43"/>
    </row>
    <row r="37" spans="1:25" ht="12.75" customHeight="1" x14ac:dyDescent="0.35">
      <c r="A37" s="48" t="s">
        <v>1810</v>
      </c>
      <c r="B37" s="47">
        <v>9</v>
      </c>
      <c r="C37" s="25">
        <v>5</v>
      </c>
      <c r="D37" s="25">
        <v>4</v>
      </c>
      <c r="E37" s="25">
        <v>0</v>
      </c>
      <c r="F37" s="47">
        <v>1</v>
      </c>
      <c r="G37" s="51">
        <v>0</v>
      </c>
      <c r="H37" s="51">
        <v>1</v>
      </c>
      <c r="I37" s="51">
        <v>0</v>
      </c>
      <c r="J37" s="43"/>
      <c r="K37" s="52"/>
      <c r="L37" s="52"/>
      <c r="M37" s="52"/>
      <c r="N37" s="43"/>
      <c r="O37" s="43"/>
      <c r="P37" s="43"/>
      <c r="Q37" s="43"/>
      <c r="R37" s="43"/>
      <c r="S37" s="43"/>
      <c r="T37" s="43"/>
      <c r="U37" s="43"/>
      <c r="V37" s="43"/>
      <c r="W37" s="43"/>
      <c r="X37" s="43"/>
      <c r="Y37" s="43"/>
    </row>
    <row r="38" spans="1:25" ht="12.75" customHeight="1" x14ac:dyDescent="0.35">
      <c r="A38" s="48" t="s">
        <v>2610</v>
      </c>
      <c r="B38" s="47">
        <v>6</v>
      </c>
      <c r="C38" s="25">
        <v>2</v>
      </c>
      <c r="D38" s="25">
        <v>4</v>
      </c>
      <c r="E38" s="25">
        <v>0</v>
      </c>
      <c r="F38" s="47">
        <v>32</v>
      </c>
      <c r="G38" s="51">
        <v>26</v>
      </c>
      <c r="H38" s="51">
        <v>6</v>
      </c>
      <c r="I38" s="51">
        <v>0</v>
      </c>
      <c r="J38" s="43"/>
      <c r="K38" s="52"/>
      <c r="L38" s="52"/>
      <c r="M38" s="52"/>
      <c r="N38" s="43"/>
      <c r="O38" s="43"/>
      <c r="P38" s="43"/>
      <c r="Q38" s="43"/>
      <c r="R38" s="43"/>
      <c r="S38" s="43"/>
      <c r="T38" s="43"/>
      <c r="U38" s="43"/>
      <c r="V38" s="43"/>
      <c r="W38" s="43"/>
      <c r="X38" s="43"/>
      <c r="Y38" s="43"/>
    </row>
    <row r="39" spans="1:25" ht="12.75" customHeight="1" x14ac:dyDescent="0.35">
      <c r="A39" s="48" t="s">
        <v>2611</v>
      </c>
      <c r="B39" s="47">
        <v>85</v>
      </c>
      <c r="C39" s="25">
        <v>78</v>
      </c>
      <c r="D39" s="25">
        <v>7</v>
      </c>
      <c r="E39" s="25">
        <v>0</v>
      </c>
      <c r="F39" s="47">
        <v>40</v>
      </c>
      <c r="G39" s="51">
        <v>34</v>
      </c>
      <c r="H39" s="25">
        <v>6</v>
      </c>
      <c r="I39" s="51">
        <v>0</v>
      </c>
      <c r="J39" s="43"/>
      <c r="K39" s="52"/>
      <c r="L39" s="52"/>
      <c r="M39" s="52"/>
      <c r="N39" s="43"/>
      <c r="O39" s="43"/>
      <c r="P39" s="43"/>
      <c r="Q39" s="43"/>
      <c r="R39" s="43"/>
      <c r="S39" s="43"/>
      <c r="T39" s="43"/>
      <c r="U39" s="43"/>
      <c r="V39" s="43"/>
      <c r="W39" s="43"/>
      <c r="X39" s="43"/>
      <c r="Y39" s="43"/>
    </row>
    <row r="40" spans="1:25" ht="12.75" customHeight="1" x14ac:dyDescent="0.35">
      <c r="A40" s="48" t="s">
        <v>2612</v>
      </c>
      <c r="B40" s="47">
        <v>14</v>
      </c>
      <c r="C40" s="25">
        <v>14</v>
      </c>
      <c r="D40" s="25">
        <v>0</v>
      </c>
      <c r="E40" s="25">
        <v>0</v>
      </c>
      <c r="F40" s="47">
        <v>8</v>
      </c>
      <c r="G40" s="51">
        <v>4</v>
      </c>
      <c r="H40" s="51">
        <v>4</v>
      </c>
      <c r="I40" s="51">
        <v>0</v>
      </c>
      <c r="J40" s="43"/>
      <c r="K40" s="52"/>
      <c r="L40" s="52"/>
      <c r="M40" s="52"/>
      <c r="N40" s="43"/>
      <c r="O40" s="43"/>
      <c r="P40" s="43"/>
      <c r="Q40" s="43"/>
      <c r="R40" s="43"/>
      <c r="S40" s="43"/>
      <c r="T40" s="43"/>
      <c r="U40" s="43"/>
      <c r="V40" s="43"/>
      <c r="W40" s="43"/>
      <c r="X40" s="43"/>
      <c r="Y40" s="43"/>
    </row>
    <row r="41" spans="1:25" ht="12.75" customHeight="1" x14ac:dyDescent="0.35">
      <c r="A41" s="48" t="s">
        <v>2613</v>
      </c>
      <c r="B41" s="47">
        <v>32</v>
      </c>
      <c r="C41" s="25">
        <v>32</v>
      </c>
      <c r="D41" s="25">
        <v>0</v>
      </c>
      <c r="E41" s="25">
        <v>0</v>
      </c>
      <c r="F41" s="47">
        <v>3</v>
      </c>
      <c r="G41" s="51">
        <v>3</v>
      </c>
      <c r="H41" s="51">
        <v>0</v>
      </c>
      <c r="I41" s="51">
        <v>0</v>
      </c>
      <c r="J41" s="43"/>
      <c r="K41" s="52"/>
      <c r="L41" s="52"/>
      <c r="M41" s="52"/>
      <c r="N41" s="43"/>
      <c r="O41" s="43"/>
      <c r="P41" s="43"/>
      <c r="Q41" s="43"/>
      <c r="R41" s="43"/>
      <c r="S41" s="43"/>
      <c r="T41" s="43"/>
      <c r="U41" s="43"/>
      <c r="V41" s="43"/>
      <c r="W41" s="43"/>
      <c r="X41" s="43"/>
      <c r="Y41" s="43"/>
    </row>
    <row r="42" spans="1:25" ht="12.75" customHeight="1" x14ac:dyDescent="0.35">
      <c r="A42" s="48" t="s">
        <v>2614</v>
      </c>
      <c r="B42" s="47">
        <v>74</v>
      </c>
      <c r="C42" s="25">
        <v>71</v>
      </c>
      <c r="D42" s="25">
        <v>3</v>
      </c>
      <c r="E42" s="25">
        <v>0</v>
      </c>
      <c r="F42" s="47">
        <v>22</v>
      </c>
      <c r="G42" s="51">
        <v>22</v>
      </c>
      <c r="H42" s="51">
        <v>0</v>
      </c>
      <c r="I42" s="51">
        <v>0</v>
      </c>
      <c r="J42" s="43"/>
      <c r="K42" s="52"/>
      <c r="L42" s="52"/>
      <c r="M42" s="52"/>
      <c r="N42" s="43"/>
      <c r="O42" s="43"/>
      <c r="P42" s="43"/>
      <c r="Q42" s="43"/>
      <c r="R42" s="43"/>
      <c r="S42" s="43"/>
      <c r="T42" s="43"/>
      <c r="U42" s="43"/>
      <c r="V42" s="43"/>
      <c r="W42" s="43"/>
      <c r="X42" s="43"/>
      <c r="Y42" s="43"/>
    </row>
    <row r="43" spans="1:25" ht="12.75" customHeight="1" x14ac:dyDescent="0.35">
      <c r="A43" s="48" t="s">
        <v>2615</v>
      </c>
      <c r="B43" s="47">
        <v>28</v>
      </c>
      <c r="C43" s="25">
        <v>17</v>
      </c>
      <c r="D43" s="25">
        <v>11</v>
      </c>
      <c r="E43" s="25">
        <v>0</v>
      </c>
      <c r="F43" s="47">
        <v>16</v>
      </c>
      <c r="G43" s="51">
        <v>4</v>
      </c>
      <c r="H43" s="51">
        <v>12</v>
      </c>
      <c r="I43" s="51">
        <v>0</v>
      </c>
      <c r="J43" s="43"/>
      <c r="K43" s="52"/>
      <c r="L43" s="52"/>
      <c r="M43" s="52"/>
      <c r="N43" s="43"/>
      <c r="O43" s="43"/>
      <c r="P43" s="43"/>
      <c r="Q43" s="43"/>
      <c r="R43" s="43"/>
      <c r="S43" s="43"/>
      <c r="T43" s="43"/>
      <c r="U43" s="43"/>
      <c r="V43" s="43"/>
      <c r="W43" s="43"/>
      <c r="X43" s="43"/>
      <c r="Y43" s="43"/>
    </row>
    <row r="44" spans="1:25" ht="12.75" customHeight="1" x14ac:dyDescent="0.35">
      <c r="A44" s="48" t="s">
        <v>1811</v>
      </c>
      <c r="B44" s="47">
        <v>23</v>
      </c>
      <c r="C44" s="25">
        <v>12</v>
      </c>
      <c r="D44" s="25">
        <v>11</v>
      </c>
      <c r="E44" s="25">
        <v>0</v>
      </c>
      <c r="F44" s="47">
        <v>3</v>
      </c>
      <c r="G44" s="51">
        <v>0</v>
      </c>
      <c r="H44" s="51">
        <v>3</v>
      </c>
      <c r="I44" s="51">
        <v>0</v>
      </c>
      <c r="J44" s="43"/>
      <c r="K44" s="52"/>
      <c r="L44" s="52"/>
      <c r="M44" s="52"/>
      <c r="N44" s="43"/>
      <c r="O44" s="43"/>
      <c r="P44" s="43"/>
      <c r="Q44" s="43"/>
      <c r="R44" s="43"/>
      <c r="S44" s="43"/>
      <c r="T44" s="43"/>
      <c r="U44" s="43"/>
      <c r="V44" s="43"/>
      <c r="W44" s="43"/>
      <c r="X44" s="43"/>
      <c r="Y44" s="43"/>
    </row>
    <row r="45" spans="1:25" x14ac:dyDescent="0.35">
      <c r="A45" s="26" t="s">
        <v>1812</v>
      </c>
      <c r="B45" s="47">
        <v>155263</v>
      </c>
      <c r="C45" s="47">
        <v>66532</v>
      </c>
      <c r="D45" s="47">
        <v>87917</v>
      </c>
      <c r="E45" s="47">
        <v>814</v>
      </c>
      <c r="F45" s="47">
        <v>8831</v>
      </c>
      <c r="G45" s="47">
        <v>2832</v>
      </c>
      <c r="H45" s="47">
        <v>5889</v>
      </c>
      <c r="I45" s="47">
        <v>110</v>
      </c>
      <c r="J45" s="52"/>
      <c r="K45" s="52"/>
      <c r="L45" s="52"/>
      <c r="M45" s="52"/>
      <c r="N45" s="52"/>
    </row>
    <row r="46" spans="1:25" ht="12.75" customHeight="1" x14ac:dyDescent="0.35">
      <c r="A46" s="48" t="s">
        <v>2616</v>
      </c>
      <c r="B46" s="47">
        <v>308</v>
      </c>
      <c r="C46" s="25">
        <v>168</v>
      </c>
      <c r="D46" s="25">
        <v>140</v>
      </c>
      <c r="E46" s="25">
        <v>0</v>
      </c>
      <c r="F46" s="47">
        <v>8</v>
      </c>
      <c r="G46" s="51">
        <v>3</v>
      </c>
      <c r="H46" s="51">
        <v>5</v>
      </c>
      <c r="I46" s="51">
        <v>0</v>
      </c>
      <c r="J46" s="54"/>
      <c r="K46" s="54"/>
      <c r="L46" s="54"/>
      <c r="M46" s="54"/>
      <c r="N46" s="54"/>
    </row>
    <row r="47" spans="1:25" ht="12.75" customHeight="1" x14ac:dyDescent="0.35">
      <c r="A47" s="48" t="s">
        <v>2617</v>
      </c>
      <c r="B47" s="47">
        <v>31</v>
      </c>
      <c r="C47" s="25">
        <v>10</v>
      </c>
      <c r="D47" s="25">
        <v>21</v>
      </c>
      <c r="E47" s="25">
        <v>0</v>
      </c>
      <c r="F47" s="47">
        <v>3</v>
      </c>
      <c r="G47" s="51">
        <v>0</v>
      </c>
      <c r="H47" s="51">
        <v>3</v>
      </c>
      <c r="I47" s="51">
        <v>0</v>
      </c>
      <c r="J47" s="52"/>
      <c r="K47" s="52"/>
      <c r="L47" s="52"/>
      <c r="M47" s="52"/>
      <c r="N47" s="52"/>
    </row>
    <row r="48" spans="1:25" ht="12.75" customHeight="1" x14ac:dyDescent="0.35">
      <c r="A48" s="48" t="s">
        <v>2618</v>
      </c>
      <c r="B48" s="47">
        <v>210</v>
      </c>
      <c r="C48" s="25">
        <v>142</v>
      </c>
      <c r="D48" s="25">
        <v>68</v>
      </c>
      <c r="E48" s="25">
        <v>0</v>
      </c>
      <c r="F48" s="47">
        <v>34</v>
      </c>
      <c r="G48" s="51">
        <v>32</v>
      </c>
      <c r="H48" s="51">
        <v>2</v>
      </c>
      <c r="I48" s="51">
        <v>0</v>
      </c>
    </row>
    <row r="49" spans="1:9" ht="12.75" customHeight="1" x14ac:dyDescent="0.35">
      <c r="A49" s="48" t="s">
        <v>2619</v>
      </c>
      <c r="B49" s="47">
        <v>349</v>
      </c>
      <c r="C49" s="25">
        <v>168</v>
      </c>
      <c r="D49" s="25">
        <v>180</v>
      </c>
      <c r="E49" s="25">
        <v>1</v>
      </c>
      <c r="F49" s="47">
        <v>19</v>
      </c>
      <c r="G49" s="51">
        <v>14</v>
      </c>
      <c r="H49" s="51">
        <v>5</v>
      </c>
      <c r="I49" s="51">
        <v>0</v>
      </c>
    </row>
    <row r="50" spans="1:9" ht="12.75" customHeight="1" x14ac:dyDescent="0.35">
      <c r="A50" s="48" t="s">
        <v>2620</v>
      </c>
      <c r="B50" s="47">
        <v>140</v>
      </c>
      <c r="C50" s="25">
        <v>66</v>
      </c>
      <c r="D50" s="25">
        <v>74</v>
      </c>
      <c r="E50" s="25">
        <v>0</v>
      </c>
      <c r="F50" s="47">
        <v>3</v>
      </c>
      <c r="G50" s="51">
        <v>2</v>
      </c>
      <c r="H50" s="51">
        <v>1</v>
      </c>
      <c r="I50" s="51">
        <v>0</v>
      </c>
    </row>
    <row r="51" spans="1:9" ht="12.75" customHeight="1" x14ac:dyDescent="0.35">
      <c r="A51" s="48" t="s">
        <v>2621</v>
      </c>
      <c r="B51" s="47">
        <v>45</v>
      </c>
      <c r="C51" s="25">
        <v>23</v>
      </c>
      <c r="D51" s="25">
        <v>22</v>
      </c>
      <c r="E51" s="25">
        <v>0</v>
      </c>
      <c r="F51" s="47">
        <v>1</v>
      </c>
      <c r="G51" s="51">
        <v>1</v>
      </c>
      <c r="H51" s="51">
        <v>0</v>
      </c>
      <c r="I51" s="51">
        <v>0</v>
      </c>
    </row>
    <row r="52" spans="1:9" ht="12.75" customHeight="1" x14ac:dyDescent="0.35">
      <c r="A52" s="48" t="s">
        <v>2622</v>
      </c>
      <c r="B52" s="47">
        <v>66</v>
      </c>
      <c r="C52" s="25">
        <v>24</v>
      </c>
      <c r="D52" s="25">
        <v>42</v>
      </c>
      <c r="E52" s="25">
        <v>0</v>
      </c>
      <c r="F52" s="47">
        <v>15</v>
      </c>
      <c r="G52" s="51">
        <v>2</v>
      </c>
      <c r="H52" s="51">
        <v>11</v>
      </c>
      <c r="I52" s="51">
        <v>2</v>
      </c>
    </row>
    <row r="53" spans="1:9" ht="12.75" customHeight="1" x14ac:dyDescent="0.35">
      <c r="A53" s="48" t="s">
        <v>2623</v>
      </c>
      <c r="B53" s="47">
        <v>10</v>
      </c>
      <c r="C53" s="25">
        <v>2</v>
      </c>
      <c r="D53" s="25">
        <v>8</v>
      </c>
      <c r="E53" s="25">
        <v>0</v>
      </c>
      <c r="F53" s="47">
        <v>2</v>
      </c>
      <c r="G53" s="51">
        <v>2</v>
      </c>
      <c r="H53" s="51">
        <v>0</v>
      </c>
      <c r="I53" s="51">
        <v>0</v>
      </c>
    </row>
    <row r="54" spans="1:9" ht="12.75" customHeight="1" x14ac:dyDescent="0.35">
      <c r="A54" s="48" t="s">
        <v>2624</v>
      </c>
      <c r="B54" s="47">
        <v>307</v>
      </c>
      <c r="C54" s="25">
        <v>194</v>
      </c>
      <c r="D54" s="25">
        <v>113</v>
      </c>
      <c r="E54" s="25">
        <v>0</v>
      </c>
      <c r="F54" s="47">
        <v>4</v>
      </c>
      <c r="G54" s="51">
        <v>3</v>
      </c>
      <c r="H54" s="51">
        <v>1</v>
      </c>
      <c r="I54" s="51">
        <v>0</v>
      </c>
    </row>
    <row r="55" spans="1:9" ht="12.75" customHeight="1" x14ac:dyDescent="0.35">
      <c r="A55" s="48" t="s">
        <v>2625</v>
      </c>
      <c r="B55" s="47">
        <v>716</v>
      </c>
      <c r="C55" s="25">
        <v>586</v>
      </c>
      <c r="D55" s="25">
        <v>130</v>
      </c>
      <c r="E55" s="25">
        <v>0</v>
      </c>
      <c r="F55" s="47">
        <v>14</v>
      </c>
      <c r="G55" s="51">
        <v>14</v>
      </c>
      <c r="H55" s="51">
        <v>0</v>
      </c>
      <c r="I55" s="51">
        <v>0</v>
      </c>
    </row>
    <row r="56" spans="1:9" ht="12.75" customHeight="1" x14ac:dyDescent="0.35">
      <c r="A56" s="48" t="s">
        <v>2626</v>
      </c>
      <c r="B56" s="47">
        <v>118</v>
      </c>
      <c r="C56" s="25">
        <v>51</v>
      </c>
      <c r="D56" s="25">
        <v>67</v>
      </c>
      <c r="E56" s="25">
        <v>0</v>
      </c>
      <c r="F56" s="47">
        <v>6</v>
      </c>
      <c r="G56" s="51">
        <v>6</v>
      </c>
      <c r="H56" s="51">
        <v>0</v>
      </c>
      <c r="I56" s="51">
        <v>0</v>
      </c>
    </row>
    <row r="57" spans="1:9" ht="12.75" customHeight="1" x14ac:dyDescent="0.35">
      <c r="A57" s="48" t="s">
        <v>2627</v>
      </c>
      <c r="B57" s="47">
        <v>1333</v>
      </c>
      <c r="C57" s="25">
        <v>562</v>
      </c>
      <c r="D57" s="25">
        <v>771</v>
      </c>
      <c r="E57" s="25">
        <v>0</v>
      </c>
      <c r="F57" s="47">
        <v>1</v>
      </c>
      <c r="G57" s="51">
        <v>0</v>
      </c>
      <c r="H57" s="51">
        <v>0</v>
      </c>
      <c r="I57" s="51">
        <v>1</v>
      </c>
    </row>
    <row r="58" spans="1:9" ht="12.75" customHeight="1" x14ac:dyDescent="0.35">
      <c r="A58" s="48" t="s">
        <v>2628</v>
      </c>
      <c r="B58" s="47">
        <v>46</v>
      </c>
      <c r="C58" s="25">
        <v>20</v>
      </c>
      <c r="D58" s="25">
        <v>26</v>
      </c>
      <c r="E58" s="25">
        <v>0</v>
      </c>
      <c r="F58" s="47">
        <v>1</v>
      </c>
      <c r="G58" s="51">
        <v>1</v>
      </c>
      <c r="H58" s="51">
        <v>0</v>
      </c>
      <c r="I58" s="51">
        <v>0</v>
      </c>
    </row>
    <row r="59" spans="1:9" ht="12.75" customHeight="1" x14ac:dyDescent="0.35">
      <c r="A59" s="48" t="s">
        <v>2629</v>
      </c>
      <c r="B59" s="47">
        <v>427</v>
      </c>
      <c r="C59" s="25">
        <v>264</v>
      </c>
      <c r="D59" s="25">
        <v>163</v>
      </c>
      <c r="E59" s="25">
        <v>0</v>
      </c>
      <c r="F59" s="47">
        <v>8</v>
      </c>
      <c r="G59" s="51">
        <v>7</v>
      </c>
      <c r="H59" s="51">
        <v>1</v>
      </c>
      <c r="I59" s="51">
        <v>0</v>
      </c>
    </row>
    <row r="60" spans="1:9" ht="12.75" customHeight="1" x14ac:dyDescent="0.35">
      <c r="A60" s="48" t="s">
        <v>2630</v>
      </c>
      <c r="B60" s="47">
        <v>87</v>
      </c>
      <c r="C60" s="25">
        <v>35</v>
      </c>
      <c r="D60" s="25">
        <v>52</v>
      </c>
      <c r="E60" s="25">
        <v>0</v>
      </c>
      <c r="F60" s="47">
        <v>4</v>
      </c>
      <c r="G60" s="51">
        <v>4</v>
      </c>
      <c r="H60" s="51">
        <v>0</v>
      </c>
      <c r="I60" s="51">
        <v>0</v>
      </c>
    </row>
    <row r="61" spans="1:9" ht="12.75" customHeight="1" x14ac:dyDescent="0.35">
      <c r="A61" s="48" t="s">
        <v>2631</v>
      </c>
      <c r="B61" s="47">
        <v>304</v>
      </c>
      <c r="C61" s="25">
        <v>158</v>
      </c>
      <c r="D61" s="25">
        <v>146</v>
      </c>
      <c r="E61" s="25">
        <v>0</v>
      </c>
      <c r="F61" s="47">
        <v>3</v>
      </c>
      <c r="G61" s="51">
        <v>3</v>
      </c>
      <c r="H61" s="51">
        <v>0</v>
      </c>
      <c r="I61" s="51">
        <v>0</v>
      </c>
    </row>
    <row r="62" spans="1:9" ht="12.75" customHeight="1" x14ac:dyDescent="0.35">
      <c r="A62" s="48" t="s">
        <v>2632</v>
      </c>
      <c r="B62" s="47">
        <v>28</v>
      </c>
      <c r="C62" s="25">
        <v>14</v>
      </c>
      <c r="D62" s="25">
        <v>14</v>
      </c>
      <c r="E62" s="25">
        <v>0</v>
      </c>
      <c r="F62" s="47">
        <v>3</v>
      </c>
      <c r="G62" s="51">
        <v>3</v>
      </c>
      <c r="H62" s="51">
        <v>0</v>
      </c>
      <c r="I62" s="51">
        <v>0</v>
      </c>
    </row>
    <row r="63" spans="1:9" ht="12.75" customHeight="1" x14ac:dyDescent="0.35">
      <c r="A63" s="48" t="s">
        <v>2633</v>
      </c>
      <c r="B63" s="47">
        <v>232</v>
      </c>
      <c r="C63" s="25">
        <v>136</v>
      </c>
      <c r="D63" s="25">
        <v>96</v>
      </c>
      <c r="E63" s="25">
        <v>0</v>
      </c>
      <c r="F63" s="47">
        <v>6</v>
      </c>
      <c r="G63" s="51">
        <v>1</v>
      </c>
      <c r="H63" s="51">
        <v>5</v>
      </c>
      <c r="I63" s="51">
        <v>0</v>
      </c>
    </row>
    <row r="64" spans="1:9" ht="12.75" customHeight="1" x14ac:dyDescent="0.35">
      <c r="A64" s="48" t="s">
        <v>2634</v>
      </c>
      <c r="B64" s="47">
        <v>20</v>
      </c>
      <c r="C64" s="25">
        <v>2</v>
      </c>
      <c r="D64" s="25">
        <v>18</v>
      </c>
      <c r="E64" s="25">
        <v>0</v>
      </c>
      <c r="F64" s="47">
        <v>3</v>
      </c>
      <c r="G64" s="51">
        <v>3</v>
      </c>
      <c r="H64" s="51">
        <v>0</v>
      </c>
      <c r="I64" s="51">
        <v>0</v>
      </c>
    </row>
    <row r="65" spans="1:9" ht="12.75" customHeight="1" x14ac:dyDescent="0.35">
      <c r="A65" s="48" t="s">
        <v>2635</v>
      </c>
      <c r="B65" s="47">
        <v>159</v>
      </c>
      <c r="C65" s="25">
        <v>79</v>
      </c>
      <c r="D65" s="25">
        <v>80</v>
      </c>
      <c r="E65" s="25">
        <v>0</v>
      </c>
      <c r="F65" s="47">
        <v>1</v>
      </c>
      <c r="G65" s="51">
        <v>1</v>
      </c>
      <c r="H65" s="51">
        <v>0</v>
      </c>
      <c r="I65" s="51">
        <v>0</v>
      </c>
    </row>
    <row r="66" spans="1:9" ht="12.75" customHeight="1" x14ac:dyDescent="0.35">
      <c r="A66" s="48" t="s">
        <v>2636</v>
      </c>
      <c r="B66" s="47">
        <v>36</v>
      </c>
      <c r="C66" s="25">
        <v>0</v>
      </c>
      <c r="D66" s="25">
        <v>36</v>
      </c>
      <c r="E66" s="25">
        <v>0</v>
      </c>
      <c r="F66" s="47">
        <v>18</v>
      </c>
      <c r="G66" s="51">
        <v>0</v>
      </c>
      <c r="H66" s="51">
        <v>18</v>
      </c>
      <c r="I66" s="51">
        <v>0</v>
      </c>
    </row>
    <row r="67" spans="1:9" ht="12.75" customHeight="1" x14ac:dyDescent="0.35">
      <c r="A67" s="48" t="s">
        <v>2637</v>
      </c>
      <c r="B67" s="47">
        <v>10</v>
      </c>
      <c r="C67" s="25">
        <v>4</v>
      </c>
      <c r="D67" s="25">
        <v>6</v>
      </c>
      <c r="E67" s="25">
        <v>0</v>
      </c>
      <c r="F67" s="47">
        <v>1</v>
      </c>
      <c r="G67" s="51">
        <v>1</v>
      </c>
      <c r="H67" s="51">
        <v>0</v>
      </c>
      <c r="I67" s="51">
        <v>0</v>
      </c>
    </row>
    <row r="68" spans="1:9" ht="12.75" customHeight="1" x14ac:dyDescent="0.35">
      <c r="A68" s="48" t="s">
        <v>1813</v>
      </c>
      <c r="B68" s="47">
        <v>104</v>
      </c>
      <c r="C68" s="25">
        <v>39</v>
      </c>
      <c r="D68" s="25">
        <v>65</v>
      </c>
      <c r="E68" s="25">
        <v>0</v>
      </c>
      <c r="F68" s="47">
        <v>11</v>
      </c>
      <c r="G68" s="51">
        <v>5</v>
      </c>
      <c r="H68" s="51">
        <v>6</v>
      </c>
      <c r="I68" s="51">
        <v>0</v>
      </c>
    </row>
    <row r="69" spans="1:9" ht="12.75" customHeight="1" x14ac:dyDescent="0.35">
      <c r="A69" s="48" t="s">
        <v>1814</v>
      </c>
      <c r="B69" s="47">
        <v>116</v>
      </c>
      <c r="C69" s="25">
        <v>46</v>
      </c>
      <c r="D69" s="25">
        <v>70</v>
      </c>
      <c r="E69" s="25">
        <v>0</v>
      </c>
      <c r="F69" s="47">
        <v>8</v>
      </c>
      <c r="G69" s="51">
        <v>8</v>
      </c>
      <c r="H69" s="51">
        <v>0</v>
      </c>
      <c r="I69" s="51">
        <v>0</v>
      </c>
    </row>
    <row r="70" spans="1:9" ht="12.75" customHeight="1" x14ac:dyDescent="0.35">
      <c r="A70" s="48" t="s">
        <v>2638</v>
      </c>
      <c r="B70" s="47">
        <v>181</v>
      </c>
      <c r="C70" s="25">
        <v>73</v>
      </c>
      <c r="D70" s="25">
        <v>108</v>
      </c>
      <c r="E70" s="25">
        <v>0</v>
      </c>
      <c r="F70" s="47">
        <v>6</v>
      </c>
      <c r="G70" s="51">
        <v>6</v>
      </c>
      <c r="H70" s="51">
        <v>0</v>
      </c>
      <c r="I70" s="51">
        <v>0</v>
      </c>
    </row>
    <row r="71" spans="1:9" ht="12.75" customHeight="1" x14ac:dyDescent="0.35">
      <c r="A71" s="48" t="s">
        <v>1815</v>
      </c>
      <c r="B71" s="47">
        <v>100</v>
      </c>
      <c r="C71" s="25">
        <v>71</v>
      </c>
      <c r="D71" s="25">
        <v>29</v>
      </c>
      <c r="E71" s="25">
        <v>0</v>
      </c>
      <c r="F71" s="47">
        <v>12</v>
      </c>
      <c r="G71" s="51">
        <v>10</v>
      </c>
      <c r="H71" s="51">
        <v>2</v>
      </c>
      <c r="I71" s="51">
        <v>0</v>
      </c>
    </row>
    <row r="72" spans="1:9" ht="12.75" customHeight="1" x14ac:dyDescent="0.35">
      <c r="A72" s="48" t="s">
        <v>2639</v>
      </c>
      <c r="B72" s="47">
        <v>80</v>
      </c>
      <c r="C72" s="25">
        <v>60</v>
      </c>
      <c r="D72" s="25">
        <v>20</v>
      </c>
      <c r="E72" s="25">
        <v>0</v>
      </c>
      <c r="F72" s="47">
        <v>5</v>
      </c>
      <c r="G72" s="51">
        <v>5</v>
      </c>
      <c r="H72" s="51">
        <v>0</v>
      </c>
      <c r="I72" s="51">
        <v>0</v>
      </c>
    </row>
    <row r="73" spans="1:9" ht="12.75" customHeight="1" x14ac:dyDescent="0.35">
      <c r="A73" s="48" t="s">
        <v>2640</v>
      </c>
      <c r="B73" s="47">
        <v>44</v>
      </c>
      <c r="C73" s="25">
        <v>20</v>
      </c>
      <c r="D73" s="25">
        <v>24</v>
      </c>
      <c r="E73" s="25">
        <v>0</v>
      </c>
      <c r="F73" s="47">
        <v>1</v>
      </c>
      <c r="G73" s="51">
        <v>1</v>
      </c>
      <c r="H73" s="51">
        <v>0</v>
      </c>
      <c r="I73" s="51">
        <v>0</v>
      </c>
    </row>
    <row r="74" spans="1:9" ht="12.75" customHeight="1" x14ac:dyDescent="0.35">
      <c r="A74" s="48" t="s">
        <v>2641</v>
      </c>
      <c r="B74" s="47">
        <v>59</v>
      </c>
      <c r="C74" s="25">
        <v>28</v>
      </c>
      <c r="D74" s="25">
        <v>31</v>
      </c>
      <c r="E74" s="25">
        <v>0</v>
      </c>
      <c r="F74" s="47">
        <v>2</v>
      </c>
      <c r="G74" s="51">
        <v>0</v>
      </c>
      <c r="H74" s="51">
        <v>2</v>
      </c>
      <c r="I74" s="51">
        <v>0</v>
      </c>
    </row>
    <row r="75" spans="1:9" ht="12.75" customHeight="1" x14ac:dyDescent="0.35">
      <c r="A75" s="48" t="s">
        <v>2642</v>
      </c>
      <c r="B75" s="47">
        <v>55</v>
      </c>
      <c r="C75" s="25">
        <v>12</v>
      </c>
      <c r="D75" s="25">
        <v>43</v>
      </c>
      <c r="E75" s="25">
        <v>0</v>
      </c>
      <c r="F75" s="47">
        <v>7</v>
      </c>
      <c r="G75" s="51">
        <v>0</v>
      </c>
      <c r="H75" s="51">
        <v>7</v>
      </c>
      <c r="I75" s="51">
        <v>0</v>
      </c>
    </row>
    <row r="76" spans="1:9" ht="12.75" customHeight="1" x14ac:dyDescent="0.35">
      <c r="A76" s="48" t="s">
        <v>2643</v>
      </c>
      <c r="B76" s="47">
        <v>674</v>
      </c>
      <c r="C76" s="25">
        <v>270</v>
      </c>
      <c r="D76" s="25">
        <v>404</v>
      </c>
      <c r="E76" s="25">
        <v>0</v>
      </c>
      <c r="F76" s="47">
        <v>6</v>
      </c>
      <c r="G76" s="51">
        <v>6</v>
      </c>
      <c r="H76" s="51">
        <v>0</v>
      </c>
      <c r="I76" s="51">
        <v>0</v>
      </c>
    </row>
    <row r="77" spans="1:9" ht="12.75" customHeight="1" x14ac:dyDescent="0.35">
      <c r="A77" s="48" t="s">
        <v>2644</v>
      </c>
      <c r="B77" s="47">
        <v>229</v>
      </c>
      <c r="C77" s="25">
        <v>141</v>
      </c>
      <c r="D77" s="25">
        <v>88</v>
      </c>
      <c r="E77" s="25">
        <v>0</v>
      </c>
      <c r="F77" s="47">
        <v>17</v>
      </c>
      <c r="G77" s="51">
        <v>17</v>
      </c>
      <c r="H77" s="51">
        <v>0</v>
      </c>
      <c r="I77" s="51">
        <v>0</v>
      </c>
    </row>
    <row r="78" spans="1:9" ht="12.75" customHeight="1" x14ac:dyDescent="0.35">
      <c r="A78" s="48" t="s">
        <v>2645</v>
      </c>
      <c r="B78" s="47">
        <v>28</v>
      </c>
      <c r="C78" s="25">
        <v>4</v>
      </c>
      <c r="D78" s="25">
        <v>24</v>
      </c>
      <c r="E78" s="25">
        <v>0</v>
      </c>
      <c r="F78" s="47">
        <v>3</v>
      </c>
      <c r="G78" s="51">
        <v>1</v>
      </c>
      <c r="H78" s="51">
        <v>2</v>
      </c>
      <c r="I78" s="51">
        <v>0</v>
      </c>
    </row>
    <row r="79" spans="1:9" ht="12.75" customHeight="1" x14ac:dyDescent="0.35">
      <c r="A79" s="48" t="s">
        <v>2646</v>
      </c>
      <c r="B79" s="47">
        <v>340</v>
      </c>
      <c r="C79" s="25">
        <v>221</v>
      </c>
      <c r="D79" s="25">
        <v>119</v>
      </c>
      <c r="E79" s="25">
        <v>0</v>
      </c>
      <c r="F79" s="47">
        <v>7</v>
      </c>
      <c r="G79" s="51">
        <v>6</v>
      </c>
      <c r="H79" s="51">
        <v>1</v>
      </c>
      <c r="I79" s="51">
        <v>0</v>
      </c>
    </row>
    <row r="80" spans="1:9" ht="12.75" customHeight="1" x14ac:dyDescent="0.35">
      <c r="A80" s="48" t="s">
        <v>2647</v>
      </c>
      <c r="B80" s="47">
        <v>27</v>
      </c>
      <c r="C80" s="25">
        <v>9</v>
      </c>
      <c r="D80" s="25">
        <v>18</v>
      </c>
      <c r="E80" s="25">
        <v>0</v>
      </c>
      <c r="F80" s="47">
        <v>4</v>
      </c>
      <c r="G80" s="51">
        <v>2</v>
      </c>
      <c r="H80" s="51">
        <v>2</v>
      </c>
      <c r="I80" s="51">
        <v>0</v>
      </c>
    </row>
    <row r="81" spans="1:9" ht="12.75" customHeight="1" x14ac:dyDescent="0.35">
      <c r="A81" s="48" t="s">
        <v>1816</v>
      </c>
      <c r="B81" s="47">
        <v>87</v>
      </c>
      <c r="C81" s="25">
        <v>32</v>
      </c>
      <c r="D81" s="25">
        <v>55</v>
      </c>
      <c r="E81" s="25">
        <v>0</v>
      </c>
      <c r="F81" s="47">
        <v>15</v>
      </c>
      <c r="G81" s="51">
        <v>3</v>
      </c>
      <c r="H81" s="51">
        <v>11</v>
      </c>
      <c r="I81" s="51">
        <v>1</v>
      </c>
    </row>
    <row r="82" spans="1:9" ht="12.75" customHeight="1" x14ac:dyDescent="0.35">
      <c r="A82" s="48" t="s">
        <v>1817</v>
      </c>
      <c r="B82" s="47">
        <v>478</v>
      </c>
      <c r="C82" s="25">
        <v>241</v>
      </c>
      <c r="D82" s="25">
        <v>237</v>
      </c>
      <c r="E82" s="25">
        <v>0</v>
      </c>
      <c r="F82" s="47">
        <v>13</v>
      </c>
      <c r="G82" s="51">
        <v>3</v>
      </c>
      <c r="H82" s="51">
        <v>10</v>
      </c>
      <c r="I82" s="51">
        <v>0</v>
      </c>
    </row>
    <row r="83" spans="1:9" ht="12.75" customHeight="1" x14ac:dyDescent="0.35">
      <c r="A83" s="48" t="s">
        <v>1818</v>
      </c>
      <c r="B83" s="47">
        <v>30</v>
      </c>
      <c r="C83" s="25">
        <v>9</v>
      </c>
      <c r="D83" s="25">
        <v>21</v>
      </c>
      <c r="E83" s="25">
        <v>0</v>
      </c>
      <c r="F83" s="47">
        <v>3</v>
      </c>
      <c r="G83" s="51">
        <v>1</v>
      </c>
      <c r="H83" s="51">
        <v>2</v>
      </c>
      <c r="I83" s="51">
        <v>0</v>
      </c>
    </row>
    <row r="84" spans="1:9" ht="12.75" customHeight="1" x14ac:dyDescent="0.35">
      <c r="A84" s="48" t="s">
        <v>2648</v>
      </c>
      <c r="B84" s="47">
        <v>36</v>
      </c>
      <c r="C84" s="25">
        <v>14</v>
      </c>
      <c r="D84" s="25">
        <v>22</v>
      </c>
      <c r="E84" s="25">
        <v>0</v>
      </c>
      <c r="F84" s="47">
        <v>10</v>
      </c>
      <c r="G84" s="51">
        <v>0</v>
      </c>
      <c r="H84" s="51">
        <v>10</v>
      </c>
      <c r="I84" s="51">
        <v>0</v>
      </c>
    </row>
    <row r="85" spans="1:9" ht="12.75" customHeight="1" x14ac:dyDescent="0.35">
      <c r="A85" s="48" t="s">
        <v>2649</v>
      </c>
      <c r="B85" s="47">
        <v>4</v>
      </c>
      <c r="C85" s="25">
        <v>4</v>
      </c>
      <c r="D85" s="25">
        <v>0</v>
      </c>
      <c r="E85" s="25">
        <v>0</v>
      </c>
      <c r="F85" s="47">
        <v>2</v>
      </c>
      <c r="G85" s="51">
        <v>2</v>
      </c>
      <c r="H85" s="51">
        <v>0</v>
      </c>
      <c r="I85" s="51">
        <v>0</v>
      </c>
    </row>
    <row r="86" spans="1:9" ht="12.75" customHeight="1" x14ac:dyDescent="0.35">
      <c r="A86" s="48" t="s">
        <v>2650</v>
      </c>
      <c r="B86" s="47">
        <v>18</v>
      </c>
      <c r="C86" s="25">
        <v>17</v>
      </c>
      <c r="D86" s="25">
        <v>1</v>
      </c>
      <c r="E86" s="25">
        <v>0</v>
      </c>
      <c r="F86" s="47">
        <v>8</v>
      </c>
      <c r="G86" s="51">
        <v>8</v>
      </c>
      <c r="H86" s="51">
        <v>0</v>
      </c>
      <c r="I86" s="51">
        <v>0</v>
      </c>
    </row>
    <row r="87" spans="1:9" ht="12.75" customHeight="1" x14ac:dyDescent="0.35">
      <c r="A87" s="48" t="s">
        <v>2651</v>
      </c>
      <c r="B87" s="47">
        <v>619</v>
      </c>
      <c r="C87" s="25">
        <v>238</v>
      </c>
      <c r="D87" s="25">
        <v>381</v>
      </c>
      <c r="E87" s="25">
        <v>0</v>
      </c>
      <c r="F87" s="47">
        <v>4</v>
      </c>
      <c r="G87" s="51">
        <v>1</v>
      </c>
      <c r="H87" s="51">
        <v>3</v>
      </c>
      <c r="I87" s="51">
        <v>0</v>
      </c>
    </row>
    <row r="88" spans="1:9" ht="12.75" customHeight="1" x14ac:dyDescent="0.35">
      <c r="A88" s="48" t="s">
        <v>2652</v>
      </c>
      <c r="B88" s="47">
        <v>34</v>
      </c>
      <c r="C88" s="25">
        <v>16</v>
      </c>
      <c r="D88" s="25">
        <v>18</v>
      </c>
      <c r="E88" s="25">
        <v>0</v>
      </c>
      <c r="F88" s="47">
        <v>12</v>
      </c>
      <c r="G88" s="51">
        <v>5</v>
      </c>
      <c r="H88" s="51">
        <v>7</v>
      </c>
      <c r="I88" s="51">
        <v>0</v>
      </c>
    </row>
    <row r="89" spans="1:9" ht="12.75" customHeight="1" x14ac:dyDescent="0.35">
      <c r="A89" s="48" t="s">
        <v>2653</v>
      </c>
      <c r="B89" s="47">
        <v>96</v>
      </c>
      <c r="C89" s="25">
        <v>13</v>
      </c>
      <c r="D89" s="25">
        <v>83</v>
      </c>
      <c r="E89" s="25">
        <v>0</v>
      </c>
      <c r="F89" s="47">
        <v>6</v>
      </c>
      <c r="G89" s="51">
        <v>2</v>
      </c>
      <c r="H89" s="51">
        <v>4</v>
      </c>
      <c r="I89" s="51">
        <v>0</v>
      </c>
    </row>
    <row r="90" spans="1:9" ht="12.75" customHeight="1" x14ac:dyDescent="0.35">
      <c r="A90" s="48" t="s">
        <v>2654</v>
      </c>
      <c r="B90" s="47">
        <v>88</v>
      </c>
      <c r="C90" s="25">
        <v>41</v>
      </c>
      <c r="D90" s="25">
        <v>46</v>
      </c>
      <c r="E90" s="25">
        <v>1</v>
      </c>
      <c r="F90" s="47">
        <v>3</v>
      </c>
      <c r="G90" s="51">
        <v>3</v>
      </c>
      <c r="H90" s="51">
        <v>0</v>
      </c>
      <c r="I90" s="51">
        <v>0</v>
      </c>
    </row>
    <row r="91" spans="1:9" ht="12.75" customHeight="1" x14ac:dyDescent="0.35">
      <c r="A91" s="48" t="s">
        <v>1819</v>
      </c>
      <c r="B91" s="47">
        <v>43</v>
      </c>
      <c r="C91" s="25">
        <v>13</v>
      </c>
      <c r="D91" s="25">
        <v>30</v>
      </c>
      <c r="E91" s="25">
        <v>0</v>
      </c>
      <c r="F91" s="47">
        <v>6</v>
      </c>
      <c r="G91" s="51">
        <v>0</v>
      </c>
      <c r="H91" s="51">
        <v>6</v>
      </c>
      <c r="I91" s="51">
        <v>0</v>
      </c>
    </row>
    <row r="92" spans="1:9" ht="12.75" customHeight="1" x14ac:dyDescent="0.35">
      <c r="A92" s="48" t="s">
        <v>2655</v>
      </c>
      <c r="B92" s="47">
        <v>262</v>
      </c>
      <c r="C92" s="25">
        <v>140</v>
      </c>
      <c r="D92" s="25">
        <v>122</v>
      </c>
      <c r="E92" s="25">
        <v>0</v>
      </c>
      <c r="F92" s="47">
        <v>8</v>
      </c>
      <c r="G92" s="51">
        <v>0</v>
      </c>
      <c r="H92" s="51">
        <v>8</v>
      </c>
      <c r="I92" s="51">
        <v>0</v>
      </c>
    </row>
    <row r="93" spans="1:9" ht="12.75" customHeight="1" x14ac:dyDescent="0.35">
      <c r="A93" s="48" t="s">
        <v>1820</v>
      </c>
      <c r="B93" s="47">
        <v>91</v>
      </c>
      <c r="C93" s="25">
        <v>43</v>
      </c>
      <c r="D93" s="25">
        <v>48</v>
      </c>
      <c r="E93" s="25">
        <v>0</v>
      </c>
      <c r="F93" s="47">
        <v>14</v>
      </c>
      <c r="G93" s="51">
        <v>3</v>
      </c>
      <c r="H93" s="51">
        <v>11</v>
      </c>
      <c r="I93" s="51">
        <v>0</v>
      </c>
    </row>
    <row r="94" spans="1:9" ht="12.75" customHeight="1" x14ac:dyDescent="0.35">
      <c r="A94" s="48" t="s">
        <v>1821</v>
      </c>
      <c r="B94" s="47">
        <v>103</v>
      </c>
      <c r="C94" s="25">
        <v>35</v>
      </c>
      <c r="D94" s="25">
        <v>68</v>
      </c>
      <c r="E94" s="25">
        <v>0</v>
      </c>
      <c r="F94" s="47">
        <v>21</v>
      </c>
      <c r="G94" s="51">
        <v>6</v>
      </c>
      <c r="H94" s="51">
        <v>15</v>
      </c>
      <c r="I94" s="51">
        <v>0</v>
      </c>
    </row>
    <row r="95" spans="1:9" ht="12.75" customHeight="1" x14ac:dyDescent="0.35">
      <c r="A95" s="48" t="s">
        <v>2656</v>
      </c>
      <c r="B95" s="47">
        <v>87</v>
      </c>
      <c r="C95" s="25">
        <v>51</v>
      </c>
      <c r="D95" s="25">
        <v>36</v>
      </c>
      <c r="E95" s="25">
        <v>0</v>
      </c>
      <c r="F95" s="47">
        <v>10</v>
      </c>
      <c r="G95" s="51">
        <v>0</v>
      </c>
      <c r="H95" s="51">
        <v>10</v>
      </c>
      <c r="I95" s="51">
        <v>0</v>
      </c>
    </row>
    <row r="96" spans="1:9" ht="12.75" customHeight="1" x14ac:dyDescent="0.35">
      <c r="A96" s="48" t="s">
        <v>2657</v>
      </c>
      <c r="B96" s="47">
        <v>63</v>
      </c>
      <c r="C96" s="25">
        <v>23</v>
      </c>
      <c r="D96" s="25">
        <v>40</v>
      </c>
      <c r="E96" s="25">
        <v>0</v>
      </c>
      <c r="F96" s="47">
        <v>14</v>
      </c>
      <c r="G96" s="51">
        <v>0</v>
      </c>
      <c r="H96" s="51">
        <v>14</v>
      </c>
      <c r="I96" s="51">
        <v>0</v>
      </c>
    </row>
    <row r="97" spans="1:9" ht="12.75" customHeight="1" x14ac:dyDescent="0.35">
      <c r="A97" s="48" t="s">
        <v>2658</v>
      </c>
      <c r="B97" s="47">
        <v>44</v>
      </c>
      <c r="C97" s="25">
        <v>19</v>
      </c>
      <c r="D97" s="25">
        <v>25</v>
      </c>
      <c r="E97" s="25">
        <v>0</v>
      </c>
      <c r="F97" s="47">
        <v>12</v>
      </c>
      <c r="G97" s="51">
        <v>0</v>
      </c>
      <c r="H97" s="51">
        <v>12</v>
      </c>
      <c r="I97" s="51">
        <v>0</v>
      </c>
    </row>
    <row r="98" spans="1:9" ht="12.75" customHeight="1" x14ac:dyDescent="0.35">
      <c r="A98" s="48" t="s">
        <v>1822</v>
      </c>
      <c r="B98" s="47">
        <v>302</v>
      </c>
      <c r="C98" s="25">
        <v>120</v>
      </c>
      <c r="D98" s="25">
        <v>182</v>
      </c>
      <c r="E98" s="25">
        <v>0</v>
      </c>
      <c r="F98" s="47">
        <v>44</v>
      </c>
      <c r="G98" s="51">
        <v>6</v>
      </c>
      <c r="H98" s="51">
        <v>38</v>
      </c>
      <c r="I98" s="51">
        <v>0</v>
      </c>
    </row>
    <row r="99" spans="1:9" ht="12.75" customHeight="1" x14ac:dyDescent="0.35">
      <c r="A99" s="48" t="s">
        <v>2659</v>
      </c>
      <c r="B99" s="47">
        <v>56</v>
      </c>
      <c r="C99" s="25">
        <v>29</v>
      </c>
      <c r="D99" s="25">
        <v>27</v>
      </c>
      <c r="E99" s="25">
        <v>0</v>
      </c>
      <c r="F99" s="47">
        <v>14</v>
      </c>
      <c r="G99" s="51">
        <v>0</v>
      </c>
      <c r="H99" s="51">
        <v>14</v>
      </c>
      <c r="I99" s="51">
        <v>0</v>
      </c>
    </row>
    <row r="100" spans="1:9" ht="12.75" customHeight="1" x14ac:dyDescent="0.35">
      <c r="A100" s="48" t="s">
        <v>2660</v>
      </c>
      <c r="B100" s="47">
        <v>1769</v>
      </c>
      <c r="C100" s="25">
        <v>668</v>
      </c>
      <c r="D100" s="25">
        <v>1101</v>
      </c>
      <c r="E100" s="25">
        <v>0</v>
      </c>
      <c r="F100" s="47">
        <v>108</v>
      </c>
      <c r="G100" s="51">
        <v>2</v>
      </c>
      <c r="H100" s="51">
        <v>106</v>
      </c>
      <c r="I100" s="51">
        <v>0</v>
      </c>
    </row>
    <row r="101" spans="1:9" ht="12.75" customHeight="1" x14ac:dyDescent="0.35">
      <c r="A101" s="48" t="s">
        <v>2661</v>
      </c>
      <c r="B101" s="47">
        <v>65</v>
      </c>
      <c r="C101" s="25">
        <v>29</v>
      </c>
      <c r="D101" s="25">
        <v>36</v>
      </c>
      <c r="E101" s="25">
        <v>0</v>
      </c>
      <c r="F101" s="47">
        <v>11</v>
      </c>
      <c r="G101" s="51">
        <v>4</v>
      </c>
      <c r="H101" s="51">
        <v>7</v>
      </c>
      <c r="I101" s="51">
        <v>0</v>
      </c>
    </row>
    <row r="102" spans="1:9" ht="12.75" customHeight="1" x14ac:dyDescent="0.35">
      <c r="A102" s="48" t="s">
        <v>2662</v>
      </c>
      <c r="B102" s="47">
        <v>127</v>
      </c>
      <c r="C102" s="25">
        <v>61</v>
      </c>
      <c r="D102" s="25">
        <v>66</v>
      </c>
      <c r="E102" s="25">
        <v>0</v>
      </c>
      <c r="F102" s="47">
        <v>17</v>
      </c>
      <c r="G102" s="51">
        <v>1</v>
      </c>
      <c r="H102" s="51">
        <v>16</v>
      </c>
      <c r="I102" s="51">
        <v>0</v>
      </c>
    </row>
    <row r="103" spans="1:9" ht="12.75" customHeight="1" x14ac:dyDescent="0.35">
      <c r="A103" s="48" t="s">
        <v>2663</v>
      </c>
      <c r="B103" s="47">
        <v>52</v>
      </c>
      <c r="C103" s="25">
        <v>19</v>
      </c>
      <c r="D103" s="25">
        <v>33</v>
      </c>
      <c r="E103" s="25">
        <v>0</v>
      </c>
      <c r="F103" s="47">
        <v>10</v>
      </c>
      <c r="G103" s="51">
        <v>0</v>
      </c>
      <c r="H103" s="51">
        <v>10</v>
      </c>
      <c r="I103" s="51">
        <v>0</v>
      </c>
    </row>
    <row r="104" spans="1:9" ht="12.75" customHeight="1" x14ac:dyDescent="0.35">
      <c r="A104" s="48" t="s">
        <v>1823</v>
      </c>
      <c r="B104" s="47">
        <v>155</v>
      </c>
      <c r="C104" s="25">
        <v>71</v>
      </c>
      <c r="D104" s="25">
        <v>84</v>
      </c>
      <c r="E104" s="25">
        <v>0</v>
      </c>
      <c r="F104" s="47">
        <v>14</v>
      </c>
      <c r="G104" s="51">
        <v>3</v>
      </c>
      <c r="H104" s="51">
        <v>11</v>
      </c>
      <c r="I104" s="51">
        <v>0</v>
      </c>
    </row>
    <row r="105" spans="1:9" ht="12.75" customHeight="1" x14ac:dyDescent="0.35">
      <c r="A105" s="48" t="s">
        <v>2664</v>
      </c>
      <c r="B105" s="47">
        <v>281</v>
      </c>
      <c r="C105" s="25">
        <v>110</v>
      </c>
      <c r="D105" s="25">
        <v>171</v>
      </c>
      <c r="E105" s="25">
        <v>0</v>
      </c>
      <c r="F105" s="47">
        <v>30</v>
      </c>
      <c r="G105" s="51">
        <v>0</v>
      </c>
      <c r="H105" s="51">
        <v>30</v>
      </c>
      <c r="I105" s="51">
        <v>0</v>
      </c>
    </row>
    <row r="106" spans="1:9" ht="12.75" customHeight="1" x14ac:dyDescent="0.35">
      <c r="A106" s="48" t="s">
        <v>2665</v>
      </c>
      <c r="B106" s="47">
        <v>70</v>
      </c>
      <c r="C106" s="25">
        <v>36</v>
      </c>
      <c r="D106" s="25">
        <v>34</v>
      </c>
      <c r="E106" s="25">
        <v>0</v>
      </c>
      <c r="F106" s="47">
        <v>11</v>
      </c>
      <c r="G106" s="51">
        <v>0</v>
      </c>
      <c r="H106" s="51">
        <v>11</v>
      </c>
      <c r="I106" s="51">
        <v>0</v>
      </c>
    </row>
    <row r="107" spans="1:9" ht="12.75" customHeight="1" x14ac:dyDescent="0.35">
      <c r="A107" s="48" t="s">
        <v>1824</v>
      </c>
      <c r="B107" s="47">
        <v>171</v>
      </c>
      <c r="C107" s="25">
        <v>68</v>
      </c>
      <c r="D107" s="25">
        <v>103</v>
      </c>
      <c r="E107" s="25">
        <v>0</v>
      </c>
      <c r="F107" s="47">
        <v>21</v>
      </c>
      <c r="G107" s="51">
        <v>0</v>
      </c>
      <c r="H107" s="51">
        <v>21</v>
      </c>
      <c r="I107" s="51">
        <v>0</v>
      </c>
    </row>
    <row r="108" spans="1:9" ht="12.75" customHeight="1" x14ac:dyDescent="0.35">
      <c r="A108" s="48" t="s">
        <v>1825</v>
      </c>
      <c r="B108" s="47">
        <v>107</v>
      </c>
      <c r="C108" s="25">
        <v>39</v>
      </c>
      <c r="D108" s="25">
        <v>68</v>
      </c>
      <c r="E108" s="25">
        <v>0</v>
      </c>
      <c r="F108" s="47">
        <v>21</v>
      </c>
      <c r="G108" s="51">
        <v>0</v>
      </c>
      <c r="H108" s="51">
        <v>21</v>
      </c>
      <c r="I108" s="51">
        <v>0</v>
      </c>
    </row>
    <row r="109" spans="1:9" ht="12.75" customHeight="1" x14ac:dyDescent="0.35">
      <c r="A109" s="48" t="s">
        <v>1826</v>
      </c>
      <c r="B109" s="47">
        <v>425</v>
      </c>
      <c r="C109" s="25">
        <v>163</v>
      </c>
      <c r="D109" s="25">
        <v>262</v>
      </c>
      <c r="E109" s="25">
        <v>0</v>
      </c>
      <c r="F109" s="47">
        <v>53</v>
      </c>
      <c r="G109" s="51">
        <v>23</v>
      </c>
      <c r="H109" s="51">
        <v>30</v>
      </c>
      <c r="I109" s="51">
        <v>0</v>
      </c>
    </row>
    <row r="110" spans="1:9" ht="12.75" customHeight="1" x14ac:dyDescent="0.35">
      <c r="A110" s="48" t="s">
        <v>1827</v>
      </c>
      <c r="B110" s="47">
        <v>191</v>
      </c>
      <c r="C110" s="25">
        <v>84</v>
      </c>
      <c r="D110" s="25">
        <v>107</v>
      </c>
      <c r="E110" s="25">
        <v>0</v>
      </c>
      <c r="F110" s="47">
        <v>31</v>
      </c>
      <c r="G110" s="51">
        <v>3</v>
      </c>
      <c r="H110" s="51">
        <v>28</v>
      </c>
      <c r="I110" s="51">
        <v>0</v>
      </c>
    </row>
    <row r="111" spans="1:9" ht="12.75" customHeight="1" x14ac:dyDescent="0.35">
      <c r="A111" s="48" t="s">
        <v>2666</v>
      </c>
      <c r="B111" s="47">
        <v>53</v>
      </c>
      <c r="C111" s="25">
        <v>22</v>
      </c>
      <c r="D111" s="25">
        <v>31</v>
      </c>
      <c r="E111" s="25">
        <v>0</v>
      </c>
      <c r="F111" s="47">
        <v>8</v>
      </c>
      <c r="G111" s="51">
        <v>2</v>
      </c>
      <c r="H111" s="51">
        <v>6</v>
      </c>
      <c r="I111" s="51">
        <v>0</v>
      </c>
    </row>
    <row r="112" spans="1:9" ht="12.75" customHeight="1" x14ac:dyDescent="0.35">
      <c r="A112" s="48" t="s">
        <v>1828</v>
      </c>
      <c r="B112" s="47">
        <v>95</v>
      </c>
      <c r="C112" s="25">
        <v>39</v>
      </c>
      <c r="D112" s="25">
        <v>56</v>
      </c>
      <c r="E112" s="25">
        <v>0</v>
      </c>
      <c r="F112" s="47">
        <v>15</v>
      </c>
      <c r="G112" s="51">
        <v>0</v>
      </c>
      <c r="H112" s="51">
        <v>15</v>
      </c>
      <c r="I112" s="51">
        <v>0</v>
      </c>
    </row>
    <row r="113" spans="1:9" ht="12.75" customHeight="1" x14ac:dyDescent="0.35">
      <c r="A113" s="48" t="s">
        <v>2667</v>
      </c>
      <c r="B113" s="47">
        <v>155</v>
      </c>
      <c r="C113" s="25">
        <v>65</v>
      </c>
      <c r="D113" s="25">
        <v>90</v>
      </c>
      <c r="E113" s="25">
        <v>0</v>
      </c>
      <c r="F113" s="47">
        <v>22</v>
      </c>
      <c r="G113" s="51">
        <v>0</v>
      </c>
      <c r="H113" s="51">
        <v>22</v>
      </c>
      <c r="I113" s="51">
        <v>0</v>
      </c>
    </row>
    <row r="114" spans="1:9" ht="12.75" customHeight="1" x14ac:dyDescent="0.35">
      <c r="A114" s="48" t="s">
        <v>1829</v>
      </c>
      <c r="B114" s="47">
        <v>83</v>
      </c>
      <c r="C114" s="25">
        <v>31</v>
      </c>
      <c r="D114" s="25">
        <v>52</v>
      </c>
      <c r="E114" s="25">
        <v>0</v>
      </c>
      <c r="F114" s="47">
        <v>10</v>
      </c>
      <c r="G114" s="51">
        <v>0</v>
      </c>
      <c r="H114" s="51">
        <v>10</v>
      </c>
      <c r="I114" s="51">
        <v>0</v>
      </c>
    </row>
    <row r="115" spans="1:9" ht="12.75" customHeight="1" x14ac:dyDescent="0.35">
      <c r="A115" s="48" t="s">
        <v>1830</v>
      </c>
      <c r="B115" s="47">
        <v>129</v>
      </c>
      <c r="C115" s="25">
        <v>67</v>
      </c>
      <c r="D115" s="25">
        <v>62</v>
      </c>
      <c r="E115" s="25">
        <v>0</v>
      </c>
      <c r="F115" s="47">
        <v>18</v>
      </c>
      <c r="G115" s="51">
        <v>0</v>
      </c>
      <c r="H115" s="51">
        <v>18</v>
      </c>
      <c r="I115" s="51">
        <v>0</v>
      </c>
    </row>
    <row r="116" spans="1:9" ht="12.75" customHeight="1" x14ac:dyDescent="0.35">
      <c r="A116" s="48" t="s">
        <v>2668</v>
      </c>
      <c r="B116" s="47">
        <v>173</v>
      </c>
      <c r="C116" s="25">
        <v>91</v>
      </c>
      <c r="D116" s="25">
        <v>82</v>
      </c>
      <c r="E116" s="25">
        <v>0</v>
      </c>
      <c r="F116" s="47">
        <v>21</v>
      </c>
      <c r="G116" s="51">
        <v>0</v>
      </c>
      <c r="H116" s="51">
        <v>21</v>
      </c>
      <c r="I116" s="51">
        <v>0</v>
      </c>
    </row>
    <row r="117" spans="1:9" ht="12.75" customHeight="1" x14ac:dyDescent="0.35">
      <c r="A117" s="48" t="s">
        <v>2669</v>
      </c>
      <c r="B117" s="47">
        <v>208</v>
      </c>
      <c r="C117" s="25">
        <v>76</v>
      </c>
      <c r="D117" s="25">
        <v>132</v>
      </c>
      <c r="E117" s="25">
        <v>0</v>
      </c>
      <c r="F117" s="47">
        <v>18</v>
      </c>
      <c r="G117" s="51">
        <v>9</v>
      </c>
      <c r="H117" s="51">
        <v>9</v>
      </c>
      <c r="I117" s="51">
        <v>0</v>
      </c>
    </row>
    <row r="118" spans="1:9" ht="12.75" customHeight="1" x14ac:dyDescent="0.35">
      <c r="A118" s="48" t="s">
        <v>2670</v>
      </c>
      <c r="B118" s="47">
        <v>19</v>
      </c>
      <c r="C118" s="25">
        <v>1</v>
      </c>
      <c r="D118" s="25">
        <v>18</v>
      </c>
      <c r="E118" s="25">
        <v>0</v>
      </c>
      <c r="F118" s="47">
        <v>2</v>
      </c>
      <c r="G118" s="51">
        <v>0</v>
      </c>
      <c r="H118" s="51">
        <v>2</v>
      </c>
      <c r="I118" s="51">
        <v>0</v>
      </c>
    </row>
    <row r="119" spans="1:9" ht="12.75" customHeight="1" x14ac:dyDescent="0.35">
      <c r="A119" s="48" t="s">
        <v>2671</v>
      </c>
      <c r="B119" s="47">
        <v>45</v>
      </c>
      <c r="C119" s="25">
        <v>21</v>
      </c>
      <c r="D119" s="25">
        <v>24</v>
      </c>
      <c r="E119" s="25">
        <v>0</v>
      </c>
      <c r="F119" s="47">
        <v>9</v>
      </c>
      <c r="G119" s="51">
        <v>0</v>
      </c>
      <c r="H119" s="51">
        <v>9</v>
      </c>
      <c r="I119" s="51">
        <v>0</v>
      </c>
    </row>
    <row r="120" spans="1:9" ht="12.75" customHeight="1" x14ac:dyDescent="0.35">
      <c r="A120" s="48" t="s">
        <v>2672</v>
      </c>
      <c r="B120" s="47">
        <v>445</v>
      </c>
      <c r="C120" s="25">
        <v>162</v>
      </c>
      <c r="D120" s="25">
        <v>283</v>
      </c>
      <c r="E120" s="25">
        <v>0</v>
      </c>
      <c r="F120" s="47">
        <v>22</v>
      </c>
      <c r="G120" s="51">
        <v>10</v>
      </c>
      <c r="H120" s="51">
        <v>12</v>
      </c>
      <c r="I120" s="51">
        <v>0</v>
      </c>
    </row>
    <row r="121" spans="1:9" ht="12.75" customHeight="1" x14ac:dyDescent="0.35">
      <c r="A121" s="48" t="s">
        <v>2673</v>
      </c>
      <c r="B121" s="47">
        <v>29</v>
      </c>
      <c r="C121" s="25">
        <v>12</v>
      </c>
      <c r="D121" s="25">
        <v>17</v>
      </c>
      <c r="E121" s="25">
        <v>0</v>
      </c>
      <c r="F121" s="47">
        <v>9</v>
      </c>
      <c r="G121" s="51">
        <v>0</v>
      </c>
      <c r="H121" s="51">
        <v>9</v>
      </c>
      <c r="I121" s="51">
        <v>0</v>
      </c>
    </row>
    <row r="122" spans="1:9" ht="12.75" customHeight="1" x14ac:dyDescent="0.35">
      <c r="A122" s="48" t="s">
        <v>2674</v>
      </c>
      <c r="B122" s="47">
        <v>48</v>
      </c>
      <c r="C122" s="25">
        <v>35</v>
      </c>
      <c r="D122" s="25">
        <v>13</v>
      </c>
      <c r="E122" s="25">
        <v>0</v>
      </c>
      <c r="F122" s="47">
        <v>6</v>
      </c>
      <c r="G122" s="51">
        <v>6</v>
      </c>
      <c r="H122" s="51">
        <v>0</v>
      </c>
      <c r="I122" s="51">
        <v>0</v>
      </c>
    </row>
    <row r="123" spans="1:9" ht="12.75" customHeight="1" x14ac:dyDescent="0.35">
      <c r="A123" s="48" t="s">
        <v>2675</v>
      </c>
      <c r="B123" s="47">
        <v>116</v>
      </c>
      <c r="C123" s="25">
        <v>84</v>
      </c>
      <c r="D123" s="25">
        <v>32</v>
      </c>
      <c r="E123" s="25">
        <v>0</v>
      </c>
      <c r="F123" s="47">
        <v>4</v>
      </c>
      <c r="G123" s="51">
        <v>0</v>
      </c>
      <c r="H123" s="51">
        <v>4</v>
      </c>
      <c r="I123" s="51">
        <v>0</v>
      </c>
    </row>
    <row r="124" spans="1:9" ht="12.75" customHeight="1" x14ac:dyDescent="0.35">
      <c r="A124" s="48" t="s">
        <v>2676</v>
      </c>
      <c r="B124" s="47">
        <v>207</v>
      </c>
      <c r="C124" s="25">
        <v>108</v>
      </c>
      <c r="D124" s="25">
        <v>99</v>
      </c>
      <c r="E124" s="25">
        <v>0</v>
      </c>
      <c r="F124" s="47">
        <v>9</v>
      </c>
      <c r="G124" s="51">
        <v>6</v>
      </c>
      <c r="H124" s="51">
        <v>3</v>
      </c>
      <c r="I124" s="51">
        <v>0</v>
      </c>
    </row>
    <row r="125" spans="1:9" ht="12.75" customHeight="1" x14ac:dyDescent="0.35">
      <c r="A125" s="48" t="s">
        <v>2677</v>
      </c>
      <c r="B125" s="47">
        <v>607</v>
      </c>
      <c r="C125" s="25">
        <v>569</v>
      </c>
      <c r="D125" s="25">
        <v>38</v>
      </c>
      <c r="E125" s="25">
        <v>0</v>
      </c>
      <c r="F125" s="47">
        <v>6</v>
      </c>
      <c r="G125" s="51">
        <v>6</v>
      </c>
      <c r="H125" s="51">
        <v>0</v>
      </c>
      <c r="I125" s="51">
        <v>0</v>
      </c>
    </row>
    <row r="126" spans="1:9" ht="12.75" customHeight="1" x14ac:dyDescent="0.35">
      <c r="A126" s="48" t="s">
        <v>2678</v>
      </c>
      <c r="B126" s="47">
        <v>104</v>
      </c>
      <c r="C126" s="25">
        <v>46</v>
      </c>
      <c r="D126" s="25">
        <v>58</v>
      </c>
      <c r="E126" s="25">
        <v>0</v>
      </c>
      <c r="F126" s="47">
        <v>21</v>
      </c>
      <c r="G126" s="51">
        <v>0</v>
      </c>
      <c r="H126" s="51">
        <v>21</v>
      </c>
      <c r="I126" s="51">
        <v>0</v>
      </c>
    </row>
    <row r="127" spans="1:9" ht="12.75" customHeight="1" x14ac:dyDescent="0.35">
      <c r="A127" s="48" t="s">
        <v>2679</v>
      </c>
      <c r="B127" s="47">
        <v>205</v>
      </c>
      <c r="C127" s="25">
        <v>85</v>
      </c>
      <c r="D127" s="25">
        <v>120</v>
      </c>
      <c r="E127" s="25">
        <v>0</v>
      </c>
      <c r="F127" s="47">
        <v>24</v>
      </c>
      <c r="G127" s="51">
        <v>3</v>
      </c>
      <c r="H127" s="51">
        <v>21</v>
      </c>
      <c r="I127" s="51">
        <v>0</v>
      </c>
    </row>
    <row r="128" spans="1:9" ht="12.75" customHeight="1" x14ac:dyDescent="0.35">
      <c r="A128" s="48" t="s">
        <v>2680</v>
      </c>
      <c r="B128" s="47">
        <v>57</v>
      </c>
      <c r="C128" s="25">
        <v>26</v>
      </c>
      <c r="D128" s="25">
        <v>31</v>
      </c>
      <c r="E128" s="25">
        <v>0</v>
      </c>
      <c r="F128" s="47">
        <v>14</v>
      </c>
      <c r="G128" s="51">
        <v>7</v>
      </c>
      <c r="H128" s="51">
        <v>7</v>
      </c>
      <c r="I128" s="51">
        <v>0</v>
      </c>
    </row>
    <row r="129" spans="1:9" ht="12.75" customHeight="1" x14ac:dyDescent="0.35">
      <c r="A129" s="48" t="s">
        <v>2681</v>
      </c>
      <c r="B129" s="47">
        <v>250</v>
      </c>
      <c r="C129" s="25">
        <v>116</v>
      </c>
      <c r="D129" s="25">
        <v>134</v>
      </c>
      <c r="E129" s="25">
        <v>0</v>
      </c>
      <c r="F129" s="47">
        <v>33</v>
      </c>
      <c r="G129" s="51">
        <v>0</v>
      </c>
      <c r="H129" s="51">
        <v>33</v>
      </c>
      <c r="I129" s="51">
        <v>0</v>
      </c>
    </row>
    <row r="130" spans="1:9" ht="12.75" customHeight="1" x14ac:dyDescent="0.35">
      <c r="A130" s="48" t="s">
        <v>2682</v>
      </c>
      <c r="B130" s="47">
        <v>183</v>
      </c>
      <c r="C130" s="25">
        <v>86</v>
      </c>
      <c r="D130" s="25">
        <v>97</v>
      </c>
      <c r="E130" s="25">
        <v>0</v>
      </c>
      <c r="F130" s="47">
        <v>20</v>
      </c>
      <c r="G130" s="51">
        <v>4</v>
      </c>
      <c r="H130" s="51">
        <v>16</v>
      </c>
      <c r="I130" s="51">
        <v>0</v>
      </c>
    </row>
    <row r="131" spans="1:9" ht="12.75" customHeight="1" x14ac:dyDescent="0.35">
      <c r="A131" s="48" t="s">
        <v>2683</v>
      </c>
      <c r="B131" s="47">
        <v>50</v>
      </c>
      <c r="C131" s="25">
        <v>27</v>
      </c>
      <c r="D131" s="25">
        <v>23</v>
      </c>
      <c r="E131" s="25">
        <v>0</v>
      </c>
      <c r="F131" s="47">
        <v>9</v>
      </c>
      <c r="G131" s="51">
        <v>0</v>
      </c>
      <c r="H131" s="51">
        <v>9</v>
      </c>
      <c r="I131" s="51">
        <v>0</v>
      </c>
    </row>
    <row r="132" spans="1:9" ht="12.75" customHeight="1" x14ac:dyDescent="0.35">
      <c r="A132" s="48" t="s">
        <v>2684</v>
      </c>
      <c r="B132" s="47">
        <v>132</v>
      </c>
      <c r="C132" s="25">
        <v>49</v>
      </c>
      <c r="D132" s="25">
        <v>83</v>
      </c>
      <c r="E132" s="25">
        <v>0</v>
      </c>
      <c r="F132" s="47">
        <v>22</v>
      </c>
      <c r="G132" s="51">
        <v>0</v>
      </c>
      <c r="H132" s="51">
        <v>22</v>
      </c>
      <c r="I132" s="51">
        <v>0</v>
      </c>
    </row>
    <row r="133" spans="1:9" ht="12.75" customHeight="1" x14ac:dyDescent="0.35">
      <c r="A133" s="48" t="s">
        <v>2685</v>
      </c>
      <c r="B133" s="47">
        <v>11</v>
      </c>
      <c r="C133" s="25">
        <v>5</v>
      </c>
      <c r="D133" s="25">
        <v>6</v>
      </c>
      <c r="E133" s="25">
        <v>0</v>
      </c>
      <c r="F133" s="47">
        <v>4</v>
      </c>
      <c r="G133" s="51">
        <v>0</v>
      </c>
      <c r="H133" s="51">
        <v>4</v>
      </c>
      <c r="I133" s="51">
        <v>0</v>
      </c>
    </row>
    <row r="134" spans="1:9" ht="12.75" customHeight="1" x14ac:dyDescent="0.35">
      <c r="A134" s="48" t="s">
        <v>2686</v>
      </c>
      <c r="B134" s="47">
        <v>85</v>
      </c>
      <c r="C134" s="25">
        <v>45</v>
      </c>
      <c r="D134" s="25">
        <v>40</v>
      </c>
      <c r="E134" s="25">
        <v>0</v>
      </c>
      <c r="F134" s="47">
        <v>13</v>
      </c>
      <c r="G134" s="51">
        <v>0</v>
      </c>
      <c r="H134" s="51">
        <v>13</v>
      </c>
      <c r="I134" s="51">
        <v>0</v>
      </c>
    </row>
    <row r="135" spans="1:9" ht="12.75" customHeight="1" x14ac:dyDescent="0.35">
      <c r="A135" s="48" t="s">
        <v>2687</v>
      </c>
      <c r="B135" s="47">
        <v>122</v>
      </c>
      <c r="C135" s="25">
        <v>57</v>
      </c>
      <c r="D135" s="25">
        <v>65</v>
      </c>
      <c r="E135" s="25">
        <v>0</v>
      </c>
      <c r="F135" s="47">
        <v>24</v>
      </c>
      <c r="G135" s="51">
        <v>0</v>
      </c>
      <c r="H135" s="51">
        <v>24</v>
      </c>
      <c r="I135" s="51">
        <v>0</v>
      </c>
    </row>
    <row r="136" spans="1:9" ht="12.75" customHeight="1" x14ac:dyDescent="0.35">
      <c r="A136" s="48" t="s">
        <v>2688</v>
      </c>
      <c r="B136" s="47">
        <v>388</v>
      </c>
      <c r="C136" s="25">
        <v>177</v>
      </c>
      <c r="D136" s="25">
        <v>211</v>
      </c>
      <c r="E136" s="25">
        <v>0</v>
      </c>
      <c r="F136" s="47">
        <v>44</v>
      </c>
      <c r="G136" s="51">
        <v>12</v>
      </c>
      <c r="H136" s="51">
        <v>32</v>
      </c>
      <c r="I136" s="51">
        <v>0</v>
      </c>
    </row>
    <row r="137" spans="1:9" ht="12.75" customHeight="1" x14ac:dyDescent="0.35">
      <c r="A137" s="48" t="s">
        <v>2689</v>
      </c>
      <c r="B137" s="47">
        <v>181</v>
      </c>
      <c r="C137" s="25">
        <v>74</v>
      </c>
      <c r="D137" s="25">
        <v>107</v>
      </c>
      <c r="E137" s="25">
        <v>0</v>
      </c>
      <c r="F137" s="47">
        <v>28</v>
      </c>
      <c r="G137" s="51">
        <v>5</v>
      </c>
      <c r="H137" s="51">
        <v>23</v>
      </c>
      <c r="I137" s="51">
        <v>0</v>
      </c>
    </row>
    <row r="138" spans="1:9" ht="12.75" customHeight="1" x14ac:dyDescent="0.35">
      <c r="A138" s="48" t="s">
        <v>2690</v>
      </c>
      <c r="B138" s="47">
        <v>323</v>
      </c>
      <c r="C138" s="25">
        <v>194</v>
      </c>
      <c r="D138" s="25">
        <v>129</v>
      </c>
      <c r="E138" s="25">
        <v>0</v>
      </c>
      <c r="F138" s="47">
        <v>41</v>
      </c>
      <c r="G138" s="51">
        <v>41</v>
      </c>
      <c r="H138" s="51">
        <v>0</v>
      </c>
      <c r="I138" s="51">
        <v>0</v>
      </c>
    </row>
    <row r="139" spans="1:9" ht="12.75" customHeight="1" x14ac:dyDescent="0.35">
      <c r="A139" s="48" t="s">
        <v>1831</v>
      </c>
      <c r="B139" s="47">
        <v>376</v>
      </c>
      <c r="C139" s="25">
        <v>216</v>
      </c>
      <c r="D139" s="25">
        <v>160</v>
      </c>
      <c r="E139" s="25">
        <v>0</v>
      </c>
      <c r="F139" s="47">
        <v>30</v>
      </c>
      <c r="G139" s="51">
        <v>4</v>
      </c>
      <c r="H139" s="51">
        <v>26</v>
      </c>
      <c r="I139" s="51">
        <v>0</v>
      </c>
    </row>
    <row r="140" spans="1:9" ht="12.75" customHeight="1" x14ac:dyDescent="0.35">
      <c r="A140" s="48" t="s">
        <v>1832</v>
      </c>
      <c r="B140" s="47">
        <v>92</v>
      </c>
      <c r="C140" s="25">
        <v>61</v>
      </c>
      <c r="D140" s="25">
        <v>31</v>
      </c>
      <c r="E140" s="25">
        <v>0</v>
      </c>
      <c r="F140" s="47">
        <v>8</v>
      </c>
      <c r="G140" s="51">
        <v>4</v>
      </c>
      <c r="H140" s="51">
        <v>4</v>
      </c>
      <c r="I140" s="51">
        <v>0</v>
      </c>
    </row>
    <row r="141" spans="1:9" ht="12.75" customHeight="1" x14ac:dyDescent="0.35">
      <c r="A141" s="48" t="s">
        <v>2691</v>
      </c>
      <c r="B141" s="47">
        <v>53</v>
      </c>
      <c r="C141" s="25">
        <v>33</v>
      </c>
      <c r="D141" s="25">
        <v>20</v>
      </c>
      <c r="E141" s="25">
        <v>0</v>
      </c>
      <c r="F141" s="47">
        <v>8</v>
      </c>
      <c r="G141" s="51">
        <v>0</v>
      </c>
      <c r="H141" s="51">
        <v>8</v>
      </c>
      <c r="I141" s="51">
        <v>0</v>
      </c>
    </row>
    <row r="142" spans="1:9" ht="12.75" customHeight="1" x14ac:dyDescent="0.35">
      <c r="A142" s="48" t="s">
        <v>2692</v>
      </c>
      <c r="B142" s="47">
        <v>217</v>
      </c>
      <c r="C142" s="25">
        <v>180</v>
      </c>
      <c r="D142" s="25">
        <v>37</v>
      </c>
      <c r="E142" s="25">
        <v>0</v>
      </c>
      <c r="F142" s="47">
        <v>5</v>
      </c>
      <c r="G142" s="51">
        <v>2</v>
      </c>
      <c r="H142" s="51">
        <v>3</v>
      </c>
      <c r="I142" s="51">
        <v>0</v>
      </c>
    </row>
    <row r="143" spans="1:9" ht="12.75" customHeight="1" x14ac:dyDescent="0.35">
      <c r="A143" s="48" t="s">
        <v>2693</v>
      </c>
      <c r="B143" s="47">
        <v>116</v>
      </c>
      <c r="C143" s="25">
        <v>39</v>
      </c>
      <c r="D143" s="25">
        <v>77</v>
      </c>
      <c r="E143" s="25">
        <v>0</v>
      </c>
      <c r="F143" s="47">
        <v>5</v>
      </c>
      <c r="G143" s="51">
        <v>5</v>
      </c>
      <c r="H143" s="51">
        <v>0</v>
      </c>
      <c r="I143" s="51">
        <v>0</v>
      </c>
    </row>
    <row r="144" spans="1:9" ht="12.75" customHeight="1" x14ac:dyDescent="0.35">
      <c r="A144" s="48" t="s">
        <v>2694</v>
      </c>
      <c r="B144" s="47">
        <v>103</v>
      </c>
      <c r="C144" s="25">
        <v>14</v>
      </c>
      <c r="D144" s="25">
        <v>89</v>
      </c>
      <c r="E144" s="25">
        <v>0</v>
      </c>
      <c r="F144" s="47">
        <v>9</v>
      </c>
      <c r="G144" s="51">
        <v>1</v>
      </c>
      <c r="H144" s="51">
        <v>8</v>
      </c>
      <c r="I144" s="51">
        <v>0</v>
      </c>
    </row>
    <row r="145" spans="1:9" ht="12.75" customHeight="1" x14ac:dyDescent="0.35">
      <c r="A145" s="48" t="s">
        <v>1833</v>
      </c>
      <c r="B145" s="47">
        <v>99</v>
      </c>
      <c r="C145" s="25">
        <v>50</v>
      </c>
      <c r="D145" s="25">
        <v>49</v>
      </c>
      <c r="E145" s="25">
        <v>0</v>
      </c>
      <c r="F145" s="47">
        <v>8</v>
      </c>
      <c r="G145" s="51">
        <v>5</v>
      </c>
      <c r="H145" s="51">
        <v>3</v>
      </c>
      <c r="I145" s="51">
        <v>0</v>
      </c>
    </row>
    <row r="146" spans="1:9" ht="12.75" customHeight="1" x14ac:dyDescent="0.35">
      <c r="A146" s="48" t="s">
        <v>2695</v>
      </c>
      <c r="B146" s="47">
        <v>103</v>
      </c>
      <c r="C146" s="25">
        <v>35</v>
      </c>
      <c r="D146" s="25">
        <v>68</v>
      </c>
      <c r="E146" s="25">
        <v>0</v>
      </c>
      <c r="F146" s="47">
        <v>26</v>
      </c>
      <c r="G146" s="51">
        <v>3</v>
      </c>
      <c r="H146" s="51">
        <v>23</v>
      </c>
      <c r="I146" s="51">
        <v>0</v>
      </c>
    </row>
    <row r="147" spans="1:9" ht="12.75" customHeight="1" x14ac:dyDescent="0.35">
      <c r="A147" s="48" t="s">
        <v>2696</v>
      </c>
      <c r="B147" s="47">
        <v>17</v>
      </c>
      <c r="C147" s="25">
        <v>11</v>
      </c>
      <c r="D147" s="25">
        <v>6</v>
      </c>
      <c r="E147" s="25">
        <v>0</v>
      </c>
      <c r="F147" s="47">
        <v>2</v>
      </c>
      <c r="G147" s="51">
        <v>1</v>
      </c>
      <c r="H147" s="51">
        <v>1</v>
      </c>
      <c r="I147" s="51">
        <v>0</v>
      </c>
    </row>
    <row r="148" spans="1:9" ht="12.75" customHeight="1" x14ac:dyDescent="0.35">
      <c r="A148" s="48" t="s">
        <v>1834</v>
      </c>
      <c r="B148" s="47">
        <v>231</v>
      </c>
      <c r="C148" s="25">
        <v>40</v>
      </c>
      <c r="D148" s="25">
        <v>191</v>
      </c>
      <c r="E148" s="25">
        <v>0</v>
      </c>
      <c r="F148" s="47">
        <v>26</v>
      </c>
      <c r="G148" s="51">
        <v>10</v>
      </c>
      <c r="H148" s="51">
        <v>16</v>
      </c>
      <c r="I148" s="51">
        <v>0</v>
      </c>
    </row>
    <row r="149" spans="1:9" ht="12.75" customHeight="1" x14ac:dyDescent="0.35">
      <c r="A149" s="48" t="s">
        <v>2697</v>
      </c>
      <c r="B149" s="47">
        <v>1646</v>
      </c>
      <c r="C149" s="25">
        <v>889</v>
      </c>
      <c r="D149" s="25">
        <v>757</v>
      </c>
      <c r="E149" s="25">
        <v>0</v>
      </c>
      <c r="F149" s="47">
        <v>51</v>
      </c>
      <c r="G149" s="51">
        <v>3</v>
      </c>
      <c r="H149" s="51">
        <v>48</v>
      </c>
      <c r="I149" s="51">
        <v>0</v>
      </c>
    </row>
    <row r="150" spans="1:9" ht="12.75" customHeight="1" x14ac:dyDescent="0.35">
      <c r="A150" s="48" t="s">
        <v>2698</v>
      </c>
      <c r="B150" s="47">
        <v>138</v>
      </c>
      <c r="C150" s="25">
        <v>72</v>
      </c>
      <c r="D150" s="25">
        <v>66</v>
      </c>
      <c r="E150" s="25">
        <v>0</v>
      </c>
      <c r="F150" s="47">
        <v>6</v>
      </c>
      <c r="G150" s="51">
        <v>0</v>
      </c>
      <c r="H150" s="51">
        <v>6</v>
      </c>
      <c r="I150" s="51">
        <v>0</v>
      </c>
    </row>
    <row r="151" spans="1:9" ht="12.75" customHeight="1" x14ac:dyDescent="0.35">
      <c r="A151" s="48" t="s">
        <v>1835</v>
      </c>
      <c r="B151" s="47">
        <v>76</v>
      </c>
      <c r="C151" s="25">
        <v>24</v>
      </c>
      <c r="D151" s="25">
        <v>52</v>
      </c>
      <c r="E151" s="25">
        <v>0</v>
      </c>
      <c r="F151" s="47">
        <v>6</v>
      </c>
      <c r="G151" s="51">
        <v>3</v>
      </c>
      <c r="H151" s="51">
        <v>3</v>
      </c>
      <c r="I151" s="51">
        <v>0</v>
      </c>
    </row>
    <row r="152" spans="1:9" ht="12.75" customHeight="1" x14ac:dyDescent="0.35">
      <c r="A152" s="48" t="s">
        <v>2699</v>
      </c>
      <c r="B152" s="47">
        <v>15</v>
      </c>
      <c r="C152" s="25">
        <v>1</v>
      </c>
      <c r="D152" s="25">
        <v>14</v>
      </c>
      <c r="E152" s="25">
        <v>0</v>
      </c>
      <c r="F152" s="47">
        <v>10</v>
      </c>
      <c r="G152" s="51">
        <v>1</v>
      </c>
      <c r="H152" s="51">
        <v>9</v>
      </c>
      <c r="I152" s="51">
        <v>0</v>
      </c>
    </row>
    <row r="153" spans="1:9" ht="12.75" customHeight="1" x14ac:dyDescent="0.35">
      <c r="A153" s="48" t="s">
        <v>2700</v>
      </c>
      <c r="B153" s="47">
        <v>281</v>
      </c>
      <c r="C153" s="25">
        <v>117</v>
      </c>
      <c r="D153" s="25">
        <v>164</v>
      </c>
      <c r="E153" s="25">
        <v>0</v>
      </c>
      <c r="F153" s="47">
        <v>12</v>
      </c>
      <c r="G153" s="51">
        <v>1</v>
      </c>
      <c r="H153" s="51">
        <v>11</v>
      </c>
      <c r="I153" s="51">
        <v>0</v>
      </c>
    </row>
    <row r="154" spans="1:9" ht="12.75" customHeight="1" x14ac:dyDescent="0.35">
      <c r="A154" s="48" t="s">
        <v>2701</v>
      </c>
      <c r="B154" s="47">
        <v>145</v>
      </c>
      <c r="C154" s="25">
        <v>49</v>
      </c>
      <c r="D154" s="25">
        <v>96</v>
      </c>
      <c r="E154" s="25">
        <v>0</v>
      </c>
      <c r="F154" s="47">
        <v>16</v>
      </c>
      <c r="G154" s="51">
        <v>9</v>
      </c>
      <c r="H154" s="51">
        <v>7</v>
      </c>
      <c r="I154" s="51">
        <v>0</v>
      </c>
    </row>
    <row r="155" spans="1:9" ht="12.75" customHeight="1" x14ac:dyDescent="0.35">
      <c r="A155" s="48" t="s">
        <v>2702</v>
      </c>
      <c r="B155" s="47">
        <v>249</v>
      </c>
      <c r="C155" s="25">
        <v>18</v>
      </c>
      <c r="D155" s="25">
        <v>212</v>
      </c>
      <c r="E155" s="25">
        <v>19</v>
      </c>
      <c r="F155" s="47">
        <v>2</v>
      </c>
      <c r="G155" s="51">
        <v>1</v>
      </c>
      <c r="H155" s="51">
        <v>1</v>
      </c>
      <c r="I155" s="51">
        <v>0</v>
      </c>
    </row>
    <row r="156" spans="1:9" ht="12.75" customHeight="1" x14ac:dyDescent="0.35">
      <c r="A156" s="48" t="s">
        <v>2703</v>
      </c>
      <c r="B156" s="47">
        <v>164</v>
      </c>
      <c r="C156" s="25">
        <v>50</v>
      </c>
      <c r="D156" s="25">
        <v>114</v>
      </c>
      <c r="E156" s="25">
        <v>0</v>
      </c>
      <c r="F156" s="47">
        <v>63</v>
      </c>
      <c r="G156" s="51">
        <v>43</v>
      </c>
      <c r="H156" s="51">
        <v>20</v>
      </c>
      <c r="I156" s="51">
        <v>0</v>
      </c>
    </row>
    <row r="157" spans="1:9" ht="12.75" customHeight="1" x14ac:dyDescent="0.35">
      <c r="A157" s="48" t="s">
        <v>2704</v>
      </c>
      <c r="B157" s="47">
        <v>17</v>
      </c>
      <c r="C157" s="25">
        <v>8</v>
      </c>
      <c r="D157" s="25">
        <v>9</v>
      </c>
      <c r="E157" s="25">
        <v>0</v>
      </c>
      <c r="F157" s="47">
        <v>11</v>
      </c>
      <c r="G157" s="51">
        <v>4</v>
      </c>
      <c r="H157" s="51">
        <v>7</v>
      </c>
      <c r="I157" s="51">
        <v>0</v>
      </c>
    </row>
    <row r="158" spans="1:9" ht="12.75" customHeight="1" x14ac:dyDescent="0.35">
      <c r="A158" s="48" t="s">
        <v>2705</v>
      </c>
      <c r="B158" s="47">
        <v>280</v>
      </c>
      <c r="C158" s="25">
        <v>204</v>
      </c>
      <c r="D158" s="25">
        <v>76</v>
      </c>
      <c r="E158" s="25">
        <v>0</v>
      </c>
      <c r="F158" s="47">
        <v>14</v>
      </c>
      <c r="G158" s="51">
        <v>2</v>
      </c>
      <c r="H158" s="51">
        <v>12</v>
      </c>
      <c r="I158" s="51">
        <v>0</v>
      </c>
    </row>
    <row r="159" spans="1:9" ht="12.75" customHeight="1" x14ac:dyDescent="0.35">
      <c r="A159" s="48" t="s">
        <v>2706</v>
      </c>
      <c r="B159" s="47">
        <v>145</v>
      </c>
      <c r="C159" s="25">
        <v>145</v>
      </c>
      <c r="D159" s="25">
        <v>0</v>
      </c>
      <c r="E159" s="25">
        <v>0</v>
      </c>
      <c r="F159" s="47">
        <v>35</v>
      </c>
      <c r="G159" s="51">
        <v>33</v>
      </c>
      <c r="H159" s="51">
        <v>0</v>
      </c>
      <c r="I159" s="51">
        <v>2</v>
      </c>
    </row>
    <row r="160" spans="1:9" ht="12.75" customHeight="1" x14ac:dyDescent="0.35">
      <c r="A160" s="48" t="s">
        <v>1836</v>
      </c>
      <c r="B160" s="47">
        <v>121</v>
      </c>
      <c r="C160" s="25">
        <v>39</v>
      </c>
      <c r="D160" s="25">
        <v>82</v>
      </c>
      <c r="E160" s="25">
        <v>0</v>
      </c>
      <c r="F160" s="47">
        <v>8</v>
      </c>
      <c r="G160" s="51">
        <v>4</v>
      </c>
      <c r="H160" s="51">
        <v>4</v>
      </c>
      <c r="I160" s="51">
        <v>0</v>
      </c>
    </row>
    <row r="161" spans="1:9" ht="12.75" customHeight="1" x14ac:dyDescent="0.35">
      <c r="A161" s="48" t="s">
        <v>2707</v>
      </c>
      <c r="B161" s="47">
        <v>72</v>
      </c>
      <c r="C161" s="25">
        <v>9</v>
      </c>
      <c r="D161" s="25">
        <v>63</v>
      </c>
      <c r="E161" s="25">
        <v>0</v>
      </c>
      <c r="F161" s="47">
        <v>26</v>
      </c>
      <c r="G161" s="51">
        <v>7</v>
      </c>
      <c r="H161" s="51">
        <v>19</v>
      </c>
      <c r="I161" s="51">
        <v>0</v>
      </c>
    </row>
    <row r="162" spans="1:9" ht="12.75" customHeight="1" x14ac:dyDescent="0.35">
      <c r="A162" s="48" t="s">
        <v>2708</v>
      </c>
      <c r="B162" s="47">
        <v>40</v>
      </c>
      <c r="C162" s="25">
        <v>33</v>
      </c>
      <c r="D162" s="25">
        <v>7</v>
      </c>
      <c r="E162" s="25">
        <v>0</v>
      </c>
      <c r="F162" s="47">
        <v>13</v>
      </c>
      <c r="G162" s="51">
        <v>9</v>
      </c>
      <c r="H162" s="51">
        <v>4</v>
      </c>
      <c r="I162" s="51">
        <v>0</v>
      </c>
    </row>
    <row r="163" spans="1:9" ht="12.75" customHeight="1" x14ac:dyDescent="0.35">
      <c r="A163" s="48" t="s">
        <v>2709</v>
      </c>
      <c r="B163" s="47">
        <v>82</v>
      </c>
      <c r="C163" s="25">
        <v>32</v>
      </c>
      <c r="D163" s="25">
        <v>50</v>
      </c>
      <c r="E163" s="25">
        <v>0</v>
      </c>
      <c r="F163" s="47">
        <v>12</v>
      </c>
      <c r="G163" s="51">
        <v>1</v>
      </c>
      <c r="H163" s="51">
        <v>11</v>
      </c>
      <c r="I163" s="51">
        <v>0</v>
      </c>
    </row>
    <row r="164" spans="1:9" ht="12.75" customHeight="1" x14ac:dyDescent="0.35">
      <c r="A164" s="48" t="s">
        <v>2710</v>
      </c>
      <c r="B164" s="47">
        <v>46</v>
      </c>
      <c r="C164" s="25">
        <v>9</v>
      </c>
      <c r="D164" s="25">
        <v>37</v>
      </c>
      <c r="E164" s="25">
        <v>0</v>
      </c>
      <c r="F164" s="47">
        <v>9</v>
      </c>
      <c r="G164" s="51">
        <v>5</v>
      </c>
      <c r="H164" s="25">
        <v>4</v>
      </c>
      <c r="I164" s="51">
        <v>0</v>
      </c>
    </row>
    <row r="165" spans="1:9" ht="12.75" customHeight="1" x14ac:dyDescent="0.35">
      <c r="A165" s="48" t="s">
        <v>2711</v>
      </c>
      <c r="B165" s="47">
        <v>38</v>
      </c>
      <c r="C165" s="25">
        <v>21</v>
      </c>
      <c r="D165" s="25">
        <v>17</v>
      </c>
      <c r="E165" s="25">
        <v>0</v>
      </c>
      <c r="F165" s="47">
        <v>2</v>
      </c>
      <c r="G165" s="51">
        <v>2</v>
      </c>
      <c r="H165" s="51">
        <v>0</v>
      </c>
      <c r="I165" s="51">
        <v>0</v>
      </c>
    </row>
    <row r="166" spans="1:9" ht="12.75" customHeight="1" x14ac:dyDescent="0.35">
      <c r="A166" s="48" t="s">
        <v>2712</v>
      </c>
      <c r="B166" s="47">
        <v>69</v>
      </c>
      <c r="C166" s="25">
        <v>13</v>
      </c>
      <c r="D166" s="25">
        <v>56</v>
      </c>
      <c r="E166" s="25">
        <v>0</v>
      </c>
      <c r="F166" s="47">
        <v>19</v>
      </c>
      <c r="G166" s="51">
        <v>7</v>
      </c>
      <c r="H166" s="51">
        <v>12</v>
      </c>
      <c r="I166" s="51">
        <v>0</v>
      </c>
    </row>
    <row r="167" spans="1:9" ht="12.75" customHeight="1" x14ac:dyDescent="0.35">
      <c r="A167" s="48" t="s">
        <v>2713</v>
      </c>
      <c r="B167" s="47">
        <v>503</v>
      </c>
      <c r="C167" s="25">
        <v>189</v>
      </c>
      <c r="D167" s="25">
        <v>314</v>
      </c>
      <c r="E167" s="25">
        <v>0</v>
      </c>
      <c r="F167" s="47">
        <v>108</v>
      </c>
      <c r="G167" s="51">
        <v>42</v>
      </c>
      <c r="H167" s="51">
        <v>66</v>
      </c>
      <c r="I167" s="51">
        <v>0</v>
      </c>
    </row>
    <row r="168" spans="1:9" ht="12.75" customHeight="1" x14ac:dyDescent="0.35">
      <c r="A168" s="48" t="s">
        <v>2714</v>
      </c>
      <c r="B168" s="47">
        <v>44</v>
      </c>
      <c r="C168" s="25">
        <v>16</v>
      </c>
      <c r="D168" s="25">
        <v>28</v>
      </c>
      <c r="E168" s="25">
        <v>0</v>
      </c>
      <c r="F168" s="47">
        <v>8</v>
      </c>
      <c r="G168" s="51">
        <v>0</v>
      </c>
      <c r="H168" s="51">
        <v>8</v>
      </c>
      <c r="I168" s="51">
        <v>0</v>
      </c>
    </row>
    <row r="169" spans="1:9" ht="12.75" customHeight="1" x14ac:dyDescent="0.35">
      <c r="A169" s="48" t="s">
        <v>2715</v>
      </c>
      <c r="B169" s="47">
        <v>290</v>
      </c>
      <c r="C169" s="25">
        <v>141</v>
      </c>
      <c r="D169" s="25">
        <v>149</v>
      </c>
      <c r="E169" s="25">
        <v>0</v>
      </c>
      <c r="F169" s="47">
        <v>26</v>
      </c>
      <c r="G169" s="51">
        <v>16</v>
      </c>
      <c r="H169" s="51">
        <v>10</v>
      </c>
      <c r="I169" s="51">
        <v>0</v>
      </c>
    </row>
    <row r="170" spans="1:9" ht="12.75" customHeight="1" x14ac:dyDescent="0.35">
      <c r="A170" s="48" t="s">
        <v>2716</v>
      </c>
      <c r="B170" s="47">
        <v>63</v>
      </c>
      <c r="C170" s="25">
        <v>22</v>
      </c>
      <c r="D170" s="25">
        <v>41</v>
      </c>
      <c r="E170" s="25">
        <v>0</v>
      </c>
      <c r="F170" s="47">
        <v>14</v>
      </c>
      <c r="G170" s="51">
        <v>12</v>
      </c>
      <c r="H170" s="51">
        <v>2</v>
      </c>
      <c r="I170" s="51">
        <v>0</v>
      </c>
    </row>
    <row r="171" spans="1:9" ht="12.75" customHeight="1" x14ac:dyDescent="0.35">
      <c r="A171" s="48" t="s">
        <v>2717</v>
      </c>
      <c r="B171" s="47">
        <v>56</v>
      </c>
      <c r="C171" s="25">
        <v>56</v>
      </c>
      <c r="D171" s="25">
        <v>0</v>
      </c>
      <c r="E171" s="25">
        <v>0</v>
      </c>
      <c r="F171" s="47">
        <v>12</v>
      </c>
      <c r="G171" s="51">
        <v>12</v>
      </c>
      <c r="H171" s="51">
        <v>0</v>
      </c>
      <c r="I171" s="51">
        <v>0</v>
      </c>
    </row>
    <row r="172" spans="1:9" ht="12.75" customHeight="1" x14ac:dyDescent="0.35">
      <c r="A172" s="48" t="s">
        <v>2718</v>
      </c>
      <c r="B172" s="47">
        <v>34</v>
      </c>
      <c r="C172" s="25">
        <v>12</v>
      </c>
      <c r="D172" s="25">
        <v>22</v>
      </c>
      <c r="E172" s="25">
        <v>0</v>
      </c>
      <c r="F172" s="47">
        <v>9</v>
      </c>
      <c r="G172" s="51">
        <v>2</v>
      </c>
      <c r="H172" s="51">
        <v>7</v>
      </c>
      <c r="I172" s="51">
        <v>0</v>
      </c>
    </row>
    <row r="173" spans="1:9" ht="12.75" customHeight="1" x14ac:dyDescent="0.35">
      <c r="A173" s="48" t="s">
        <v>2719</v>
      </c>
      <c r="B173" s="47">
        <v>180</v>
      </c>
      <c r="C173" s="25">
        <v>86</v>
      </c>
      <c r="D173" s="25">
        <v>94</v>
      </c>
      <c r="E173" s="25">
        <v>0</v>
      </c>
      <c r="F173" s="47">
        <v>16</v>
      </c>
      <c r="G173" s="51">
        <v>0</v>
      </c>
      <c r="H173" s="51">
        <v>16</v>
      </c>
      <c r="I173" s="51">
        <v>0</v>
      </c>
    </row>
    <row r="174" spans="1:9" ht="12.75" customHeight="1" x14ac:dyDescent="0.35">
      <c r="A174" s="48" t="s">
        <v>1837</v>
      </c>
      <c r="B174" s="47">
        <v>222</v>
      </c>
      <c r="C174" s="25">
        <v>102</v>
      </c>
      <c r="D174" s="25">
        <v>120</v>
      </c>
      <c r="E174" s="25">
        <v>0</v>
      </c>
      <c r="F174" s="47">
        <v>26</v>
      </c>
      <c r="G174" s="51">
        <v>1</v>
      </c>
      <c r="H174" s="51">
        <v>25</v>
      </c>
      <c r="I174" s="51">
        <v>0</v>
      </c>
    </row>
    <row r="175" spans="1:9" ht="12.75" customHeight="1" x14ac:dyDescent="0.35">
      <c r="A175" s="48" t="s">
        <v>2720</v>
      </c>
      <c r="B175" s="47">
        <v>69</v>
      </c>
      <c r="C175" s="25">
        <v>33</v>
      </c>
      <c r="D175" s="25">
        <v>36</v>
      </c>
      <c r="E175" s="25">
        <v>0</v>
      </c>
      <c r="F175" s="47">
        <v>13</v>
      </c>
      <c r="G175" s="51">
        <v>0</v>
      </c>
      <c r="H175" s="51">
        <v>13</v>
      </c>
      <c r="I175" s="51">
        <v>0</v>
      </c>
    </row>
    <row r="176" spans="1:9" ht="12.75" customHeight="1" x14ac:dyDescent="0.35">
      <c r="A176" s="48" t="s">
        <v>2721</v>
      </c>
      <c r="B176" s="47">
        <v>71</v>
      </c>
      <c r="C176" s="25">
        <v>36</v>
      </c>
      <c r="D176" s="25">
        <v>35</v>
      </c>
      <c r="E176" s="25">
        <v>0</v>
      </c>
      <c r="F176" s="47">
        <v>11</v>
      </c>
      <c r="G176" s="51">
        <v>0</v>
      </c>
      <c r="H176" s="51">
        <v>11</v>
      </c>
      <c r="I176" s="51">
        <v>0</v>
      </c>
    </row>
    <row r="177" spans="1:9" ht="12.75" customHeight="1" x14ac:dyDescent="0.35">
      <c r="A177" s="48" t="s">
        <v>2722</v>
      </c>
      <c r="B177" s="47">
        <v>22</v>
      </c>
      <c r="C177" s="25">
        <v>11</v>
      </c>
      <c r="D177" s="25">
        <v>11</v>
      </c>
      <c r="E177" s="25">
        <v>0</v>
      </c>
      <c r="F177" s="47">
        <v>2</v>
      </c>
      <c r="G177" s="51">
        <v>2</v>
      </c>
      <c r="H177" s="51">
        <v>0</v>
      </c>
      <c r="I177" s="51">
        <v>0</v>
      </c>
    </row>
    <row r="178" spans="1:9" ht="12.75" customHeight="1" x14ac:dyDescent="0.35">
      <c r="A178" s="48" t="s">
        <v>2723</v>
      </c>
      <c r="B178" s="47">
        <v>600</v>
      </c>
      <c r="C178" s="25">
        <v>403</v>
      </c>
      <c r="D178" s="25">
        <v>197</v>
      </c>
      <c r="E178" s="25">
        <v>0</v>
      </c>
      <c r="F178" s="47">
        <v>34</v>
      </c>
      <c r="G178" s="51">
        <v>6</v>
      </c>
      <c r="H178" s="51">
        <v>28</v>
      </c>
      <c r="I178" s="51">
        <v>0</v>
      </c>
    </row>
    <row r="179" spans="1:9" ht="12.75" customHeight="1" x14ac:dyDescent="0.35">
      <c r="A179" s="48" t="s">
        <v>2724</v>
      </c>
      <c r="B179" s="47">
        <v>107</v>
      </c>
      <c r="C179" s="25">
        <v>35</v>
      </c>
      <c r="D179" s="25">
        <v>72</v>
      </c>
      <c r="E179" s="25">
        <v>0</v>
      </c>
      <c r="F179" s="47">
        <v>19</v>
      </c>
      <c r="G179" s="51">
        <v>3</v>
      </c>
      <c r="H179" s="51">
        <v>16</v>
      </c>
      <c r="I179" s="51">
        <v>0</v>
      </c>
    </row>
    <row r="180" spans="1:9" ht="12.75" customHeight="1" x14ac:dyDescent="0.35">
      <c r="A180" s="48" t="s">
        <v>2725</v>
      </c>
      <c r="B180" s="47">
        <v>358</v>
      </c>
      <c r="C180" s="25">
        <v>199</v>
      </c>
      <c r="D180" s="25">
        <v>159</v>
      </c>
      <c r="E180" s="25">
        <v>0</v>
      </c>
      <c r="F180" s="47">
        <v>9</v>
      </c>
      <c r="G180" s="51">
        <v>2</v>
      </c>
      <c r="H180" s="51">
        <v>7</v>
      </c>
      <c r="I180" s="51">
        <v>0</v>
      </c>
    </row>
    <row r="181" spans="1:9" ht="12.75" customHeight="1" x14ac:dyDescent="0.35">
      <c r="A181" s="48" t="s">
        <v>1838</v>
      </c>
      <c r="B181" s="47">
        <v>198</v>
      </c>
      <c r="C181" s="25">
        <v>81</v>
      </c>
      <c r="D181" s="25">
        <v>117</v>
      </c>
      <c r="E181" s="25">
        <v>0</v>
      </c>
      <c r="F181" s="47">
        <v>9</v>
      </c>
      <c r="G181" s="51">
        <v>1</v>
      </c>
      <c r="H181" s="51">
        <v>8</v>
      </c>
      <c r="I181" s="51">
        <v>0</v>
      </c>
    </row>
    <row r="182" spans="1:9" ht="12.75" customHeight="1" x14ac:dyDescent="0.35">
      <c r="A182" s="48" t="s">
        <v>1839</v>
      </c>
      <c r="B182" s="47">
        <v>42</v>
      </c>
      <c r="C182" s="25">
        <v>22</v>
      </c>
      <c r="D182" s="25">
        <v>20</v>
      </c>
      <c r="E182" s="25">
        <v>0</v>
      </c>
      <c r="F182" s="47">
        <v>10</v>
      </c>
      <c r="G182" s="51">
        <v>0</v>
      </c>
      <c r="H182" s="51">
        <v>10</v>
      </c>
      <c r="I182" s="51">
        <v>0</v>
      </c>
    </row>
    <row r="183" spans="1:9" ht="12.75" customHeight="1" x14ac:dyDescent="0.35">
      <c r="A183" s="48" t="s">
        <v>2726</v>
      </c>
      <c r="B183" s="47">
        <v>176</v>
      </c>
      <c r="C183" s="25">
        <v>112</v>
      </c>
      <c r="D183" s="25">
        <v>64</v>
      </c>
      <c r="E183" s="25">
        <v>0</v>
      </c>
      <c r="F183" s="47">
        <v>18</v>
      </c>
      <c r="G183" s="51">
        <v>2</v>
      </c>
      <c r="H183" s="51">
        <v>16</v>
      </c>
      <c r="I183" s="51">
        <v>0</v>
      </c>
    </row>
    <row r="184" spans="1:9" ht="12.75" customHeight="1" x14ac:dyDescent="0.35">
      <c r="A184" s="48" t="s">
        <v>2727</v>
      </c>
      <c r="B184" s="47">
        <v>246</v>
      </c>
      <c r="C184" s="25">
        <v>177</v>
      </c>
      <c r="D184" s="25">
        <v>69</v>
      </c>
      <c r="E184" s="25">
        <v>0</v>
      </c>
      <c r="F184" s="47">
        <v>15</v>
      </c>
      <c r="G184" s="51">
        <v>4</v>
      </c>
      <c r="H184" s="51">
        <v>11</v>
      </c>
      <c r="I184" s="51">
        <v>0</v>
      </c>
    </row>
    <row r="185" spans="1:9" ht="12.75" customHeight="1" x14ac:dyDescent="0.35">
      <c r="A185" s="48" t="s">
        <v>1840</v>
      </c>
      <c r="B185" s="47">
        <v>130</v>
      </c>
      <c r="C185" s="25">
        <v>68</v>
      </c>
      <c r="D185" s="25">
        <v>62</v>
      </c>
      <c r="E185" s="25">
        <v>0</v>
      </c>
      <c r="F185" s="47">
        <v>5</v>
      </c>
      <c r="G185" s="51">
        <v>0</v>
      </c>
      <c r="H185" s="51">
        <v>5</v>
      </c>
      <c r="I185" s="51">
        <v>0</v>
      </c>
    </row>
    <row r="186" spans="1:9" ht="12.75" customHeight="1" x14ac:dyDescent="0.35">
      <c r="A186" s="48" t="s">
        <v>1841</v>
      </c>
      <c r="B186" s="47">
        <v>189</v>
      </c>
      <c r="C186" s="25">
        <v>112</v>
      </c>
      <c r="D186" s="25">
        <v>77</v>
      </c>
      <c r="E186" s="25">
        <v>0</v>
      </c>
      <c r="F186" s="47">
        <v>9</v>
      </c>
      <c r="G186" s="51">
        <v>2</v>
      </c>
      <c r="H186" s="51">
        <v>7</v>
      </c>
      <c r="I186" s="51">
        <v>0</v>
      </c>
    </row>
    <row r="187" spans="1:9" ht="12.75" customHeight="1" x14ac:dyDescent="0.35">
      <c r="A187" s="48" t="s">
        <v>1842</v>
      </c>
      <c r="B187" s="47">
        <v>103</v>
      </c>
      <c r="C187" s="25">
        <v>16</v>
      </c>
      <c r="D187" s="25">
        <v>87</v>
      </c>
      <c r="E187" s="25">
        <v>0</v>
      </c>
      <c r="F187" s="47">
        <v>8</v>
      </c>
      <c r="G187" s="51">
        <v>6</v>
      </c>
      <c r="H187" s="51">
        <v>2</v>
      </c>
      <c r="I187" s="51">
        <v>0</v>
      </c>
    </row>
    <row r="188" spans="1:9" ht="12.75" customHeight="1" x14ac:dyDescent="0.35">
      <c r="A188" s="48" t="s">
        <v>2728</v>
      </c>
      <c r="B188" s="47">
        <v>52</v>
      </c>
      <c r="C188" s="25">
        <v>51</v>
      </c>
      <c r="D188" s="25">
        <v>1</v>
      </c>
      <c r="E188" s="25">
        <v>0</v>
      </c>
      <c r="F188" s="47">
        <v>19</v>
      </c>
      <c r="G188" s="51">
        <v>16</v>
      </c>
      <c r="H188" s="51">
        <v>3</v>
      </c>
      <c r="I188" s="51">
        <v>0</v>
      </c>
    </row>
    <row r="189" spans="1:9" ht="12.75" customHeight="1" x14ac:dyDescent="0.35">
      <c r="A189" s="48" t="s">
        <v>2729</v>
      </c>
      <c r="B189" s="47">
        <v>54</v>
      </c>
      <c r="C189" s="25">
        <v>22</v>
      </c>
      <c r="D189" s="25">
        <v>32</v>
      </c>
      <c r="E189" s="25">
        <v>0</v>
      </c>
      <c r="F189" s="47">
        <v>3</v>
      </c>
      <c r="G189" s="51">
        <v>0</v>
      </c>
      <c r="H189" s="51">
        <v>0</v>
      </c>
      <c r="I189" s="51">
        <v>3</v>
      </c>
    </row>
    <row r="190" spans="1:9" ht="12.75" customHeight="1" x14ac:dyDescent="0.35">
      <c r="A190" s="48" t="s">
        <v>2730</v>
      </c>
      <c r="B190" s="47">
        <v>368</v>
      </c>
      <c r="C190" s="25">
        <v>54</v>
      </c>
      <c r="D190" s="25">
        <v>314</v>
      </c>
      <c r="E190" s="25">
        <v>0</v>
      </c>
      <c r="F190" s="47">
        <v>31</v>
      </c>
      <c r="G190" s="51">
        <v>9</v>
      </c>
      <c r="H190" s="51">
        <v>22</v>
      </c>
      <c r="I190" s="51">
        <v>0</v>
      </c>
    </row>
    <row r="191" spans="1:9" ht="12.75" customHeight="1" x14ac:dyDescent="0.35">
      <c r="A191" s="48" t="s">
        <v>2731</v>
      </c>
      <c r="B191" s="47">
        <v>73</v>
      </c>
      <c r="C191" s="25">
        <v>32</v>
      </c>
      <c r="D191" s="25">
        <v>41</v>
      </c>
      <c r="E191" s="25">
        <v>0</v>
      </c>
      <c r="F191" s="47">
        <v>12</v>
      </c>
      <c r="G191" s="51">
        <v>0</v>
      </c>
      <c r="H191" s="51">
        <v>12</v>
      </c>
      <c r="I191" s="51">
        <v>0</v>
      </c>
    </row>
    <row r="192" spans="1:9" ht="12.75" customHeight="1" x14ac:dyDescent="0.35">
      <c r="A192" s="48" t="s">
        <v>2732</v>
      </c>
      <c r="B192" s="47">
        <v>70</v>
      </c>
      <c r="C192" s="25">
        <v>30</v>
      </c>
      <c r="D192" s="25">
        <v>40</v>
      </c>
      <c r="E192" s="25">
        <v>0</v>
      </c>
      <c r="F192" s="47">
        <v>3</v>
      </c>
      <c r="G192" s="51">
        <v>3</v>
      </c>
      <c r="H192" s="51">
        <v>0</v>
      </c>
      <c r="I192" s="51">
        <v>0</v>
      </c>
    </row>
    <row r="193" spans="1:9" ht="12.75" customHeight="1" x14ac:dyDescent="0.35">
      <c r="A193" s="48" t="s">
        <v>2733</v>
      </c>
      <c r="B193" s="47">
        <v>89</v>
      </c>
      <c r="C193" s="25">
        <v>49</v>
      </c>
      <c r="D193" s="25">
        <v>40</v>
      </c>
      <c r="E193" s="25">
        <v>0</v>
      </c>
      <c r="F193" s="47">
        <v>13</v>
      </c>
      <c r="G193" s="51">
        <v>7</v>
      </c>
      <c r="H193" s="51">
        <v>6</v>
      </c>
      <c r="I193" s="51">
        <v>0</v>
      </c>
    </row>
    <row r="194" spans="1:9" ht="12.75" customHeight="1" x14ac:dyDescent="0.35">
      <c r="A194" s="48" t="s">
        <v>2734</v>
      </c>
      <c r="B194" s="47">
        <v>109</v>
      </c>
      <c r="C194" s="25">
        <v>57</v>
      </c>
      <c r="D194" s="25">
        <v>52</v>
      </c>
      <c r="E194" s="25">
        <v>0</v>
      </c>
      <c r="F194" s="47">
        <v>11</v>
      </c>
      <c r="G194" s="51">
        <v>1</v>
      </c>
      <c r="H194" s="51">
        <v>10</v>
      </c>
      <c r="I194" s="51">
        <v>0</v>
      </c>
    </row>
    <row r="195" spans="1:9" ht="12.75" customHeight="1" x14ac:dyDescent="0.35">
      <c r="A195" s="48" t="s">
        <v>1843</v>
      </c>
      <c r="B195" s="47">
        <v>14</v>
      </c>
      <c r="C195" s="25">
        <v>1</v>
      </c>
      <c r="D195" s="25">
        <v>13</v>
      </c>
      <c r="E195" s="25">
        <v>0</v>
      </c>
      <c r="F195" s="47">
        <v>5</v>
      </c>
      <c r="G195" s="51">
        <v>0</v>
      </c>
      <c r="H195" s="51">
        <v>5</v>
      </c>
      <c r="I195" s="51">
        <v>0</v>
      </c>
    </row>
    <row r="196" spans="1:9" ht="12.75" customHeight="1" x14ac:dyDescent="0.35">
      <c r="A196" s="48" t="s">
        <v>2735</v>
      </c>
      <c r="B196" s="47">
        <v>344</v>
      </c>
      <c r="C196" s="25">
        <v>37</v>
      </c>
      <c r="D196" s="25">
        <v>307</v>
      </c>
      <c r="E196" s="25">
        <v>0</v>
      </c>
      <c r="F196" s="47">
        <v>102</v>
      </c>
      <c r="G196" s="51">
        <v>22</v>
      </c>
      <c r="H196" s="51">
        <v>80</v>
      </c>
      <c r="I196" s="51">
        <v>0</v>
      </c>
    </row>
    <row r="197" spans="1:9" ht="12.75" customHeight="1" x14ac:dyDescent="0.35">
      <c r="A197" s="48" t="s">
        <v>2736</v>
      </c>
      <c r="B197" s="47">
        <v>133</v>
      </c>
      <c r="C197" s="25">
        <v>61</v>
      </c>
      <c r="D197" s="25">
        <v>72</v>
      </c>
      <c r="E197" s="25">
        <v>0</v>
      </c>
      <c r="F197" s="47">
        <v>22</v>
      </c>
      <c r="G197" s="51">
        <v>0</v>
      </c>
      <c r="H197" s="51">
        <v>22</v>
      </c>
      <c r="I197" s="51">
        <v>0</v>
      </c>
    </row>
    <row r="198" spans="1:9" ht="12.75" customHeight="1" x14ac:dyDescent="0.35">
      <c r="A198" s="48" t="s">
        <v>1844</v>
      </c>
      <c r="B198" s="47">
        <v>30</v>
      </c>
      <c r="C198" s="25">
        <v>14</v>
      </c>
      <c r="D198" s="25">
        <v>16</v>
      </c>
      <c r="E198" s="25">
        <v>0</v>
      </c>
      <c r="F198" s="47">
        <v>8</v>
      </c>
      <c r="G198" s="51">
        <v>0</v>
      </c>
      <c r="H198" s="51">
        <v>8</v>
      </c>
      <c r="I198" s="51">
        <v>0</v>
      </c>
    </row>
    <row r="199" spans="1:9" ht="12.75" customHeight="1" x14ac:dyDescent="0.35">
      <c r="A199" s="48" t="s">
        <v>2737</v>
      </c>
      <c r="B199" s="47">
        <v>1014</v>
      </c>
      <c r="C199" s="25">
        <v>682</v>
      </c>
      <c r="D199" s="25">
        <v>332</v>
      </c>
      <c r="E199" s="25">
        <v>0</v>
      </c>
      <c r="F199" s="47">
        <v>34</v>
      </c>
      <c r="G199" s="51">
        <v>4</v>
      </c>
      <c r="H199" s="51">
        <v>30</v>
      </c>
      <c r="I199" s="51">
        <v>0</v>
      </c>
    </row>
    <row r="200" spans="1:9" ht="12.75" customHeight="1" x14ac:dyDescent="0.35">
      <c r="A200" s="48" t="s">
        <v>1845</v>
      </c>
      <c r="B200" s="47">
        <v>44</v>
      </c>
      <c r="C200" s="25">
        <v>26</v>
      </c>
      <c r="D200" s="25">
        <v>18</v>
      </c>
      <c r="E200" s="25">
        <v>0</v>
      </c>
      <c r="F200" s="47">
        <v>4</v>
      </c>
      <c r="G200" s="51">
        <v>3</v>
      </c>
      <c r="H200" s="51">
        <v>1</v>
      </c>
      <c r="I200" s="51">
        <v>0</v>
      </c>
    </row>
    <row r="201" spans="1:9" ht="12.75" customHeight="1" x14ac:dyDescent="0.35">
      <c r="A201" s="48" t="s">
        <v>2738</v>
      </c>
      <c r="B201" s="47">
        <v>189</v>
      </c>
      <c r="C201" s="25">
        <v>63</v>
      </c>
      <c r="D201" s="25">
        <v>126</v>
      </c>
      <c r="E201" s="25">
        <v>0</v>
      </c>
      <c r="F201" s="47">
        <v>21</v>
      </c>
      <c r="G201" s="51">
        <v>3</v>
      </c>
      <c r="H201" s="51">
        <v>17</v>
      </c>
      <c r="I201" s="51">
        <v>1</v>
      </c>
    </row>
    <row r="202" spans="1:9" ht="12.75" customHeight="1" x14ac:dyDescent="0.35">
      <c r="A202" s="48" t="s">
        <v>2739</v>
      </c>
      <c r="B202" s="47">
        <v>75</v>
      </c>
      <c r="C202" s="25">
        <v>29</v>
      </c>
      <c r="D202" s="25">
        <v>46</v>
      </c>
      <c r="E202" s="25">
        <v>0</v>
      </c>
      <c r="F202" s="47">
        <v>9</v>
      </c>
      <c r="G202" s="51">
        <v>6</v>
      </c>
      <c r="H202" s="51">
        <v>3</v>
      </c>
      <c r="I202" s="51">
        <v>0</v>
      </c>
    </row>
    <row r="203" spans="1:9" ht="12.75" customHeight="1" x14ac:dyDescent="0.35">
      <c r="A203" s="48" t="s">
        <v>2740</v>
      </c>
      <c r="B203" s="47">
        <v>128</v>
      </c>
      <c r="C203" s="25">
        <v>15</v>
      </c>
      <c r="D203" s="25">
        <v>113</v>
      </c>
      <c r="E203" s="25">
        <v>0</v>
      </c>
      <c r="F203" s="47">
        <v>11</v>
      </c>
      <c r="G203" s="51">
        <v>3</v>
      </c>
      <c r="H203" s="51">
        <v>8</v>
      </c>
      <c r="I203" s="51">
        <v>0</v>
      </c>
    </row>
    <row r="204" spans="1:9" ht="12.75" customHeight="1" x14ac:dyDescent="0.35">
      <c r="A204" s="48" t="s">
        <v>2741</v>
      </c>
      <c r="B204" s="47">
        <v>325</v>
      </c>
      <c r="C204" s="25">
        <v>165</v>
      </c>
      <c r="D204" s="25">
        <v>160</v>
      </c>
      <c r="E204" s="25">
        <v>0</v>
      </c>
      <c r="F204" s="47">
        <v>37</v>
      </c>
      <c r="G204" s="51">
        <v>1</v>
      </c>
      <c r="H204" s="51">
        <v>36</v>
      </c>
      <c r="I204" s="51">
        <v>0</v>
      </c>
    </row>
    <row r="205" spans="1:9" ht="12.75" customHeight="1" x14ac:dyDescent="0.35">
      <c r="A205" s="48" t="s">
        <v>2742</v>
      </c>
      <c r="B205" s="47">
        <v>390</v>
      </c>
      <c r="C205" s="25">
        <v>193</v>
      </c>
      <c r="D205" s="25">
        <v>196</v>
      </c>
      <c r="E205" s="25">
        <v>1</v>
      </c>
      <c r="F205" s="47">
        <v>49</v>
      </c>
      <c r="G205" s="51">
        <v>44</v>
      </c>
      <c r="H205" s="51">
        <v>5</v>
      </c>
      <c r="I205" s="51">
        <v>0</v>
      </c>
    </row>
    <row r="206" spans="1:9" ht="12.75" customHeight="1" x14ac:dyDescent="0.35">
      <c r="A206" s="48" t="s">
        <v>2743</v>
      </c>
      <c r="B206" s="47">
        <v>251</v>
      </c>
      <c r="C206" s="25">
        <v>51</v>
      </c>
      <c r="D206" s="25">
        <v>200</v>
      </c>
      <c r="E206" s="25">
        <v>0</v>
      </c>
      <c r="F206" s="47">
        <v>25</v>
      </c>
      <c r="G206" s="51">
        <v>7</v>
      </c>
      <c r="H206" s="51">
        <v>18</v>
      </c>
      <c r="I206" s="51">
        <v>0</v>
      </c>
    </row>
    <row r="207" spans="1:9" ht="12.75" customHeight="1" x14ac:dyDescent="0.35">
      <c r="A207" s="48" t="s">
        <v>2744</v>
      </c>
      <c r="B207" s="47">
        <v>985</v>
      </c>
      <c r="C207" s="25">
        <v>0</v>
      </c>
      <c r="D207" s="25">
        <v>985</v>
      </c>
      <c r="E207" s="25">
        <v>0</v>
      </c>
      <c r="F207" s="47">
        <v>11</v>
      </c>
      <c r="G207" s="51">
        <v>0</v>
      </c>
      <c r="H207" s="51">
        <v>11</v>
      </c>
      <c r="I207" s="51">
        <v>0</v>
      </c>
    </row>
    <row r="208" spans="1:9" ht="12.75" customHeight="1" x14ac:dyDescent="0.35">
      <c r="A208" s="48" t="s">
        <v>2745</v>
      </c>
      <c r="B208" s="1240">
        <v>46</v>
      </c>
      <c r="C208" s="25">
        <v>37</v>
      </c>
      <c r="D208" s="25">
        <v>9</v>
      </c>
      <c r="E208" s="25">
        <v>0</v>
      </c>
      <c r="F208" s="1240">
        <v>2</v>
      </c>
      <c r="G208" s="51">
        <v>0</v>
      </c>
      <c r="H208" s="51">
        <v>2</v>
      </c>
      <c r="I208" s="51">
        <v>0</v>
      </c>
    </row>
    <row r="209" spans="1:9" ht="12.75" customHeight="1" x14ac:dyDescent="0.35">
      <c r="A209" s="48" t="s">
        <v>2746</v>
      </c>
      <c r="B209" s="1240">
        <v>78</v>
      </c>
      <c r="C209" s="25">
        <v>76</v>
      </c>
      <c r="D209" s="25">
        <v>2</v>
      </c>
      <c r="E209" s="25">
        <v>0</v>
      </c>
      <c r="F209" s="1240">
        <v>1</v>
      </c>
      <c r="G209" s="51">
        <v>1</v>
      </c>
      <c r="H209" s="51">
        <v>0</v>
      </c>
      <c r="I209" s="51">
        <v>0</v>
      </c>
    </row>
    <row r="210" spans="1:9" ht="12.75" customHeight="1" x14ac:dyDescent="0.35">
      <c r="A210" s="48" t="s">
        <v>2747</v>
      </c>
      <c r="B210" s="1240">
        <v>650</v>
      </c>
      <c r="C210" s="25">
        <v>407</v>
      </c>
      <c r="D210" s="25">
        <v>243</v>
      </c>
      <c r="E210" s="25">
        <v>0</v>
      </c>
      <c r="F210" s="1240">
        <v>45</v>
      </c>
      <c r="G210" s="51">
        <v>35</v>
      </c>
      <c r="H210" s="51">
        <v>10</v>
      </c>
      <c r="I210" s="51">
        <v>0</v>
      </c>
    </row>
    <row r="211" spans="1:9" ht="12.75" customHeight="1" x14ac:dyDescent="0.35">
      <c r="A211" s="48" t="s">
        <v>2748</v>
      </c>
      <c r="B211" s="1240">
        <v>73</v>
      </c>
      <c r="C211" s="25">
        <v>30</v>
      </c>
      <c r="D211" s="25">
        <v>43</v>
      </c>
      <c r="E211" s="25">
        <v>0</v>
      </c>
      <c r="F211" s="1240">
        <v>12</v>
      </c>
      <c r="G211" s="51">
        <v>0</v>
      </c>
      <c r="H211" s="51">
        <v>12</v>
      </c>
      <c r="I211" s="51">
        <v>0</v>
      </c>
    </row>
    <row r="212" spans="1:9" ht="12.75" customHeight="1" x14ac:dyDescent="0.35">
      <c r="A212" s="48" t="s">
        <v>2749</v>
      </c>
      <c r="B212" s="1240">
        <v>20</v>
      </c>
      <c r="C212" s="25">
        <v>11</v>
      </c>
      <c r="D212" s="25">
        <v>9</v>
      </c>
      <c r="E212" s="25">
        <v>0</v>
      </c>
      <c r="F212" s="1240">
        <v>6</v>
      </c>
      <c r="G212" s="51">
        <v>3</v>
      </c>
      <c r="H212" s="51">
        <v>3</v>
      </c>
      <c r="I212" s="51">
        <v>0</v>
      </c>
    </row>
    <row r="213" spans="1:9" ht="12.75" customHeight="1" x14ac:dyDescent="0.35">
      <c r="A213" s="48" t="s">
        <v>2750</v>
      </c>
      <c r="B213" s="1240">
        <v>49</v>
      </c>
      <c r="C213" s="25">
        <v>38</v>
      </c>
      <c r="D213" s="25">
        <v>11</v>
      </c>
      <c r="E213" s="25">
        <v>0</v>
      </c>
      <c r="F213" s="1240">
        <v>5</v>
      </c>
      <c r="G213" s="51">
        <v>0</v>
      </c>
      <c r="H213" s="51">
        <v>5</v>
      </c>
      <c r="I213" s="51">
        <v>0</v>
      </c>
    </row>
    <row r="214" spans="1:9" ht="12.75" customHeight="1" x14ac:dyDescent="0.35">
      <c r="A214" s="48" t="s">
        <v>1846</v>
      </c>
      <c r="B214" s="1240">
        <v>91</v>
      </c>
      <c r="C214" s="25">
        <v>63</v>
      </c>
      <c r="D214" s="25">
        <v>28</v>
      </c>
      <c r="E214" s="25">
        <v>0</v>
      </c>
      <c r="F214" s="1240">
        <v>12</v>
      </c>
      <c r="G214" s="51">
        <v>7</v>
      </c>
      <c r="H214" s="51">
        <v>5</v>
      </c>
      <c r="I214" s="51">
        <v>0</v>
      </c>
    </row>
    <row r="215" spans="1:9" ht="12.75" customHeight="1" x14ac:dyDescent="0.35">
      <c r="A215" s="48" t="s">
        <v>2751</v>
      </c>
      <c r="B215" s="1240">
        <v>88</v>
      </c>
      <c r="C215" s="25">
        <v>55</v>
      </c>
      <c r="D215" s="25">
        <v>33</v>
      </c>
      <c r="E215" s="25">
        <v>0</v>
      </c>
      <c r="F215" s="1240">
        <v>11</v>
      </c>
      <c r="G215" s="51">
        <v>6</v>
      </c>
      <c r="H215" s="51">
        <v>5</v>
      </c>
      <c r="I215" s="51">
        <v>0</v>
      </c>
    </row>
    <row r="216" spans="1:9" ht="12.75" customHeight="1" x14ac:dyDescent="0.35">
      <c r="A216" s="48" t="s">
        <v>2752</v>
      </c>
      <c r="B216" s="1240">
        <v>78</v>
      </c>
      <c r="C216" s="25">
        <v>52</v>
      </c>
      <c r="D216" s="25">
        <v>26</v>
      </c>
      <c r="E216" s="25">
        <v>0</v>
      </c>
      <c r="F216" s="1240">
        <v>19</v>
      </c>
      <c r="G216" s="51">
        <v>3</v>
      </c>
      <c r="H216" s="51">
        <v>16</v>
      </c>
      <c r="I216" s="51">
        <v>0</v>
      </c>
    </row>
    <row r="217" spans="1:9" ht="12.75" customHeight="1" x14ac:dyDescent="0.35">
      <c r="A217" s="48" t="s">
        <v>1847</v>
      </c>
      <c r="B217" s="1240">
        <v>210</v>
      </c>
      <c r="C217" s="25">
        <v>105</v>
      </c>
      <c r="D217" s="25">
        <v>105</v>
      </c>
      <c r="E217" s="25">
        <v>0</v>
      </c>
      <c r="F217" s="1240">
        <v>7</v>
      </c>
      <c r="G217" s="51">
        <v>0</v>
      </c>
      <c r="H217" s="51">
        <v>7</v>
      </c>
      <c r="I217" s="51">
        <v>0</v>
      </c>
    </row>
    <row r="218" spans="1:9" ht="12.75" customHeight="1" x14ac:dyDescent="0.35">
      <c r="A218" s="48" t="s">
        <v>2753</v>
      </c>
      <c r="B218" s="1240">
        <v>168</v>
      </c>
      <c r="C218" s="25">
        <v>49</v>
      </c>
      <c r="D218" s="25">
        <v>119</v>
      </c>
      <c r="E218" s="25">
        <v>0</v>
      </c>
      <c r="F218" s="1240">
        <v>15</v>
      </c>
      <c r="G218" s="51">
        <v>2</v>
      </c>
      <c r="H218" s="51">
        <v>13</v>
      </c>
      <c r="I218" s="51">
        <v>0</v>
      </c>
    </row>
    <row r="219" spans="1:9" ht="12.75" customHeight="1" x14ac:dyDescent="0.35">
      <c r="A219" s="48" t="s">
        <v>2754</v>
      </c>
      <c r="B219" s="1240">
        <v>79</v>
      </c>
      <c r="C219" s="25">
        <v>11</v>
      </c>
      <c r="D219" s="25">
        <v>68</v>
      </c>
      <c r="E219" s="25">
        <v>0</v>
      </c>
      <c r="F219" s="1240">
        <v>11</v>
      </c>
      <c r="G219" s="51">
        <v>0</v>
      </c>
      <c r="H219" s="51">
        <v>11</v>
      </c>
      <c r="I219" s="51">
        <v>0</v>
      </c>
    </row>
    <row r="220" spans="1:9" ht="12.75" customHeight="1" x14ac:dyDescent="0.35">
      <c r="A220" s="48" t="s">
        <v>2755</v>
      </c>
      <c r="B220" s="1240">
        <v>31</v>
      </c>
      <c r="C220" s="25">
        <v>21</v>
      </c>
      <c r="D220" s="25">
        <v>10</v>
      </c>
      <c r="E220" s="25">
        <v>0</v>
      </c>
      <c r="F220" s="1240">
        <v>6</v>
      </c>
      <c r="G220" s="51">
        <v>3</v>
      </c>
      <c r="H220" s="51">
        <v>3</v>
      </c>
      <c r="I220" s="51">
        <v>0</v>
      </c>
    </row>
    <row r="221" spans="1:9" ht="12.75" customHeight="1" x14ac:dyDescent="0.35">
      <c r="A221" s="48" t="s">
        <v>2756</v>
      </c>
      <c r="B221" s="1240">
        <v>38</v>
      </c>
      <c r="C221" s="25">
        <v>24</v>
      </c>
      <c r="D221" s="25">
        <v>14</v>
      </c>
      <c r="E221" s="25">
        <v>0</v>
      </c>
      <c r="F221" s="1240">
        <v>5</v>
      </c>
      <c r="G221" s="51">
        <v>1</v>
      </c>
      <c r="H221" s="51">
        <v>4</v>
      </c>
      <c r="I221" s="51">
        <v>0</v>
      </c>
    </row>
    <row r="222" spans="1:9" ht="12.75" customHeight="1" x14ac:dyDescent="0.35">
      <c r="A222" s="48" t="s">
        <v>2757</v>
      </c>
      <c r="B222" s="1240">
        <v>34</v>
      </c>
      <c r="C222" s="25">
        <v>21</v>
      </c>
      <c r="D222" s="25">
        <v>13</v>
      </c>
      <c r="E222" s="25">
        <v>0</v>
      </c>
      <c r="F222" s="1240">
        <v>3</v>
      </c>
      <c r="G222" s="51">
        <v>1</v>
      </c>
      <c r="H222" s="51">
        <v>2</v>
      </c>
      <c r="I222" s="51">
        <v>0</v>
      </c>
    </row>
    <row r="223" spans="1:9" ht="12.75" customHeight="1" x14ac:dyDescent="0.35">
      <c r="A223" s="48" t="s">
        <v>2758</v>
      </c>
      <c r="B223" s="1240">
        <v>172</v>
      </c>
      <c r="C223" s="25">
        <v>113</v>
      </c>
      <c r="D223" s="25">
        <v>54</v>
      </c>
      <c r="E223" s="25">
        <v>5</v>
      </c>
      <c r="F223" s="1240">
        <v>14</v>
      </c>
      <c r="G223" s="51">
        <v>0</v>
      </c>
      <c r="H223" s="51">
        <v>14</v>
      </c>
      <c r="I223" s="51">
        <v>0</v>
      </c>
    </row>
    <row r="224" spans="1:9" ht="12.75" customHeight="1" x14ac:dyDescent="0.35">
      <c r="A224" s="48" t="s">
        <v>2759</v>
      </c>
      <c r="B224" s="1240">
        <v>33</v>
      </c>
      <c r="C224" s="25">
        <v>25</v>
      </c>
      <c r="D224" s="25">
        <v>8</v>
      </c>
      <c r="E224" s="25">
        <v>0</v>
      </c>
      <c r="F224" s="1240">
        <v>5</v>
      </c>
      <c r="G224" s="51">
        <v>3</v>
      </c>
      <c r="H224" s="51">
        <v>2</v>
      </c>
      <c r="I224" s="51">
        <v>0</v>
      </c>
    </row>
    <row r="225" spans="1:9" ht="12.75" customHeight="1" x14ac:dyDescent="0.35">
      <c r="A225" s="48" t="s">
        <v>1848</v>
      </c>
      <c r="B225" s="1240">
        <v>78</v>
      </c>
      <c r="C225" s="25">
        <v>30</v>
      </c>
      <c r="D225" s="25">
        <v>48</v>
      </c>
      <c r="E225" s="25">
        <v>0</v>
      </c>
      <c r="F225" s="1240">
        <v>21</v>
      </c>
      <c r="G225" s="51">
        <v>0</v>
      </c>
      <c r="H225" s="51">
        <v>20</v>
      </c>
      <c r="I225" s="51">
        <v>1</v>
      </c>
    </row>
    <row r="226" spans="1:9" ht="12.75" customHeight="1" x14ac:dyDescent="0.35">
      <c r="A226" s="48" t="s">
        <v>2760</v>
      </c>
      <c r="B226" s="1240">
        <v>50</v>
      </c>
      <c r="C226" s="25">
        <v>30</v>
      </c>
      <c r="D226" s="25">
        <v>20</v>
      </c>
      <c r="E226" s="25">
        <v>0</v>
      </c>
      <c r="F226" s="1240">
        <v>11</v>
      </c>
      <c r="G226" s="51">
        <v>0</v>
      </c>
      <c r="H226" s="51">
        <v>11</v>
      </c>
      <c r="I226" s="51">
        <v>0</v>
      </c>
    </row>
    <row r="227" spans="1:9" ht="12.75" customHeight="1" x14ac:dyDescent="0.35">
      <c r="A227" s="48" t="s">
        <v>1849</v>
      </c>
      <c r="B227" s="1240">
        <v>233</v>
      </c>
      <c r="C227" s="25">
        <v>144</v>
      </c>
      <c r="D227" s="25">
        <v>89</v>
      </c>
      <c r="E227" s="25">
        <v>0</v>
      </c>
      <c r="F227" s="1240">
        <v>10</v>
      </c>
      <c r="G227" s="51">
        <v>0</v>
      </c>
      <c r="H227" s="51">
        <v>10</v>
      </c>
      <c r="I227" s="51">
        <v>0</v>
      </c>
    </row>
    <row r="228" spans="1:9" ht="12.75" customHeight="1" x14ac:dyDescent="0.35">
      <c r="A228" s="48" t="s">
        <v>2761</v>
      </c>
      <c r="B228" s="1240">
        <v>165</v>
      </c>
      <c r="C228" s="25">
        <v>117</v>
      </c>
      <c r="D228" s="25">
        <v>48</v>
      </c>
      <c r="E228" s="25">
        <v>0</v>
      </c>
      <c r="F228" s="1240">
        <v>10</v>
      </c>
      <c r="G228" s="51">
        <v>0</v>
      </c>
      <c r="H228" s="51">
        <v>10</v>
      </c>
      <c r="I228" s="51">
        <v>0</v>
      </c>
    </row>
    <row r="229" spans="1:9" ht="12.75" customHeight="1" x14ac:dyDescent="0.35">
      <c r="A229" s="48" t="s">
        <v>2762</v>
      </c>
      <c r="B229" s="1240">
        <v>58</v>
      </c>
      <c r="C229" s="25">
        <v>17</v>
      </c>
      <c r="D229" s="25">
        <v>41</v>
      </c>
      <c r="E229" s="25">
        <v>0</v>
      </c>
      <c r="F229" s="1240">
        <v>10</v>
      </c>
      <c r="G229" s="51">
        <v>0</v>
      </c>
      <c r="H229" s="51">
        <v>10</v>
      </c>
      <c r="I229" s="51">
        <v>0</v>
      </c>
    </row>
    <row r="230" spans="1:9" ht="12.75" customHeight="1" x14ac:dyDescent="0.35">
      <c r="A230" s="48" t="s">
        <v>2763</v>
      </c>
      <c r="B230" s="1240">
        <v>43</v>
      </c>
      <c r="C230" s="25">
        <v>31</v>
      </c>
      <c r="D230" s="25">
        <v>12</v>
      </c>
      <c r="E230" s="25">
        <v>0</v>
      </c>
      <c r="F230" s="1240">
        <v>4</v>
      </c>
      <c r="G230" s="51">
        <v>1</v>
      </c>
      <c r="H230" s="51">
        <v>3</v>
      </c>
      <c r="I230" s="51">
        <v>0</v>
      </c>
    </row>
    <row r="231" spans="1:9" ht="12.75" customHeight="1" x14ac:dyDescent="0.35">
      <c r="A231" s="48" t="s">
        <v>2764</v>
      </c>
      <c r="B231" s="1240">
        <v>354</v>
      </c>
      <c r="C231" s="25">
        <v>239</v>
      </c>
      <c r="D231" s="25">
        <v>115</v>
      </c>
      <c r="E231" s="25">
        <v>0</v>
      </c>
      <c r="F231" s="1240">
        <v>22</v>
      </c>
      <c r="G231" s="51">
        <v>2</v>
      </c>
      <c r="H231" s="51">
        <v>20</v>
      </c>
      <c r="I231" s="51">
        <v>0</v>
      </c>
    </row>
    <row r="232" spans="1:9" ht="12.75" customHeight="1" x14ac:dyDescent="0.35">
      <c r="A232" s="48" t="s">
        <v>2765</v>
      </c>
      <c r="B232" s="1240">
        <v>192</v>
      </c>
      <c r="C232" s="25">
        <v>112</v>
      </c>
      <c r="D232" s="25">
        <v>80</v>
      </c>
      <c r="E232" s="25">
        <v>0</v>
      </c>
      <c r="F232" s="1240">
        <v>11</v>
      </c>
      <c r="G232" s="51">
        <v>5</v>
      </c>
      <c r="H232" s="51">
        <v>6</v>
      </c>
      <c r="I232" s="51">
        <v>0</v>
      </c>
    </row>
    <row r="233" spans="1:9" ht="12.75" customHeight="1" x14ac:dyDescent="0.35">
      <c r="A233" s="48" t="s">
        <v>1850</v>
      </c>
      <c r="B233" s="1240">
        <v>182</v>
      </c>
      <c r="C233" s="25">
        <v>129</v>
      </c>
      <c r="D233" s="25">
        <v>53</v>
      </c>
      <c r="E233" s="25">
        <v>0</v>
      </c>
      <c r="F233" s="1240">
        <v>16</v>
      </c>
      <c r="G233" s="51">
        <v>6</v>
      </c>
      <c r="H233" s="51">
        <v>10</v>
      </c>
      <c r="I233" s="51">
        <v>0</v>
      </c>
    </row>
    <row r="234" spans="1:9" ht="12.75" customHeight="1" x14ac:dyDescent="0.35">
      <c r="A234" s="48" t="s">
        <v>2766</v>
      </c>
      <c r="B234" s="1240">
        <v>186</v>
      </c>
      <c r="C234" s="25">
        <v>124</v>
      </c>
      <c r="D234" s="25">
        <v>62</v>
      </c>
      <c r="E234" s="25">
        <v>0</v>
      </c>
      <c r="F234" s="1240">
        <v>11</v>
      </c>
      <c r="G234" s="51">
        <v>0</v>
      </c>
      <c r="H234" s="51">
        <v>11</v>
      </c>
      <c r="I234" s="51">
        <v>0</v>
      </c>
    </row>
    <row r="235" spans="1:9" ht="12.75" customHeight="1" x14ac:dyDescent="0.35">
      <c r="A235" s="48" t="s">
        <v>2767</v>
      </c>
      <c r="B235" s="1240">
        <v>41</v>
      </c>
      <c r="C235" s="25">
        <v>22</v>
      </c>
      <c r="D235" s="25">
        <v>19</v>
      </c>
      <c r="E235" s="25">
        <v>0</v>
      </c>
      <c r="F235" s="1240">
        <v>6</v>
      </c>
      <c r="G235" s="51">
        <v>4</v>
      </c>
      <c r="H235" s="51">
        <v>2</v>
      </c>
      <c r="I235" s="51">
        <v>0</v>
      </c>
    </row>
    <row r="236" spans="1:9" ht="12.75" customHeight="1" x14ac:dyDescent="0.35">
      <c r="A236" s="48" t="s">
        <v>2768</v>
      </c>
      <c r="B236" s="1240">
        <v>137</v>
      </c>
      <c r="C236" s="25">
        <v>95</v>
      </c>
      <c r="D236" s="25">
        <v>42</v>
      </c>
      <c r="E236" s="25">
        <v>0</v>
      </c>
      <c r="F236" s="1240">
        <v>13</v>
      </c>
      <c r="G236" s="51">
        <v>6</v>
      </c>
      <c r="H236" s="51">
        <v>7</v>
      </c>
      <c r="I236" s="51">
        <v>0</v>
      </c>
    </row>
    <row r="237" spans="1:9" ht="12.75" customHeight="1" x14ac:dyDescent="0.35">
      <c r="A237" s="48" t="s">
        <v>1851</v>
      </c>
      <c r="B237" s="1240">
        <v>702</v>
      </c>
      <c r="C237" s="25">
        <v>369</v>
      </c>
      <c r="D237" s="25">
        <v>333</v>
      </c>
      <c r="E237" s="25">
        <v>0</v>
      </c>
      <c r="F237" s="1240">
        <v>9</v>
      </c>
      <c r="G237" s="51">
        <v>3</v>
      </c>
      <c r="H237" s="51">
        <v>6</v>
      </c>
      <c r="I237" s="51">
        <v>0</v>
      </c>
    </row>
    <row r="238" spans="1:9" ht="12.75" customHeight="1" x14ac:dyDescent="0.35">
      <c r="A238" s="48" t="s">
        <v>2769</v>
      </c>
      <c r="B238" s="1240">
        <v>31</v>
      </c>
      <c r="C238" s="25">
        <v>13</v>
      </c>
      <c r="D238" s="25">
        <v>18</v>
      </c>
      <c r="E238" s="25">
        <v>0</v>
      </c>
      <c r="F238" s="1240">
        <v>15</v>
      </c>
      <c r="G238" s="51">
        <v>6</v>
      </c>
      <c r="H238" s="51">
        <v>9</v>
      </c>
      <c r="I238" s="51">
        <v>0</v>
      </c>
    </row>
    <row r="239" spans="1:9" ht="12.75" customHeight="1" x14ac:dyDescent="0.35">
      <c r="A239" s="48" t="s">
        <v>2770</v>
      </c>
      <c r="B239" s="1240">
        <v>133</v>
      </c>
      <c r="C239" s="25">
        <v>97</v>
      </c>
      <c r="D239" s="25">
        <v>36</v>
      </c>
      <c r="E239" s="25">
        <v>0</v>
      </c>
      <c r="F239" s="1240">
        <v>16</v>
      </c>
      <c r="G239" s="51">
        <v>1</v>
      </c>
      <c r="H239" s="51">
        <v>15</v>
      </c>
      <c r="I239" s="51">
        <v>0</v>
      </c>
    </row>
    <row r="240" spans="1:9" ht="12.75" customHeight="1" x14ac:dyDescent="0.35">
      <c r="A240" s="48" t="s">
        <v>2771</v>
      </c>
      <c r="B240" s="1240">
        <v>234</v>
      </c>
      <c r="C240" s="25">
        <v>127</v>
      </c>
      <c r="D240" s="25">
        <v>107</v>
      </c>
      <c r="E240" s="25">
        <v>0</v>
      </c>
      <c r="F240" s="1240">
        <v>12</v>
      </c>
      <c r="G240" s="51">
        <v>2</v>
      </c>
      <c r="H240" s="51">
        <v>10</v>
      </c>
      <c r="I240" s="51">
        <v>0</v>
      </c>
    </row>
    <row r="241" spans="1:9" ht="12.75" customHeight="1" x14ac:dyDescent="0.35">
      <c r="A241" s="48" t="s">
        <v>1852</v>
      </c>
      <c r="B241" s="1240">
        <v>1350</v>
      </c>
      <c r="C241" s="25">
        <v>35</v>
      </c>
      <c r="D241" s="25">
        <v>1315</v>
      </c>
      <c r="E241" s="25">
        <v>0</v>
      </c>
      <c r="F241" s="1240">
        <v>24</v>
      </c>
      <c r="G241" s="51">
        <v>3</v>
      </c>
      <c r="H241" s="51">
        <v>21</v>
      </c>
      <c r="I241" s="51">
        <v>0</v>
      </c>
    </row>
    <row r="242" spans="1:9" ht="12.75" customHeight="1" x14ac:dyDescent="0.35">
      <c r="A242" s="48" t="s">
        <v>2772</v>
      </c>
      <c r="B242" s="1240">
        <v>115</v>
      </c>
      <c r="C242" s="25">
        <v>84</v>
      </c>
      <c r="D242" s="25">
        <v>31</v>
      </c>
      <c r="E242" s="25">
        <v>0</v>
      </c>
      <c r="F242" s="1240">
        <v>17</v>
      </c>
      <c r="G242" s="51">
        <v>1</v>
      </c>
      <c r="H242" s="51">
        <v>16</v>
      </c>
      <c r="I242" s="51">
        <v>0</v>
      </c>
    </row>
    <row r="243" spans="1:9" ht="12.75" customHeight="1" x14ac:dyDescent="0.35">
      <c r="A243" s="48" t="s">
        <v>2773</v>
      </c>
      <c r="B243" s="1240">
        <v>336</v>
      </c>
      <c r="C243" s="25">
        <v>257</v>
      </c>
      <c r="D243" s="25">
        <v>79</v>
      </c>
      <c r="E243" s="25">
        <v>0</v>
      </c>
      <c r="F243" s="1240">
        <v>20</v>
      </c>
      <c r="G243" s="51">
        <v>3</v>
      </c>
      <c r="H243" s="51">
        <v>17</v>
      </c>
      <c r="I243" s="51">
        <v>0</v>
      </c>
    </row>
    <row r="244" spans="1:9" ht="12.75" customHeight="1" x14ac:dyDescent="0.35">
      <c r="A244" s="48" t="s">
        <v>2774</v>
      </c>
      <c r="B244" s="1240">
        <v>133</v>
      </c>
      <c r="C244" s="25">
        <v>55</v>
      </c>
      <c r="D244" s="25">
        <v>78</v>
      </c>
      <c r="E244" s="25">
        <v>0</v>
      </c>
      <c r="F244" s="1240">
        <v>3</v>
      </c>
      <c r="G244" s="51">
        <v>3</v>
      </c>
      <c r="H244" s="51">
        <v>0</v>
      </c>
      <c r="I244" s="51">
        <v>0</v>
      </c>
    </row>
    <row r="245" spans="1:9" ht="12.75" customHeight="1" x14ac:dyDescent="0.35">
      <c r="A245" s="48" t="s">
        <v>2775</v>
      </c>
      <c r="B245" s="1240">
        <v>56</v>
      </c>
      <c r="C245" s="25">
        <v>41</v>
      </c>
      <c r="D245" s="25">
        <v>15</v>
      </c>
      <c r="E245" s="25">
        <v>0</v>
      </c>
      <c r="F245" s="1240">
        <v>36</v>
      </c>
      <c r="G245" s="51">
        <v>2</v>
      </c>
      <c r="H245" s="51">
        <v>34</v>
      </c>
      <c r="I245" s="51">
        <v>0</v>
      </c>
    </row>
    <row r="246" spans="1:9" ht="12.75" customHeight="1" x14ac:dyDescent="0.35">
      <c r="A246" s="48" t="s">
        <v>2776</v>
      </c>
      <c r="B246" s="1240">
        <v>178</v>
      </c>
      <c r="C246" s="25">
        <v>103</v>
      </c>
      <c r="D246" s="25">
        <v>75</v>
      </c>
      <c r="E246" s="25">
        <v>0</v>
      </c>
      <c r="F246" s="1240">
        <v>21</v>
      </c>
      <c r="G246" s="51">
        <v>2</v>
      </c>
      <c r="H246" s="51">
        <v>19</v>
      </c>
      <c r="I246" s="51">
        <v>0</v>
      </c>
    </row>
    <row r="247" spans="1:9" ht="12.75" customHeight="1" x14ac:dyDescent="0.35">
      <c r="A247" s="48" t="s">
        <v>2777</v>
      </c>
      <c r="B247" s="1240">
        <v>125</v>
      </c>
      <c r="C247" s="25">
        <v>100</v>
      </c>
      <c r="D247" s="25">
        <v>25</v>
      </c>
      <c r="E247" s="25">
        <v>0</v>
      </c>
      <c r="F247" s="1240">
        <v>10</v>
      </c>
      <c r="G247" s="51">
        <v>0</v>
      </c>
      <c r="H247" s="51">
        <v>10</v>
      </c>
      <c r="I247" s="51">
        <v>0</v>
      </c>
    </row>
    <row r="248" spans="1:9" ht="12.75" customHeight="1" x14ac:dyDescent="0.35">
      <c r="A248" s="48" t="s">
        <v>1853</v>
      </c>
      <c r="B248" s="1240">
        <v>201</v>
      </c>
      <c r="C248" s="25">
        <v>142</v>
      </c>
      <c r="D248" s="25">
        <v>59</v>
      </c>
      <c r="E248" s="25">
        <v>0</v>
      </c>
      <c r="F248" s="1240">
        <v>19</v>
      </c>
      <c r="G248" s="51">
        <v>0</v>
      </c>
      <c r="H248" s="51">
        <v>19</v>
      </c>
      <c r="I248" s="51">
        <v>0</v>
      </c>
    </row>
    <row r="249" spans="1:9" ht="12.75" customHeight="1" x14ac:dyDescent="0.35">
      <c r="A249" s="48" t="s">
        <v>2778</v>
      </c>
      <c r="B249" s="1240">
        <v>19</v>
      </c>
      <c r="C249" s="25">
        <v>0</v>
      </c>
      <c r="D249" s="25">
        <v>19</v>
      </c>
      <c r="E249" s="25">
        <v>0</v>
      </c>
      <c r="F249" s="1240">
        <v>11</v>
      </c>
      <c r="G249" s="51">
        <v>2</v>
      </c>
      <c r="H249" s="51">
        <v>9</v>
      </c>
      <c r="I249" s="51">
        <v>0</v>
      </c>
    </row>
    <row r="250" spans="1:9" ht="12.75" customHeight="1" x14ac:dyDescent="0.35">
      <c r="A250" s="48" t="s">
        <v>2779</v>
      </c>
      <c r="B250" s="1240">
        <v>60</v>
      </c>
      <c r="C250" s="25">
        <v>1</v>
      </c>
      <c r="D250" s="25">
        <v>59</v>
      </c>
      <c r="E250" s="25">
        <v>0</v>
      </c>
      <c r="F250" s="1240">
        <v>20</v>
      </c>
      <c r="G250" s="51">
        <v>8</v>
      </c>
      <c r="H250" s="51">
        <v>12</v>
      </c>
      <c r="I250" s="51">
        <v>0</v>
      </c>
    </row>
    <row r="251" spans="1:9" ht="12.75" customHeight="1" x14ac:dyDescent="0.35">
      <c r="A251" s="48" t="s">
        <v>2780</v>
      </c>
      <c r="B251" s="1240">
        <v>25</v>
      </c>
      <c r="C251" s="25">
        <v>10</v>
      </c>
      <c r="D251" s="25">
        <v>15</v>
      </c>
      <c r="E251" s="25">
        <v>0</v>
      </c>
      <c r="F251" s="1240">
        <v>16</v>
      </c>
      <c r="G251" s="51">
        <v>4</v>
      </c>
      <c r="H251" s="51">
        <v>12</v>
      </c>
      <c r="I251" s="51">
        <v>0</v>
      </c>
    </row>
    <row r="252" spans="1:9" ht="12.75" customHeight="1" x14ac:dyDescent="0.35">
      <c r="A252" s="48" t="s">
        <v>2781</v>
      </c>
      <c r="B252" s="1240">
        <v>56</v>
      </c>
      <c r="C252" s="25">
        <v>41</v>
      </c>
      <c r="D252" s="25">
        <v>15</v>
      </c>
      <c r="E252" s="25">
        <v>0</v>
      </c>
      <c r="F252" s="1240">
        <v>9</v>
      </c>
      <c r="G252" s="51">
        <v>0</v>
      </c>
      <c r="H252" s="51">
        <v>8</v>
      </c>
      <c r="I252" s="51">
        <v>1</v>
      </c>
    </row>
    <row r="253" spans="1:9" ht="12.75" customHeight="1" x14ac:dyDescent="0.35">
      <c r="A253" s="48" t="s">
        <v>2782</v>
      </c>
      <c r="B253" s="1240">
        <v>217</v>
      </c>
      <c r="C253" s="25">
        <v>117</v>
      </c>
      <c r="D253" s="25">
        <v>100</v>
      </c>
      <c r="E253" s="25">
        <v>0</v>
      </c>
      <c r="F253" s="1240">
        <v>12</v>
      </c>
      <c r="G253" s="51">
        <v>1</v>
      </c>
      <c r="H253" s="51">
        <v>11</v>
      </c>
      <c r="I253" s="51">
        <v>0</v>
      </c>
    </row>
    <row r="254" spans="1:9" ht="12.75" customHeight="1" x14ac:dyDescent="0.35">
      <c r="A254" s="48" t="s">
        <v>2783</v>
      </c>
      <c r="B254" s="1240">
        <v>185</v>
      </c>
      <c r="C254" s="25">
        <v>130</v>
      </c>
      <c r="D254" s="25">
        <v>55</v>
      </c>
      <c r="E254" s="25">
        <v>0</v>
      </c>
      <c r="F254" s="1240">
        <v>19</v>
      </c>
      <c r="G254" s="51">
        <v>0</v>
      </c>
      <c r="H254" s="51">
        <v>19</v>
      </c>
      <c r="I254" s="51">
        <v>0</v>
      </c>
    </row>
    <row r="255" spans="1:9" ht="12.75" customHeight="1" x14ac:dyDescent="0.35">
      <c r="A255" s="48" t="s">
        <v>2784</v>
      </c>
      <c r="B255" s="1240">
        <v>71</v>
      </c>
      <c r="C255" s="25">
        <v>42</v>
      </c>
      <c r="D255" s="25">
        <v>29</v>
      </c>
      <c r="E255" s="25">
        <v>0</v>
      </c>
      <c r="F255" s="1240">
        <v>11</v>
      </c>
      <c r="G255" s="51">
        <v>1</v>
      </c>
      <c r="H255" s="51">
        <v>10</v>
      </c>
      <c r="I255" s="51">
        <v>0</v>
      </c>
    </row>
    <row r="256" spans="1:9" ht="12.75" customHeight="1" x14ac:dyDescent="0.35">
      <c r="A256" s="48" t="s">
        <v>2785</v>
      </c>
      <c r="B256" s="1240">
        <v>354</v>
      </c>
      <c r="C256" s="25">
        <v>114</v>
      </c>
      <c r="D256" s="25">
        <v>240</v>
      </c>
      <c r="E256" s="25">
        <v>0</v>
      </c>
      <c r="F256" s="1240">
        <v>14</v>
      </c>
      <c r="G256" s="51">
        <v>11</v>
      </c>
      <c r="H256" s="51">
        <v>3</v>
      </c>
      <c r="I256" s="51">
        <v>0</v>
      </c>
    </row>
    <row r="257" spans="1:9" ht="12.75" customHeight="1" x14ac:dyDescent="0.35">
      <c r="A257" s="48" t="s">
        <v>2786</v>
      </c>
      <c r="B257" s="1240">
        <v>115</v>
      </c>
      <c r="C257" s="25">
        <v>14</v>
      </c>
      <c r="D257" s="25">
        <v>101</v>
      </c>
      <c r="E257" s="25">
        <v>0</v>
      </c>
      <c r="F257" s="1240">
        <v>14</v>
      </c>
      <c r="G257" s="51">
        <v>0</v>
      </c>
      <c r="H257" s="51">
        <v>14</v>
      </c>
      <c r="I257" s="51">
        <v>0</v>
      </c>
    </row>
    <row r="258" spans="1:9" ht="12.75" customHeight="1" x14ac:dyDescent="0.35">
      <c r="A258" s="48" t="s">
        <v>2787</v>
      </c>
      <c r="B258" s="1240">
        <v>3</v>
      </c>
      <c r="C258" s="25">
        <v>3</v>
      </c>
      <c r="D258" s="25">
        <v>0</v>
      </c>
      <c r="E258" s="25">
        <v>0</v>
      </c>
      <c r="F258" s="1240">
        <v>1</v>
      </c>
      <c r="G258" s="51">
        <v>1</v>
      </c>
      <c r="H258" s="51">
        <v>0</v>
      </c>
      <c r="I258" s="51">
        <v>0</v>
      </c>
    </row>
    <row r="259" spans="1:9" ht="12.75" customHeight="1" x14ac:dyDescent="0.35">
      <c r="A259" s="48" t="s">
        <v>2788</v>
      </c>
      <c r="B259" s="1240">
        <v>98</v>
      </c>
      <c r="C259" s="25">
        <v>61</v>
      </c>
      <c r="D259" s="25">
        <v>37</v>
      </c>
      <c r="E259" s="25">
        <v>0</v>
      </c>
      <c r="F259" s="1240">
        <v>8</v>
      </c>
      <c r="G259" s="51">
        <v>0</v>
      </c>
      <c r="H259" s="51">
        <v>8</v>
      </c>
      <c r="I259" s="51">
        <v>0</v>
      </c>
    </row>
    <row r="260" spans="1:9" ht="12.75" customHeight="1" x14ac:dyDescent="0.35">
      <c r="A260" s="48" t="s">
        <v>2789</v>
      </c>
      <c r="B260" s="1240">
        <v>73</v>
      </c>
      <c r="C260" s="25">
        <v>43</v>
      </c>
      <c r="D260" s="25">
        <v>30</v>
      </c>
      <c r="E260" s="25">
        <v>0</v>
      </c>
      <c r="F260" s="1240">
        <v>11</v>
      </c>
      <c r="G260" s="51">
        <v>5</v>
      </c>
      <c r="H260" s="51">
        <v>0</v>
      </c>
      <c r="I260" s="51">
        <v>6</v>
      </c>
    </row>
    <row r="261" spans="1:9" ht="12.75" customHeight="1" x14ac:dyDescent="0.35">
      <c r="A261" s="48" t="s">
        <v>2790</v>
      </c>
      <c r="B261" s="1240">
        <v>386</v>
      </c>
      <c r="C261" s="25">
        <v>30</v>
      </c>
      <c r="D261" s="25">
        <v>356</v>
      </c>
      <c r="E261" s="25">
        <v>0</v>
      </c>
      <c r="F261" s="1240">
        <v>24</v>
      </c>
      <c r="G261" s="51">
        <v>2</v>
      </c>
      <c r="H261" s="51">
        <v>22</v>
      </c>
      <c r="I261" s="51">
        <v>0</v>
      </c>
    </row>
    <row r="262" spans="1:9" ht="12.75" customHeight="1" x14ac:dyDescent="0.35">
      <c r="A262" s="48" t="s">
        <v>2791</v>
      </c>
      <c r="B262" s="1240">
        <v>345</v>
      </c>
      <c r="C262" s="25">
        <v>110</v>
      </c>
      <c r="D262" s="25">
        <v>235</v>
      </c>
      <c r="E262" s="25">
        <v>0</v>
      </c>
      <c r="F262" s="1240">
        <v>13</v>
      </c>
      <c r="G262" s="51">
        <v>4</v>
      </c>
      <c r="H262" s="51">
        <v>9</v>
      </c>
      <c r="I262" s="51">
        <v>0</v>
      </c>
    </row>
    <row r="263" spans="1:9" ht="12.75" customHeight="1" x14ac:dyDescent="0.35">
      <c r="A263" s="48" t="s">
        <v>2792</v>
      </c>
      <c r="B263" s="1240">
        <v>181</v>
      </c>
      <c r="C263" s="25">
        <v>126</v>
      </c>
      <c r="D263" s="25">
        <v>55</v>
      </c>
      <c r="E263" s="25">
        <v>0</v>
      </c>
      <c r="F263" s="1240">
        <v>28</v>
      </c>
      <c r="G263" s="51">
        <v>25</v>
      </c>
      <c r="H263" s="51">
        <v>3</v>
      </c>
      <c r="I263" s="51">
        <v>0</v>
      </c>
    </row>
    <row r="264" spans="1:9" ht="12.75" customHeight="1" x14ac:dyDescent="0.35">
      <c r="A264" s="48" t="s">
        <v>2793</v>
      </c>
      <c r="B264" s="1240">
        <v>8</v>
      </c>
      <c r="C264" s="25">
        <v>0</v>
      </c>
      <c r="D264" s="25">
        <v>8</v>
      </c>
      <c r="E264" s="25">
        <v>0</v>
      </c>
      <c r="F264" s="1240">
        <v>1</v>
      </c>
      <c r="G264" s="51">
        <v>0</v>
      </c>
      <c r="H264" s="51">
        <v>1</v>
      </c>
      <c r="I264" s="51">
        <v>0</v>
      </c>
    </row>
    <row r="265" spans="1:9" ht="12.75" customHeight="1" x14ac:dyDescent="0.35">
      <c r="A265" s="48" t="s">
        <v>2794</v>
      </c>
      <c r="B265" s="1240">
        <v>378</v>
      </c>
      <c r="C265" s="25">
        <v>84</v>
      </c>
      <c r="D265" s="25">
        <v>294</v>
      </c>
      <c r="E265" s="25">
        <v>0</v>
      </c>
      <c r="F265" s="1240">
        <v>10</v>
      </c>
      <c r="G265" s="51">
        <v>0</v>
      </c>
      <c r="H265" s="51">
        <v>10</v>
      </c>
      <c r="I265" s="51">
        <v>0</v>
      </c>
    </row>
    <row r="266" spans="1:9" ht="12.75" customHeight="1" x14ac:dyDescent="0.35">
      <c r="A266" s="48" t="s">
        <v>2795</v>
      </c>
      <c r="B266" s="1240">
        <v>38</v>
      </c>
      <c r="C266" s="25">
        <v>17</v>
      </c>
      <c r="D266" s="25">
        <v>21</v>
      </c>
      <c r="E266" s="25">
        <v>0</v>
      </c>
      <c r="F266" s="1240">
        <v>6</v>
      </c>
      <c r="G266" s="51">
        <v>4</v>
      </c>
      <c r="H266" s="51">
        <v>2</v>
      </c>
      <c r="I266" s="51">
        <v>0</v>
      </c>
    </row>
    <row r="267" spans="1:9" ht="12.75" customHeight="1" x14ac:dyDescent="0.35">
      <c r="A267" s="48" t="s">
        <v>2796</v>
      </c>
      <c r="B267" s="1240">
        <v>58</v>
      </c>
      <c r="C267" s="25">
        <v>13</v>
      </c>
      <c r="D267" s="25">
        <v>45</v>
      </c>
      <c r="E267" s="25">
        <v>0</v>
      </c>
      <c r="F267" s="1240">
        <v>7</v>
      </c>
      <c r="G267" s="51">
        <v>0</v>
      </c>
      <c r="H267" s="51">
        <v>7</v>
      </c>
      <c r="I267" s="51">
        <v>0</v>
      </c>
    </row>
    <row r="268" spans="1:9" ht="12.75" customHeight="1" x14ac:dyDescent="0.35">
      <c r="A268" s="48" t="s">
        <v>2797</v>
      </c>
      <c r="B268" s="1240">
        <v>102</v>
      </c>
      <c r="C268" s="25">
        <v>59</v>
      </c>
      <c r="D268" s="25">
        <v>43</v>
      </c>
      <c r="E268" s="25">
        <v>0</v>
      </c>
      <c r="F268" s="1240">
        <v>12</v>
      </c>
      <c r="G268" s="51">
        <v>4</v>
      </c>
      <c r="H268" s="51">
        <v>8</v>
      </c>
      <c r="I268" s="51">
        <v>0</v>
      </c>
    </row>
    <row r="269" spans="1:9" ht="12.75" customHeight="1" x14ac:dyDescent="0.35">
      <c r="A269" s="48" t="s">
        <v>2798</v>
      </c>
      <c r="B269" s="1240">
        <v>97</v>
      </c>
      <c r="C269" s="25">
        <v>0</v>
      </c>
      <c r="D269" s="25">
        <v>97</v>
      </c>
      <c r="E269" s="25">
        <v>0</v>
      </c>
      <c r="F269" s="1240">
        <v>6</v>
      </c>
      <c r="G269" s="51">
        <v>2</v>
      </c>
      <c r="H269" s="51">
        <v>4</v>
      </c>
      <c r="I269" s="51">
        <v>0</v>
      </c>
    </row>
    <row r="270" spans="1:9" ht="12.75" customHeight="1" x14ac:dyDescent="0.35">
      <c r="A270" s="48" t="s">
        <v>2799</v>
      </c>
      <c r="B270" s="1240">
        <v>38</v>
      </c>
      <c r="C270" s="25">
        <v>14</v>
      </c>
      <c r="D270" s="25">
        <v>24</v>
      </c>
      <c r="E270" s="25">
        <v>0</v>
      </c>
      <c r="F270" s="1240">
        <v>13</v>
      </c>
      <c r="G270" s="51">
        <v>0</v>
      </c>
      <c r="H270" s="51">
        <v>13</v>
      </c>
      <c r="I270" s="51">
        <v>0</v>
      </c>
    </row>
    <row r="271" spans="1:9" ht="12.75" customHeight="1" x14ac:dyDescent="0.35">
      <c r="A271" s="48" t="s">
        <v>2800</v>
      </c>
      <c r="B271" s="1240">
        <v>262</v>
      </c>
      <c r="C271" s="25">
        <v>105</v>
      </c>
      <c r="D271" s="25">
        <v>157</v>
      </c>
      <c r="E271" s="25">
        <v>0</v>
      </c>
      <c r="F271" s="1240">
        <v>18</v>
      </c>
      <c r="G271" s="51">
        <v>11</v>
      </c>
      <c r="H271" s="51">
        <v>7</v>
      </c>
      <c r="I271" s="51">
        <v>0</v>
      </c>
    </row>
    <row r="272" spans="1:9" ht="12.75" customHeight="1" x14ac:dyDescent="0.35">
      <c r="A272" s="48" t="s">
        <v>2801</v>
      </c>
      <c r="B272" s="1240">
        <v>156</v>
      </c>
      <c r="C272" s="25">
        <v>153</v>
      </c>
      <c r="D272" s="25">
        <v>3</v>
      </c>
      <c r="E272" s="25">
        <v>0</v>
      </c>
      <c r="F272" s="1240">
        <v>3</v>
      </c>
      <c r="G272" s="51">
        <v>3</v>
      </c>
      <c r="H272" s="51">
        <v>0</v>
      </c>
      <c r="I272" s="51">
        <v>0</v>
      </c>
    </row>
    <row r="273" spans="1:9" ht="12.75" customHeight="1" x14ac:dyDescent="0.35">
      <c r="A273" s="48" t="s">
        <v>2802</v>
      </c>
      <c r="B273" s="1240">
        <v>414</v>
      </c>
      <c r="C273" s="25">
        <v>404</v>
      </c>
      <c r="D273" s="25">
        <v>10</v>
      </c>
      <c r="E273" s="25">
        <v>0</v>
      </c>
      <c r="F273" s="1240">
        <v>1</v>
      </c>
      <c r="G273" s="51">
        <v>1</v>
      </c>
      <c r="H273" s="51">
        <v>0</v>
      </c>
      <c r="I273" s="51">
        <v>0</v>
      </c>
    </row>
    <row r="274" spans="1:9" ht="12.75" customHeight="1" x14ac:dyDescent="0.35">
      <c r="A274" s="48" t="s">
        <v>2803</v>
      </c>
      <c r="B274" s="1240">
        <v>94</v>
      </c>
      <c r="C274" s="25">
        <v>24</v>
      </c>
      <c r="D274" s="25">
        <v>70</v>
      </c>
      <c r="E274" s="25">
        <v>0</v>
      </c>
      <c r="F274" s="1240">
        <v>14</v>
      </c>
      <c r="G274" s="51">
        <v>6</v>
      </c>
      <c r="H274" s="51">
        <v>8</v>
      </c>
      <c r="I274" s="51">
        <v>0</v>
      </c>
    </row>
    <row r="275" spans="1:9" ht="12.75" customHeight="1" x14ac:dyDescent="0.35">
      <c r="A275" s="48" t="s">
        <v>2804</v>
      </c>
      <c r="B275" s="1240">
        <v>7</v>
      </c>
      <c r="C275" s="25">
        <v>2</v>
      </c>
      <c r="D275" s="25">
        <v>5</v>
      </c>
      <c r="E275" s="25">
        <v>0</v>
      </c>
      <c r="F275" s="1240">
        <v>1</v>
      </c>
      <c r="G275" s="51">
        <v>1</v>
      </c>
      <c r="H275" s="51">
        <v>0</v>
      </c>
      <c r="I275" s="51">
        <v>0</v>
      </c>
    </row>
    <row r="276" spans="1:9" ht="12.75" customHeight="1" x14ac:dyDescent="0.35">
      <c r="A276" s="48" t="s">
        <v>2805</v>
      </c>
      <c r="B276" s="1240">
        <v>220</v>
      </c>
      <c r="C276" s="25">
        <v>70</v>
      </c>
      <c r="D276" s="25">
        <v>150</v>
      </c>
      <c r="E276" s="25">
        <v>0</v>
      </c>
      <c r="F276" s="1240">
        <v>13</v>
      </c>
      <c r="G276" s="51">
        <v>3</v>
      </c>
      <c r="H276" s="51">
        <v>10</v>
      </c>
      <c r="I276" s="51">
        <v>0</v>
      </c>
    </row>
    <row r="277" spans="1:9" ht="12.75" customHeight="1" x14ac:dyDescent="0.35">
      <c r="A277" s="48" t="s">
        <v>1854</v>
      </c>
      <c r="B277" s="1240">
        <v>268</v>
      </c>
      <c r="C277" s="25">
        <v>164</v>
      </c>
      <c r="D277" s="25">
        <v>104</v>
      </c>
      <c r="E277" s="25">
        <v>0</v>
      </c>
      <c r="F277" s="1240">
        <v>7</v>
      </c>
      <c r="G277" s="51">
        <v>0</v>
      </c>
      <c r="H277" s="51">
        <v>7</v>
      </c>
      <c r="I277" s="51">
        <v>0</v>
      </c>
    </row>
    <row r="278" spans="1:9" ht="12.75" customHeight="1" x14ac:dyDescent="0.35">
      <c r="A278" s="48" t="s">
        <v>2806</v>
      </c>
      <c r="B278" s="1240">
        <v>400</v>
      </c>
      <c r="C278" s="25">
        <v>158</v>
      </c>
      <c r="D278" s="25">
        <v>242</v>
      </c>
      <c r="E278" s="25">
        <v>0</v>
      </c>
      <c r="F278" s="1240">
        <v>24</v>
      </c>
      <c r="G278" s="51">
        <v>11</v>
      </c>
      <c r="H278" s="51">
        <v>13</v>
      </c>
      <c r="I278" s="51">
        <v>0</v>
      </c>
    </row>
    <row r="279" spans="1:9" ht="12.75" customHeight="1" x14ac:dyDescent="0.35">
      <c r="A279" s="48" t="s">
        <v>2807</v>
      </c>
      <c r="B279" s="1240">
        <v>144</v>
      </c>
      <c r="C279" s="25">
        <v>33</v>
      </c>
      <c r="D279" s="25">
        <v>111</v>
      </c>
      <c r="E279" s="25">
        <v>0</v>
      </c>
      <c r="F279" s="1240">
        <v>12</v>
      </c>
      <c r="G279" s="51">
        <v>3</v>
      </c>
      <c r="H279" s="51">
        <v>9</v>
      </c>
      <c r="I279" s="51">
        <v>0</v>
      </c>
    </row>
    <row r="280" spans="1:9" ht="12.75" customHeight="1" x14ac:dyDescent="0.35">
      <c r="A280" s="48" t="s">
        <v>2808</v>
      </c>
      <c r="B280" s="1240">
        <v>29</v>
      </c>
      <c r="C280" s="25">
        <v>18</v>
      </c>
      <c r="D280" s="25">
        <v>11</v>
      </c>
      <c r="E280" s="25">
        <v>0</v>
      </c>
      <c r="F280" s="1240">
        <v>15</v>
      </c>
      <c r="G280" s="51">
        <v>0</v>
      </c>
      <c r="H280" s="51">
        <v>15</v>
      </c>
      <c r="I280" s="51">
        <v>0</v>
      </c>
    </row>
    <row r="281" spans="1:9" ht="12.75" customHeight="1" x14ac:dyDescent="0.35">
      <c r="A281" s="48" t="s">
        <v>1855</v>
      </c>
      <c r="B281" s="1240">
        <v>43</v>
      </c>
      <c r="C281" s="25">
        <v>22</v>
      </c>
      <c r="D281" s="25">
        <v>21</v>
      </c>
      <c r="E281" s="25">
        <v>0</v>
      </c>
      <c r="F281" s="1240">
        <v>9</v>
      </c>
      <c r="G281" s="51">
        <v>3</v>
      </c>
      <c r="H281" s="51">
        <v>6</v>
      </c>
      <c r="I281" s="51">
        <v>0</v>
      </c>
    </row>
    <row r="282" spans="1:9" ht="12.75" customHeight="1" x14ac:dyDescent="0.35">
      <c r="A282" s="48" t="s">
        <v>2809</v>
      </c>
      <c r="B282" s="1240">
        <v>275</v>
      </c>
      <c r="C282" s="25">
        <v>92</v>
      </c>
      <c r="D282" s="25">
        <v>183</v>
      </c>
      <c r="E282" s="25">
        <v>0</v>
      </c>
      <c r="F282" s="1240">
        <v>56</v>
      </c>
      <c r="G282" s="51">
        <v>23</v>
      </c>
      <c r="H282" s="51">
        <v>33</v>
      </c>
      <c r="I282" s="51">
        <v>0</v>
      </c>
    </row>
    <row r="283" spans="1:9" ht="12.75" customHeight="1" x14ac:dyDescent="0.35">
      <c r="A283" s="48" t="s">
        <v>2810</v>
      </c>
      <c r="B283" s="1240">
        <v>31</v>
      </c>
      <c r="C283" s="25">
        <v>19</v>
      </c>
      <c r="D283" s="25">
        <v>12</v>
      </c>
      <c r="E283" s="25">
        <v>0</v>
      </c>
      <c r="F283" s="1240">
        <v>31</v>
      </c>
      <c r="G283" s="51">
        <v>25</v>
      </c>
      <c r="H283" s="51">
        <v>6</v>
      </c>
      <c r="I283" s="51">
        <v>0</v>
      </c>
    </row>
    <row r="284" spans="1:9" ht="12.75" customHeight="1" x14ac:dyDescent="0.35">
      <c r="A284" s="48" t="s">
        <v>2811</v>
      </c>
      <c r="B284" s="1240">
        <v>42</v>
      </c>
      <c r="C284" s="25">
        <v>11</v>
      </c>
      <c r="D284" s="25">
        <v>31</v>
      </c>
      <c r="E284" s="25">
        <v>0</v>
      </c>
      <c r="F284" s="1240">
        <v>11</v>
      </c>
      <c r="G284" s="51">
        <v>0</v>
      </c>
      <c r="H284" s="51">
        <v>11</v>
      </c>
      <c r="I284" s="51">
        <v>0</v>
      </c>
    </row>
    <row r="285" spans="1:9" ht="12.75" customHeight="1" x14ac:dyDescent="0.35">
      <c r="A285" s="48" t="s">
        <v>2812</v>
      </c>
      <c r="B285" s="1240">
        <v>42</v>
      </c>
      <c r="C285" s="25">
        <v>18</v>
      </c>
      <c r="D285" s="25">
        <v>24</v>
      </c>
      <c r="E285" s="25">
        <v>0</v>
      </c>
      <c r="F285" s="1240">
        <v>12</v>
      </c>
      <c r="G285" s="51">
        <v>3</v>
      </c>
      <c r="H285" s="51">
        <v>9</v>
      </c>
      <c r="I285" s="51">
        <v>0</v>
      </c>
    </row>
    <row r="286" spans="1:9" ht="12.75" customHeight="1" x14ac:dyDescent="0.35">
      <c r="A286" s="48" t="s">
        <v>2813</v>
      </c>
      <c r="B286" s="1240">
        <v>23</v>
      </c>
      <c r="C286" s="25">
        <v>4</v>
      </c>
      <c r="D286" s="25">
        <v>19</v>
      </c>
      <c r="E286" s="25">
        <v>0</v>
      </c>
      <c r="F286" s="1240">
        <v>3</v>
      </c>
      <c r="G286" s="51">
        <v>0</v>
      </c>
      <c r="H286" s="51">
        <v>3</v>
      </c>
      <c r="I286" s="51">
        <v>0</v>
      </c>
    </row>
    <row r="287" spans="1:9" ht="12.75" customHeight="1" x14ac:dyDescent="0.35">
      <c r="A287" s="48" t="s">
        <v>2814</v>
      </c>
      <c r="B287" s="1240">
        <v>143</v>
      </c>
      <c r="C287" s="25">
        <v>6</v>
      </c>
      <c r="D287" s="25">
        <v>134</v>
      </c>
      <c r="E287" s="25">
        <v>3</v>
      </c>
      <c r="F287" s="1240">
        <v>9</v>
      </c>
      <c r="G287" s="51">
        <v>1</v>
      </c>
      <c r="H287" s="51">
        <v>8</v>
      </c>
      <c r="I287" s="51">
        <v>0</v>
      </c>
    </row>
    <row r="288" spans="1:9" ht="12.75" customHeight="1" x14ac:dyDescent="0.35">
      <c r="A288" s="48" t="s">
        <v>2815</v>
      </c>
      <c r="B288" s="1240">
        <v>177</v>
      </c>
      <c r="C288" s="25">
        <v>59</v>
      </c>
      <c r="D288" s="25">
        <v>118</v>
      </c>
      <c r="E288" s="25">
        <v>0</v>
      </c>
      <c r="F288" s="1240">
        <v>11</v>
      </c>
      <c r="G288" s="51">
        <v>7</v>
      </c>
      <c r="H288" s="51">
        <v>4</v>
      </c>
      <c r="I288" s="51">
        <v>0</v>
      </c>
    </row>
    <row r="289" spans="1:9" ht="12.75" customHeight="1" x14ac:dyDescent="0.35">
      <c r="A289" s="48" t="s">
        <v>2816</v>
      </c>
      <c r="B289" s="1240">
        <v>36</v>
      </c>
      <c r="C289" s="25">
        <v>0</v>
      </c>
      <c r="D289" s="25">
        <v>36</v>
      </c>
      <c r="E289" s="25">
        <v>0</v>
      </c>
      <c r="F289" s="1240">
        <v>12</v>
      </c>
      <c r="G289" s="51">
        <v>2</v>
      </c>
      <c r="H289" s="51">
        <v>10</v>
      </c>
      <c r="I289" s="51">
        <v>0</v>
      </c>
    </row>
    <row r="290" spans="1:9" ht="12.75" customHeight="1" x14ac:dyDescent="0.35">
      <c r="A290" s="48" t="s">
        <v>2817</v>
      </c>
      <c r="B290" s="1240">
        <v>252</v>
      </c>
      <c r="C290" s="25">
        <v>88</v>
      </c>
      <c r="D290" s="25">
        <v>164</v>
      </c>
      <c r="E290" s="25">
        <v>0</v>
      </c>
      <c r="F290" s="1240">
        <v>10</v>
      </c>
      <c r="G290" s="51">
        <v>0</v>
      </c>
      <c r="H290" s="51">
        <v>10</v>
      </c>
      <c r="I290" s="51">
        <v>0</v>
      </c>
    </row>
    <row r="291" spans="1:9" ht="12.75" customHeight="1" x14ac:dyDescent="0.35">
      <c r="A291" s="48" t="s">
        <v>1856</v>
      </c>
      <c r="B291" s="1240">
        <v>59</v>
      </c>
      <c r="C291" s="25">
        <v>22</v>
      </c>
      <c r="D291" s="25">
        <v>37</v>
      </c>
      <c r="E291" s="25">
        <v>0</v>
      </c>
      <c r="F291" s="1240">
        <v>11</v>
      </c>
      <c r="G291" s="51">
        <v>0</v>
      </c>
      <c r="H291" s="51">
        <v>11</v>
      </c>
      <c r="I291" s="51">
        <v>0</v>
      </c>
    </row>
    <row r="292" spans="1:9" ht="12.75" customHeight="1" x14ac:dyDescent="0.35">
      <c r="A292" s="48" t="s">
        <v>2818</v>
      </c>
      <c r="B292" s="1240">
        <v>101</v>
      </c>
      <c r="C292" s="25">
        <v>57</v>
      </c>
      <c r="D292" s="25">
        <v>44</v>
      </c>
      <c r="E292" s="25">
        <v>0</v>
      </c>
      <c r="F292" s="1240">
        <v>2</v>
      </c>
      <c r="G292" s="51">
        <v>2</v>
      </c>
      <c r="H292" s="51">
        <v>0</v>
      </c>
      <c r="I292" s="51">
        <v>0</v>
      </c>
    </row>
    <row r="293" spans="1:9" ht="12.75" customHeight="1" x14ac:dyDescent="0.35">
      <c r="A293" s="48" t="s">
        <v>1857</v>
      </c>
      <c r="B293" s="1240">
        <v>224</v>
      </c>
      <c r="C293" s="25">
        <v>81</v>
      </c>
      <c r="D293" s="25">
        <v>143</v>
      </c>
      <c r="E293" s="25">
        <v>0</v>
      </c>
      <c r="F293" s="1240">
        <v>22</v>
      </c>
      <c r="G293" s="51">
        <v>5</v>
      </c>
      <c r="H293" s="51">
        <v>17</v>
      </c>
      <c r="I293" s="51">
        <v>0</v>
      </c>
    </row>
    <row r="294" spans="1:9" ht="12.75" customHeight="1" x14ac:dyDescent="0.35">
      <c r="A294" s="48" t="s">
        <v>2819</v>
      </c>
      <c r="B294" s="1240">
        <v>27</v>
      </c>
      <c r="C294" s="25">
        <v>15</v>
      </c>
      <c r="D294" s="25">
        <v>12</v>
      </c>
      <c r="E294" s="25">
        <v>0</v>
      </c>
      <c r="F294" s="1240">
        <v>13</v>
      </c>
      <c r="G294" s="51">
        <v>1</v>
      </c>
      <c r="H294" s="51">
        <v>12</v>
      </c>
      <c r="I294" s="51">
        <v>0</v>
      </c>
    </row>
    <row r="295" spans="1:9" ht="12.75" customHeight="1" x14ac:dyDescent="0.35">
      <c r="A295" s="48" t="s">
        <v>2820</v>
      </c>
      <c r="B295" s="1240">
        <v>20</v>
      </c>
      <c r="C295" s="25">
        <v>9</v>
      </c>
      <c r="D295" s="25">
        <v>11</v>
      </c>
      <c r="E295" s="25">
        <v>0</v>
      </c>
      <c r="F295" s="1240">
        <v>4</v>
      </c>
      <c r="G295" s="51">
        <v>1</v>
      </c>
      <c r="H295" s="51">
        <v>3</v>
      </c>
      <c r="I295" s="51">
        <v>0</v>
      </c>
    </row>
    <row r="296" spans="1:9" ht="12.75" customHeight="1" x14ac:dyDescent="0.35">
      <c r="A296" s="48" t="s">
        <v>2821</v>
      </c>
      <c r="B296" s="1240">
        <v>35</v>
      </c>
      <c r="C296" s="25">
        <v>20</v>
      </c>
      <c r="D296" s="25">
        <v>15</v>
      </c>
      <c r="E296" s="25">
        <v>0</v>
      </c>
      <c r="F296" s="1240">
        <v>17</v>
      </c>
      <c r="G296" s="51">
        <v>4</v>
      </c>
      <c r="H296" s="51">
        <v>13</v>
      </c>
      <c r="I296" s="51">
        <v>0</v>
      </c>
    </row>
    <row r="297" spans="1:9" ht="12.75" customHeight="1" x14ac:dyDescent="0.35">
      <c r="A297" s="48" t="s">
        <v>2822</v>
      </c>
      <c r="B297" s="1240">
        <v>57</v>
      </c>
      <c r="C297" s="25">
        <v>20</v>
      </c>
      <c r="D297" s="25">
        <v>37</v>
      </c>
      <c r="E297" s="25">
        <v>0</v>
      </c>
      <c r="F297" s="1240">
        <v>10</v>
      </c>
      <c r="G297" s="51">
        <v>1</v>
      </c>
      <c r="H297" s="51">
        <v>9</v>
      </c>
      <c r="I297" s="51">
        <v>0</v>
      </c>
    </row>
    <row r="298" spans="1:9" ht="12.75" customHeight="1" x14ac:dyDescent="0.35">
      <c r="A298" s="48" t="s">
        <v>2823</v>
      </c>
      <c r="B298" s="1240">
        <v>30</v>
      </c>
      <c r="C298" s="25">
        <v>17</v>
      </c>
      <c r="D298" s="25">
        <v>13</v>
      </c>
      <c r="E298" s="25">
        <v>0</v>
      </c>
      <c r="F298" s="1240">
        <v>6</v>
      </c>
      <c r="G298" s="51">
        <v>0</v>
      </c>
      <c r="H298" s="51">
        <v>6</v>
      </c>
      <c r="I298" s="51">
        <v>0</v>
      </c>
    </row>
    <row r="299" spans="1:9" ht="12.75" customHeight="1" x14ac:dyDescent="0.35">
      <c r="A299" s="48" t="s">
        <v>2824</v>
      </c>
      <c r="B299" s="1240">
        <v>28</v>
      </c>
      <c r="C299" s="25">
        <v>11</v>
      </c>
      <c r="D299" s="25">
        <v>17</v>
      </c>
      <c r="E299" s="25">
        <v>0</v>
      </c>
      <c r="F299" s="1240">
        <v>9</v>
      </c>
      <c r="G299" s="51">
        <v>0</v>
      </c>
      <c r="H299" s="51">
        <v>9</v>
      </c>
      <c r="I299" s="51">
        <v>0</v>
      </c>
    </row>
    <row r="300" spans="1:9" ht="12.75" customHeight="1" x14ac:dyDescent="0.35">
      <c r="A300" s="48" t="s">
        <v>2825</v>
      </c>
      <c r="B300" s="1240">
        <v>23</v>
      </c>
      <c r="C300" s="25">
        <v>11</v>
      </c>
      <c r="D300" s="25">
        <v>12</v>
      </c>
      <c r="E300" s="25">
        <v>0</v>
      </c>
      <c r="F300" s="1240">
        <v>11</v>
      </c>
      <c r="G300" s="51">
        <v>0</v>
      </c>
      <c r="H300" s="51">
        <v>11</v>
      </c>
      <c r="I300" s="51">
        <v>0</v>
      </c>
    </row>
    <row r="301" spans="1:9" ht="12.75" customHeight="1" x14ac:dyDescent="0.35">
      <c r="A301" s="48" t="s">
        <v>2826</v>
      </c>
      <c r="B301" s="1240">
        <v>131</v>
      </c>
      <c r="C301" s="25">
        <v>66</v>
      </c>
      <c r="D301" s="25">
        <v>65</v>
      </c>
      <c r="E301" s="25">
        <v>0</v>
      </c>
      <c r="F301" s="1240">
        <v>13</v>
      </c>
      <c r="G301" s="51">
        <v>0</v>
      </c>
      <c r="H301" s="51">
        <v>13</v>
      </c>
      <c r="I301" s="51">
        <v>0</v>
      </c>
    </row>
    <row r="302" spans="1:9" ht="12.75" customHeight="1" x14ac:dyDescent="0.35">
      <c r="A302" s="48" t="s">
        <v>2827</v>
      </c>
      <c r="B302" s="1240">
        <v>67</v>
      </c>
      <c r="C302" s="25">
        <v>33</v>
      </c>
      <c r="D302" s="25">
        <v>34</v>
      </c>
      <c r="E302" s="25">
        <v>0</v>
      </c>
      <c r="F302" s="1240">
        <v>12</v>
      </c>
      <c r="G302" s="51">
        <v>0</v>
      </c>
      <c r="H302" s="51">
        <v>12</v>
      </c>
      <c r="I302" s="51">
        <v>0</v>
      </c>
    </row>
    <row r="303" spans="1:9" ht="12.75" customHeight="1" x14ac:dyDescent="0.35">
      <c r="A303" s="48" t="s">
        <v>1858</v>
      </c>
      <c r="B303" s="1240">
        <v>57</v>
      </c>
      <c r="C303" s="25">
        <v>23</v>
      </c>
      <c r="D303" s="25">
        <v>34</v>
      </c>
      <c r="E303" s="25">
        <v>0</v>
      </c>
      <c r="F303" s="1240">
        <v>2</v>
      </c>
      <c r="G303" s="51">
        <v>1</v>
      </c>
      <c r="H303" s="51">
        <v>1</v>
      </c>
      <c r="I303" s="51">
        <v>0</v>
      </c>
    </row>
    <row r="304" spans="1:9" ht="12.75" customHeight="1" x14ac:dyDescent="0.35">
      <c r="A304" s="48" t="s">
        <v>1859</v>
      </c>
      <c r="B304" s="1240">
        <v>80</v>
      </c>
      <c r="C304" s="25">
        <v>43</v>
      </c>
      <c r="D304" s="25">
        <v>37</v>
      </c>
      <c r="E304" s="25">
        <v>0</v>
      </c>
      <c r="F304" s="1240">
        <v>8</v>
      </c>
      <c r="G304" s="51">
        <v>0</v>
      </c>
      <c r="H304" s="51">
        <v>8</v>
      </c>
      <c r="I304" s="51">
        <v>0</v>
      </c>
    </row>
    <row r="305" spans="1:9" ht="12.75" customHeight="1" x14ac:dyDescent="0.35">
      <c r="A305" s="48" t="s">
        <v>1860</v>
      </c>
      <c r="B305" s="1240">
        <v>121</v>
      </c>
      <c r="C305" s="25">
        <v>51</v>
      </c>
      <c r="D305" s="25">
        <v>70</v>
      </c>
      <c r="E305" s="25">
        <v>0</v>
      </c>
      <c r="F305" s="1240">
        <v>13</v>
      </c>
      <c r="G305" s="51">
        <v>0</v>
      </c>
      <c r="H305" s="51">
        <v>13</v>
      </c>
      <c r="I305" s="51">
        <v>0</v>
      </c>
    </row>
    <row r="306" spans="1:9" ht="12.75" customHeight="1" x14ac:dyDescent="0.35">
      <c r="A306" s="48" t="s">
        <v>2828</v>
      </c>
      <c r="B306" s="1240">
        <v>30</v>
      </c>
      <c r="C306" s="25">
        <v>3</v>
      </c>
      <c r="D306" s="25">
        <v>27</v>
      </c>
      <c r="E306" s="25">
        <v>0</v>
      </c>
      <c r="F306" s="1240">
        <v>10</v>
      </c>
      <c r="G306" s="51">
        <v>4</v>
      </c>
      <c r="H306" s="51">
        <v>6</v>
      </c>
      <c r="I306" s="51">
        <v>0</v>
      </c>
    </row>
    <row r="307" spans="1:9" ht="12.75" customHeight="1" x14ac:dyDescent="0.35">
      <c r="A307" s="48" t="s">
        <v>2829</v>
      </c>
      <c r="B307" s="1240">
        <v>237</v>
      </c>
      <c r="C307" s="25">
        <v>33</v>
      </c>
      <c r="D307" s="25">
        <v>204</v>
      </c>
      <c r="E307" s="25">
        <v>0</v>
      </c>
      <c r="F307" s="1240">
        <v>76</v>
      </c>
      <c r="G307" s="51">
        <v>25</v>
      </c>
      <c r="H307" s="51">
        <v>51</v>
      </c>
      <c r="I307" s="51">
        <v>0</v>
      </c>
    </row>
    <row r="308" spans="1:9" ht="12.75" customHeight="1" x14ac:dyDescent="0.35">
      <c r="A308" s="48" t="s">
        <v>2830</v>
      </c>
      <c r="B308" s="1240">
        <v>39</v>
      </c>
      <c r="C308" s="25">
        <v>15</v>
      </c>
      <c r="D308" s="25">
        <v>24</v>
      </c>
      <c r="E308" s="25">
        <v>0</v>
      </c>
      <c r="F308" s="1240">
        <v>3</v>
      </c>
      <c r="G308" s="51">
        <v>2</v>
      </c>
      <c r="H308" s="51">
        <v>1</v>
      </c>
      <c r="I308" s="51">
        <v>0</v>
      </c>
    </row>
    <row r="309" spans="1:9" ht="12.75" customHeight="1" x14ac:dyDescent="0.35">
      <c r="A309" s="48" t="s">
        <v>2831</v>
      </c>
      <c r="B309" s="1240">
        <v>28</v>
      </c>
      <c r="C309" s="25">
        <v>0</v>
      </c>
      <c r="D309" s="25">
        <v>28</v>
      </c>
      <c r="E309" s="25">
        <v>0</v>
      </c>
      <c r="F309" s="1240">
        <v>3</v>
      </c>
      <c r="G309" s="51">
        <v>1</v>
      </c>
      <c r="H309" s="51">
        <v>2</v>
      </c>
      <c r="I309" s="51">
        <v>0</v>
      </c>
    </row>
    <row r="310" spans="1:9" ht="12.75" customHeight="1" x14ac:dyDescent="0.35">
      <c r="A310" s="48" t="s">
        <v>2832</v>
      </c>
      <c r="B310" s="1240">
        <v>99</v>
      </c>
      <c r="C310" s="25">
        <v>0</v>
      </c>
      <c r="D310" s="25">
        <v>99</v>
      </c>
      <c r="E310" s="25">
        <v>0</v>
      </c>
      <c r="F310" s="1240">
        <v>2</v>
      </c>
      <c r="G310" s="51">
        <v>0</v>
      </c>
      <c r="H310" s="51">
        <v>2</v>
      </c>
      <c r="I310" s="51">
        <v>0</v>
      </c>
    </row>
    <row r="311" spans="1:9" ht="12.75" customHeight="1" x14ac:dyDescent="0.35">
      <c r="A311" s="48" t="s">
        <v>2833</v>
      </c>
      <c r="B311" s="1240">
        <v>204</v>
      </c>
      <c r="C311" s="25">
        <v>183</v>
      </c>
      <c r="D311" s="25">
        <v>21</v>
      </c>
      <c r="E311" s="25">
        <v>0</v>
      </c>
      <c r="F311" s="1240">
        <v>8</v>
      </c>
      <c r="G311" s="51">
        <v>8</v>
      </c>
      <c r="H311" s="51">
        <v>0</v>
      </c>
      <c r="I311" s="51">
        <v>0</v>
      </c>
    </row>
    <row r="312" spans="1:9" ht="12.75" customHeight="1" x14ac:dyDescent="0.35">
      <c r="A312" s="48" t="s">
        <v>2834</v>
      </c>
      <c r="B312" s="1240">
        <v>199</v>
      </c>
      <c r="C312" s="25">
        <v>90</v>
      </c>
      <c r="D312" s="25">
        <v>109</v>
      </c>
      <c r="E312" s="25">
        <v>0</v>
      </c>
      <c r="F312" s="1240">
        <v>3</v>
      </c>
      <c r="G312" s="51">
        <v>2</v>
      </c>
      <c r="H312" s="51">
        <v>1</v>
      </c>
      <c r="I312" s="51">
        <v>0</v>
      </c>
    </row>
    <row r="313" spans="1:9" ht="12.75" customHeight="1" x14ac:dyDescent="0.35">
      <c r="A313" s="48" t="s">
        <v>2835</v>
      </c>
      <c r="B313" s="1240">
        <v>419</v>
      </c>
      <c r="C313" s="25">
        <v>182</v>
      </c>
      <c r="D313" s="25">
        <v>237</v>
      </c>
      <c r="E313" s="25">
        <v>0</v>
      </c>
      <c r="F313" s="1240">
        <v>5</v>
      </c>
      <c r="G313" s="51">
        <v>2</v>
      </c>
      <c r="H313" s="51">
        <v>3</v>
      </c>
      <c r="I313" s="51">
        <v>0</v>
      </c>
    </row>
    <row r="314" spans="1:9" ht="12.75" customHeight="1" x14ac:dyDescent="0.35">
      <c r="A314" s="48" t="s">
        <v>2836</v>
      </c>
      <c r="B314" s="1240">
        <v>196</v>
      </c>
      <c r="C314" s="25">
        <v>84</v>
      </c>
      <c r="D314" s="25">
        <v>112</v>
      </c>
      <c r="E314" s="25">
        <v>0</v>
      </c>
      <c r="F314" s="1240">
        <v>4</v>
      </c>
      <c r="G314" s="51">
        <v>3</v>
      </c>
      <c r="H314" s="51">
        <v>1</v>
      </c>
      <c r="I314" s="51">
        <v>0</v>
      </c>
    </row>
    <row r="315" spans="1:9" ht="12.75" customHeight="1" x14ac:dyDescent="0.35">
      <c r="A315" s="48" t="s">
        <v>2837</v>
      </c>
      <c r="B315" s="1240">
        <v>802</v>
      </c>
      <c r="C315" s="25">
        <v>201</v>
      </c>
      <c r="D315" s="25">
        <v>601</v>
      </c>
      <c r="E315" s="25">
        <v>0</v>
      </c>
      <c r="F315" s="1240">
        <v>30</v>
      </c>
      <c r="G315" s="51">
        <v>1</v>
      </c>
      <c r="H315" s="51">
        <v>29</v>
      </c>
      <c r="I315" s="51">
        <v>0</v>
      </c>
    </row>
    <row r="316" spans="1:9" ht="12.75" customHeight="1" x14ac:dyDescent="0.35">
      <c r="A316" s="48" t="s">
        <v>1861</v>
      </c>
      <c r="B316" s="1240">
        <v>67</v>
      </c>
      <c r="C316" s="25">
        <v>10</v>
      </c>
      <c r="D316" s="25">
        <v>57</v>
      </c>
      <c r="E316" s="25">
        <v>0</v>
      </c>
      <c r="F316" s="1240">
        <v>27</v>
      </c>
      <c r="G316" s="51">
        <v>6</v>
      </c>
      <c r="H316" s="51">
        <v>21</v>
      </c>
      <c r="I316" s="51">
        <v>0</v>
      </c>
    </row>
    <row r="317" spans="1:9" ht="12.75" customHeight="1" x14ac:dyDescent="0.35">
      <c r="A317" s="48" t="s">
        <v>2838</v>
      </c>
      <c r="B317" s="1240">
        <v>249</v>
      </c>
      <c r="C317" s="25">
        <v>48</v>
      </c>
      <c r="D317" s="25">
        <v>201</v>
      </c>
      <c r="E317" s="25">
        <v>0</v>
      </c>
      <c r="F317" s="1240">
        <v>16</v>
      </c>
      <c r="G317" s="51">
        <v>3</v>
      </c>
      <c r="H317" s="51">
        <v>13</v>
      </c>
      <c r="I317" s="51">
        <v>0</v>
      </c>
    </row>
    <row r="318" spans="1:9" ht="12.75" customHeight="1" x14ac:dyDescent="0.35">
      <c r="A318" s="48" t="s">
        <v>1862</v>
      </c>
      <c r="B318" s="1240">
        <v>435</v>
      </c>
      <c r="C318" s="25">
        <v>110</v>
      </c>
      <c r="D318" s="25">
        <v>325</v>
      </c>
      <c r="E318" s="25">
        <v>0</v>
      </c>
      <c r="F318" s="1240">
        <v>34</v>
      </c>
      <c r="G318" s="51">
        <v>3</v>
      </c>
      <c r="H318" s="51">
        <v>31</v>
      </c>
      <c r="I318" s="51">
        <v>0</v>
      </c>
    </row>
    <row r="319" spans="1:9" ht="12.75" customHeight="1" x14ac:dyDescent="0.35">
      <c r="A319" s="48" t="s">
        <v>2839</v>
      </c>
      <c r="B319" s="1240">
        <v>125</v>
      </c>
      <c r="C319" s="25">
        <v>15</v>
      </c>
      <c r="D319" s="25">
        <v>110</v>
      </c>
      <c r="E319" s="25">
        <v>0</v>
      </c>
      <c r="F319" s="1240">
        <v>7</v>
      </c>
      <c r="G319" s="51">
        <v>0</v>
      </c>
      <c r="H319" s="51">
        <v>7</v>
      </c>
      <c r="I319" s="51">
        <v>0</v>
      </c>
    </row>
    <row r="320" spans="1:9" ht="12.75" customHeight="1" x14ac:dyDescent="0.35">
      <c r="A320" s="48" t="s">
        <v>2840</v>
      </c>
      <c r="B320" s="1240">
        <v>123</v>
      </c>
      <c r="C320" s="25">
        <v>14</v>
      </c>
      <c r="D320" s="25">
        <v>109</v>
      </c>
      <c r="E320" s="25">
        <v>0</v>
      </c>
      <c r="F320" s="1240">
        <v>29</v>
      </c>
      <c r="G320" s="51">
        <v>0</v>
      </c>
      <c r="H320" s="51">
        <v>29</v>
      </c>
      <c r="I320" s="51">
        <v>0</v>
      </c>
    </row>
    <row r="321" spans="1:9" ht="12.75" customHeight="1" x14ac:dyDescent="0.35">
      <c r="A321" s="48" t="s">
        <v>2841</v>
      </c>
      <c r="B321" s="1240">
        <v>48</v>
      </c>
      <c r="C321" s="25">
        <v>40</v>
      </c>
      <c r="D321" s="25">
        <v>8</v>
      </c>
      <c r="E321" s="25">
        <v>0</v>
      </c>
      <c r="F321" s="1240">
        <v>4</v>
      </c>
      <c r="G321" s="51">
        <v>2</v>
      </c>
      <c r="H321" s="51">
        <v>2</v>
      </c>
      <c r="I321" s="51">
        <v>0</v>
      </c>
    </row>
    <row r="322" spans="1:9" ht="12.75" customHeight="1" x14ac:dyDescent="0.35">
      <c r="A322" s="48" t="s">
        <v>2842</v>
      </c>
      <c r="B322" s="1240">
        <v>38</v>
      </c>
      <c r="C322" s="25">
        <v>35</v>
      </c>
      <c r="D322" s="25">
        <v>3</v>
      </c>
      <c r="E322" s="25">
        <v>0</v>
      </c>
      <c r="F322" s="1240">
        <v>5</v>
      </c>
      <c r="G322" s="51">
        <v>5</v>
      </c>
      <c r="H322" s="51">
        <v>0</v>
      </c>
      <c r="I322" s="51">
        <v>0</v>
      </c>
    </row>
    <row r="323" spans="1:9" ht="12.75" customHeight="1" x14ac:dyDescent="0.35">
      <c r="A323" s="48" t="s">
        <v>2843</v>
      </c>
      <c r="B323" s="1240">
        <v>55</v>
      </c>
      <c r="C323" s="25">
        <v>22</v>
      </c>
      <c r="D323" s="25">
        <v>33</v>
      </c>
      <c r="E323" s="25">
        <v>0</v>
      </c>
      <c r="F323" s="1240">
        <v>5</v>
      </c>
      <c r="G323" s="51">
        <v>2</v>
      </c>
      <c r="H323" s="51">
        <v>3</v>
      </c>
      <c r="I323" s="51">
        <v>0</v>
      </c>
    </row>
    <row r="324" spans="1:9" ht="12.75" customHeight="1" x14ac:dyDescent="0.35">
      <c r="A324" s="48" t="s">
        <v>2844</v>
      </c>
      <c r="B324" s="1240">
        <v>30</v>
      </c>
      <c r="C324" s="25">
        <v>2</v>
      </c>
      <c r="D324" s="25">
        <v>28</v>
      </c>
      <c r="E324" s="25">
        <v>0</v>
      </c>
      <c r="F324" s="1240">
        <v>10</v>
      </c>
      <c r="G324" s="51">
        <v>1</v>
      </c>
      <c r="H324" s="51">
        <v>9</v>
      </c>
      <c r="I324" s="51">
        <v>0</v>
      </c>
    </row>
    <row r="325" spans="1:9" ht="12.75" customHeight="1" x14ac:dyDescent="0.35">
      <c r="A325" s="48" t="s">
        <v>2845</v>
      </c>
      <c r="B325" s="1240">
        <v>30</v>
      </c>
      <c r="C325" s="25">
        <v>4</v>
      </c>
      <c r="D325" s="25">
        <v>26</v>
      </c>
      <c r="E325" s="25">
        <v>0</v>
      </c>
      <c r="F325" s="1240">
        <v>9</v>
      </c>
      <c r="G325" s="51">
        <v>1</v>
      </c>
      <c r="H325" s="51">
        <v>8</v>
      </c>
      <c r="I325" s="51">
        <v>0</v>
      </c>
    </row>
    <row r="326" spans="1:9" ht="12.75" customHeight="1" x14ac:dyDescent="0.35">
      <c r="A326" s="48" t="s">
        <v>2846</v>
      </c>
      <c r="B326" s="1240">
        <v>106</v>
      </c>
      <c r="C326" s="25">
        <v>43</v>
      </c>
      <c r="D326" s="25">
        <v>63</v>
      </c>
      <c r="E326" s="25">
        <v>0</v>
      </c>
      <c r="F326" s="1240">
        <v>6</v>
      </c>
      <c r="G326" s="51">
        <v>3</v>
      </c>
      <c r="H326" s="51">
        <v>3</v>
      </c>
      <c r="I326" s="51">
        <v>0</v>
      </c>
    </row>
    <row r="327" spans="1:9" ht="12.75" customHeight="1" x14ac:dyDescent="0.35">
      <c r="A327" s="48" t="s">
        <v>2847</v>
      </c>
      <c r="B327" s="1240">
        <v>33</v>
      </c>
      <c r="C327" s="25">
        <v>29</v>
      </c>
      <c r="D327" s="25">
        <v>4</v>
      </c>
      <c r="E327" s="25">
        <v>0</v>
      </c>
      <c r="F327" s="1240">
        <v>9</v>
      </c>
      <c r="G327" s="51">
        <v>9</v>
      </c>
      <c r="H327" s="51">
        <v>0</v>
      </c>
      <c r="I327" s="51">
        <v>0</v>
      </c>
    </row>
    <row r="328" spans="1:9" ht="12.75" customHeight="1" x14ac:dyDescent="0.35">
      <c r="A328" s="48" t="s">
        <v>2848</v>
      </c>
      <c r="B328" s="1240">
        <v>122</v>
      </c>
      <c r="C328" s="25">
        <v>29</v>
      </c>
      <c r="D328" s="25">
        <v>93</v>
      </c>
      <c r="E328" s="25">
        <v>0</v>
      </c>
      <c r="F328" s="1240">
        <v>5</v>
      </c>
      <c r="G328" s="51">
        <v>3</v>
      </c>
      <c r="H328" s="51">
        <v>2</v>
      </c>
      <c r="I328" s="51">
        <v>0</v>
      </c>
    </row>
    <row r="329" spans="1:9" ht="12.75" customHeight="1" x14ac:dyDescent="0.35">
      <c r="A329" s="48" t="s">
        <v>2849</v>
      </c>
      <c r="B329" s="1240">
        <v>103</v>
      </c>
      <c r="C329" s="25">
        <v>26</v>
      </c>
      <c r="D329" s="25">
        <v>77</v>
      </c>
      <c r="E329" s="25">
        <v>0</v>
      </c>
      <c r="F329" s="1240">
        <v>9</v>
      </c>
      <c r="G329" s="51">
        <v>0</v>
      </c>
      <c r="H329" s="51">
        <v>9</v>
      </c>
      <c r="I329" s="51">
        <v>0</v>
      </c>
    </row>
    <row r="330" spans="1:9" ht="12.75" customHeight="1" x14ac:dyDescent="0.35">
      <c r="A330" s="48" t="s">
        <v>2850</v>
      </c>
      <c r="B330" s="1240">
        <v>23</v>
      </c>
      <c r="C330" s="25">
        <v>8</v>
      </c>
      <c r="D330" s="25">
        <v>15</v>
      </c>
      <c r="E330" s="25">
        <v>0</v>
      </c>
      <c r="F330" s="1240">
        <v>16</v>
      </c>
      <c r="G330" s="51">
        <v>6</v>
      </c>
      <c r="H330" s="51">
        <v>10</v>
      </c>
      <c r="I330" s="51">
        <v>0</v>
      </c>
    </row>
    <row r="331" spans="1:9" ht="12.75" customHeight="1" x14ac:dyDescent="0.35">
      <c r="A331" s="48" t="s">
        <v>2851</v>
      </c>
      <c r="B331" s="1240">
        <v>11</v>
      </c>
      <c r="C331" s="25">
        <v>1</v>
      </c>
      <c r="D331" s="25">
        <v>10</v>
      </c>
      <c r="E331" s="25">
        <v>0</v>
      </c>
      <c r="F331" s="1240">
        <v>3</v>
      </c>
      <c r="G331" s="51">
        <v>1</v>
      </c>
      <c r="H331" s="51">
        <v>2</v>
      </c>
      <c r="I331" s="51">
        <v>0</v>
      </c>
    </row>
    <row r="332" spans="1:9" ht="12.75" customHeight="1" x14ac:dyDescent="0.35">
      <c r="A332" s="48" t="s">
        <v>1863</v>
      </c>
      <c r="B332" s="1240">
        <v>212</v>
      </c>
      <c r="C332" s="25">
        <v>24</v>
      </c>
      <c r="D332" s="25">
        <v>188</v>
      </c>
      <c r="E332" s="25">
        <v>0</v>
      </c>
      <c r="F332" s="1240">
        <v>22</v>
      </c>
      <c r="G332" s="51">
        <v>2</v>
      </c>
      <c r="H332" s="51">
        <v>20</v>
      </c>
      <c r="I332" s="51">
        <v>0</v>
      </c>
    </row>
    <row r="333" spans="1:9" ht="12.75" customHeight="1" x14ac:dyDescent="0.35">
      <c r="A333" s="48" t="s">
        <v>1864</v>
      </c>
      <c r="B333" s="1240">
        <v>146</v>
      </c>
      <c r="C333" s="25">
        <v>47</v>
      </c>
      <c r="D333" s="25">
        <v>99</v>
      </c>
      <c r="E333" s="25">
        <v>0</v>
      </c>
      <c r="F333" s="1240">
        <v>8</v>
      </c>
      <c r="G333" s="51">
        <v>5</v>
      </c>
      <c r="H333" s="51">
        <v>3</v>
      </c>
      <c r="I333" s="51">
        <v>0</v>
      </c>
    </row>
    <row r="334" spans="1:9" ht="12.75" customHeight="1" x14ac:dyDescent="0.35">
      <c r="A334" s="48" t="s">
        <v>2852</v>
      </c>
      <c r="B334" s="1240">
        <v>37</v>
      </c>
      <c r="C334" s="25">
        <v>22</v>
      </c>
      <c r="D334" s="25">
        <v>15</v>
      </c>
      <c r="E334" s="25">
        <v>0</v>
      </c>
      <c r="F334" s="1240">
        <v>9</v>
      </c>
      <c r="G334" s="51">
        <v>4</v>
      </c>
      <c r="H334" s="51">
        <v>5</v>
      </c>
      <c r="I334" s="51">
        <v>0</v>
      </c>
    </row>
    <row r="335" spans="1:9" ht="12.75" customHeight="1" x14ac:dyDescent="0.35">
      <c r="A335" s="48" t="s">
        <v>2853</v>
      </c>
      <c r="B335" s="1240">
        <v>2071</v>
      </c>
      <c r="C335" s="25">
        <v>1268</v>
      </c>
      <c r="D335" s="25">
        <v>803</v>
      </c>
      <c r="E335" s="25">
        <v>0</v>
      </c>
      <c r="F335" s="1240">
        <v>110</v>
      </c>
      <c r="G335" s="51">
        <v>69</v>
      </c>
      <c r="H335" s="51">
        <v>41</v>
      </c>
      <c r="I335" s="51">
        <v>0</v>
      </c>
    </row>
    <row r="336" spans="1:9" ht="12.75" customHeight="1" x14ac:dyDescent="0.35">
      <c r="A336" s="48" t="s">
        <v>2854</v>
      </c>
      <c r="B336" s="1240">
        <v>69</v>
      </c>
      <c r="C336" s="25">
        <v>45</v>
      </c>
      <c r="D336" s="25">
        <v>24</v>
      </c>
      <c r="E336" s="25">
        <v>0</v>
      </c>
      <c r="F336" s="1240">
        <v>8</v>
      </c>
      <c r="G336" s="51">
        <v>5</v>
      </c>
      <c r="H336" s="51">
        <v>3</v>
      </c>
      <c r="I336" s="51">
        <v>0</v>
      </c>
    </row>
    <row r="337" spans="1:9" ht="12.75" customHeight="1" x14ac:dyDescent="0.35">
      <c r="A337" s="48" t="s">
        <v>2855</v>
      </c>
      <c r="B337" s="1240">
        <v>4076</v>
      </c>
      <c r="C337" s="25">
        <v>788</v>
      </c>
      <c r="D337" s="25">
        <v>3288</v>
      </c>
      <c r="E337" s="25">
        <v>0</v>
      </c>
      <c r="F337" s="1240">
        <v>61</v>
      </c>
      <c r="G337" s="51">
        <v>11</v>
      </c>
      <c r="H337" s="51">
        <v>50</v>
      </c>
      <c r="I337" s="51">
        <v>0</v>
      </c>
    </row>
    <row r="338" spans="1:9" ht="12.75" customHeight="1" x14ac:dyDescent="0.35">
      <c r="A338" s="48" t="s">
        <v>2856</v>
      </c>
      <c r="B338" s="1240">
        <v>78</v>
      </c>
      <c r="C338" s="25">
        <v>15</v>
      </c>
      <c r="D338" s="25">
        <v>63</v>
      </c>
      <c r="E338" s="25">
        <v>0</v>
      </c>
      <c r="F338" s="1240">
        <v>11</v>
      </c>
      <c r="G338" s="51">
        <v>0</v>
      </c>
      <c r="H338" s="51">
        <v>11</v>
      </c>
      <c r="I338" s="51">
        <v>0</v>
      </c>
    </row>
    <row r="339" spans="1:9" ht="12.75" customHeight="1" x14ac:dyDescent="0.35">
      <c r="A339" s="48" t="s">
        <v>2857</v>
      </c>
      <c r="B339" s="1240">
        <v>95</v>
      </c>
      <c r="C339" s="25">
        <v>10</v>
      </c>
      <c r="D339" s="25">
        <v>85</v>
      </c>
      <c r="E339" s="25">
        <v>0</v>
      </c>
      <c r="F339" s="1240">
        <v>8</v>
      </c>
      <c r="G339" s="51">
        <v>3</v>
      </c>
      <c r="H339" s="51">
        <v>5</v>
      </c>
      <c r="I339" s="51">
        <v>0</v>
      </c>
    </row>
    <row r="340" spans="1:9" ht="12.75" customHeight="1" x14ac:dyDescent="0.35">
      <c r="A340" s="48" t="s">
        <v>2858</v>
      </c>
      <c r="B340" s="1240">
        <v>6</v>
      </c>
      <c r="C340" s="25">
        <v>3</v>
      </c>
      <c r="D340" s="25">
        <v>3</v>
      </c>
      <c r="E340" s="25">
        <v>0</v>
      </c>
      <c r="F340" s="1240">
        <v>2</v>
      </c>
      <c r="G340" s="51">
        <v>2</v>
      </c>
      <c r="H340" s="51">
        <v>0</v>
      </c>
      <c r="I340" s="51">
        <v>0</v>
      </c>
    </row>
    <row r="341" spans="1:9" ht="12.75" customHeight="1" x14ac:dyDescent="0.35">
      <c r="A341" s="48" t="s">
        <v>2859</v>
      </c>
      <c r="B341" s="1240">
        <v>26</v>
      </c>
      <c r="C341" s="25">
        <v>1</v>
      </c>
      <c r="D341" s="25">
        <v>25</v>
      </c>
      <c r="E341" s="25">
        <v>0</v>
      </c>
      <c r="F341" s="1240">
        <v>5</v>
      </c>
      <c r="G341" s="51">
        <v>0</v>
      </c>
      <c r="H341" s="51">
        <v>5</v>
      </c>
      <c r="I341" s="51">
        <v>0</v>
      </c>
    </row>
    <row r="342" spans="1:9" ht="12.75" customHeight="1" x14ac:dyDescent="0.35">
      <c r="A342" s="48" t="s">
        <v>2860</v>
      </c>
      <c r="B342" s="1240">
        <v>51</v>
      </c>
      <c r="C342" s="25">
        <v>22</v>
      </c>
      <c r="D342" s="25">
        <v>29</v>
      </c>
      <c r="E342" s="25">
        <v>0</v>
      </c>
      <c r="F342" s="1240">
        <v>5</v>
      </c>
      <c r="G342" s="51">
        <v>0</v>
      </c>
      <c r="H342" s="51">
        <v>5</v>
      </c>
      <c r="I342" s="51">
        <v>0</v>
      </c>
    </row>
    <row r="343" spans="1:9" ht="12.75" customHeight="1" x14ac:dyDescent="0.35">
      <c r="A343" s="48" t="s">
        <v>2861</v>
      </c>
      <c r="B343" s="1240">
        <v>318</v>
      </c>
      <c r="C343" s="25">
        <v>121</v>
      </c>
      <c r="D343" s="25">
        <v>197</v>
      </c>
      <c r="E343" s="25">
        <v>0</v>
      </c>
      <c r="F343" s="1240">
        <v>15</v>
      </c>
      <c r="G343" s="51">
        <v>6</v>
      </c>
      <c r="H343" s="51">
        <v>9</v>
      </c>
      <c r="I343" s="51">
        <v>0</v>
      </c>
    </row>
    <row r="344" spans="1:9" ht="12.75" customHeight="1" x14ac:dyDescent="0.35">
      <c r="A344" s="48" t="s">
        <v>2862</v>
      </c>
      <c r="B344" s="1240">
        <v>22</v>
      </c>
      <c r="C344" s="25">
        <v>8</v>
      </c>
      <c r="D344" s="25">
        <v>14</v>
      </c>
      <c r="E344" s="25">
        <v>0</v>
      </c>
      <c r="F344" s="1240">
        <v>5</v>
      </c>
      <c r="G344" s="51">
        <v>0</v>
      </c>
      <c r="H344" s="51">
        <v>5</v>
      </c>
      <c r="I344" s="51">
        <v>0</v>
      </c>
    </row>
    <row r="345" spans="1:9" ht="12.75" customHeight="1" x14ac:dyDescent="0.35">
      <c r="A345" s="48" t="s">
        <v>2863</v>
      </c>
      <c r="B345" s="1240">
        <v>247</v>
      </c>
      <c r="C345" s="25">
        <v>17</v>
      </c>
      <c r="D345" s="25">
        <v>230</v>
      </c>
      <c r="E345" s="25">
        <v>0</v>
      </c>
      <c r="F345" s="1240">
        <v>9</v>
      </c>
      <c r="G345" s="51">
        <v>0</v>
      </c>
      <c r="H345" s="51">
        <v>9</v>
      </c>
      <c r="I345" s="51">
        <v>0</v>
      </c>
    </row>
    <row r="346" spans="1:9" ht="12.75" customHeight="1" x14ac:dyDescent="0.35">
      <c r="A346" s="48" t="s">
        <v>1865</v>
      </c>
      <c r="B346" s="1240">
        <v>86</v>
      </c>
      <c r="C346" s="25">
        <v>55</v>
      </c>
      <c r="D346" s="25">
        <v>31</v>
      </c>
      <c r="E346" s="25">
        <v>0</v>
      </c>
      <c r="F346" s="1240">
        <v>5</v>
      </c>
      <c r="G346" s="51">
        <v>1</v>
      </c>
      <c r="H346" s="51">
        <v>4</v>
      </c>
      <c r="I346" s="51">
        <v>0</v>
      </c>
    </row>
    <row r="347" spans="1:9" ht="12.75" customHeight="1" x14ac:dyDescent="0.35">
      <c r="A347" s="48" t="s">
        <v>2864</v>
      </c>
      <c r="B347" s="1240">
        <v>105</v>
      </c>
      <c r="C347" s="25">
        <v>30</v>
      </c>
      <c r="D347" s="25">
        <v>75</v>
      </c>
      <c r="E347" s="25">
        <v>0</v>
      </c>
      <c r="F347" s="1240">
        <v>11</v>
      </c>
      <c r="G347" s="51">
        <v>3</v>
      </c>
      <c r="H347" s="51">
        <v>8</v>
      </c>
      <c r="I347" s="51">
        <v>0</v>
      </c>
    </row>
    <row r="348" spans="1:9" ht="12.75" customHeight="1" x14ac:dyDescent="0.35">
      <c r="A348" s="48" t="s">
        <v>1866</v>
      </c>
      <c r="B348" s="1240">
        <v>154</v>
      </c>
      <c r="C348" s="25">
        <v>32</v>
      </c>
      <c r="D348" s="25">
        <v>122</v>
      </c>
      <c r="E348" s="25">
        <v>0</v>
      </c>
      <c r="F348" s="1240">
        <v>11</v>
      </c>
      <c r="G348" s="51">
        <v>1</v>
      </c>
      <c r="H348" s="51">
        <v>10</v>
      </c>
      <c r="I348" s="51">
        <v>0</v>
      </c>
    </row>
    <row r="349" spans="1:9" ht="12.75" customHeight="1" x14ac:dyDescent="0.35">
      <c r="A349" s="48" t="s">
        <v>2865</v>
      </c>
      <c r="B349" s="1240">
        <v>130</v>
      </c>
      <c r="C349" s="25">
        <v>64</v>
      </c>
      <c r="D349" s="25">
        <v>66</v>
      </c>
      <c r="E349" s="25">
        <v>0</v>
      </c>
      <c r="F349" s="1240">
        <v>10</v>
      </c>
      <c r="G349" s="51">
        <v>3</v>
      </c>
      <c r="H349" s="51">
        <v>7</v>
      </c>
      <c r="I349" s="51">
        <v>0</v>
      </c>
    </row>
    <row r="350" spans="1:9" ht="12.75" customHeight="1" x14ac:dyDescent="0.35">
      <c r="A350" s="48" t="s">
        <v>2866</v>
      </c>
      <c r="B350" s="1240">
        <v>186</v>
      </c>
      <c r="C350" s="25">
        <v>81</v>
      </c>
      <c r="D350" s="25">
        <v>105</v>
      </c>
      <c r="E350" s="25">
        <v>0</v>
      </c>
      <c r="F350" s="1240">
        <v>16</v>
      </c>
      <c r="G350" s="51">
        <v>0</v>
      </c>
      <c r="H350" s="51">
        <v>16</v>
      </c>
      <c r="I350" s="51">
        <v>0</v>
      </c>
    </row>
    <row r="351" spans="1:9" ht="12.75" customHeight="1" x14ac:dyDescent="0.35">
      <c r="A351" s="48" t="s">
        <v>1867</v>
      </c>
      <c r="B351" s="1240">
        <v>35</v>
      </c>
      <c r="C351" s="25">
        <v>2</v>
      </c>
      <c r="D351" s="25">
        <v>33</v>
      </c>
      <c r="E351" s="25">
        <v>0</v>
      </c>
      <c r="F351" s="1240">
        <v>8</v>
      </c>
      <c r="G351" s="51">
        <v>4</v>
      </c>
      <c r="H351" s="51">
        <v>4</v>
      </c>
      <c r="I351" s="51">
        <v>0</v>
      </c>
    </row>
    <row r="352" spans="1:9" ht="12.75" customHeight="1" x14ac:dyDescent="0.35">
      <c r="A352" s="48" t="s">
        <v>1868</v>
      </c>
      <c r="B352" s="1240">
        <v>37</v>
      </c>
      <c r="C352" s="25">
        <v>3</v>
      </c>
      <c r="D352" s="25">
        <v>34</v>
      </c>
      <c r="E352" s="25">
        <v>0</v>
      </c>
      <c r="F352" s="1240">
        <v>16</v>
      </c>
      <c r="G352" s="51">
        <v>2</v>
      </c>
      <c r="H352" s="51">
        <v>14</v>
      </c>
      <c r="I352" s="51">
        <v>0</v>
      </c>
    </row>
    <row r="353" spans="1:9" ht="12.75" customHeight="1" x14ac:dyDescent="0.35">
      <c r="A353" s="48" t="s">
        <v>2867</v>
      </c>
      <c r="B353" s="1240">
        <v>77</v>
      </c>
      <c r="C353" s="25">
        <v>54</v>
      </c>
      <c r="D353" s="25">
        <v>23</v>
      </c>
      <c r="E353" s="25">
        <v>0</v>
      </c>
      <c r="F353" s="1240">
        <v>4</v>
      </c>
      <c r="G353" s="51">
        <v>0</v>
      </c>
      <c r="H353" s="51">
        <v>4</v>
      </c>
      <c r="I353" s="51">
        <v>0</v>
      </c>
    </row>
    <row r="354" spans="1:9" ht="12.75" customHeight="1" x14ac:dyDescent="0.35">
      <c r="A354" s="48" t="s">
        <v>2868</v>
      </c>
      <c r="B354" s="1240">
        <v>9</v>
      </c>
      <c r="C354" s="25">
        <v>9</v>
      </c>
      <c r="D354" s="25">
        <v>0</v>
      </c>
      <c r="E354" s="25">
        <v>0</v>
      </c>
      <c r="F354" s="1240">
        <v>1</v>
      </c>
      <c r="G354" s="51">
        <v>1</v>
      </c>
      <c r="H354" s="51">
        <v>0</v>
      </c>
      <c r="I354" s="51">
        <v>0</v>
      </c>
    </row>
    <row r="355" spans="1:9" ht="12.75" customHeight="1" x14ac:dyDescent="0.35">
      <c r="A355" s="48" t="s">
        <v>1869</v>
      </c>
      <c r="B355" s="1240">
        <v>21</v>
      </c>
      <c r="C355" s="25">
        <v>8</v>
      </c>
      <c r="D355" s="25">
        <v>13</v>
      </c>
      <c r="E355" s="25">
        <v>0</v>
      </c>
      <c r="F355" s="1240">
        <v>3</v>
      </c>
      <c r="G355" s="51">
        <v>2</v>
      </c>
      <c r="H355" s="51">
        <v>1</v>
      </c>
      <c r="I355" s="51">
        <v>0</v>
      </c>
    </row>
    <row r="356" spans="1:9" ht="12.75" customHeight="1" x14ac:dyDescent="0.35">
      <c r="A356" s="48" t="s">
        <v>1870</v>
      </c>
      <c r="B356" s="1240">
        <v>115</v>
      </c>
      <c r="C356" s="25">
        <v>55</v>
      </c>
      <c r="D356" s="25">
        <v>60</v>
      </c>
      <c r="E356" s="25">
        <v>0</v>
      </c>
      <c r="F356" s="1240">
        <v>3</v>
      </c>
      <c r="G356" s="51">
        <v>3</v>
      </c>
      <c r="H356" s="51">
        <v>0</v>
      </c>
      <c r="I356" s="51">
        <v>0</v>
      </c>
    </row>
    <row r="357" spans="1:9" ht="12.75" customHeight="1" x14ac:dyDescent="0.35">
      <c r="A357" s="48" t="s">
        <v>1871</v>
      </c>
      <c r="B357" s="1240">
        <v>31</v>
      </c>
      <c r="C357" s="25">
        <v>16</v>
      </c>
      <c r="D357" s="25">
        <v>15</v>
      </c>
      <c r="E357" s="25">
        <v>0</v>
      </c>
      <c r="F357" s="1240">
        <v>6</v>
      </c>
      <c r="G357" s="51">
        <v>0</v>
      </c>
      <c r="H357" s="51">
        <v>6</v>
      </c>
      <c r="I357" s="51">
        <v>0</v>
      </c>
    </row>
    <row r="358" spans="1:9" ht="12.75" customHeight="1" x14ac:dyDescent="0.35">
      <c r="A358" s="48" t="s">
        <v>2869</v>
      </c>
      <c r="B358" s="1240">
        <v>402</v>
      </c>
      <c r="C358" s="25">
        <v>177</v>
      </c>
      <c r="D358" s="25">
        <v>225</v>
      </c>
      <c r="E358" s="25">
        <v>0</v>
      </c>
      <c r="F358" s="1240">
        <v>33</v>
      </c>
      <c r="G358" s="51">
        <v>28</v>
      </c>
      <c r="H358" s="51">
        <v>5</v>
      </c>
      <c r="I358" s="51">
        <v>0</v>
      </c>
    </row>
    <row r="359" spans="1:9" ht="12.75" customHeight="1" x14ac:dyDescent="0.35">
      <c r="A359" s="48" t="s">
        <v>1872</v>
      </c>
      <c r="B359" s="1240">
        <v>151</v>
      </c>
      <c r="C359" s="25">
        <v>68</v>
      </c>
      <c r="D359" s="25">
        <v>83</v>
      </c>
      <c r="E359" s="25">
        <v>0</v>
      </c>
      <c r="F359" s="1240">
        <v>21</v>
      </c>
      <c r="G359" s="51">
        <v>5</v>
      </c>
      <c r="H359" s="51">
        <v>16</v>
      </c>
      <c r="I359" s="51">
        <v>0</v>
      </c>
    </row>
    <row r="360" spans="1:9" ht="12.75" customHeight="1" x14ac:dyDescent="0.35">
      <c r="A360" s="48" t="s">
        <v>2870</v>
      </c>
      <c r="B360" s="1240">
        <v>92</v>
      </c>
      <c r="C360" s="25">
        <v>20</v>
      </c>
      <c r="D360" s="25">
        <v>72</v>
      </c>
      <c r="E360" s="25">
        <v>0</v>
      </c>
      <c r="F360" s="1240">
        <v>24</v>
      </c>
      <c r="G360" s="51">
        <v>8</v>
      </c>
      <c r="H360" s="51">
        <v>16</v>
      </c>
      <c r="I360" s="51">
        <v>0</v>
      </c>
    </row>
    <row r="361" spans="1:9" ht="12.75" customHeight="1" x14ac:dyDescent="0.35">
      <c r="A361" s="48" t="s">
        <v>2871</v>
      </c>
      <c r="B361" s="1240">
        <v>32</v>
      </c>
      <c r="C361" s="25">
        <v>30</v>
      </c>
      <c r="D361" s="25">
        <v>2</v>
      </c>
      <c r="E361" s="25">
        <v>0</v>
      </c>
      <c r="F361" s="1240">
        <v>3</v>
      </c>
      <c r="G361" s="51">
        <v>2</v>
      </c>
      <c r="H361" s="51">
        <v>1</v>
      </c>
      <c r="I361" s="51">
        <v>0</v>
      </c>
    </row>
    <row r="362" spans="1:9" ht="12.75" customHeight="1" x14ac:dyDescent="0.35">
      <c r="A362" s="48" t="s">
        <v>2872</v>
      </c>
      <c r="B362" s="1240">
        <v>62</v>
      </c>
      <c r="C362" s="25">
        <v>1</v>
      </c>
      <c r="D362" s="25">
        <v>61</v>
      </c>
      <c r="E362" s="25">
        <v>0</v>
      </c>
      <c r="F362" s="1240">
        <v>10</v>
      </c>
      <c r="G362" s="51">
        <v>0</v>
      </c>
      <c r="H362" s="51">
        <v>10</v>
      </c>
      <c r="I362" s="51">
        <v>0</v>
      </c>
    </row>
    <row r="363" spans="1:9" ht="12.75" customHeight="1" x14ac:dyDescent="0.35">
      <c r="A363" s="48" t="s">
        <v>2873</v>
      </c>
      <c r="B363" s="1240">
        <v>685</v>
      </c>
      <c r="C363" s="25">
        <v>229</v>
      </c>
      <c r="D363" s="25">
        <v>456</v>
      </c>
      <c r="E363" s="25">
        <v>0</v>
      </c>
      <c r="F363" s="1240">
        <v>33</v>
      </c>
      <c r="G363" s="51">
        <v>19</v>
      </c>
      <c r="H363" s="51">
        <v>14</v>
      </c>
      <c r="I363" s="51">
        <v>0</v>
      </c>
    </row>
    <row r="364" spans="1:9" ht="12.75" customHeight="1" x14ac:dyDescent="0.35">
      <c r="A364" s="48" t="s">
        <v>2874</v>
      </c>
      <c r="B364" s="1240">
        <v>79</v>
      </c>
      <c r="C364" s="25">
        <v>5</v>
      </c>
      <c r="D364" s="25">
        <v>74</v>
      </c>
      <c r="E364" s="25">
        <v>0</v>
      </c>
      <c r="F364" s="1240">
        <v>6</v>
      </c>
      <c r="G364" s="51">
        <v>0</v>
      </c>
      <c r="H364" s="51">
        <v>6</v>
      </c>
      <c r="I364" s="51">
        <v>0</v>
      </c>
    </row>
    <row r="365" spans="1:9" ht="12.75" customHeight="1" x14ac:dyDescent="0.35">
      <c r="A365" s="48" t="s">
        <v>2875</v>
      </c>
      <c r="B365" s="1240">
        <v>14</v>
      </c>
      <c r="C365" s="25">
        <v>0</v>
      </c>
      <c r="D365" s="25">
        <v>14</v>
      </c>
      <c r="E365" s="25">
        <v>0</v>
      </c>
      <c r="F365" s="1240">
        <v>7</v>
      </c>
      <c r="G365" s="51">
        <v>2</v>
      </c>
      <c r="H365" s="51">
        <v>5</v>
      </c>
      <c r="I365" s="51">
        <v>0</v>
      </c>
    </row>
    <row r="366" spans="1:9" ht="12.75" customHeight="1" x14ac:dyDescent="0.35">
      <c r="A366" s="48" t="s">
        <v>2876</v>
      </c>
      <c r="B366" s="1240">
        <v>21</v>
      </c>
      <c r="C366" s="25">
        <v>13</v>
      </c>
      <c r="D366" s="25">
        <v>8</v>
      </c>
      <c r="E366" s="25">
        <v>0</v>
      </c>
      <c r="F366" s="1240">
        <v>9</v>
      </c>
      <c r="G366" s="51">
        <v>3</v>
      </c>
      <c r="H366" s="51">
        <v>6</v>
      </c>
      <c r="I366" s="51">
        <v>0</v>
      </c>
    </row>
    <row r="367" spans="1:9" ht="12.75" customHeight="1" x14ac:dyDescent="0.35">
      <c r="A367" s="48" t="s">
        <v>2877</v>
      </c>
      <c r="B367" s="1240">
        <v>332</v>
      </c>
      <c r="C367" s="25">
        <v>99</v>
      </c>
      <c r="D367" s="25">
        <v>233</v>
      </c>
      <c r="E367" s="25">
        <v>0</v>
      </c>
      <c r="F367" s="1240">
        <v>95</v>
      </c>
      <c r="G367" s="51">
        <v>3</v>
      </c>
      <c r="H367" s="51">
        <v>1</v>
      </c>
      <c r="I367" s="51">
        <v>91</v>
      </c>
    </row>
    <row r="368" spans="1:9" ht="12.75" customHeight="1" x14ac:dyDescent="0.35">
      <c r="A368" s="48" t="s">
        <v>2878</v>
      </c>
      <c r="B368" s="1240">
        <v>147</v>
      </c>
      <c r="C368" s="25">
        <v>62</v>
      </c>
      <c r="D368" s="25">
        <v>85</v>
      </c>
      <c r="E368" s="25">
        <v>0</v>
      </c>
      <c r="F368" s="1240">
        <v>8</v>
      </c>
      <c r="G368" s="51">
        <v>5</v>
      </c>
      <c r="H368" s="51">
        <v>3</v>
      </c>
      <c r="I368" s="51">
        <v>0</v>
      </c>
    </row>
    <row r="369" spans="1:9" ht="12.75" customHeight="1" x14ac:dyDescent="0.35">
      <c r="A369" s="48" t="s">
        <v>2879</v>
      </c>
      <c r="B369" s="1240">
        <v>1319</v>
      </c>
      <c r="C369" s="25">
        <v>206</v>
      </c>
      <c r="D369" s="25">
        <v>1113</v>
      </c>
      <c r="E369" s="25">
        <v>0</v>
      </c>
      <c r="F369" s="1240">
        <v>42</v>
      </c>
      <c r="G369" s="51">
        <v>4</v>
      </c>
      <c r="H369" s="51">
        <v>38</v>
      </c>
      <c r="I369" s="51">
        <v>0</v>
      </c>
    </row>
    <row r="370" spans="1:9" ht="12.75" customHeight="1" x14ac:dyDescent="0.35">
      <c r="A370" s="48" t="s">
        <v>2880</v>
      </c>
      <c r="B370" s="1240">
        <v>266</v>
      </c>
      <c r="C370" s="25">
        <v>153</v>
      </c>
      <c r="D370" s="25">
        <v>113</v>
      </c>
      <c r="E370" s="25">
        <v>0</v>
      </c>
      <c r="F370" s="1240">
        <v>11</v>
      </c>
      <c r="G370" s="51">
        <v>7</v>
      </c>
      <c r="H370" s="51">
        <v>4</v>
      </c>
      <c r="I370" s="51">
        <v>0</v>
      </c>
    </row>
    <row r="371" spans="1:9" ht="12.75" customHeight="1" x14ac:dyDescent="0.35">
      <c r="A371" s="48" t="s">
        <v>2881</v>
      </c>
      <c r="B371" s="1240">
        <v>44</v>
      </c>
      <c r="C371" s="25">
        <v>44</v>
      </c>
      <c r="D371" s="25">
        <v>0</v>
      </c>
      <c r="E371" s="25">
        <v>0</v>
      </c>
      <c r="F371" s="1240">
        <v>10</v>
      </c>
      <c r="G371" s="51">
        <v>10</v>
      </c>
      <c r="H371" s="51">
        <v>0</v>
      </c>
      <c r="I371" s="51">
        <v>0</v>
      </c>
    </row>
    <row r="372" spans="1:9" ht="12.75" customHeight="1" x14ac:dyDescent="0.35">
      <c r="A372" s="48" t="s">
        <v>2882</v>
      </c>
      <c r="B372" s="1240">
        <v>38</v>
      </c>
      <c r="C372" s="25">
        <v>38</v>
      </c>
      <c r="D372" s="25">
        <v>0</v>
      </c>
      <c r="E372" s="25">
        <v>0</v>
      </c>
      <c r="F372" s="1240">
        <v>18</v>
      </c>
      <c r="G372" s="51">
        <v>5</v>
      </c>
      <c r="H372" s="51">
        <v>13</v>
      </c>
      <c r="I372" s="51">
        <v>0</v>
      </c>
    </row>
    <row r="373" spans="1:9" ht="12.75" customHeight="1" x14ac:dyDescent="0.35">
      <c r="A373" s="48" t="s">
        <v>2883</v>
      </c>
      <c r="B373" s="1240">
        <v>623</v>
      </c>
      <c r="C373" s="25">
        <v>82</v>
      </c>
      <c r="D373" s="25">
        <v>541</v>
      </c>
      <c r="E373" s="25">
        <v>0</v>
      </c>
      <c r="F373" s="1240">
        <v>35</v>
      </c>
      <c r="G373" s="51">
        <v>7</v>
      </c>
      <c r="H373" s="51">
        <v>28</v>
      </c>
      <c r="I373" s="51">
        <v>0</v>
      </c>
    </row>
    <row r="374" spans="1:9" ht="12.75" customHeight="1" x14ac:dyDescent="0.35">
      <c r="A374" s="48" t="s">
        <v>2884</v>
      </c>
      <c r="B374" s="1240">
        <v>38</v>
      </c>
      <c r="C374" s="25">
        <v>29</v>
      </c>
      <c r="D374" s="25">
        <v>9</v>
      </c>
      <c r="E374" s="25">
        <v>0</v>
      </c>
      <c r="F374" s="1240">
        <v>4</v>
      </c>
      <c r="G374" s="51">
        <v>1</v>
      </c>
      <c r="H374" s="51">
        <v>3</v>
      </c>
      <c r="I374" s="51">
        <v>0</v>
      </c>
    </row>
    <row r="375" spans="1:9" ht="12.75" customHeight="1" x14ac:dyDescent="0.35">
      <c r="A375" s="48" t="s">
        <v>2885</v>
      </c>
      <c r="B375" s="1240">
        <v>24</v>
      </c>
      <c r="C375" s="25">
        <v>14</v>
      </c>
      <c r="D375" s="25">
        <v>10</v>
      </c>
      <c r="E375" s="25">
        <v>0</v>
      </c>
      <c r="F375" s="1240">
        <v>2</v>
      </c>
      <c r="G375" s="51">
        <v>2</v>
      </c>
      <c r="H375" s="51">
        <v>0</v>
      </c>
      <c r="I375" s="51">
        <v>0</v>
      </c>
    </row>
    <row r="376" spans="1:9" ht="12.75" customHeight="1" x14ac:dyDescent="0.35">
      <c r="A376" s="48" t="s">
        <v>2886</v>
      </c>
      <c r="B376" s="1240">
        <v>159</v>
      </c>
      <c r="C376" s="25">
        <v>72</v>
      </c>
      <c r="D376" s="25">
        <v>87</v>
      </c>
      <c r="E376" s="25">
        <v>0</v>
      </c>
      <c r="F376" s="1240">
        <v>13</v>
      </c>
      <c r="G376" s="51">
        <v>5</v>
      </c>
      <c r="H376" s="51">
        <v>8</v>
      </c>
      <c r="I376" s="51">
        <v>0</v>
      </c>
    </row>
    <row r="377" spans="1:9" ht="12.75" customHeight="1" x14ac:dyDescent="0.35">
      <c r="A377" s="48" t="s">
        <v>2887</v>
      </c>
      <c r="B377" s="1240">
        <v>117</v>
      </c>
      <c r="C377" s="25">
        <v>59</v>
      </c>
      <c r="D377" s="25">
        <v>58</v>
      </c>
      <c r="E377" s="25">
        <v>0</v>
      </c>
      <c r="F377" s="1240">
        <v>9</v>
      </c>
      <c r="G377" s="51">
        <v>2</v>
      </c>
      <c r="H377" s="51">
        <v>7</v>
      </c>
      <c r="I377" s="51">
        <v>0</v>
      </c>
    </row>
    <row r="378" spans="1:9" ht="12.75" customHeight="1" x14ac:dyDescent="0.35">
      <c r="A378" s="48" t="s">
        <v>2888</v>
      </c>
      <c r="B378" s="1240">
        <v>33105</v>
      </c>
      <c r="C378" s="25">
        <v>13208</v>
      </c>
      <c r="D378" s="25">
        <v>19241</v>
      </c>
      <c r="E378" s="25">
        <v>656</v>
      </c>
      <c r="F378" s="1240" t="s">
        <v>3128</v>
      </c>
      <c r="G378" s="51" t="s">
        <v>3128</v>
      </c>
      <c r="H378" s="51" t="s">
        <v>3128</v>
      </c>
      <c r="I378" s="51" t="s">
        <v>3128</v>
      </c>
    </row>
    <row r="379" spans="1:9" ht="12.75" customHeight="1" x14ac:dyDescent="0.35">
      <c r="A379" s="48" t="s">
        <v>2889</v>
      </c>
      <c r="B379" s="1240">
        <v>5094</v>
      </c>
      <c r="C379" s="25">
        <v>674</v>
      </c>
      <c r="D379" s="25">
        <v>4303</v>
      </c>
      <c r="E379" s="25">
        <v>117</v>
      </c>
      <c r="F379" s="1240" t="s">
        <v>3128</v>
      </c>
      <c r="G379" s="51" t="s">
        <v>3128</v>
      </c>
      <c r="H379" s="51" t="s">
        <v>3128</v>
      </c>
      <c r="I379" s="51" t="s">
        <v>3128</v>
      </c>
    </row>
    <row r="380" spans="1:9" ht="12.75" customHeight="1" x14ac:dyDescent="0.35">
      <c r="A380" s="48" t="s">
        <v>2890</v>
      </c>
      <c r="B380" s="1240">
        <v>88</v>
      </c>
      <c r="C380" s="25">
        <v>6</v>
      </c>
      <c r="D380" s="25">
        <v>82</v>
      </c>
      <c r="E380" s="25">
        <v>0</v>
      </c>
      <c r="F380" s="1240">
        <v>3</v>
      </c>
      <c r="G380" s="51">
        <v>1</v>
      </c>
      <c r="H380" s="51">
        <v>2</v>
      </c>
      <c r="I380" s="51">
        <v>0</v>
      </c>
    </row>
    <row r="381" spans="1:9" ht="12.75" customHeight="1" x14ac:dyDescent="0.35">
      <c r="A381" s="48" t="s">
        <v>2891</v>
      </c>
      <c r="B381" s="1240">
        <v>84</v>
      </c>
      <c r="C381" s="25">
        <v>60</v>
      </c>
      <c r="D381" s="25">
        <v>24</v>
      </c>
      <c r="E381" s="25">
        <v>0</v>
      </c>
      <c r="F381" s="1240">
        <v>30</v>
      </c>
      <c r="G381" s="51">
        <v>0</v>
      </c>
      <c r="H381" s="51">
        <v>30</v>
      </c>
      <c r="I381" s="51">
        <v>0</v>
      </c>
    </row>
    <row r="382" spans="1:9" ht="12.75" customHeight="1" x14ac:dyDescent="0.35">
      <c r="A382" s="48" t="s">
        <v>2892</v>
      </c>
      <c r="B382" s="1240">
        <v>31</v>
      </c>
      <c r="C382" s="25">
        <v>13</v>
      </c>
      <c r="D382" s="25">
        <v>18</v>
      </c>
      <c r="E382" s="25">
        <v>0</v>
      </c>
      <c r="F382" s="1240">
        <v>5</v>
      </c>
      <c r="G382" s="51">
        <v>2</v>
      </c>
      <c r="H382" s="51">
        <v>3</v>
      </c>
      <c r="I382" s="51">
        <v>0</v>
      </c>
    </row>
    <row r="383" spans="1:9" ht="12.75" customHeight="1" x14ac:dyDescent="0.35">
      <c r="A383" s="48" t="s">
        <v>2893</v>
      </c>
      <c r="B383" s="1240">
        <v>202</v>
      </c>
      <c r="C383" s="25">
        <v>55</v>
      </c>
      <c r="D383" s="25">
        <v>147</v>
      </c>
      <c r="E383" s="25">
        <v>0</v>
      </c>
      <c r="F383" s="1240">
        <v>25</v>
      </c>
      <c r="G383" s="51">
        <v>11</v>
      </c>
      <c r="H383" s="51">
        <v>14</v>
      </c>
      <c r="I383" s="51">
        <v>0</v>
      </c>
    </row>
    <row r="384" spans="1:9" ht="12.75" customHeight="1" x14ac:dyDescent="0.35">
      <c r="A384" s="48" t="s">
        <v>2894</v>
      </c>
      <c r="B384" s="1240">
        <v>4458</v>
      </c>
      <c r="C384" s="25">
        <v>2003</v>
      </c>
      <c r="D384" s="25">
        <v>2455</v>
      </c>
      <c r="E384" s="25">
        <v>0</v>
      </c>
      <c r="F384" s="1240">
        <v>67</v>
      </c>
      <c r="G384" s="51">
        <v>47</v>
      </c>
      <c r="H384" s="51">
        <v>20</v>
      </c>
      <c r="I384" s="51">
        <v>0</v>
      </c>
    </row>
    <row r="385" spans="1:9" ht="12.75" customHeight="1" x14ac:dyDescent="0.35">
      <c r="A385" s="48" t="s">
        <v>1873</v>
      </c>
      <c r="B385" s="1240">
        <v>187</v>
      </c>
      <c r="C385" s="25">
        <v>43</v>
      </c>
      <c r="D385" s="25">
        <v>144</v>
      </c>
      <c r="E385" s="25">
        <v>0</v>
      </c>
      <c r="F385" s="1240">
        <v>2</v>
      </c>
      <c r="G385" s="51">
        <v>0</v>
      </c>
      <c r="H385" s="51">
        <v>2</v>
      </c>
      <c r="I385" s="51">
        <v>0</v>
      </c>
    </row>
    <row r="386" spans="1:9" ht="12.75" customHeight="1" x14ac:dyDescent="0.35">
      <c r="A386" s="48" t="s">
        <v>2895</v>
      </c>
      <c r="B386" s="1240">
        <v>119</v>
      </c>
      <c r="C386" s="25">
        <v>98</v>
      </c>
      <c r="D386" s="25">
        <v>21</v>
      </c>
      <c r="E386" s="25">
        <v>0</v>
      </c>
      <c r="F386" s="1240">
        <v>20</v>
      </c>
      <c r="G386" s="51">
        <v>13</v>
      </c>
      <c r="H386" s="51">
        <v>7</v>
      </c>
      <c r="I386" s="51">
        <v>0</v>
      </c>
    </row>
    <row r="387" spans="1:9" ht="12.75" customHeight="1" x14ac:dyDescent="0.35">
      <c r="A387" s="48" t="s">
        <v>2896</v>
      </c>
      <c r="B387" s="1240">
        <v>85</v>
      </c>
      <c r="C387" s="25">
        <v>57</v>
      </c>
      <c r="D387" s="25">
        <v>28</v>
      </c>
      <c r="E387" s="25">
        <v>0</v>
      </c>
      <c r="F387" s="1240">
        <v>3</v>
      </c>
      <c r="G387" s="51">
        <v>2</v>
      </c>
      <c r="H387" s="51">
        <v>1</v>
      </c>
      <c r="I387" s="51">
        <v>0</v>
      </c>
    </row>
    <row r="388" spans="1:9" ht="12.75" customHeight="1" x14ac:dyDescent="0.35">
      <c r="A388" s="48" t="s">
        <v>2897</v>
      </c>
      <c r="B388" s="1240">
        <v>493</v>
      </c>
      <c r="C388" s="25">
        <v>181</v>
      </c>
      <c r="D388" s="25">
        <v>312</v>
      </c>
      <c r="E388" s="25">
        <v>0</v>
      </c>
      <c r="F388" s="1240">
        <v>28</v>
      </c>
      <c r="G388" s="51">
        <v>19</v>
      </c>
      <c r="H388" s="51">
        <v>9</v>
      </c>
      <c r="I388" s="51">
        <v>0</v>
      </c>
    </row>
    <row r="389" spans="1:9" ht="12.75" customHeight="1" x14ac:dyDescent="0.35">
      <c r="A389" s="48" t="s">
        <v>2898</v>
      </c>
      <c r="B389" s="1240">
        <v>447</v>
      </c>
      <c r="C389" s="25">
        <v>186</v>
      </c>
      <c r="D389" s="25">
        <v>261</v>
      </c>
      <c r="E389" s="25">
        <v>0</v>
      </c>
      <c r="F389" s="1240">
        <v>33</v>
      </c>
      <c r="G389" s="51">
        <v>22</v>
      </c>
      <c r="H389" s="51">
        <v>11</v>
      </c>
      <c r="I389" s="51">
        <v>0</v>
      </c>
    </row>
    <row r="390" spans="1:9" ht="12.75" customHeight="1" x14ac:dyDescent="0.35">
      <c r="A390" s="48" t="s">
        <v>2899</v>
      </c>
      <c r="B390" s="1240">
        <v>573</v>
      </c>
      <c r="C390" s="25">
        <v>251</v>
      </c>
      <c r="D390" s="25">
        <v>322</v>
      </c>
      <c r="E390" s="25">
        <v>0</v>
      </c>
      <c r="F390" s="1240">
        <v>19</v>
      </c>
      <c r="G390" s="51">
        <v>13</v>
      </c>
      <c r="H390" s="51">
        <v>6</v>
      </c>
      <c r="I390" s="51">
        <v>0</v>
      </c>
    </row>
    <row r="391" spans="1:9" ht="12.75" customHeight="1" x14ac:dyDescent="0.35">
      <c r="A391" s="48" t="s">
        <v>2900</v>
      </c>
      <c r="B391" s="1240">
        <v>1204</v>
      </c>
      <c r="C391" s="25">
        <v>362</v>
      </c>
      <c r="D391" s="25">
        <v>842</v>
      </c>
      <c r="E391" s="25">
        <v>0</v>
      </c>
      <c r="F391" s="1240">
        <v>55</v>
      </c>
      <c r="G391" s="51">
        <v>23</v>
      </c>
      <c r="H391" s="51">
        <v>32</v>
      </c>
      <c r="I391" s="51">
        <v>0</v>
      </c>
    </row>
    <row r="392" spans="1:9" ht="12.75" customHeight="1" x14ac:dyDescent="0.35">
      <c r="A392" s="48" t="s">
        <v>2901</v>
      </c>
      <c r="B392" s="1240">
        <v>12</v>
      </c>
      <c r="C392" s="25">
        <v>0</v>
      </c>
      <c r="D392" s="25">
        <v>12</v>
      </c>
      <c r="E392" s="25">
        <v>0</v>
      </c>
      <c r="F392" s="1240">
        <v>1</v>
      </c>
      <c r="G392" s="51">
        <v>0</v>
      </c>
      <c r="H392" s="51">
        <v>1</v>
      </c>
      <c r="I392" s="51">
        <v>0</v>
      </c>
    </row>
    <row r="393" spans="1:9" ht="12.75" customHeight="1" x14ac:dyDescent="0.35">
      <c r="A393" s="48" t="s">
        <v>2902</v>
      </c>
      <c r="B393" s="1240">
        <v>113</v>
      </c>
      <c r="C393" s="25">
        <v>0</v>
      </c>
      <c r="D393" s="25">
        <v>113</v>
      </c>
      <c r="E393" s="25">
        <v>0</v>
      </c>
      <c r="F393" s="1240">
        <v>3</v>
      </c>
      <c r="G393" s="51">
        <v>0</v>
      </c>
      <c r="H393" s="51">
        <v>3</v>
      </c>
      <c r="I393" s="51">
        <v>0</v>
      </c>
    </row>
    <row r="394" spans="1:9" ht="12.75" customHeight="1" x14ac:dyDescent="0.35">
      <c r="A394" s="48" t="s">
        <v>2903</v>
      </c>
      <c r="B394" s="1240">
        <v>185</v>
      </c>
      <c r="C394" s="25">
        <v>165</v>
      </c>
      <c r="D394" s="25">
        <v>20</v>
      </c>
      <c r="E394" s="25">
        <v>0</v>
      </c>
      <c r="F394" s="1240">
        <v>5</v>
      </c>
      <c r="G394" s="51">
        <v>2</v>
      </c>
      <c r="H394" s="51">
        <v>3</v>
      </c>
      <c r="I394" s="51">
        <v>0</v>
      </c>
    </row>
    <row r="395" spans="1:9" ht="12.75" customHeight="1" x14ac:dyDescent="0.35">
      <c r="A395" s="48" t="s">
        <v>2904</v>
      </c>
      <c r="B395" s="1240">
        <v>8</v>
      </c>
      <c r="C395" s="25">
        <v>5</v>
      </c>
      <c r="D395" s="25">
        <v>3</v>
      </c>
      <c r="E395" s="25">
        <v>0</v>
      </c>
      <c r="F395" s="1240">
        <v>6</v>
      </c>
      <c r="G395" s="51">
        <v>0</v>
      </c>
      <c r="H395" s="51">
        <v>6</v>
      </c>
      <c r="I395" s="51">
        <v>0</v>
      </c>
    </row>
    <row r="396" spans="1:9" ht="12.75" customHeight="1" x14ac:dyDescent="0.35">
      <c r="A396" s="48" t="s">
        <v>2905</v>
      </c>
      <c r="B396" s="1240">
        <v>9</v>
      </c>
      <c r="C396" s="25">
        <v>5</v>
      </c>
      <c r="D396" s="25">
        <v>4</v>
      </c>
      <c r="E396" s="25">
        <v>0</v>
      </c>
      <c r="F396" s="1240">
        <v>6</v>
      </c>
      <c r="G396" s="51">
        <v>0</v>
      </c>
      <c r="H396" s="51">
        <v>6</v>
      </c>
      <c r="I396" s="51">
        <v>0</v>
      </c>
    </row>
    <row r="397" spans="1:9" ht="12.75" customHeight="1" x14ac:dyDescent="0.35">
      <c r="A397" s="48" t="s">
        <v>2906</v>
      </c>
      <c r="B397" s="1240">
        <v>111</v>
      </c>
      <c r="C397" s="25">
        <v>75</v>
      </c>
      <c r="D397" s="25">
        <v>36</v>
      </c>
      <c r="E397" s="25">
        <v>0</v>
      </c>
      <c r="F397" s="1240">
        <v>7</v>
      </c>
      <c r="G397" s="51">
        <v>0</v>
      </c>
      <c r="H397" s="51">
        <v>7</v>
      </c>
      <c r="I397" s="51">
        <v>0</v>
      </c>
    </row>
    <row r="398" spans="1:9" ht="12.75" customHeight="1" x14ac:dyDescent="0.35">
      <c r="A398" s="48" t="s">
        <v>2907</v>
      </c>
      <c r="B398" s="1240">
        <v>16</v>
      </c>
      <c r="C398" s="25">
        <v>10</v>
      </c>
      <c r="D398" s="25">
        <v>6</v>
      </c>
      <c r="E398" s="25">
        <v>0</v>
      </c>
      <c r="F398" s="1240">
        <v>2</v>
      </c>
      <c r="G398" s="51">
        <v>0</v>
      </c>
      <c r="H398" s="51">
        <v>2</v>
      </c>
      <c r="I398" s="51">
        <v>0</v>
      </c>
    </row>
    <row r="399" spans="1:9" ht="12.75" customHeight="1" x14ac:dyDescent="0.35">
      <c r="A399" s="48" t="s">
        <v>2908</v>
      </c>
      <c r="B399" s="1240">
        <v>15</v>
      </c>
      <c r="C399" s="25">
        <v>4</v>
      </c>
      <c r="D399" s="25">
        <v>11</v>
      </c>
      <c r="E399" s="25">
        <v>0</v>
      </c>
      <c r="F399" s="1240">
        <v>3</v>
      </c>
      <c r="G399" s="51">
        <v>0</v>
      </c>
      <c r="H399" s="51">
        <v>3</v>
      </c>
      <c r="I399" s="51">
        <v>0</v>
      </c>
    </row>
    <row r="400" spans="1:9" ht="12.75" customHeight="1" x14ac:dyDescent="0.35">
      <c r="A400" s="48" t="s">
        <v>2909</v>
      </c>
      <c r="B400" s="1240">
        <v>139</v>
      </c>
      <c r="C400" s="25">
        <v>51</v>
      </c>
      <c r="D400" s="25">
        <v>88</v>
      </c>
      <c r="E400" s="25">
        <v>0</v>
      </c>
      <c r="F400" s="1240">
        <v>9</v>
      </c>
      <c r="G400" s="51">
        <v>3</v>
      </c>
      <c r="H400" s="51">
        <v>6</v>
      </c>
      <c r="I400" s="51">
        <v>0</v>
      </c>
    </row>
    <row r="401" spans="1:9" ht="12.75" customHeight="1" x14ac:dyDescent="0.35">
      <c r="A401" s="48" t="s">
        <v>2910</v>
      </c>
      <c r="B401" s="1240">
        <v>33</v>
      </c>
      <c r="C401" s="25">
        <v>14</v>
      </c>
      <c r="D401" s="25">
        <v>19</v>
      </c>
      <c r="E401" s="25">
        <v>0</v>
      </c>
      <c r="F401" s="1240">
        <v>2</v>
      </c>
      <c r="G401" s="51">
        <v>0</v>
      </c>
      <c r="H401" s="51">
        <v>2</v>
      </c>
      <c r="I401" s="51">
        <v>0</v>
      </c>
    </row>
    <row r="402" spans="1:9" ht="12.75" customHeight="1" x14ac:dyDescent="0.35">
      <c r="A402" s="48" t="s">
        <v>2911</v>
      </c>
      <c r="B402" s="1240">
        <v>72</v>
      </c>
      <c r="C402" s="25">
        <v>35</v>
      </c>
      <c r="D402" s="25">
        <v>37</v>
      </c>
      <c r="E402" s="25">
        <v>0</v>
      </c>
      <c r="F402" s="1240">
        <v>8</v>
      </c>
      <c r="G402" s="51">
        <v>0</v>
      </c>
      <c r="H402" s="51">
        <v>8</v>
      </c>
      <c r="I402" s="51">
        <v>0</v>
      </c>
    </row>
    <row r="403" spans="1:9" ht="12.75" customHeight="1" x14ac:dyDescent="0.35">
      <c r="A403" s="48" t="s">
        <v>2912</v>
      </c>
      <c r="B403" s="1240">
        <v>102</v>
      </c>
      <c r="C403" s="25">
        <v>51</v>
      </c>
      <c r="D403" s="25">
        <v>51</v>
      </c>
      <c r="E403" s="25">
        <v>0</v>
      </c>
      <c r="F403" s="1240">
        <v>11</v>
      </c>
      <c r="G403" s="51">
        <v>0</v>
      </c>
      <c r="H403" s="51">
        <v>11</v>
      </c>
      <c r="I403" s="51">
        <v>0</v>
      </c>
    </row>
    <row r="404" spans="1:9" ht="12.75" customHeight="1" x14ac:dyDescent="0.35">
      <c r="A404" s="48" t="s">
        <v>2913</v>
      </c>
      <c r="B404" s="1240">
        <v>35</v>
      </c>
      <c r="C404" s="25">
        <v>12</v>
      </c>
      <c r="D404" s="25">
        <v>23</v>
      </c>
      <c r="E404" s="25">
        <v>0</v>
      </c>
      <c r="F404" s="1240">
        <v>8</v>
      </c>
      <c r="G404" s="51">
        <v>0</v>
      </c>
      <c r="H404" s="51">
        <v>8</v>
      </c>
      <c r="I404" s="51">
        <v>0</v>
      </c>
    </row>
    <row r="405" spans="1:9" ht="12.75" customHeight="1" x14ac:dyDescent="0.35">
      <c r="A405" s="48" t="s">
        <v>2914</v>
      </c>
      <c r="B405" s="1240">
        <v>219</v>
      </c>
      <c r="C405" s="25">
        <v>137</v>
      </c>
      <c r="D405" s="25">
        <v>82</v>
      </c>
      <c r="E405" s="25">
        <v>0</v>
      </c>
      <c r="F405" s="1240">
        <v>12</v>
      </c>
      <c r="G405" s="51">
        <v>7</v>
      </c>
      <c r="H405" s="51">
        <v>5</v>
      </c>
      <c r="I405" s="51">
        <v>0</v>
      </c>
    </row>
    <row r="406" spans="1:9" ht="12.75" customHeight="1" x14ac:dyDescent="0.35">
      <c r="A406" s="48" t="s">
        <v>2915</v>
      </c>
      <c r="B406" s="1240">
        <v>37</v>
      </c>
      <c r="C406" s="25">
        <v>2</v>
      </c>
      <c r="D406" s="25">
        <v>35</v>
      </c>
      <c r="E406" s="25">
        <v>0</v>
      </c>
      <c r="F406" s="1240">
        <v>7</v>
      </c>
      <c r="G406" s="51">
        <v>0</v>
      </c>
      <c r="H406" s="51">
        <v>7</v>
      </c>
      <c r="I406" s="51">
        <v>0</v>
      </c>
    </row>
    <row r="407" spans="1:9" ht="12.75" customHeight="1" x14ac:dyDescent="0.35">
      <c r="A407" s="48" t="s">
        <v>2916</v>
      </c>
      <c r="B407" s="1240">
        <v>87</v>
      </c>
      <c r="C407" s="25">
        <v>29</v>
      </c>
      <c r="D407" s="25">
        <v>58</v>
      </c>
      <c r="E407" s="25">
        <v>0</v>
      </c>
      <c r="F407" s="1240">
        <v>4</v>
      </c>
      <c r="G407" s="51">
        <v>4</v>
      </c>
      <c r="H407" s="51">
        <v>0</v>
      </c>
      <c r="I407" s="51">
        <v>0</v>
      </c>
    </row>
    <row r="408" spans="1:9" ht="12.75" customHeight="1" x14ac:dyDescent="0.35">
      <c r="A408" s="48" t="s">
        <v>2917</v>
      </c>
      <c r="B408" s="1240">
        <v>293</v>
      </c>
      <c r="C408" s="25">
        <v>225</v>
      </c>
      <c r="D408" s="25">
        <v>68</v>
      </c>
      <c r="E408" s="25">
        <v>0</v>
      </c>
      <c r="F408" s="1240">
        <v>26</v>
      </c>
      <c r="G408" s="51">
        <v>13</v>
      </c>
      <c r="H408" s="51">
        <v>13</v>
      </c>
      <c r="I408" s="51">
        <v>0</v>
      </c>
    </row>
    <row r="409" spans="1:9" ht="12.75" customHeight="1" x14ac:dyDescent="0.35">
      <c r="A409" s="48" t="s">
        <v>2918</v>
      </c>
      <c r="B409" s="1240">
        <v>96</v>
      </c>
      <c r="C409" s="25">
        <v>43</v>
      </c>
      <c r="D409" s="25">
        <v>53</v>
      </c>
      <c r="E409" s="25">
        <v>0</v>
      </c>
      <c r="F409" s="1240">
        <v>16</v>
      </c>
      <c r="G409" s="51">
        <v>5</v>
      </c>
      <c r="H409" s="51">
        <v>11</v>
      </c>
      <c r="I409" s="51">
        <v>0</v>
      </c>
    </row>
    <row r="410" spans="1:9" ht="12.75" customHeight="1" x14ac:dyDescent="0.35">
      <c r="A410" s="48" t="s">
        <v>2919</v>
      </c>
      <c r="B410" s="47">
        <v>49</v>
      </c>
      <c r="C410" s="25">
        <v>2</v>
      </c>
      <c r="D410" s="25">
        <v>47</v>
      </c>
      <c r="E410" s="25">
        <v>0</v>
      </c>
      <c r="F410" s="47">
        <v>16</v>
      </c>
      <c r="G410" s="51">
        <v>14</v>
      </c>
      <c r="H410" s="51">
        <v>2</v>
      </c>
      <c r="I410" s="51">
        <v>0</v>
      </c>
    </row>
    <row r="411" spans="1:9" ht="12.75" customHeight="1" x14ac:dyDescent="0.35">
      <c r="A411" s="48" t="s">
        <v>2920</v>
      </c>
      <c r="B411" s="47">
        <v>116</v>
      </c>
      <c r="C411" s="25">
        <v>17</v>
      </c>
      <c r="D411" s="25">
        <v>99</v>
      </c>
      <c r="E411" s="25">
        <v>0</v>
      </c>
      <c r="F411" s="47">
        <v>6</v>
      </c>
      <c r="G411" s="51">
        <v>1</v>
      </c>
      <c r="H411" s="51">
        <v>5</v>
      </c>
      <c r="I411" s="51">
        <v>0</v>
      </c>
    </row>
    <row r="412" spans="1:9" ht="12.75" customHeight="1" x14ac:dyDescent="0.35">
      <c r="A412" s="48" t="s">
        <v>1874</v>
      </c>
      <c r="B412" s="47">
        <v>52</v>
      </c>
      <c r="C412" s="25">
        <v>30</v>
      </c>
      <c r="D412" s="25">
        <v>22</v>
      </c>
      <c r="E412" s="25">
        <v>0</v>
      </c>
      <c r="F412" s="47">
        <v>10</v>
      </c>
      <c r="G412" s="51">
        <v>0</v>
      </c>
      <c r="H412" s="51">
        <v>10</v>
      </c>
      <c r="I412" s="51">
        <v>0</v>
      </c>
    </row>
    <row r="413" spans="1:9" ht="12.75" customHeight="1" x14ac:dyDescent="0.35">
      <c r="A413" s="48" t="s">
        <v>1875</v>
      </c>
      <c r="B413" s="47">
        <v>71</v>
      </c>
      <c r="C413" s="25">
        <v>29</v>
      </c>
      <c r="D413" s="25">
        <v>42</v>
      </c>
      <c r="E413" s="25">
        <v>0</v>
      </c>
      <c r="F413" s="47">
        <v>11</v>
      </c>
      <c r="G413" s="51">
        <v>0</v>
      </c>
      <c r="H413" s="51">
        <v>11</v>
      </c>
      <c r="I413" s="51">
        <v>0</v>
      </c>
    </row>
    <row r="414" spans="1:9" ht="12.75" customHeight="1" x14ac:dyDescent="0.35">
      <c r="A414" s="48" t="s">
        <v>2921</v>
      </c>
      <c r="B414" s="47">
        <v>88</v>
      </c>
      <c r="C414" s="25">
        <v>13</v>
      </c>
      <c r="D414" s="25">
        <v>75</v>
      </c>
      <c r="E414" s="25">
        <v>0</v>
      </c>
      <c r="F414" s="47">
        <v>7</v>
      </c>
      <c r="G414" s="51">
        <v>0</v>
      </c>
      <c r="H414" s="51">
        <v>7</v>
      </c>
      <c r="I414" s="51">
        <v>0</v>
      </c>
    </row>
    <row r="415" spans="1:9" ht="12.75" customHeight="1" x14ac:dyDescent="0.35">
      <c r="A415" s="48" t="s">
        <v>2922</v>
      </c>
      <c r="B415" s="47">
        <v>45</v>
      </c>
      <c r="C415" s="25">
        <v>13</v>
      </c>
      <c r="D415" s="25">
        <v>32</v>
      </c>
      <c r="E415" s="25">
        <v>0</v>
      </c>
      <c r="F415" s="47">
        <v>19</v>
      </c>
      <c r="G415" s="51">
        <v>12</v>
      </c>
      <c r="H415" s="51">
        <v>7</v>
      </c>
      <c r="I415" s="51">
        <v>0</v>
      </c>
    </row>
    <row r="416" spans="1:9" ht="12.75" customHeight="1" x14ac:dyDescent="0.35">
      <c r="A416" s="48" t="s">
        <v>1876</v>
      </c>
      <c r="B416" s="47">
        <v>103</v>
      </c>
      <c r="C416" s="25">
        <v>51</v>
      </c>
      <c r="D416" s="25">
        <v>52</v>
      </c>
      <c r="E416" s="25">
        <v>0</v>
      </c>
      <c r="F416" s="47">
        <v>14</v>
      </c>
      <c r="G416" s="51">
        <v>7</v>
      </c>
      <c r="H416" s="51">
        <v>7</v>
      </c>
      <c r="I416" s="51">
        <v>0</v>
      </c>
    </row>
    <row r="417" spans="1:9" ht="12.75" customHeight="1" x14ac:dyDescent="0.35">
      <c r="A417" s="48" t="s">
        <v>2923</v>
      </c>
      <c r="B417" s="47">
        <v>54</v>
      </c>
      <c r="C417" s="25">
        <v>23</v>
      </c>
      <c r="D417" s="25">
        <v>31</v>
      </c>
      <c r="E417" s="25">
        <v>0</v>
      </c>
      <c r="F417" s="47">
        <v>15</v>
      </c>
      <c r="G417" s="51">
        <v>3</v>
      </c>
      <c r="H417" s="51">
        <v>12</v>
      </c>
      <c r="I417" s="51">
        <v>0</v>
      </c>
    </row>
    <row r="418" spans="1:9" ht="12.75" customHeight="1" x14ac:dyDescent="0.35">
      <c r="A418" s="48" t="s">
        <v>2924</v>
      </c>
      <c r="B418" s="47">
        <v>54</v>
      </c>
      <c r="C418" s="25">
        <v>18</v>
      </c>
      <c r="D418" s="25">
        <v>35</v>
      </c>
      <c r="E418" s="25">
        <v>1</v>
      </c>
      <c r="F418" s="47">
        <v>5</v>
      </c>
      <c r="G418" s="51">
        <v>1</v>
      </c>
      <c r="H418" s="51">
        <v>4</v>
      </c>
      <c r="I418" s="51">
        <v>0</v>
      </c>
    </row>
    <row r="419" spans="1:9" ht="12.75" customHeight="1" x14ac:dyDescent="0.35">
      <c r="A419" s="48" t="s">
        <v>2925</v>
      </c>
      <c r="B419" s="47">
        <v>459</v>
      </c>
      <c r="C419" s="25">
        <v>157</v>
      </c>
      <c r="D419" s="25">
        <v>302</v>
      </c>
      <c r="E419" s="25">
        <v>0</v>
      </c>
      <c r="F419" s="47">
        <v>62</v>
      </c>
      <c r="G419" s="51">
        <v>26</v>
      </c>
      <c r="H419" s="51">
        <v>36</v>
      </c>
      <c r="I419" s="51">
        <v>0</v>
      </c>
    </row>
    <row r="420" spans="1:9" ht="12.75" customHeight="1" x14ac:dyDescent="0.35">
      <c r="A420" s="48" t="s">
        <v>2926</v>
      </c>
      <c r="B420" s="47">
        <v>49</v>
      </c>
      <c r="C420" s="25">
        <v>25</v>
      </c>
      <c r="D420" s="25">
        <v>24</v>
      </c>
      <c r="E420" s="25">
        <v>0</v>
      </c>
      <c r="F420" s="47">
        <v>30</v>
      </c>
      <c r="G420" s="51">
        <v>21</v>
      </c>
      <c r="H420" s="51">
        <v>9</v>
      </c>
      <c r="I420" s="51">
        <v>0</v>
      </c>
    </row>
    <row r="421" spans="1:9" ht="12.75" customHeight="1" x14ac:dyDescent="0.35">
      <c r="A421" s="48" t="s">
        <v>2927</v>
      </c>
      <c r="B421" s="47">
        <v>171</v>
      </c>
      <c r="C421" s="25">
        <v>70</v>
      </c>
      <c r="D421" s="25">
        <v>101</v>
      </c>
      <c r="E421" s="25">
        <v>0</v>
      </c>
      <c r="F421" s="47">
        <v>23</v>
      </c>
      <c r="G421" s="51">
        <v>0</v>
      </c>
      <c r="H421" s="51">
        <v>23</v>
      </c>
      <c r="I421" s="51">
        <v>0</v>
      </c>
    </row>
    <row r="422" spans="1:9" ht="12.75" customHeight="1" x14ac:dyDescent="0.35">
      <c r="A422" s="48" t="s">
        <v>2928</v>
      </c>
      <c r="B422" s="47">
        <v>1372</v>
      </c>
      <c r="C422" s="25">
        <v>444</v>
      </c>
      <c r="D422" s="25">
        <v>923</v>
      </c>
      <c r="E422" s="25">
        <v>5</v>
      </c>
      <c r="F422" s="47">
        <v>73</v>
      </c>
      <c r="G422" s="51">
        <v>46</v>
      </c>
      <c r="H422" s="51">
        <v>27</v>
      </c>
      <c r="I422" s="51">
        <v>0</v>
      </c>
    </row>
    <row r="423" spans="1:9" ht="12.75" customHeight="1" x14ac:dyDescent="0.35">
      <c r="A423" s="48" t="s">
        <v>2929</v>
      </c>
      <c r="B423" s="47">
        <v>232</v>
      </c>
      <c r="C423" s="25">
        <v>113</v>
      </c>
      <c r="D423" s="25">
        <v>119</v>
      </c>
      <c r="E423" s="25">
        <v>0</v>
      </c>
      <c r="F423" s="47">
        <v>47</v>
      </c>
      <c r="G423" s="51">
        <v>0</v>
      </c>
      <c r="H423" s="51">
        <v>47</v>
      </c>
      <c r="I423" s="51">
        <v>0</v>
      </c>
    </row>
    <row r="424" spans="1:9" ht="12.75" customHeight="1" x14ac:dyDescent="0.35">
      <c r="A424" s="48" t="s">
        <v>2930</v>
      </c>
      <c r="B424" s="47">
        <v>40</v>
      </c>
      <c r="C424" s="25">
        <v>14</v>
      </c>
      <c r="D424" s="25">
        <v>26</v>
      </c>
      <c r="E424" s="25">
        <v>0</v>
      </c>
      <c r="F424" s="47">
        <v>13</v>
      </c>
      <c r="G424" s="51">
        <v>0</v>
      </c>
      <c r="H424" s="51">
        <v>13</v>
      </c>
      <c r="I424" s="51">
        <v>0</v>
      </c>
    </row>
    <row r="425" spans="1:9" ht="12.75" customHeight="1" x14ac:dyDescent="0.35">
      <c r="A425" s="48" t="s">
        <v>2931</v>
      </c>
      <c r="B425" s="47">
        <v>132</v>
      </c>
      <c r="C425" s="25">
        <v>64</v>
      </c>
      <c r="D425" s="25">
        <v>68</v>
      </c>
      <c r="E425" s="25">
        <v>0</v>
      </c>
      <c r="F425" s="47">
        <v>20</v>
      </c>
      <c r="G425" s="51">
        <v>0</v>
      </c>
      <c r="H425" s="51">
        <v>20</v>
      </c>
      <c r="I425" s="51">
        <v>0</v>
      </c>
    </row>
    <row r="426" spans="1:9" ht="12.75" customHeight="1" x14ac:dyDescent="0.35">
      <c r="A426" s="48" t="s">
        <v>2932</v>
      </c>
      <c r="B426" s="47">
        <v>42</v>
      </c>
      <c r="C426" s="25">
        <v>8</v>
      </c>
      <c r="D426" s="25">
        <v>34</v>
      </c>
      <c r="E426" s="25">
        <v>0</v>
      </c>
      <c r="F426" s="47">
        <v>3</v>
      </c>
      <c r="G426" s="51">
        <v>1</v>
      </c>
      <c r="H426" s="51">
        <v>2</v>
      </c>
      <c r="I426" s="51">
        <v>0</v>
      </c>
    </row>
    <row r="427" spans="1:9" ht="12.75" customHeight="1" x14ac:dyDescent="0.35">
      <c r="A427" s="48" t="s">
        <v>2933</v>
      </c>
      <c r="B427" s="47">
        <v>136</v>
      </c>
      <c r="C427" s="25">
        <v>73</v>
      </c>
      <c r="D427" s="25">
        <v>63</v>
      </c>
      <c r="E427" s="25">
        <v>0</v>
      </c>
      <c r="F427" s="47">
        <v>26</v>
      </c>
      <c r="G427" s="51">
        <v>10</v>
      </c>
      <c r="H427" s="51">
        <v>16</v>
      </c>
      <c r="I427" s="51">
        <v>0</v>
      </c>
    </row>
    <row r="428" spans="1:9" ht="12.75" customHeight="1" x14ac:dyDescent="0.35">
      <c r="A428" s="48" t="s">
        <v>2934</v>
      </c>
      <c r="B428" s="47">
        <v>38</v>
      </c>
      <c r="C428" s="25">
        <v>22</v>
      </c>
      <c r="D428" s="25">
        <v>16</v>
      </c>
      <c r="E428" s="25">
        <v>0</v>
      </c>
      <c r="F428" s="47">
        <v>2</v>
      </c>
      <c r="G428" s="51">
        <v>0</v>
      </c>
      <c r="H428" s="51">
        <v>2</v>
      </c>
      <c r="I428" s="51">
        <v>0</v>
      </c>
    </row>
    <row r="429" spans="1:9" ht="12.75" customHeight="1" x14ac:dyDescent="0.35">
      <c r="A429" s="48" t="s">
        <v>2935</v>
      </c>
      <c r="B429" s="47">
        <v>34</v>
      </c>
      <c r="C429" s="25">
        <v>8</v>
      </c>
      <c r="D429" s="25">
        <v>26</v>
      </c>
      <c r="E429" s="25">
        <v>0</v>
      </c>
      <c r="F429" s="47">
        <v>2</v>
      </c>
      <c r="G429" s="51">
        <v>0</v>
      </c>
      <c r="H429" s="51">
        <v>2</v>
      </c>
      <c r="I429" s="51">
        <v>0</v>
      </c>
    </row>
    <row r="430" spans="1:9" ht="12.75" customHeight="1" x14ac:dyDescent="0.35">
      <c r="A430" s="48" t="s">
        <v>2936</v>
      </c>
      <c r="B430" s="47">
        <v>16</v>
      </c>
      <c r="C430" s="25">
        <v>13</v>
      </c>
      <c r="D430" s="25">
        <v>3</v>
      </c>
      <c r="E430" s="25">
        <v>0</v>
      </c>
      <c r="F430" s="47">
        <v>7</v>
      </c>
      <c r="G430" s="51">
        <v>6</v>
      </c>
      <c r="H430" s="51">
        <v>1</v>
      </c>
      <c r="I430" s="51">
        <v>0</v>
      </c>
    </row>
    <row r="431" spans="1:9" ht="12.75" customHeight="1" x14ac:dyDescent="0.35">
      <c r="A431" s="48" t="s">
        <v>2937</v>
      </c>
      <c r="B431" s="47">
        <v>23</v>
      </c>
      <c r="C431" s="25">
        <v>20</v>
      </c>
      <c r="D431" s="25">
        <v>3</v>
      </c>
      <c r="E431" s="25">
        <v>0</v>
      </c>
      <c r="F431" s="47">
        <v>5</v>
      </c>
      <c r="G431" s="51">
        <v>4</v>
      </c>
      <c r="H431" s="51">
        <v>1</v>
      </c>
      <c r="I431" s="51">
        <v>0</v>
      </c>
    </row>
    <row r="432" spans="1:9" ht="12.75" customHeight="1" x14ac:dyDescent="0.35">
      <c r="A432" s="48" t="s">
        <v>2938</v>
      </c>
      <c r="B432" s="47">
        <v>20</v>
      </c>
      <c r="C432" s="25">
        <v>0</v>
      </c>
      <c r="D432" s="25">
        <v>20</v>
      </c>
      <c r="E432" s="25">
        <v>0</v>
      </c>
      <c r="F432" s="47">
        <v>5</v>
      </c>
      <c r="G432" s="51">
        <v>1</v>
      </c>
      <c r="H432" s="51">
        <v>4</v>
      </c>
      <c r="I432" s="51">
        <v>0</v>
      </c>
    </row>
    <row r="433" spans="1:9" ht="12.75" customHeight="1" x14ac:dyDescent="0.35">
      <c r="A433" s="48" t="s">
        <v>1877</v>
      </c>
      <c r="B433" s="47">
        <v>129</v>
      </c>
      <c r="C433" s="25">
        <v>18</v>
      </c>
      <c r="D433" s="25">
        <v>111</v>
      </c>
      <c r="E433" s="25">
        <v>0</v>
      </c>
      <c r="F433" s="47">
        <v>6</v>
      </c>
      <c r="G433" s="51">
        <v>0</v>
      </c>
      <c r="H433" s="51">
        <v>6</v>
      </c>
      <c r="I433" s="51">
        <v>0</v>
      </c>
    </row>
    <row r="434" spans="1:9" ht="12.75" customHeight="1" x14ac:dyDescent="0.35">
      <c r="A434" s="48" t="s">
        <v>1878</v>
      </c>
      <c r="B434" s="47">
        <v>1788</v>
      </c>
      <c r="C434" s="25">
        <v>686</v>
      </c>
      <c r="D434" s="25">
        <v>1102</v>
      </c>
      <c r="E434" s="25">
        <v>0</v>
      </c>
      <c r="F434" s="47">
        <v>76</v>
      </c>
      <c r="G434" s="51">
        <v>58</v>
      </c>
      <c r="H434" s="51">
        <v>18</v>
      </c>
      <c r="I434" s="51">
        <v>0</v>
      </c>
    </row>
    <row r="435" spans="1:9" ht="12.75" customHeight="1" x14ac:dyDescent="0.35">
      <c r="A435" s="48" t="s">
        <v>2939</v>
      </c>
      <c r="B435" s="47">
        <v>57</v>
      </c>
      <c r="C435" s="25">
        <v>24</v>
      </c>
      <c r="D435" s="25">
        <v>33</v>
      </c>
      <c r="E435" s="25">
        <v>0</v>
      </c>
      <c r="F435" s="47">
        <v>18</v>
      </c>
      <c r="G435" s="51">
        <v>9</v>
      </c>
      <c r="H435" s="51">
        <v>9</v>
      </c>
      <c r="I435" s="51">
        <v>0</v>
      </c>
    </row>
    <row r="436" spans="1:9" ht="12.75" customHeight="1" x14ac:dyDescent="0.35">
      <c r="A436" s="48" t="s">
        <v>2940</v>
      </c>
      <c r="B436" s="47">
        <v>295</v>
      </c>
      <c r="C436" s="25">
        <v>129</v>
      </c>
      <c r="D436" s="25">
        <v>166</v>
      </c>
      <c r="E436" s="25">
        <v>0</v>
      </c>
      <c r="F436" s="47">
        <v>48</v>
      </c>
      <c r="G436" s="51">
        <v>6</v>
      </c>
      <c r="H436" s="51">
        <v>42</v>
      </c>
      <c r="I436" s="51">
        <v>0</v>
      </c>
    </row>
    <row r="437" spans="1:9" ht="12.75" customHeight="1" x14ac:dyDescent="0.35">
      <c r="A437" s="48" t="s">
        <v>2941</v>
      </c>
      <c r="B437" s="47">
        <v>129</v>
      </c>
      <c r="C437" s="25">
        <v>66</v>
      </c>
      <c r="D437" s="25">
        <v>63</v>
      </c>
      <c r="E437" s="25">
        <v>0</v>
      </c>
      <c r="F437" s="47">
        <v>13</v>
      </c>
      <c r="G437" s="51">
        <v>0</v>
      </c>
      <c r="H437" s="51">
        <v>13</v>
      </c>
      <c r="I437" s="51">
        <v>0</v>
      </c>
    </row>
    <row r="438" spans="1:9" ht="12.75" customHeight="1" x14ac:dyDescent="0.35">
      <c r="A438" s="48" t="s">
        <v>2942</v>
      </c>
      <c r="B438" s="47">
        <v>376</v>
      </c>
      <c r="C438" s="25">
        <v>161</v>
      </c>
      <c r="D438" s="25">
        <v>215</v>
      </c>
      <c r="E438" s="25">
        <v>0</v>
      </c>
      <c r="F438" s="47">
        <v>49</v>
      </c>
      <c r="G438" s="51">
        <v>0</v>
      </c>
      <c r="H438" s="51">
        <v>49</v>
      </c>
      <c r="I438" s="51">
        <v>0</v>
      </c>
    </row>
    <row r="439" spans="1:9" ht="12.75" customHeight="1" x14ac:dyDescent="0.35">
      <c r="A439" s="48" t="s">
        <v>2943</v>
      </c>
      <c r="B439" s="47">
        <v>2244</v>
      </c>
      <c r="C439" s="25">
        <v>912</v>
      </c>
      <c r="D439" s="25">
        <v>1332</v>
      </c>
      <c r="E439" s="25">
        <v>0</v>
      </c>
      <c r="F439" s="47">
        <v>364</v>
      </c>
      <c r="G439" s="51">
        <v>46</v>
      </c>
      <c r="H439" s="51">
        <v>318</v>
      </c>
      <c r="I439" s="51">
        <v>0</v>
      </c>
    </row>
    <row r="440" spans="1:9" ht="12.75" customHeight="1" x14ac:dyDescent="0.35">
      <c r="A440" s="48" t="s">
        <v>1879</v>
      </c>
      <c r="B440" s="47">
        <v>59</v>
      </c>
      <c r="C440" s="25">
        <v>0</v>
      </c>
      <c r="D440" s="25">
        <v>59</v>
      </c>
      <c r="E440" s="25">
        <v>0</v>
      </c>
      <c r="F440" s="47">
        <v>10</v>
      </c>
      <c r="G440" s="51">
        <v>1</v>
      </c>
      <c r="H440" s="51">
        <v>9</v>
      </c>
      <c r="I440" s="51">
        <v>0</v>
      </c>
    </row>
    <row r="441" spans="1:9" ht="12.75" customHeight="1" x14ac:dyDescent="0.35">
      <c r="A441" s="48" t="s">
        <v>2944</v>
      </c>
      <c r="B441" s="47">
        <v>878</v>
      </c>
      <c r="C441" s="25">
        <v>311</v>
      </c>
      <c r="D441" s="25">
        <v>567</v>
      </c>
      <c r="E441" s="25">
        <v>0</v>
      </c>
      <c r="F441" s="47">
        <v>39</v>
      </c>
      <c r="G441" s="51">
        <v>2</v>
      </c>
      <c r="H441" s="51">
        <v>37</v>
      </c>
      <c r="I441" s="51">
        <v>0</v>
      </c>
    </row>
    <row r="442" spans="1:9" ht="12.75" customHeight="1" x14ac:dyDescent="0.35">
      <c r="A442" s="48" t="s">
        <v>2945</v>
      </c>
      <c r="B442" s="47">
        <v>55</v>
      </c>
      <c r="C442" s="25">
        <v>35</v>
      </c>
      <c r="D442" s="25">
        <v>20</v>
      </c>
      <c r="E442" s="25">
        <v>0</v>
      </c>
      <c r="F442" s="47">
        <v>4</v>
      </c>
      <c r="G442" s="51">
        <v>1</v>
      </c>
      <c r="H442" s="51">
        <v>3</v>
      </c>
      <c r="I442" s="51">
        <v>0</v>
      </c>
    </row>
    <row r="443" spans="1:9" ht="12.75" customHeight="1" x14ac:dyDescent="0.35">
      <c r="A443" s="48" t="s">
        <v>2946</v>
      </c>
      <c r="B443" s="47">
        <v>52</v>
      </c>
      <c r="C443" s="25">
        <v>22</v>
      </c>
      <c r="D443" s="25">
        <v>30</v>
      </c>
      <c r="E443" s="25">
        <v>0</v>
      </c>
      <c r="F443" s="47">
        <v>10</v>
      </c>
      <c r="G443" s="51">
        <v>5</v>
      </c>
      <c r="H443" s="51">
        <v>5</v>
      </c>
      <c r="I443" s="51">
        <v>0</v>
      </c>
    </row>
    <row r="444" spans="1:9" ht="12.75" customHeight="1" x14ac:dyDescent="0.35">
      <c r="A444" s="48" t="s">
        <v>2947</v>
      </c>
      <c r="B444" s="47">
        <v>21</v>
      </c>
      <c r="C444" s="25">
        <v>9</v>
      </c>
      <c r="D444" s="25">
        <v>12</v>
      </c>
      <c r="E444" s="25">
        <v>0</v>
      </c>
      <c r="F444" s="47">
        <v>6</v>
      </c>
      <c r="G444" s="51">
        <v>2</v>
      </c>
      <c r="H444" s="51">
        <v>4</v>
      </c>
      <c r="I444" s="51">
        <v>0</v>
      </c>
    </row>
    <row r="445" spans="1:9" ht="12.75" customHeight="1" x14ac:dyDescent="0.35">
      <c r="A445" s="48" t="s">
        <v>2948</v>
      </c>
      <c r="B445" s="47">
        <v>27</v>
      </c>
      <c r="C445" s="25">
        <v>1</v>
      </c>
      <c r="D445" s="25">
        <v>26</v>
      </c>
      <c r="E445" s="25">
        <v>0</v>
      </c>
      <c r="F445" s="47">
        <v>6</v>
      </c>
      <c r="G445" s="51">
        <v>0</v>
      </c>
      <c r="H445" s="51">
        <v>6</v>
      </c>
      <c r="I445" s="51">
        <v>0</v>
      </c>
    </row>
    <row r="446" spans="1:9" ht="12.75" customHeight="1" x14ac:dyDescent="0.35">
      <c r="A446" s="48" t="s">
        <v>2949</v>
      </c>
      <c r="B446" s="47">
        <v>5</v>
      </c>
      <c r="C446" s="25">
        <v>5</v>
      </c>
      <c r="D446" s="25">
        <v>0</v>
      </c>
      <c r="E446" s="25">
        <v>0</v>
      </c>
      <c r="F446" s="47">
        <v>1</v>
      </c>
      <c r="G446" s="51">
        <v>1</v>
      </c>
      <c r="H446" s="51">
        <v>0</v>
      </c>
      <c r="I446" s="51">
        <v>0</v>
      </c>
    </row>
    <row r="447" spans="1:9" ht="12.75" customHeight="1" x14ac:dyDescent="0.35">
      <c r="A447" s="48" t="s">
        <v>2950</v>
      </c>
      <c r="B447" s="47">
        <v>872</v>
      </c>
      <c r="C447" s="25">
        <v>458</v>
      </c>
      <c r="D447" s="25">
        <v>414</v>
      </c>
      <c r="E447" s="25">
        <v>0</v>
      </c>
      <c r="F447" s="47">
        <v>56</v>
      </c>
      <c r="G447" s="51">
        <v>3</v>
      </c>
      <c r="H447" s="51">
        <v>53</v>
      </c>
      <c r="I447" s="51">
        <v>0</v>
      </c>
    </row>
    <row r="448" spans="1:9" ht="12.75" customHeight="1" x14ac:dyDescent="0.35">
      <c r="A448" s="48" t="s">
        <v>2951</v>
      </c>
      <c r="B448" s="47">
        <v>233</v>
      </c>
      <c r="C448" s="25">
        <v>20</v>
      </c>
      <c r="D448" s="25">
        <v>213</v>
      </c>
      <c r="E448" s="25">
        <v>0</v>
      </c>
      <c r="F448" s="47">
        <v>13</v>
      </c>
      <c r="G448" s="51">
        <v>0</v>
      </c>
      <c r="H448" s="51">
        <v>13</v>
      </c>
      <c r="I448" s="51">
        <v>0</v>
      </c>
    </row>
    <row r="449" spans="1:9" ht="12.75" customHeight="1" x14ac:dyDescent="0.35">
      <c r="A449" s="48" t="s">
        <v>2952</v>
      </c>
      <c r="B449" s="47">
        <v>79</v>
      </c>
      <c r="C449" s="25">
        <v>6</v>
      </c>
      <c r="D449" s="25">
        <v>73</v>
      </c>
      <c r="E449" s="25">
        <v>0</v>
      </c>
      <c r="F449" s="47">
        <v>8</v>
      </c>
      <c r="G449" s="51">
        <v>0</v>
      </c>
      <c r="H449" s="51">
        <v>8</v>
      </c>
      <c r="I449" s="51">
        <v>0</v>
      </c>
    </row>
    <row r="450" spans="1:9" ht="12.75" customHeight="1" x14ac:dyDescent="0.35">
      <c r="A450" s="48" t="s">
        <v>2953</v>
      </c>
      <c r="B450" s="47">
        <v>188</v>
      </c>
      <c r="C450" s="25">
        <v>86</v>
      </c>
      <c r="D450" s="25">
        <v>102</v>
      </c>
      <c r="E450" s="25">
        <v>0</v>
      </c>
      <c r="F450" s="47">
        <v>18</v>
      </c>
      <c r="G450" s="51">
        <v>5</v>
      </c>
      <c r="H450" s="51">
        <v>13</v>
      </c>
      <c r="I450" s="51">
        <v>0</v>
      </c>
    </row>
    <row r="451" spans="1:9" ht="12.75" customHeight="1" x14ac:dyDescent="0.35">
      <c r="A451" s="48" t="s">
        <v>2954</v>
      </c>
      <c r="B451" s="47">
        <v>200</v>
      </c>
      <c r="C451" s="25">
        <v>42</v>
      </c>
      <c r="D451" s="25">
        <v>158</v>
      </c>
      <c r="E451" s="25">
        <v>0</v>
      </c>
      <c r="F451" s="47">
        <v>10</v>
      </c>
      <c r="G451" s="51">
        <v>2</v>
      </c>
      <c r="H451" s="51">
        <v>8</v>
      </c>
      <c r="I451" s="51">
        <v>0</v>
      </c>
    </row>
    <row r="452" spans="1:9" ht="12.75" customHeight="1" x14ac:dyDescent="0.35">
      <c r="A452" s="48" t="s">
        <v>2955</v>
      </c>
      <c r="B452" s="47">
        <v>137</v>
      </c>
      <c r="C452" s="25">
        <v>43</v>
      </c>
      <c r="D452" s="25">
        <v>92</v>
      </c>
      <c r="E452" s="25">
        <v>2</v>
      </c>
      <c r="F452" s="47">
        <v>13</v>
      </c>
      <c r="G452" s="51">
        <v>0</v>
      </c>
      <c r="H452" s="51">
        <v>13</v>
      </c>
      <c r="I452" s="51">
        <v>0</v>
      </c>
    </row>
    <row r="453" spans="1:9" ht="12.75" customHeight="1" x14ac:dyDescent="0.35">
      <c r="A453" s="48" t="s">
        <v>2956</v>
      </c>
      <c r="B453" s="47">
        <v>73</v>
      </c>
      <c r="C453" s="25">
        <v>34</v>
      </c>
      <c r="D453" s="25">
        <v>39</v>
      </c>
      <c r="E453" s="25">
        <v>0</v>
      </c>
      <c r="F453" s="47">
        <v>3</v>
      </c>
      <c r="G453" s="51">
        <v>0</v>
      </c>
      <c r="H453" s="51">
        <v>3</v>
      </c>
      <c r="I453" s="51">
        <v>0</v>
      </c>
    </row>
    <row r="454" spans="1:9" ht="12.75" customHeight="1" x14ac:dyDescent="0.35">
      <c r="A454" s="48" t="s">
        <v>2957</v>
      </c>
      <c r="B454" s="47">
        <v>108</v>
      </c>
      <c r="C454" s="25">
        <v>48</v>
      </c>
      <c r="D454" s="25">
        <v>60</v>
      </c>
      <c r="E454" s="25">
        <v>0</v>
      </c>
      <c r="F454" s="47">
        <v>17</v>
      </c>
      <c r="G454" s="51">
        <v>0</v>
      </c>
      <c r="H454" s="51">
        <v>17</v>
      </c>
      <c r="I454" s="51">
        <v>0</v>
      </c>
    </row>
    <row r="455" spans="1:9" ht="12.75" customHeight="1" x14ac:dyDescent="0.35">
      <c r="A455" s="48" t="s">
        <v>1880</v>
      </c>
      <c r="B455" s="47">
        <v>56</v>
      </c>
      <c r="C455" s="25">
        <v>20</v>
      </c>
      <c r="D455" s="25">
        <v>36</v>
      </c>
      <c r="E455" s="25">
        <v>0</v>
      </c>
      <c r="F455" s="47">
        <v>8</v>
      </c>
      <c r="G455" s="51">
        <v>0</v>
      </c>
      <c r="H455" s="51">
        <v>8</v>
      </c>
      <c r="I455" s="51">
        <v>0</v>
      </c>
    </row>
    <row r="456" spans="1:9" ht="12.75" customHeight="1" x14ac:dyDescent="0.35">
      <c r="A456" s="48" t="s">
        <v>2958</v>
      </c>
      <c r="B456" s="47">
        <v>105</v>
      </c>
      <c r="C456" s="25">
        <v>42</v>
      </c>
      <c r="D456" s="25">
        <v>63</v>
      </c>
      <c r="E456" s="25">
        <v>0</v>
      </c>
      <c r="F456" s="47">
        <v>18</v>
      </c>
      <c r="G456" s="51">
        <v>0</v>
      </c>
      <c r="H456" s="51">
        <v>18</v>
      </c>
      <c r="I456" s="51">
        <v>0</v>
      </c>
    </row>
    <row r="457" spans="1:9" ht="12.75" customHeight="1" x14ac:dyDescent="0.35">
      <c r="A457" s="48" t="s">
        <v>2959</v>
      </c>
      <c r="B457" s="47">
        <v>34</v>
      </c>
      <c r="C457" s="25">
        <v>24</v>
      </c>
      <c r="D457" s="25">
        <v>10</v>
      </c>
      <c r="E457" s="25">
        <v>0</v>
      </c>
      <c r="F457" s="47">
        <v>6</v>
      </c>
      <c r="G457" s="51">
        <v>2</v>
      </c>
      <c r="H457" s="51">
        <v>4</v>
      </c>
      <c r="I457" s="51">
        <v>0</v>
      </c>
    </row>
    <row r="458" spans="1:9" ht="12.75" customHeight="1" x14ac:dyDescent="0.35">
      <c r="A458" s="48" t="s">
        <v>2960</v>
      </c>
      <c r="B458" s="47">
        <v>21</v>
      </c>
      <c r="C458" s="25">
        <v>2</v>
      </c>
      <c r="D458" s="25">
        <v>19</v>
      </c>
      <c r="E458" s="25">
        <v>0</v>
      </c>
      <c r="F458" s="47">
        <v>2</v>
      </c>
      <c r="G458" s="51">
        <v>1</v>
      </c>
      <c r="H458" s="51">
        <v>1</v>
      </c>
      <c r="I458" s="51">
        <v>0</v>
      </c>
    </row>
    <row r="459" spans="1:9" ht="12.75" customHeight="1" x14ac:dyDescent="0.35">
      <c r="A459" s="48" t="s">
        <v>1881</v>
      </c>
      <c r="B459" s="47">
        <v>57</v>
      </c>
      <c r="C459" s="25">
        <v>9</v>
      </c>
      <c r="D459" s="25">
        <v>48</v>
      </c>
      <c r="E459" s="25">
        <v>0</v>
      </c>
      <c r="F459" s="47">
        <v>10</v>
      </c>
      <c r="G459" s="51">
        <v>1</v>
      </c>
      <c r="H459" s="51">
        <v>9</v>
      </c>
      <c r="I459" s="51">
        <v>0</v>
      </c>
    </row>
    <row r="460" spans="1:9" ht="12.75" customHeight="1" x14ac:dyDescent="0.35">
      <c r="A460" s="48" t="s">
        <v>2961</v>
      </c>
      <c r="B460" s="47">
        <v>955</v>
      </c>
      <c r="C460" s="25">
        <v>353</v>
      </c>
      <c r="D460" s="25">
        <v>602</v>
      </c>
      <c r="E460" s="25">
        <v>0</v>
      </c>
      <c r="F460" s="47">
        <v>119</v>
      </c>
      <c r="G460" s="51">
        <v>22</v>
      </c>
      <c r="H460" s="51">
        <v>97</v>
      </c>
      <c r="I460" s="51">
        <v>0</v>
      </c>
    </row>
    <row r="461" spans="1:9" ht="12.75" customHeight="1" x14ac:dyDescent="0.35">
      <c r="A461" s="48" t="s">
        <v>2962</v>
      </c>
      <c r="B461" s="47">
        <v>71</v>
      </c>
      <c r="C461" s="25">
        <v>25</v>
      </c>
      <c r="D461" s="25">
        <v>46</v>
      </c>
      <c r="E461" s="25">
        <v>0</v>
      </c>
      <c r="F461" s="47">
        <v>8</v>
      </c>
      <c r="G461" s="51">
        <v>0</v>
      </c>
      <c r="H461" s="51">
        <v>8</v>
      </c>
      <c r="I461" s="51">
        <v>0</v>
      </c>
    </row>
    <row r="462" spans="1:9" ht="12.75" customHeight="1" x14ac:dyDescent="0.35">
      <c r="A462" s="48" t="s">
        <v>2963</v>
      </c>
      <c r="B462" s="47">
        <v>175</v>
      </c>
      <c r="C462" s="25">
        <v>75</v>
      </c>
      <c r="D462" s="25">
        <v>100</v>
      </c>
      <c r="E462" s="25">
        <v>0</v>
      </c>
      <c r="F462" s="47">
        <v>13</v>
      </c>
      <c r="G462" s="51">
        <v>12</v>
      </c>
      <c r="H462" s="51">
        <v>1</v>
      </c>
      <c r="I462" s="51">
        <v>0</v>
      </c>
    </row>
    <row r="463" spans="1:9" ht="12.75" customHeight="1" x14ac:dyDescent="0.35">
      <c r="A463" s="48" t="s">
        <v>2964</v>
      </c>
      <c r="B463" s="47">
        <v>304</v>
      </c>
      <c r="C463" s="25">
        <v>123</v>
      </c>
      <c r="D463" s="25">
        <v>181</v>
      </c>
      <c r="E463" s="25">
        <v>0</v>
      </c>
      <c r="F463" s="47">
        <v>87</v>
      </c>
      <c r="G463" s="51">
        <v>44</v>
      </c>
      <c r="H463" s="51">
        <v>43</v>
      </c>
      <c r="I463" s="51">
        <v>0</v>
      </c>
    </row>
    <row r="464" spans="1:9" ht="12.75" customHeight="1" x14ac:dyDescent="0.35">
      <c r="A464" s="48" t="s">
        <v>1882</v>
      </c>
      <c r="B464" s="47">
        <v>27</v>
      </c>
      <c r="C464" s="25">
        <v>11</v>
      </c>
      <c r="D464" s="25">
        <v>16</v>
      </c>
      <c r="E464" s="25">
        <v>0</v>
      </c>
      <c r="F464" s="47">
        <v>8</v>
      </c>
      <c r="G464" s="51">
        <v>6</v>
      </c>
      <c r="H464" s="51">
        <v>2</v>
      </c>
      <c r="I464" s="51">
        <v>0</v>
      </c>
    </row>
    <row r="465" spans="1:9" ht="12.75" customHeight="1" x14ac:dyDescent="0.35">
      <c r="A465" s="48" t="s">
        <v>2965</v>
      </c>
      <c r="B465" s="47">
        <v>49</v>
      </c>
      <c r="C465" s="25">
        <v>21</v>
      </c>
      <c r="D465" s="25">
        <v>28</v>
      </c>
      <c r="E465" s="25">
        <v>0</v>
      </c>
      <c r="F465" s="47">
        <v>12</v>
      </c>
      <c r="G465" s="51">
        <v>0</v>
      </c>
      <c r="H465" s="51">
        <v>12</v>
      </c>
      <c r="I465" s="51">
        <v>0</v>
      </c>
    </row>
    <row r="466" spans="1:9" ht="12.75" customHeight="1" x14ac:dyDescent="0.35">
      <c r="A466" s="48" t="s">
        <v>2966</v>
      </c>
      <c r="B466" s="47">
        <v>66</v>
      </c>
      <c r="C466" s="25">
        <v>23</v>
      </c>
      <c r="D466" s="25">
        <v>43</v>
      </c>
      <c r="E466" s="25">
        <v>0</v>
      </c>
      <c r="F466" s="47">
        <v>10</v>
      </c>
      <c r="G466" s="51">
        <v>0</v>
      </c>
      <c r="H466" s="51">
        <v>10</v>
      </c>
      <c r="I466" s="51">
        <v>0</v>
      </c>
    </row>
    <row r="467" spans="1:9" ht="12.75" customHeight="1" x14ac:dyDescent="0.35">
      <c r="A467" s="48" t="s">
        <v>2967</v>
      </c>
      <c r="B467" s="47">
        <v>196</v>
      </c>
      <c r="C467" s="25">
        <v>190</v>
      </c>
      <c r="D467" s="25">
        <v>6</v>
      </c>
      <c r="E467" s="25">
        <v>0</v>
      </c>
      <c r="F467" s="47">
        <v>9</v>
      </c>
      <c r="G467" s="51">
        <v>9</v>
      </c>
      <c r="H467" s="51">
        <v>0</v>
      </c>
      <c r="I467" s="51">
        <v>0</v>
      </c>
    </row>
    <row r="468" spans="1:9" ht="12.75" customHeight="1" x14ac:dyDescent="0.35">
      <c r="A468" s="48" t="s">
        <v>2968</v>
      </c>
      <c r="B468" s="47">
        <v>148</v>
      </c>
      <c r="C468" s="25">
        <v>64</v>
      </c>
      <c r="D468" s="25">
        <v>84</v>
      </c>
      <c r="E468" s="25">
        <v>0</v>
      </c>
      <c r="F468" s="47">
        <v>51</v>
      </c>
      <c r="G468" s="51">
        <v>0</v>
      </c>
      <c r="H468" s="51">
        <v>51</v>
      </c>
      <c r="I468" s="51">
        <v>0</v>
      </c>
    </row>
    <row r="469" spans="1:9" ht="12.75" customHeight="1" x14ac:dyDescent="0.35">
      <c r="A469" s="48" t="s">
        <v>2969</v>
      </c>
      <c r="B469" s="47">
        <v>259</v>
      </c>
      <c r="C469" s="25">
        <v>138</v>
      </c>
      <c r="D469" s="25">
        <v>121</v>
      </c>
      <c r="E469" s="25">
        <v>0</v>
      </c>
      <c r="F469" s="47">
        <v>8</v>
      </c>
      <c r="G469" s="51">
        <v>3</v>
      </c>
      <c r="H469" s="51">
        <v>5</v>
      </c>
      <c r="I469" s="51">
        <v>0</v>
      </c>
    </row>
    <row r="470" spans="1:9" ht="12.75" customHeight="1" x14ac:dyDescent="0.35">
      <c r="A470" s="48" t="s">
        <v>2970</v>
      </c>
      <c r="B470" s="47">
        <v>50</v>
      </c>
      <c r="C470" s="25">
        <v>18</v>
      </c>
      <c r="D470" s="25">
        <v>32</v>
      </c>
      <c r="E470" s="25">
        <v>0</v>
      </c>
      <c r="F470" s="47">
        <v>5</v>
      </c>
      <c r="G470" s="51">
        <v>3</v>
      </c>
      <c r="H470" s="51">
        <v>2</v>
      </c>
      <c r="I470" s="51">
        <v>0</v>
      </c>
    </row>
    <row r="471" spans="1:9" ht="12.75" customHeight="1" x14ac:dyDescent="0.35">
      <c r="A471" s="48" t="s">
        <v>2971</v>
      </c>
      <c r="B471" s="47">
        <v>110</v>
      </c>
      <c r="C471" s="25">
        <v>12</v>
      </c>
      <c r="D471" s="25">
        <v>98</v>
      </c>
      <c r="E471" s="25">
        <v>0</v>
      </c>
      <c r="F471" s="47">
        <v>21</v>
      </c>
      <c r="G471" s="51">
        <v>8</v>
      </c>
      <c r="H471" s="51">
        <v>13</v>
      </c>
      <c r="I471" s="51">
        <v>0</v>
      </c>
    </row>
    <row r="472" spans="1:9" ht="12.75" customHeight="1" x14ac:dyDescent="0.35">
      <c r="A472" s="48" t="s">
        <v>1883</v>
      </c>
      <c r="B472" s="47">
        <v>70</v>
      </c>
      <c r="C472" s="25">
        <v>24</v>
      </c>
      <c r="D472" s="25">
        <v>46</v>
      </c>
      <c r="E472" s="25">
        <v>0</v>
      </c>
      <c r="F472" s="47">
        <v>10</v>
      </c>
      <c r="G472" s="51">
        <v>0</v>
      </c>
      <c r="H472" s="51">
        <v>10</v>
      </c>
      <c r="I472" s="51">
        <v>0</v>
      </c>
    </row>
    <row r="473" spans="1:9" ht="12.75" customHeight="1" x14ac:dyDescent="0.35">
      <c r="A473" s="48" t="s">
        <v>2972</v>
      </c>
      <c r="B473" s="47">
        <v>204</v>
      </c>
      <c r="C473" s="25">
        <v>27</v>
      </c>
      <c r="D473" s="25">
        <v>177</v>
      </c>
      <c r="E473" s="25">
        <v>0</v>
      </c>
      <c r="F473" s="47">
        <v>19</v>
      </c>
      <c r="G473" s="51">
        <v>6</v>
      </c>
      <c r="H473" s="51">
        <v>13</v>
      </c>
      <c r="I473" s="51">
        <v>0</v>
      </c>
    </row>
    <row r="474" spans="1:9" ht="12.75" customHeight="1" x14ac:dyDescent="0.35">
      <c r="A474" s="48" t="s">
        <v>2973</v>
      </c>
      <c r="B474" s="47">
        <v>61</v>
      </c>
      <c r="C474" s="25">
        <v>14</v>
      </c>
      <c r="D474" s="25">
        <v>47</v>
      </c>
      <c r="E474" s="25">
        <v>0</v>
      </c>
      <c r="F474" s="47">
        <v>5</v>
      </c>
      <c r="G474" s="51">
        <v>5</v>
      </c>
      <c r="H474" s="51">
        <v>0</v>
      </c>
      <c r="I474" s="51">
        <v>0</v>
      </c>
    </row>
    <row r="475" spans="1:9" ht="12.75" customHeight="1" x14ac:dyDescent="0.35">
      <c r="A475" s="48" t="s">
        <v>2974</v>
      </c>
      <c r="B475" s="47">
        <v>1687</v>
      </c>
      <c r="C475" s="25">
        <v>1443</v>
      </c>
      <c r="D475" s="25">
        <v>244</v>
      </c>
      <c r="E475" s="25">
        <v>0</v>
      </c>
      <c r="F475" s="47">
        <v>17</v>
      </c>
      <c r="G475" s="51">
        <v>15</v>
      </c>
      <c r="H475" s="51">
        <v>2</v>
      </c>
      <c r="I475" s="51">
        <v>0</v>
      </c>
    </row>
    <row r="476" spans="1:9" ht="12.75" customHeight="1" x14ac:dyDescent="0.35">
      <c r="A476" s="48" t="s">
        <v>2975</v>
      </c>
      <c r="B476" s="47">
        <v>28</v>
      </c>
      <c r="C476" s="25">
        <v>9</v>
      </c>
      <c r="D476" s="25">
        <v>19</v>
      </c>
      <c r="E476" s="25">
        <v>0</v>
      </c>
      <c r="F476" s="47">
        <v>5</v>
      </c>
      <c r="G476" s="51">
        <v>0</v>
      </c>
      <c r="H476" s="51">
        <v>5</v>
      </c>
      <c r="I476" s="51">
        <v>0</v>
      </c>
    </row>
    <row r="477" spans="1:9" ht="12.75" customHeight="1" x14ac:dyDescent="0.35">
      <c r="A477" s="48" t="s">
        <v>1884</v>
      </c>
      <c r="B477" s="47">
        <v>126</v>
      </c>
      <c r="C477" s="25">
        <v>7</v>
      </c>
      <c r="D477" s="25">
        <v>119</v>
      </c>
      <c r="E477" s="25">
        <v>0</v>
      </c>
      <c r="F477" s="47">
        <v>20</v>
      </c>
      <c r="G477" s="51">
        <v>7</v>
      </c>
      <c r="H477" s="51">
        <v>13</v>
      </c>
      <c r="I477" s="51">
        <v>0</v>
      </c>
    </row>
    <row r="478" spans="1:9" ht="12.75" customHeight="1" x14ac:dyDescent="0.35">
      <c r="A478" s="48" t="s">
        <v>2976</v>
      </c>
      <c r="B478" s="47">
        <v>292</v>
      </c>
      <c r="C478" s="25">
        <v>78</v>
      </c>
      <c r="D478" s="25">
        <v>214</v>
      </c>
      <c r="E478" s="25">
        <v>0</v>
      </c>
      <c r="F478" s="47">
        <v>5</v>
      </c>
      <c r="G478" s="51">
        <v>4</v>
      </c>
      <c r="H478" s="51">
        <v>1</v>
      </c>
      <c r="I478" s="51">
        <v>0</v>
      </c>
    </row>
    <row r="479" spans="1:9" ht="12.75" customHeight="1" x14ac:dyDescent="0.35">
      <c r="A479" s="48" t="s">
        <v>2977</v>
      </c>
      <c r="B479" s="47">
        <v>303</v>
      </c>
      <c r="C479" s="25">
        <v>222</v>
      </c>
      <c r="D479" s="25">
        <v>81</v>
      </c>
      <c r="E479" s="25">
        <v>0</v>
      </c>
      <c r="F479" s="47">
        <v>11</v>
      </c>
      <c r="G479" s="51">
        <v>0</v>
      </c>
      <c r="H479" s="51">
        <v>11</v>
      </c>
      <c r="I479" s="51">
        <v>0</v>
      </c>
    </row>
    <row r="480" spans="1:9" ht="12.75" customHeight="1" x14ac:dyDescent="0.35">
      <c r="A480" s="48" t="s">
        <v>2978</v>
      </c>
      <c r="B480" s="47">
        <v>802</v>
      </c>
      <c r="C480" s="25">
        <v>302</v>
      </c>
      <c r="D480" s="25">
        <v>500</v>
      </c>
      <c r="E480" s="25">
        <v>0</v>
      </c>
      <c r="F480" s="47">
        <v>23</v>
      </c>
      <c r="G480" s="51">
        <v>23</v>
      </c>
      <c r="H480" s="51">
        <v>0</v>
      </c>
      <c r="I480" s="51">
        <v>0</v>
      </c>
    </row>
    <row r="481" spans="1:9" ht="12.75" customHeight="1" x14ac:dyDescent="0.35">
      <c r="A481" s="48" t="s">
        <v>1885</v>
      </c>
      <c r="B481" s="47">
        <v>141</v>
      </c>
      <c r="C481" s="25">
        <v>5</v>
      </c>
      <c r="D481" s="25">
        <v>136</v>
      </c>
      <c r="E481" s="25">
        <v>0</v>
      </c>
      <c r="F481" s="47">
        <v>27</v>
      </c>
      <c r="G481" s="51">
        <v>3</v>
      </c>
      <c r="H481" s="51">
        <v>24</v>
      </c>
      <c r="I481" s="51">
        <v>0</v>
      </c>
    </row>
    <row r="482" spans="1:9" ht="12.75" customHeight="1" x14ac:dyDescent="0.35">
      <c r="A482" s="48" t="s">
        <v>2979</v>
      </c>
      <c r="B482" s="47">
        <v>330</v>
      </c>
      <c r="C482" s="25">
        <v>106</v>
      </c>
      <c r="D482" s="25">
        <v>224</v>
      </c>
      <c r="E482" s="25">
        <v>0</v>
      </c>
      <c r="F482" s="47">
        <v>36</v>
      </c>
      <c r="G482" s="51">
        <v>17</v>
      </c>
      <c r="H482" s="51">
        <v>19</v>
      </c>
      <c r="I482" s="51">
        <v>0</v>
      </c>
    </row>
    <row r="483" spans="1:9" ht="12.75" customHeight="1" x14ac:dyDescent="0.35">
      <c r="A483" s="48" t="s">
        <v>2980</v>
      </c>
      <c r="B483" s="47">
        <v>15</v>
      </c>
      <c r="C483" s="25">
        <v>6</v>
      </c>
      <c r="D483" s="25">
        <v>9</v>
      </c>
      <c r="E483" s="25">
        <v>0</v>
      </c>
      <c r="F483" s="47">
        <v>4</v>
      </c>
      <c r="G483" s="51">
        <v>4</v>
      </c>
      <c r="H483" s="51">
        <v>0</v>
      </c>
      <c r="I483" s="51">
        <v>0</v>
      </c>
    </row>
    <row r="484" spans="1:9" ht="12.75" customHeight="1" x14ac:dyDescent="0.35">
      <c r="A484" s="48" t="s">
        <v>2981</v>
      </c>
      <c r="B484" s="47">
        <v>122</v>
      </c>
      <c r="C484" s="25">
        <v>53</v>
      </c>
      <c r="D484" s="25">
        <v>69</v>
      </c>
      <c r="E484" s="25">
        <v>0</v>
      </c>
      <c r="F484" s="47">
        <v>23</v>
      </c>
      <c r="G484" s="51">
        <v>6</v>
      </c>
      <c r="H484" s="51">
        <v>17</v>
      </c>
      <c r="I484" s="51">
        <v>0</v>
      </c>
    </row>
    <row r="485" spans="1:9" ht="12.75" customHeight="1" x14ac:dyDescent="0.35">
      <c r="A485" s="48" t="s">
        <v>2982</v>
      </c>
      <c r="B485" s="47">
        <v>115</v>
      </c>
      <c r="C485" s="25">
        <v>35</v>
      </c>
      <c r="D485" s="25">
        <v>80</v>
      </c>
      <c r="E485" s="25">
        <v>0</v>
      </c>
      <c r="F485" s="47">
        <v>11</v>
      </c>
      <c r="G485" s="51">
        <v>0</v>
      </c>
      <c r="H485" s="51">
        <v>11</v>
      </c>
      <c r="I485" s="51">
        <v>0</v>
      </c>
    </row>
    <row r="486" spans="1:9" ht="12.75" customHeight="1" x14ac:dyDescent="0.35">
      <c r="A486" s="48" t="s">
        <v>2983</v>
      </c>
      <c r="B486" s="47">
        <v>101</v>
      </c>
      <c r="C486" s="25">
        <v>65</v>
      </c>
      <c r="D486" s="25">
        <v>36</v>
      </c>
      <c r="E486" s="25">
        <v>0</v>
      </c>
      <c r="F486" s="47">
        <v>6</v>
      </c>
      <c r="G486" s="51">
        <v>0</v>
      </c>
      <c r="H486" s="51">
        <v>6</v>
      </c>
      <c r="I486" s="51">
        <v>0</v>
      </c>
    </row>
    <row r="487" spans="1:9" ht="12.75" customHeight="1" x14ac:dyDescent="0.35">
      <c r="A487" s="48" t="s">
        <v>2984</v>
      </c>
      <c r="B487" s="47">
        <v>54</v>
      </c>
      <c r="C487" s="25">
        <v>17</v>
      </c>
      <c r="D487" s="25">
        <v>37</v>
      </c>
      <c r="E487" s="25">
        <v>0</v>
      </c>
      <c r="F487" s="47">
        <v>10</v>
      </c>
      <c r="G487" s="51">
        <v>4</v>
      </c>
      <c r="H487" s="51">
        <v>6</v>
      </c>
      <c r="I487" s="51">
        <v>0</v>
      </c>
    </row>
    <row r="488" spans="1:9" ht="12.75" customHeight="1" x14ac:dyDescent="0.35">
      <c r="A488" s="48" t="s">
        <v>1886</v>
      </c>
      <c r="B488" s="47">
        <v>145</v>
      </c>
      <c r="C488" s="25">
        <v>38</v>
      </c>
      <c r="D488" s="25">
        <v>107</v>
      </c>
      <c r="E488" s="25">
        <v>0</v>
      </c>
      <c r="F488" s="47">
        <v>15</v>
      </c>
      <c r="G488" s="51">
        <v>6</v>
      </c>
      <c r="H488" s="51">
        <v>9</v>
      </c>
      <c r="I488" s="51">
        <v>0</v>
      </c>
    </row>
    <row r="489" spans="1:9" ht="12.75" customHeight="1" x14ac:dyDescent="0.35">
      <c r="A489" s="48" t="s">
        <v>2985</v>
      </c>
      <c r="B489" s="47">
        <v>4558</v>
      </c>
      <c r="C489" s="25">
        <v>1933</v>
      </c>
      <c r="D489" s="25">
        <v>2625</v>
      </c>
      <c r="E489" s="25">
        <v>0</v>
      </c>
      <c r="F489" s="47">
        <v>203</v>
      </c>
      <c r="G489" s="51">
        <v>119</v>
      </c>
      <c r="H489" s="51">
        <v>84</v>
      </c>
      <c r="I489" s="51">
        <v>0</v>
      </c>
    </row>
    <row r="490" spans="1:9" ht="12.75" customHeight="1" x14ac:dyDescent="0.35">
      <c r="A490" s="48" t="s">
        <v>2986</v>
      </c>
      <c r="B490" s="47">
        <v>33</v>
      </c>
      <c r="C490" s="25">
        <v>33</v>
      </c>
      <c r="D490" s="25">
        <v>0</v>
      </c>
      <c r="E490" s="25">
        <v>0</v>
      </c>
      <c r="F490" s="47">
        <v>5</v>
      </c>
      <c r="G490" s="51">
        <v>5</v>
      </c>
      <c r="H490" s="51">
        <v>0</v>
      </c>
      <c r="I490" s="51">
        <v>0</v>
      </c>
    </row>
    <row r="491" spans="1:9" ht="12.75" customHeight="1" x14ac:dyDescent="0.35">
      <c r="A491" s="48" t="s">
        <v>2987</v>
      </c>
      <c r="B491" s="47">
        <v>161</v>
      </c>
      <c r="C491" s="25">
        <v>63</v>
      </c>
      <c r="D491" s="25">
        <v>98</v>
      </c>
      <c r="E491" s="25">
        <v>0</v>
      </c>
      <c r="F491" s="47">
        <v>8</v>
      </c>
      <c r="G491" s="51">
        <v>3</v>
      </c>
      <c r="H491" s="51">
        <v>5</v>
      </c>
      <c r="I491" s="51">
        <v>0</v>
      </c>
    </row>
    <row r="492" spans="1:9" ht="12.75" customHeight="1" x14ac:dyDescent="0.35">
      <c r="A492" s="48" t="s">
        <v>2988</v>
      </c>
      <c r="B492" s="47">
        <v>109</v>
      </c>
      <c r="C492" s="25">
        <v>47</v>
      </c>
      <c r="D492" s="25">
        <v>62</v>
      </c>
      <c r="E492" s="25">
        <v>0</v>
      </c>
      <c r="F492" s="47">
        <v>30</v>
      </c>
      <c r="G492" s="51">
        <v>0</v>
      </c>
      <c r="H492" s="51">
        <v>30</v>
      </c>
      <c r="I492" s="51">
        <v>0</v>
      </c>
    </row>
    <row r="493" spans="1:9" ht="12.75" customHeight="1" x14ac:dyDescent="0.35">
      <c r="A493" s="48" t="s">
        <v>2989</v>
      </c>
      <c r="B493" s="47">
        <v>80</v>
      </c>
      <c r="C493" s="25">
        <v>59</v>
      </c>
      <c r="D493" s="25">
        <v>21</v>
      </c>
      <c r="E493" s="25">
        <v>0</v>
      </c>
      <c r="F493" s="47">
        <v>11</v>
      </c>
      <c r="G493" s="51">
        <v>8</v>
      </c>
      <c r="H493" s="51">
        <v>3</v>
      </c>
      <c r="I493" s="51">
        <v>0</v>
      </c>
    </row>
    <row r="494" spans="1:9" ht="12.75" customHeight="1" x14ac:dyDescent="0.35">
      <c r="A494" s="48" t="s">
        <v>2990</v>
      </c>
      <c r="B494" s="47">
        <v>178</v>
      </c>
      <c r="C494" s="25">
        <v>24</v>
      </c>
      <c r="D494" s="25">
        <v>154</v>
      </c>
      <c r="E494" s="25">
        <v>0</v>
      </c>
      <c r="F494" s="47">
        <v>22</v>
      </c>
      <c r="G494" s="51">
        <v>3</v>
      </c>
      <c r="H494" s="51">
        <v>19</v>
      </c>
      <c r="I494" s="51">
        <v>0</v>
      </c>
    </row>
    <row r="495" spans="1:9" ht="12.75" customHeight="1" x14ac:dyDescent="0.35">
      <c r="A495" s="48" t="s">
        <v>2991</v>
      </c>
      <c r="B495" s="47">
        <v>146</v>
      </c>
      <c r="C495" s="25">
        <v>38</v>
      </c>
      <c r="D495" s="25">
        <v>108</v>
      </c>
      <c r="E495" s="25">
        <v>0</v>
      </c>
      <c r="F495" s="47">
        <v>10</v>
      </c>
      <c r="G495" s="51">
        <v>4</v>
      </c>
      <c r="H495" s="51">
        <v>6</v>
      </c>
      <c r="I495" s="51">
        <v>0</v>
      </c>
    </row>
    <row r="496" spans="1:9" ht="12.75" customHeight="1" x14ac:dyDescent="0.35">
      <c r="A496" s="48" t="s">
        <v>1887</v>
      </c>
      <c r="B496" s="47">
        <v>7</v>
      </c>
      <c r="C496" s="25">
        <v>0</v>
      </c>
      <c r="D496" s="25">
        <v>7</v>
      </c>
      <c r="E496" s="25">
        <v>0</v>
      </c>
      <c r="F496" s="47">
        <v>2</v>
      </c>
      <c r="G496" s="51">
        <v>0</v>
      </c>
      <c r="H496" s="51">
        <v>2</v>
      </c>
      <c r="I496" s="51">
        <v>0</v>
      </c>
    </row>
    <row r="497" spans="1:9" ht="12.75" customHeight="1" x14ac:dyDescent="0.35">
      <c r="A497" s="48" t="s">
        <v>1888</v>
      </c>
      <c r="B497" s="47">
        <v>87</v>
      </c>
      <c r="C497" s="25">
        <v>39</v>
      </c>
      <c r="D497" s="25">
        <v>48</v>
      </c>
      <c r="E497" s="25">
        <v>0</v>
      </c>
      <c r="F497" s="47">
        <v>10</v>
      </c>
      <c r="G497" s="51">
        <v>0</v>
      </c>
      <c r="H497" s="51">
        <v>10</v>
      </c>
      <c r="I497" s="51">
        <v>0</v>
      </c>
    </row>
    <row r="498" spans="1:9" ht="12.75" customHeight="1" x14ac:dyDescent="0.35">
      <c r="A498" s="48" t="s">
        <v>2992</v>
      </c>
      <c r="B498" s="47">
        <v>38</v>
      </c>
      <c r="C498" s="25">
        <v>21</v>
      </c>
      <c r="D498" s="25">
        <v>17</v>
      </c>
      <c r="E498" s="25">
        <v>0</v>
      </c>
      <c r="F498" s="47">
        <v>6</v>
      </c>
      <c r="G498" s="51">
        <v>6</v>
      </c>
      <c r="H498" s="51">
        <v>0</v>
      </c>
      <c r="I498" s="51">
        <v>0</v>
      </c>
    </row>
    <row r="499" spans="1:9" ht="12.75" customHeight="1" x14ac:dyDescent="0.35">
      <c r="A499" s="48" t="s">
        <v>1889</v>
      </c>
      <c r="B499" s="47">
        <v>44</v>
      </c>
      <c r="C499" s="25">
        <v>13</v>
      </c>
      <c r="D499" s="25">
        <v>31</v>
      </c>
      <c r="E499" s="25">
        <v>0</v>
      </c>
      <c r="F499" s="47">
        <v>4</v>
      </c>
      <c r="G499" s="51">
        <v>2</v>
      </c>
      <c r="H499" s="51">
        <v>2</v>
      </c>
      <c r="I499" s="51">
        <v>0</v>
      </c>
    </row>
    <row r="500" spans="1:9" ht="12.75" customHeight="1" x14ac:dyDescent="0.35">
      <c r="A500" s="48" t="s">
        <v>2993</v>
      </c>
      <c r="B500" s="47">
        <v>7</v>
      </c>
      <c r="C500" s="25">
        <v>3</v>
      </c>
      <c r="D500" s="25">
        <v>4</v>
      </c>
      <c r="E500" s="25">
        <v>0</v>
      </c>
      <c r="F500" s="47">
        <v>3</v>
      </c>
      <c r="G500" s="51">
        <v>1</v>
      </c>
      <c r="H500" s="51">
        <v>2</v>
      </c>
      <c r="I500" s="51">
        <v>0</v>
      </c>
    </row>
    <row r="501" spans="1:9" ht="12.75" customHeight="1" x14ac:dyDescent="0.35">
      <c r="A501" s="48" t="s">
        <v>2994</v>
      </c>
      <c r="B501" s="47">
        <v>147</v>
      </c>
      <c r="C501" s="25">
        <v>35</v>
      </c>
      <c r="D501" s="25">
        <v>112</v>
      </c>
      <c r="E501" s="25">
        <v>0</v>
      </c>
      <c r="F501" s="47">
        <v>7</v>
      </c>
      <c r="G501" s="51">
        <v>6</v>
      </c>
      <c r="H501" s="51">
        <v>1</v>
      </c>
      <c r="I501" s="51">
        <v>0</v>
      </c>
    </row>
    <row r="502" spans="1:9" ht="12.75" customHeight="1" x14ac:dyDescent="0.35">
      <c r="A502" s="48" t="s">
        <v>2995</v>
      </c>
      <c r="B502" s="47">
        <v>184</v>
      </c>
      <c r="C502" s="25">
        <v>96</v>
      </c>
      <c r="D502" s="25">
        <v>88</v>
      </c>
      <c r="E502" s="25">
        <v>0</v>
      </c>
      <c r="F502" s="47">
        <v>8</v>
      </c>
      <c r="G502" s="51">
        <v>6</v>
      </c>
      <c r="H502" s="51">
        <v>2</v>
      </c>
      <c r="I502" s="51">
        <v>0</v>
      </c>
    </row>
    <row r="503" spans="1:9" ht="12.75" customHeight="1" x14ac:dyDescent="0.35">
      <c r="A503" s="48" t="s">
        <v>2996</v>
      </c>
      <c r="B503" s="47">
        <v>448</v>
      </c>
      <c r="C503" s="25">
        <v>224</v>
      </c>
      <c r="D503" s="25">
        <v>224</v>
      </c>
      <c r="E503" s="25">
        <v>0</v>
      </c>
      <c r="F503" s="47">
        <v>22</v>
      </c>
      <c r="G503" s="51">
        <v>11</v>
      </c>
      <c r="H503" s="51">
        <v>11</v>
      </c>
      <c r="I503" s="51">
        <v>0</v>
      </c>
    </row>
    <row r="504" spans="1:9" ht="12.75" customHeight="1" x14ac:dyDescent="0.35">
      <c r="A504" s="48" t="s">
        <v>2997</v>
      </c>
      <c r="B504" s="47">
        <v>98</v>
      </c>
      <c r="C504" s="25">
        <v>32</v>
      </c>
      <c r="D504" s="25">
        <v>66</v>
      </c>
      <c r="E504" s="25">
        <v>0</v>
      </c>
      <c r="F504" s="47">
        <v>24</v>
      </c>
      <c r="G504" s="51">
        <v>9</v>
      </c>
      <c r="H504" s="51">
        <v>15</v>
      </c>
      <c r="I504" s="51">
        <v>0</v>
      </c>
    </row>
    <row r="505" spans="1:9" ht="12.75" customHeight="1" x14ac:dyDescent="0.35">
      <c r="A505" s="48" t="s">
        <v>1890</v>
      </c>
      <c r="B505" s="47">
        <v>15</v>
      </c>
      <c r="C505" s="25">
        <v>5</v>
      </c>
      <c r="D505" s="25">
        <v>10</v>
      </c>
      <c r="E505" s="25">
        <v>0</v>
      </c>
      <c r="F505" s="47">
        <v>7</v>
      </c>
      <c r="G505" s="51">
        <v>0</v>
      </c>
      <c r="H505" s="51">
        <v>7</v>
      </c>
      <c r="I505" s="51">
        <v>0</v>
      </c>
    </row>
    <row r="506" spans="1:9" ht="12.75" customHeight="1" x14ac:dyDescent="0.35">
      <c r="A506" s="48" t="s">
        <v>2998</v>
      </c>
      <c r="B506" s="47">
        <v>23</v>
      </c>
      <c r="C506" s="25">
        <v>9</v>
      </c>
      <c r="D506" s="25">
        <v>14</v>
      </c>
      <c r="E506" s="25">
        <v>0</v>
      </c>
      <c r="F506" s="47">
        <v>10</v>
      </c>
      <c r="G506" s="51">
        <v>1</v>
      </c>
      <c r="H506" s="51">
        <v>9</v>
      </c>
      <c r="I506" s="51">
        <v>0</v>
      </c>
    </row>
    <row r="507" spans="1:9" ht="12.75" customHeight="1" x14ac:dyDescent="0.35">
      <c r="A507" s="48" t="s">
        <v>1891</v>
      </c>
      <c r="B507" s="47">
        <v>89</v>
      </c>
      <c r="C507" s="25">
        <v>47</v>
      </c>
      <c r="D507" s="25">
        <v>42</v>
      </c>
      <c r="E507" s="25">
        <v>0</v>
      </c>
      <c r="F507" s="47">
        <v>21</v>
      </c>
      <c r="G507" s="51">
        <v>10</v>
      </c>
      <c r="H507" s="51">
        <v>11</v>
      </c>
      <c r="I507" s="51">
        <v>0</v>
      </c>
    </row>
    <row r="508" spans="1:9" ht="12.75" customHeight="1" x14ac:dyDescent="0.35">
      <c r="A508" s="48" t="s">
        <v>2999</v>
      </c>
      <c r="B508" s="47">
        <v>207</v>
      </c>
      <c r="C508" s="25">
        <v>68</v>
      </c>
      <c r="D508" s="25">
        <v>139</v>
      </c>
      <c r="E508" s="25">
        <v>0</v>
      </c>
      <c r="F508" s="47">
        <v>13</v>
      </c>
      <c r="G508" s="51">
        <v>3</v>
      </c>
      <c r="H508" s="51">
        <v>10</v>
      </c>
      <c r="I508" s="51">
        <v>0</v>
      </c>
    </row>
    <row r="509" spans="1:9" ht="12.75" customHeight="1" x14ac:dyDescent="0.35">
      <c r="A509" s="48" t="s">
        <v>1892</v>
      </c>
      <c r="B509" s="47">
        <v>82</v>
      </c>
      <c r="C509" s="25">
        <v>37</v>
      </c>
      <c r="D509" s="25">
        <v>45</v>
      </c>
      <c r="E509" s="25">
        <v>0</v>
      </c>
      <c r="F509" s="47">
        <v>38</v>
      </c>
      <c r="G509" s="51">
        <v>4</v>
      </c>
      <c r="H509" s="51">
        <v>34</v>
      </c>
      <c r="I509" s="51">
        <v>0</v>
      </c>
    </row>
    <row r="510" spans="1:9" ht="12.75" customHeight="1" x14ac:dyDescent="0.35">
      <c r="A510" s="48" t="s">
        <v>3000</v>
      </c>
      <c r="B510" s="47">
        <v>16</v>
      </c>
      <c r="C510" s="25">
        <v>7</v>
      </c>
      <c r="D510" s="25">
        <v>9</v>
      </c>
      <c r="E510" s="25">
        <v>0</v>
      </c>
      <c r="F510" s="47">
        <v>5</v>
      </c>
      <c r="G510" s="51">
        <v>0</v>
      </c>
      <c r="H510" s="51">
        <v>5</v>
      </c>
      <c r="I510" s="51">
        <v>0</v>
      </c>
    </row>
    <row r="511" spans="1:9" ht="12.75" customHeight="1" x14ac:dyDescent="0.35">
      <c r="A511" s="48" t="s">
        <v>3001</v>
      </c>
      <c r="B511" s="47">
        <v>92</v>
      </c>
      <c r="C511" s="25">
        <v>36</v>
      </c>
      <c r="D511" s="25">
        <v>56</v>
      </c>
      <c r="E511" s="25">
        <v>0</v>
      </c>
      <c r="F511" s="47">
        <v>14</v>
      </c>
      <c r="G511" s="51">
        <v>3</v>
      </c>
      <c r="H511" s="51">
        <v>11</v>
      </c>
      <c r="I511" s="51">
        <v>0</v>
      </c>
    </row>
    <row r="512" spans="1:9" ht="12.75" customHeight="1" x14ac:dyDescent="0.35">
      <c r="A512" s="48" t="s">
        <v>3002</v>
      </c>
      <c r="B512" s="47">
        <v>104</v>
      </c>
      <c r="C512" s="25">
        <v>19</v>
      </c>
      <c r="D512" s="25">
        <v>85</v>
      </c>
      <c r="E512" s="25">
        <v>0</v>
      </c>
      <c r="F512" s="47">
        <v>20</v>
      </c>
      <c r="G512" s="51">
        <v>4</v>
      </c>
      <c r="H512" s="51">
        <v>16</v>
      </c>
      <c r="I512" s="51">
        <v>0</v>
      </c>
    </row>
    <row r="513" spans="1:9" ht="12.75" customHeight="1" x14ac:dyDescent="0.35">
      <c r="A513" s="48" t="s">
        <v>3003</v>
      </c>
      <c r="B513" s="47">
        <v>21</v>
      </c>
      <c r="C513" s="25">
        <v>8</v>
      </c>
      <c r="D513" s="25">
        <v>13</v>
      </c>
      <c r="E513" s="25">
        <v>0</v>
      </c>
      <c r="F513" s="47">
        <v>9</v>
      </c>
      <c r="G513" s="51">
        <v>6</v>
      </c>
      <c r="H513" s="51">
        <v>3</v>
      </c>
      <c r="I513" s="51">
        <v>0</v>
      </c>
    </row>
    <row r="514" spans="1:9" ht="12.75" customHeight="1" x14ac:dyDescent="0.35">
      <c r="A514" s="48" t="s">
        <v>3004</v>
      </c>
      <c r="B514" s="47">
        <v>51</v>
      </c>
      <c r="C514" s="25">
        <v>22</v>
      </c>
      <c r="D514" s="25">
        <v>29</v>
      </c>
      <c r="E514" s="25">
        <v>0</v>
      </c>
      <c r="F514" s="47">
        <v>14</v>
      </c>
      <c r="G514" s="51">
        <v>6</v>
      </c>
      <c r="H514" s="51">
        <v>8</v>
      </c>
      <c r="I514" s="51">
        <v>0</v>
      </c>
    </row>
    <row r="515" spans="1:9" ht="12.75" customHeight="1" x14ac:dyDescent="0.35">
      <c r="A515" s="48" t="s">
        <v>3005</v>
      </c>
      <c r="B515" s="47">
        <v>485</v>
      </c>
      <c r="C515" s="25">
        <v>146</v>
      </c>
      <c r="D515" s="25">
        <v>339</v>
      </c>
      <c r="E515" s="25">
        <v>0</v>
      </c>
      <c r="F515" s="47">
        <v>53</v>
      </c>
      <c r="G515" s="51">
        <v>19</v>
      </c>
      <c r="H515" s="51">
        <v>34</v>
      </c>
      <c r="I515" s="51">
        <v>0</v>
      </c>
    </row>
    <row r="516" spans="1:9" ht="12.75" customHeight="1" x14ac:dyDescent="0.35">
      <c r="A516" s="48" t="s">
        <v>3006</v>
      </c>
      <c r="B516" s="47">
        <v>19</v>
      </c>
      <c r="C516" s="25">
        <v>3</v>
      </c>
      <c r="D516" s="25">
        <v>16</v>
      </c>
      <c r="E516" s="25">
        <v>0</v>
      </c>
      <c r="F516" s="47">
        <v>6</v>
      </c>
      <c r="G516" s="51">
        <v>0</v>
      </c>
      <c r="H516" s="51">
        <v>6</v>
      </c>
      <c r="I516" s="51">
        <v>0</v>
      </c>
    </row>
    <row r="517" spans="1:9" ht="12.75" customHeight="1" x14ac:dyDescent="0.35">
      <c r="A517" s="48" t="s">
        <v>3007</v>
      </c>
      <c r="B517" s="47">
        <v>334</v>
      </c>
      <c r="C517" s="25">
        <v>94</v>
      </c>
      <c r="D517" s="25">
        <v>240</v>
      </c>
      <c r="E517" s="25">
        <v>0</v>
      </c>
      <c r="F517" s="47">
        <v>8</v>
      </c>
      <c r="G517" s="51">
        <v>1</v>
      </c>
      <c r="H517" s="51">
        <v>7</v>
      </c>
      <c r="I517" s="51">
        <v>0</v>
      </c>
    </row>
    <row r="518" spans="1:9" ht="12.75" customHeight="1" x14ac:dyDescent="0.35">
      <c r="A518" s="48" t="s">
        <v>3008</v>
      </c>
      <c r="B518" s="47">
        <v>7</v>
      </c>
      <c r="C518" s="25">
        <v>2</v>
      </c>
      <c r="D518" s="25">
        <v>5</v>
      </c>
      <c r="E518" s="25">
        <v>0</v>
      </c>
      <c r="F518" s="47">
        <v>3</v>
      </c>
      <c r="G518" s="51">
        <v>0</v>
      </c>
      <c r="H518" s="51">
        <v>3</v>
      </c>
      <c r="I518" s="51">
        <v>0</v>
      </c>
    </row>
    <row r="519" spans="1:9" ht="12.75" customHeight="1" x14ac:dyDescent="0.35">
      <c r="A519" s="48" t="s">
        <v>3009</v>
      </c>
      <c r="B519" s="47">
        <v>134</v>
      </c>
      <c r="C519" s="25">
        <v>71</v>
      </c>
      <c r="D519" s="25">
        <v>63</v>
      </c>
      <c r="E519" s="25">
        <v>0</v>
      </c>
      <c r="F519" s="47">
        <v>15</v>
      </c>
      <c r="G519" s="51">
        <v>0</v>
      </c>
      <c r="H519" s="51">
        <v>15</v>
      </c>
      <c r="I519" s="51">
        <v>0</v>
      </c>
    </row>
    <row r="520" spans="1:9" ht="12.75" customHeight="1" x14ac:dyDescent="0.35">
      <c r="A520" s="48" t="s">
        <v>3010</v>
      </c>
      <c r="B520" s="47">
        <v>50</v>
      </c>
      <c r="C520" s="25">
        <v>26</v>
      </c>
      <c r="D520" s="25">
        <v>24</v>
      </c>
      <c r="E520" s="25">
        <v>0</v>
      </c>
      <c r="F520" s="47">
        <v>13</v>
      </c>
      <c r="G520" s="51">
        <v>0</v>
      </c>
      <c r="H520" s="51">
        <v>13</v>
      </c>
      <c r="I520" s="51">
        <v>0</v>
      </c>
    </row>
    <row r="521" spans="1:9" ht="12.75" customHeight="1" x14ac:dyDescent="0.35">
      <c r="A521" s="48" t="s">
        <v>3011</v>
      </c>
      <c r="B521" s="47">
        <v>32</v>
      </c>
      <c r="C521" s="25">
        <v>0</v>
      </c>
      <c r="D521" s="25">
        <v>32</v>
      </c>
      <c r="E521" s="25">
        <v>0</v>
      </c>
      <c r="F521" s="47">
        <v>3</v>
      </c>
      <c r="G521" s="51">
        <v>0</v>
      </c>
      <c r="H521" s="51">
        <v>3</v>
      </c>
      <c r="I521" s="51">
        <v>0</v>
      </c>
    </row>
    <row r="522" spans="1:9" ht="12.75" customHeight="1" x14ac:dyDescent="0.35">
      <c r="A522" s="48" t="s">
        <v>3012</v>
      </c>
      <c r="B522" s="47">
        <v>60</v>
      </c>
      <c r="C522" s="25">
        <v>26</v>
      </c>
      <c r="D522" s="25">
        <v>34</v>
      </c>
      <c r="E522" s="25">
        <v>0</v>
      </c>
      <c r="F522" s="47">
        <v>2</v>
      </c>
      <c r="G522" s="51">
        <v>1</v>
      </c>
      <c r="H522" s="51">
        <v>1</v>
      </c>
      <c r="I522" s="51">
        <v>0</v>
      </c>
    </row>
    <row r="523" spans="1:9" ht="12.75" customHeight="1" x14ac:dyDescent="0.35">
      <c r="A523" s="48" t="s">
        <v>3013</v>
      </c>
      <c r="B523" s="47">
        <v>121</v>
      </c>
      <c r="C523" s="25">
        <v>68</v>
      </c>
      <c r="D523" s="25">
        <v>53</v>
      </c>
      <c r="E523" s="25">
        <v>0</v>
      </c>
      <c r="F523" s="47">
        <v>11</v>
      </c>
      <c r="G523" s="51">
        <v>6</v>
      </c>
      <c r="H523" s="51">
        <v>5</v>
      </c>
      <c r="I523" s="51">
        <v>0</v>
      </c>
    </row>
    <row r="524" spans="1:9" ht="12.75" customHeight="1" x14ac:dyDescent="0.35">
      <c r="A524" s="48" t="s">
        <v>3014</v>
      </c>
      <c r="B524" s="47">
        <v>28</v>
      </c>
      <c r="C524" s="25">
        <v>7</v>
      </c>
      <c r="D524" s="25">
        <v>21</v>
      </c>
      <c r="E524" s="25">
        <v>0</v>
      </c>
      <c r="F524" s="47">
        <v>2</v>
      </c>
      <c r="G524" s="51">
        <v>1</v>
      </c>
      <c r="H524" s="51">
        <v>1</v>
      </c>
      <c r="I524" s="51">
        <v>0</v>
      </c>
    </row>
    <row r="525" spans="1:9" ht="12.75" customHeight="1" x14ac:dyDescent="0.35">
      <c r="A525" s="48" t="s">
        <v>3015</v>
      </c>
      <c r="B525" s="47">
        <v>61</v>
      </c>
      <c r="C525" s="25">
        <v>19</v>
      </c>
      <c r="D525" s="25">
        <v>42</v>
      </c>
      <c r="E525" s="25">
        <v>0</v>
      </c>
      <c r="F525" s="47">
        <v>3</v>
      </c>
      <c r="G525" s="51">
        <v>1</v>
      </c>
      <c r="H525" s="51">
        <v>2</v>
      </c>
      <c r="I525" s="51">
        <v>0</v>
      </c>
    </row>
    <row r="526" spans="1:9" ht="12.75" customHeight="1" x14ac:dyDescent="0.35">
      <c r="A526" s="48" t="s">
        <v>3016</v>
      </c>
      <c r="B526" s="47">
        <v>12</v>
      </c>
      <c r="C526" s="25">
        <v>4</v>
      </c>
      <c r="D526" s="25">
        <v>8</v>
      </c>
      <c r="E526" s="25">
        <v>0</v>
      </c>
      <c r="F526" s="47">
        <v>4</v>
      </c>
      <c r="G526" s="51">
        <v>2</v>
      </c>
      <c r="H526" s="51">
        <v>2</v>
      </c>
      <c r="I526" s="51">
        <v>0</v>
      </c>
    </row>
    <row r="527" spans="1:9" ht="12.75" customHeight="1" x14ac:dyDescent="0.35">
      <c r="A527" s="48" t="s">
        <v>3017</v>
      </c>
      <c r="B527" s="47">
        <v>34</v>
      </c>
      <c r="C527" s="25">
        <v>16</v>
      </c>
      <c r="D527" s="25">
        <v>18</v>
      </c>
      <c r="E527" s="25">
        <v>0</v>
      </c>
      <c r="F527" s="47">
        <v>2</v>
      </c>
      <c r="G527" s="51">
        <v>1</v>
      </c>
      <c r="H527" s="51">
        <v>1</v>
      </c>
      <c r="I527" s="51">
        <v>0</v>
      </c>
    </row>
    <row r="528" spans="1:9" ht="12.75" customHeight="1" x14ac:dyDescent="0.35">
      <c r="A528" s="48" t="s">
        <v>3018</v>
      </c>
      <c r="B528" s="47">
        <v>17</v>
      </c>
      <c r="C528" s="25">
        <v>6</v>
      </c>
      <c r="D528" s="25">
        <v>11</v>
      </c>
      <c r="E528" s="25">
        <v>0</v>
      </c>
      <c r="F528" s="47">
        <v>2</v>
      </c>
      <c r="G528" s="51">
        <v>1</v>
      </c>
      <c r="H528" s="51">
        <v>1</v>
      </c>
      <c r="I528" s="51">
        <v>0</v>
      </c>
    </row>
    <row r="529" spans="1:9" ht="12.75" customHeight="1" x14ac:dyDescent="0.35">
      <c r="A529" s="48" t="s">
        <v>3019</v>
      </c>
      <c r="B529" s="47">
        <v>17</v>
      </c>
      <c r="C529" s="25">
        <v>10</v>
      </c>
      <c r="D529" s="25">
        <v>7</v>
      </c>
      <c r="E529" s="25">
        <v>0</v>
      </c>
      <c r="F529" s="47">
        <v>2</v>
      </c>
      <c r="G529" s="51">
        <v>1</v>
      </c>
      <c r="H529" s="51">
        <v>1</v>
      </c>
      <c r="I529" s="51">
        <v>0</v>
      </c>
    </row>
    <row r="530" spans="1:9" ht="12.75" customHeight="1" x14ac:dyDescent="0.35">
      <c r="A530" s="48" t="s">
        <v>3020</v>
      </c>
      <c r="B530" s="47">
        <v>50</v>
      </c>
      <c r="C530" s="25">
        <v>21</v>
      </c>
      <c r="D530" s="25">
        <v>29</v>
      </c>
      <c r="E530" s="25">
        <v>0</v>
      </c>
      <c r="F530" s="47">
        <v>4</v>
      </c>
      <c r="G530" s="51">
        <v>2</v>
      </c>
      <c r="H530" s="51">
        <v>2</v>
      </c>
      <c r="I530" s="51">
        <v>0</v>
      </c>
    </row>
    <row r="531" spans="1:9" ht="12.75" customHeight="1" x14ac:dyDescent="0.35">
      <c r="A531" s="48" t="s">
        <v>3021</v>
      </c>
      <c r="B531" s="47">
        <v>51</v>
      </c>
      <c r="C531" s="25">
        <v>20</v>
      </c>
      <c r="D531" s="25">
        <v>31</v>
      </c>
      <c r="E531" s="25">
        <v>0</v>
      </c>
      <c r="F531" s="47">
        <v>4</v>
      </c>
      <c r="G531" s="51">
        <v>2</v>
      </c>
      <c r="H531" s="51">
        <v>2</v>
      </c>
      <c r="I531" s="51">
        <v>0</v>
      </c>
    </row>
    <row r="532" spans="1:9" ht="12.75" customHeight="1" x14ac:dyDescent="0.35">
      <c r="A532" s="48" t="s">
        <v>3022</v>
      </c>
      <c r="B532" s="47">
        <v>54</v>
      </c>
      <c r="C532" s="25">
        <v>13</v>
      </c>
      <c r="D532" s="25">
        <v>41</v>
      </c>
      <c r="E532" s="25">
        <v>0</v>
      </c>
      <c r="F532" s="47">
        <v>3</v>
      </c>
      <c r="G532" s="51">
        <v>1</v>
      </c>
      <c r="H532" s="51">
        <v>2</v>
      </c>
      <c r="I532" s="51">
        <v>0</v>
      </c>
    </row>
    <row r="533" spans="1:9" ht="12.75" customHeight="1" x14ac:dyDescent="0.35">
      <c r="A533" s="48" t="s">
        <v>3023</v>
      </c>
      <c r="B533" s="47">
        <v>13</v>
      </c>
      <c r="C533" s="25">
        <v>5</v>
      </c>
      <c r="D533" s="25">
        <v>8</v>
      </c>
      <c r="E533" s="25">
        <v>0</v>
      </c>
      <c r="F533" s="47">
        <v>3</v>
      </c>
      <c r="G533" s="51">
        <v>1</v>
      </c>
      <c r="H533" s="51">
        <v>2</v>
      </c>
      <c r="I533" s="51">
        <v>0</v>
      </c>
    </row>
    <row r="534" spans="1:9" ht="12.75" customHeight="1" x14ac:dyDescent="0.35">
      <c r="A534" s="48" t="s">
        <v>3024</v>
      </c>
      <c r="B534" s="47">
        <v>11</v>
      </c>
      <c r="C534" s="25">
        <v>4</v>
      </c>
      <c r="D534" s="25">
        <v>7</v>
      </c>
      <c r="E534" s="25">
        <v>0</v>
      </c>
      <c r="F534" s="47">
        <v>4</v>
      </c>
      <c r="G534" s="51">
        <v>2</v>
      </c>
      <c r="H534" s="51">
        <v>2</v>
      </c>
      <c r="I534" s="51">
        <v>0</v>
      </c>
    </row>
    <row r="535" spans="1:9" ht="12.75" customHeight="1" x14ac:dyDescent="0.35">
      <c r="A535" s="48" t="s">
        <v>3025</v>
      </c>
      <c r="B535" s="47">
        <v>11</v>
      </c>
      <c r="C535" s="25">
        <v>6</v>
      </c>
      <c r="D535" s="25">
        <v>5</v>
      </c>
      <c r="E535" s="25">
        <v>0</v>
      </c>
      <c r="F535" s="47">
        <v>2</v>
      </c>
      <c r="G535" s="51">
        <v>1</v>
      </c>
      <c r="H535" s="51">
        <v>1</v>
      </c>
      <c r="I535" s="51">
        <v>0</v>
      </c>
    </row>
    <row r="536" spans="1:9" ht="12.75" customHeight="1" x14ac:dyDescent="0.35">
      <c r="A536" s="48" t="s">
        <v>3026</v>
      </c>
      <c r="B536" s="47">
        <v>14</v>
      </c>
      <c r="C536" s="25">
        <v>6</v>
      </c>
      <c r="D536" s="25">
        <v>8</v>
      </c>
      <c r="E536" s="25">
        <v>0</v>
      </c>
      <c r="F536" s="47">
        <v>2</v>
      </c>
      <c r="G536" s="51">
        <v>1</v>
      </c>
      <c r="H536" s="51">
        <v>1</v>
      </c>
      <c r="I536" s="51">
        <v>0</v>
      </c>
    </row>
    <row r="537" spans="1:9" ht="12.75" customHeight="1" x14ac:dyDescent="0.35">
      <c r="A537" s="48" t="s">
        <v>3027</v>
      </c>
      <c r="B537" s="47">
        <v>24</v>
      </c>
      <c r="C537" s="25">
        <v>15</v>
      </c>
      <c r="D537" s="25">
        <v>9</v>
      </c>
      <c r="E537" s="25">
        <v>0</v>
      </c>
      <c r="F537" s="47">
        <v>2</v>
      </c>
      <c r="G537" s="51">
        <v>1</v>
      </c>
      <c r="H537" s="51">
        <v>1</v>
      </c>
      <c r="I537" s="51">
        <v>0</v>
      </c>
    </row>
    <row r="538" spans="1:9" ht="12.75" customHeight="1" x14ac:dyDescent="0.35">
      <c r="A538" s="48" t="s">
        <v>3028</v>
      </c>
      <c r="B538" s="47">
        <v>34</v>
      </c>
      <c r="C538" s="25">
        <v>24</v>
      </c>
      <c r="D538" s="25">
        <v>10</v>
      </c>
      <c r="E538" s="25">
        <v>0</v>
      </c>
      <c r="F538" s="47">
        <v>7</v>
      </c>
      <c r="G538" s="51">
        <v>2</v>
      </c>
      <c r="H538" s="51">
        <v>5</v>
      </c>
      <c r="I538" s="51">
        <v>0</v>
      </c>
    </row>
    <row r="539" spans="1:9" ht="12.75" customHeight="1" x14ac:dyDescent="0.35">
      <c r="A539" s="48" t="s">
        <v>3029</v>
      </c>
      <c r="B539" s="47">
        <v>32</v>
      </c>
      <c r="C539" s="25">
        <v>18</v>
      </c>
      <c r="D539" s="25">
        <v>14</v>
      </c>
      <c r="E539" s="25">
        <v>0</v>
      </c>
      <c r="F539" s="47">
        <v>8</v>
      </c>
      <c r="G539" s="51">
        <v>8</v>
      </c>
      <c r="H539" s="51">
        <v>0</v>
      </c>
      <c r="I539" s="51">
        <v>0</v>
      </c>
    </row>
    <row r="540" spans="1:9" ht="12.75" customHeight="1" x14ac:dyDescent="0.35">
      <c r="A540" s="48" t="s">
        <v>3030</v>
      </c>
      <c r="B540" s="47">
        <v>52</v>
      </c>
      <c r="C540" s="25">
        <v>23</v>
      </c>
      <c r="D540" s="25">
        <v>29</v>
      </c>
      <c r="E540" s="25">
        <v>0</v>
      </c>
      <c r="F540" s="47">
        <v>4</v>
      </c>
      <c r="G540" s="51">
        <v>4</v>
      </c>
      <c r="H540" s="51">
        <v>0</v>
      </c>
      <c r="I540" s="51">
        <v>0</v>
      </c>
    </row>
    <row r="541" spans="1:9" ht="12.75" customHeight="1" x14ac:dyDescent="0.35">
      <c r="A541" s="48" t="s">
        <v>3031</v>
      </c>
      <c r="B541" s="47">
        <v>44</v>
      </c>
      <c r="C541" s="25">
        <v>16</v>
      </c>
      <c r="D541" s="25">
        <v>28</v>
      </c>
      <c r="E541" s="25">
        <v>0</v>
      </c>
      <c r="F541" s="47">
        <v>7</v>
      </c>
      <c r="G541" s="51">
        <v>1</v>
      </c>
      <c r="H541" s="51">
        <v>6</v>
      </c>
      <c r="I541" s="51">
        <v>0</v>
      </c>
    </row>
    <row r="542" spans="1:9" ht="12.75" customHeight="1" x14ac:dyDescent="0.35">
      <c r="A542" s="48" t="s">
        <v>1893</v>
      </c>
      <c r="B542" s="47">
        <v>114</v>
      </c>
      <c r="C542" s="25">
        <v>37</v>
      </c>
      <c r="D542" s="25">
        <v>77</v>
      </c>
      <c r="E542" s="25">
        <v>0</v>
      </c>
      <c r="F542" s="47">
        <v>9</v>
      </c>
      <c r="G542" s="51">
        <v>1</v>
      </c>
      <c r="H542" s="51">
        <v>8</v>
      </c>
      <c r="I542" s="51">
        <v>0</v>
      </c>
    </row>
    <row r="543" spans="1:9" ht="12.75" customHeight="1" x14ac:dyDescent="0.35">
      <c r="A543" s="48" t="s">
        <v>1894</v>
      </c>
      <c r="B543" s="47">
        <v>59</v>
      </c>
      <c r="C543" s="25">
        <v>27</v>
      </c>
      <c r="D543" s="25">
        <v>32</v>
      </c>
      <c r="E543" s="25">
        <v>0</v>
      </c>
      <c r="F543" s="47">
        <v>6</v>
      </c>
      <c r="G543" s="51">
        <v>2</v>
      </c>
      <c r="H543" s="51">
        <v>4</v>
      </c>
      <c r="I543" s="51">
        <v>0</v>
      </c>
    </row>
    <row r="544" spans="1:9" ht="12.75" customHeight="1" x14ac:dyDescent="0.35">
      <c r="A544" s="48" t="s">
        <v>3032</v>
      </c>
      <c r="B544" s="47">
        <v>48</v>
      </c>
      <c r="C544" s="25">
        <v>47</v>
      </c>
      <c r="D544" s="25">
        <v>1</v>
      </c>
      <c r="E544" s="25">
        <v>0</v>
      </c>
      <c r="F544" s="47">
        <v>6</v>
      </c>
      <c r="G544" s="51">
        <v>4</v>
      </c>
      <c r="H544" s="51">
        <v>2</v>
      </c>
      <c r="I544" s="51">
        <v>0</v>
      </c>
    </row>
    <row r="545" spans="1:9" ht="12.75" customHeight="1" x14ac:dyDescent="0.35">
      <c r="A545" s="48" t="s">
        <v>3033</v>
      </c>
      <c r="B545" s="47">
        <v>120</v>
      </c>
      <c r="C545" s="25">
        <v>45</v>
      </c>
      <c r="D545" s="25">
        <v>75</v>
      </c>
      <c r="E545" s="25">
        <v>0</v>
      </c>
      <c r="F545" s="47">
        <v>1</v>
      </c>
      <c r="G545" s="51">
        <v>1</v>
      </c>
      <c r="H545" s="51">
        <v>0</v>
      </c>
      <c r="I545" s="51">
        <v>0</v>
      </c>
    </row>
    <row r="546" spans="1:9" ht="12.75" customHeight="1" x14ac:dyDescent="0.35">
      <c r="A546" s="48" t="s">
        <v>3034</v>
      </c>
      <c r="B546" s="47">
        <v>34</v>
      </c>
      <c r="C546" s="25">
        <v>20</v>
      </c>
      <c r="D546" s="25">
        <v>14</v>
      </c>
      <c r="E546" s="25">
        <v>0</v>
      </c>
      <c r="F546" s="47">
        <v>7</v>
      </c>
      <c r="G546" s="51">
        <v>0</v>
      </c>
      <c r="H546" s="51">
        <v>7</v>
      </c>
      <c r="I546" s="51">
        <v>0</v>
      </c>
    </row>
    <row r="547" spans="1:9" ht="12.75" customHeight="1" x14ac:dyDescent="0.35">
      <c r="A547" s="48" t="s">
        <v>3035</v>
      </c>
      <c r="B547" s="47">
        <v>104</v>
      </c>
      <c r="C547" s="25">
        <v>15</v>
      </c>
      <c r="D547" s="25">
        <v>89</v>
      </c>
      <c r="E547" s="25">
        <v>0</v>
      </c>
      <c r="F547" s="47">
        <v>5</v>
      </c>
      <c r="G547" s="51">
        <v>0</v>
      </c>
      <c r="H547" s="51">
        <v>5</v>
      </c>
      <c r="I547" s="51">
        <v>0</v>
      </c>
    </row>
    <row r="548" spans="1:9" ht="12.75" customHeight="1" x14ac:dyDescent="0.35">
      <c r="A548" s="48" t="s">
        <v>3036</v>
      </c>
      <c r="B548" s="47">
        <v>130</v>
      </c>
      <c r="C548" s="25">
        <v>52</v>
      </c>
      <c r="D548" s="25">
        <v>78</v>
      </c>
      <c r="E548" s="25">
        <v>0</v>
      </c>
      <c r="F548" s="47">
        <v>37</v>
      </c>
      <c r="G548" s="51">
        <v>18</v>
      </c>
      <c r="H548" s="51">
        <v>19</v>
      </c>
      <c r="I548" s="51">
        <v>0</v>
      </c>
    </row>
    <row r="549" spans="1:9" ht="12.75" customHeight="1" x14ac:dyDescent="0.35">
      <c r="A549" s="48" t="s">
        <v>3037</v>
      </c>
      <c r="B549" s="47">
        <v>22</v>
      </c>
      <c r="C549" s="25">
        <v>13</v>
      </c>
      <c r="D549" s="25">
        <v>9</v>
      </c>
      <c r="E549" s="25">
        <v>0</v>
      </c>
      <c r="F549" s="47">
        <v>3</v>
      </c>
      <c r="G549" s="51">
        <v>0</v>
      </c>
      <c r="H549" s="51">
        <v>3</v>
      </c>
      <c r="I549" s="51">
        <v>0</v>
      </c>
    </row>
    <row r="550" spans="1:9" ht="12.75" customHeight="1" x14ac:dyDescent="0.35">
      <c r="A550" s="48" t="s">
        <v>3038</v>
      </c>
      <c r="B550" s="47">
        <v>194</v>
      </c>
      <c r="C550" s="25">
        <v>104</v>
      </c>
      <c r="D550" s="25">
        <v>90</v>
      </c>
      <c r="E550" s="25">
        <v>0</v>
      </c>
      <c r="F550" s="47">
        <v>3</v>
      </c>
      <c r="G550" s="51">
        <v>2</v>
      </c>
      <c r="H550" s="51">
        <v>1</v>
      </c>
      <c r="I550" s="51">
        <v>0</v>
      </c>
    </row>
    <row r="551" spans="1:9" ht="12.75" customHeight="1" x14ac:dyDescent="0.35">
      <c r="A551" s="48" t="s">
        <v>3039</v>
      </c>
      <c r="B551" s="47">
        <v>554</v>
      </c>
      <c r="C551" s="25">
        <v>233</v>
      </c>
      <c r="D551" s="25">
        <v>321</v>
      </c>
      <c r="E551" s="25">
        <v>0</v>
      </c>
      <c r="F551" s="47">
        <v>17</v>
      </c>
      <c r="G551" s="51">
        <v>9</v>
      </c>
      <c r="H551" s="51">
        <v>8</v>
      </c>
      <c r="I551" s="51">
        <v>0</v>
      </c>
    </row>
    <row r="552" spans="1:9" ht="12.75" customHeight="1" x14ac:dyDescent="0.35">
      <c r="A552" s="48" t="s">
        <v>3040</v>
      </c>
      <c r="B552" s="47">
        <v>359</v>
      </c>
      <c r="C552" s="25">
        <v>37</v>
      </c>
      <c r="D552" s="25">
        <v>322</v>
      </c>
      <c r="E552" s="25">
        <v>0</v>
      </c>
      <c r="F552" s="47">
        <v>21</v>
      </c>
      <c r="G552" s="51">
        <v>8</v>
      </c>
      <c r="H552" s="51">
        <v>13</v>
      </c>
      <c r="I552" s="51">
        <v>0</v>
      </c>
    </row>
    <row r="553" spans="1:9" ht="12.75" customHeight="1" x14ac:dyDescent="0.35">
      <c r="A553" s="48" t="s">
        <v>3041</v>
      </c>
      <c r="B553" s="47">
        <v>10</v>
      </c>
      <c r="C553" s="25">
        <v>9</v>
      </c>
      <c r="D553" s="25">
        <v>1</v>
      </c>
      <c r="E553" s="25">
        <v>0</v>
      </c>
      <c r="F553" s="47">
        <v>2</v>
      </c>
      <c r="G553" s="51">
        <v>0</v>
      </c>
      <c r="H553" s="51">
        <v>2</v>
      </c>
      <c r="I553" s="51">
        <v>0</v>
      </c>
    </row>
    <row r="554" spans="1:9" ht="12.75" customHeight="1" x14ac:dyDescent="0.35">
      <c r="A554" s="48" t="s">
        <v>3042</v>
      </c>
      <c r="B554" s="47">
        <v>102</v>
      </c>
      <c r="C554" s="25">
        <v>47</v>
      </c>
      <c r="D554" s="25">
        <v>55</v>
      </c>
      <c r="E554" s="25">
        <v>0</v>
      </c>
      <c r="F554" s="47">
        <v>3</v>
      </c>
      <c r="G554" s="51">
        <v>0</v>
      </c>
      <c r="H554" s="51">
        <v>3</v>
      </c>
      <c r="I554" s="51">
        <v>0</v>
      </c>
    </row>
    <row r="555" spans="1:9" ht="12.75" customHeight="1" x14ac:dyDescent="0.35">
      <c r="A555" s="48" t="s">
        <v>1895</v>
      </c>
      <c r="B555" s="47">
        <v>139</v>
      </c>
      <c r="C555" s="25">
        <v>18</v>
      </c>
      <c r="D555" s="25">
        <v>121</v>
      </c>
      <c r="E555" s="25">
        <v>0</v>
      </c>
      <c r="F555" s="47">
        <v>25</v>
      </c>
      <c r="G555" s="51">
        <v>4</v>
      </c>
      <c r="H555" s="51">
        <v>21</v>
      </c>
      <c r="I555" s="51">
        <v>0</v>
      </c>
    </row>
    <row r="556" spans="1:9" ht="12.75" customHeight="1" x14ac:dyDescent="0.35">
      <c r="A556" s="48" t="s">
        <v>3043</v>
      </c>
      <c r="B556" s="47">
        <v>28</v>
      </c>
      <c r="C556" s="25">
        <v>25</v>
      </c>
      <c r="D556" s="25">
        <v>3</v>
      </c>
      <c r="E556" s="25">
        <v>0</v>
      </c>
      <c r="F556" s="47">
        <v>22</v>
      </c>
      <c r="G556" s="51">
        <v>22</v>
      </c>
      <c r="H556" s="51">
        <v>0</v>
      </c>
      <c r="I556" s="51">
        <v>0</v>
      </c>
    </row>
    <row r="557" spans="1:9" ht="12.75" customHeight="1" x14ac:dyDescent="0.35">
      <c r="A557" s="48" t="s">
        <v>1896</v>
      </c>
      <c r="B557" s="47">
        <v>77</v>
      </c>
      <c r="C557" s="25">
        <v>20</v>
      </c>
      <c r="D557" s="25">
        <v>57</v>
      </c>
      <c r="E557" s="25">
        <v>0</v>
      </c>
      <c r="F557" s="47">
        <v>6</v>
      </c>
      <c r="G557" s="51">
        <v>1</v>
      </c>
      <c r="H557" s="51">
        <v>5</v>
      </c>
      <c r="I557" s="51">
        <v>0</v>
      </c>
    </row>
    <row r="558" spans="1:9" ht="12.75" customHeight="1" x14ac:dyDescent="0.35">
      <c r="A558" s="48" t="s">
        <v>3044</v>
      </c>
      <c r="B558" s="47">
        <v>9</v>
      </c>
      <c r="C558" s="25">
        <v>7</v>
      </c>
      <c r="D558" s="25">
        <v>2</v>
      </c>
      <c r="E558" s="25">
        <v>0</v>
      </c>
      <c r="F558" s="47">
        <v>10</v>
      </c>
      <c r="G558" s="51">
        <v>7</v>
      </c>
      <c r="H558" s="51">
        <v>3</v>
      </c>
      <c r="I558" s="51">
        <v>0</v>
      </c>
    </row>
    <row r="559" spans="1:9" ht="12.75" customHeight="1" x14ac:dyDescent="0.35">
      <c r="A559" s="48" t="s">
        <v>3045</v>
      </c>
      <c r="B559" s="47">
        <v>50</v>
      </c>
      <c r="C559" s="25">
        <v>30</v>
      </c>
      <c r="D559" s="25">
        <v>20</v>
      </c>
      <c r="E559" s="25">
        <v>0</v>
      </c>
      <c r="F559" s="47">
        <v>10</v>
      </c>
      <c r="G559" s="51">
        <v>7</v>
      </c>
      <c r="H559" s="51">
        <v>3</v>
      </c>
      <c r="I559" s="51">
        <v>0</v>
      </c>
    </row>
    <row r="560" spans="1:9" ht="12.75" customHeight="1" x14ac:dyDescent="0.35">
      <c r="A560" s="48" t="s">
        <v>1897</v>
      </c>
      <c r="B560" s="47">
        <v>276</v>
      </c>
      <c r="C560" s="25">
        <v>119</v>
      </c>
      <c r="D560" s="25">
        <v>157</v>
      </c>
      <c r="E560" s="25">
        <v>0</v>
      </c>
      <c r="F560" s="47">
        <v>7</v>
      </c>
      <c r="G560" s="51">
        <v>7</v>
      </c>
      <c r="H560" s="51">
        <v>0</v>
      </c>
      <c r="I560" s="51">
        <v>0</v>
      </c>
    </row>
    <row r="561" spans="1:25" ht="12.75" customHeight="1" x14ac:dyDescent="0.35">
      <c r="A561" s="48" t="s">
        <v>3046</v>
      </c>
      <c r="B561" s="47">
        <v>97</v>
      </c>
      <c r="C561" s="25">
        <v>38</v>
      </c>
      <c r="D561" s="25">
        <v>59</v>
      </c>
      <c r="E561" s="25">
        <v>0</v>
      </c>
      <c r="F561" s="47">
        <v>29</v>
      </c>
      <c r="G561" s="51">
        <v>8</v>
      </c>
      <c r="H561" s="51">
        <v>21</v>
      </c>
      <c r="I561" s="51">
        <v>0</v>
      </c>
    </row>
    <row r="562" spans="1:25" ht="12.75" customHeight="1" x14ac:dyDescent="0.35">
      <c r="A562" s="48" t="s">
        <v>3047</v>
      </c>
      <c r="B562" s="47">
        <v>133</v>
      </c>
      <c r="C562" s="25">
        <v>76</v>
      </c>
      <c r="D562" s="25">
        <v>57</v>
      </c>
      <c r="E562" s="25">
        <v>0</v>
      </c>
      <c r="F562" s="47">
        <v>1</v>
      </c>
      <c r="G562" s="51">
        <v>0</v>
      </c>
      <c r="H562" s="51">
        <v>0</v>
      </c>
      <c r="I562" s="51">
        <v>1</v>
      </c>
    </row>
    <row r="563" spans="1:25" ht="12.75" customHeight="1" x14ac:dyDescent="0.35">
      <c r="A563" s="48" t="s">
        <v>3048</v>
      </c>
      <c r="B563" s="47">
        <v>192</v>
      </c>
      <c r="C563" s="25">
        <v>88</v>
      </c>
      <c r="D563" s="25">
        <v>104</v>
      </c>
      <c r="E563" s="25">
        <v>0</v>
      </c>
      <c r="F563" s="47">
        <v>22</v>
      </c>
      <c r="G563" s="51">
        <v>8</v>
      </c>
      <c r="H563" s="51">
        <v>14</v>
      </c>
      <c r="I563" s="51">
        <v>0</v>
      </c>
    </row>
    <row r="564" spans="1:25" ht="12.75" customHeight="1" x14ac:dyDescent="0.35">
      <c r="A564" s="48" t="s">
        <v>3049</v>
      </c>
      <c r="B564" s="47">
        <v>300</v>
      </c>
      <c r="C564" s="25">
        <v>132</v>
      </c>
      <c r="D564" s="25">
        <v>168</v>
      </c>
      <c r="E564" s="25">
        <v>0</v>
      </c>
      <c r="F564" s="47">
        <v>34</v>
      </c>
      <c r="G564" s="51">
        <v>0</v>
      </c>
      <c r="H564" s="51">
        <v>34</v>
      </c>
      <c r="I564" s="51">
        <v>0</v>
      </c>
    </row>
    <row r="565" spans="1:25" ht="12.75" customHeight="1" x14ac:dyDescent="0.35">
      <c r="A565" s="48" t="s">
        <v>3050</v>
      </c>
      <c r="B565" s="47">
        <v>20</v>
      </c>
      <c r="C565" s="25">
        <v>16</v>
      </c>
      <c r="D565" s="25">
        <v>4</v>
      </c>
      <c r="E565" s="25">
        <v>0</v>
      </c>
      <c r="F565" s="47">
        <v>5</v>
      </c>
      <c r="G565" s="51">
        <v>1</v>
      </c>
      <c r="H565" s="51">
        <v>4</v>
      </c>
      <c r="I565" s="51">
        <v>0</v>
      </c>
    </row>
    <row r="566" spans="1:25" ht="12.75" customHeight="1" x14ac:dyDescent="0.35">
      <c r="A566" s="48" t="s">
        <v>3051</v>
      </c>
      <c r="B566" s="47">
        <v>45</v>
      </c>
      <c r="C566" s="25">
        <v>29</v>
      </c>
      <c r="D566" s="25">
        <v>16</v>
      </c>
      <c r="E566" s="25">
        <v>0</v>
      </c>
      <c r="F566" s="47">
        <v>6</v>
      </c>
      <c r="G566" s="51">
        <v>5</v>
      </c>
      <c r="H566" s="51">
        <v>1</v>
      </c>
      <c r="I566" s="51">
        <v>0</v>
      </c>
    </row>
    <row r="567" spans="1:25" ht="12.75" customHeight="1" x14ac:dyDescent="0.35">
      <c r="A567" s="48" t="s">
        <v>3052</v>
      </c>
      <c r="B567" s="47">
        <v>9</v>
      </c>
      <c r="C567" s="25">
        <v>6</v>
      </c>
      <c r="D567" s="25">
        <v>3</v>
      </c>
      <c r="E567" s="25">
        <v>0</v>
      </c>
      <c r="F567" s="47">
        <v>2</v>
      </c>
      <c r="G567" s="51">
        <v>1</v>
      </c>
      <c r="H567" s="51">
        <v>1</v>
      </c>
      <c r="I567" s="51">
        <v>0</v>
      </c>
    </row>
    <row r="568" spans="1:25" ht="12.75" customHeight="1" x14ac:dyDescent="0.35">
      <c r="A568" s="48" t="s">
        <v>3053</v>
      </c>
      <c r="B568" s="47">
        <v>5933</v>
      </c>
      <c r="C568" s="25">
        <v>5560</v>
      </c>
      <c r="D568" s="25">
        <v>373</v>
      </c>
      <c r="E568" s="25">
        <v>0</v>
      </c>
      <c r="F568" s="47">
        <v>14</v>
      </c>
      <c r="G568" s="51">
        <v>12</v>
      </c>
      <c r="H568" s="51">
        <v>2</v>
      </c>
      <c r="I568" s="51">
        <v>0</v>
      </c>
    </row>
    <row r="569" spans="1:25" ht="12.75" customHeight="1" x14ac:dyDescent="0.35">
      <c r="A569" s="48" t="s">
        <v>3054</v>
      </c>
      <c r="B569" s="47">
        <v>71</v>
      </c>
      <c r="C569" s="25">
        <v>36</v>
      </c>
      <c r="D569" s="25">
        <v>35</v>
      </c>
      <c r="E569" s="25">
        <v>0</v>
      </c>
      <c r="F569" s="47">
        <v>9</v>
      </c>
      <c r="G569" s="51">
        <v>0</v>
      </c>
      <c r="H569" s="51">
        <v>9</v>
      </c>
      <c r="I569" s="51">
        <v>0</v>
      </c>
    </row>
    <row r="570" spans="1:25" ht="12.75" customHeight="1" x14ac:dyDescent="0.35">
      <c r="A570" s="48" t="s">
        <v>3055</v>
      </c>
      <c r="B570" s="47">
        <v>83</v>
      </c>
      <c r="C570" s="25">
        <v>33</v>
      </c>
      <c r="D570" s="25">
        <v>50</v>
      </c>
      <c r="E570" s="25">
        <v>0</v>
      </c>
      <c r="F570" s="47">
        <v>5</v>
      </c>
      <c r="G570" s="51">
        <v>1</v>
      </c>
      <c r="H570" s="51">
        <v>4</v>
      </c>
      <c r="I570" s="51">
        <v>0</v>
      </c>
    </row>
    <row r="571" spans="1:25" ht="12.75" customHeight="1" x14ac:dyDescent="0.35">
      <c r="A571" s="48" t="s">
        <v>3056</v>
      </c>
      <c r="B571" s="47">
        <v>29</v>
      </c>
      <c r="C571" s="25">
        <v>14</v>
      </c>
      <c r="D571" s="25">
        <v>15</v>
      </c>
      <c r="E571" s="25">
        <v>0</v>
      </c>
      <c r="F571" s="47">
        <v>2</v>
      </c>
      <c r="G571" s="51">
        <v>1</v>
      </c>
      <c r="H571" s="51">
        <v>1</v>
      </c>
      <c r="I571" s="51">
        <v>0</v>
      </c>
    </row>
    <row r="572" spans="1:25" ht="12.75" customHeight="1" x14ac:dyDescent="0.35">
      <c r="A572" s="48" t="s">
        <v>3057</v>
      </c>
      <c r="B572" s="47">
        <v>203</v>
      </c>
      <c r="C572" s="25">
        <v>99</v>
      </c>
      <c r="D572" s="25">
        <v>104</v>
      </c>
      <c r="E572" s="25">
        <v>0</v>
      </c>
      <c r="F572" s="47">
        <v>8</v>
      </c>
      <c r="G572" s="51">
        <v>1</v>
      </c>
      <c r="H572" s="51">
        <v>7</v>
      </c>
      <c r="I572" s="51">
        <v>0</v>
      </c>
    </row>
    <row r="573" spans="1:25" ht="12.75" customHeight="1" x14ac:dyDescent="0.35">
      <c r="A573" s="48" t="s">
        <v>3058</v>
      </c>
      <c r="B573" s="47">
        <v>103</v>
      </c>
      <c r="C573" s="25">
        <v>58</v>
      </c>
      <c r="D573" s="25">
        <v>45</v>
      </c>
      <c r="E573" s="25">
        <v>0</v>
      </c>
      <c r="F573" s="47">
        <v>18</v>
      </c>
      <c r="G573" s="51">
        <v>11</v>
      </c>
      <c r="H573" s="51">
        <v>7</v>
      </c>
      <c r="I573" s="51">
        <v>0</v>
      </c>
    </row>
    <row r="574" spans="1:25" ht="12.75" customHeight="1" x14ac:dyDescent="0.35">
      <c r="A574" s="48" t="s">
        <v>1898</v>
      </c>
      <c r="B574" s="47">
        <v>12</v>
      </c>
      <c r="C574" s="25">
        <v>2</v>
      </c>
      <c r="D574" s="25">
        <v>10</v>
      </c>
      <c r="E574" s="25">
        <v>0</v>
      </c>
      <c r="F574" s="47">
        <v>3</v>
      </c>
      <c r="G574" s="51">
        <v>1</v>
      </c>
      <c r="H574" s="51">
        <v>2</v>
      </c>
      <c r="I574" s="51">
        <v>0</v>
      </c>
      <c r="J574" s="43"/>
      <c r="K574" s="43"/>
      <c r="L574" s="43"/>
      <c r="M574" s="43"/>
      <c r="N574" s="43"/>
      <c r="O574" s="43"/>
      <c r="P574" s="43"/>
      <c r="Q574" s="43"/>
      <c r="R574" s="43"/>
      <c r="S574" s="43"/>
      <c r="T574" s="43"/>
      <c r="U574" s="43"/>
      <c r="V574" s="43"/>
      <c r="W574" s="43"/>
      <c r="X574" s="43"/>
      <c r="Y574" s="43"/>
    </row>
    <row r="575" spans="1:25" ht="12.75" customHeight="1" x14ac:dyDescent="0.35">
      <c r="A575" s="48" t="s">
        <v>3059</v>
      </c>
      <c r="B575" s="47">
        <v>111</v>
      </c>
      <c r="C575" s="25">
        <v>67</v>
      </c>
      <c r="D575" s="25">
        <v>44</v>
      </c>
      <c r="E575" s="25">
        <v>0</v>
      </c>
      <c r="F575" s="47">
        <v>9</v>
      </c>
      <c r="G575" s="51">
        <v>3</v>
      </c>
      <c r="H575" s="51">
        <v>6</v>
      </c>
      <c r="I575" s="51">
        <v>0</v>
      </c>
      <c r="J575" s="43"/>
      <c r="K575" s="43"/>
      <c r="L575" s="43"/>
      <c r="M575" s="43"/>
      <c r="N575" s="43"/>
      <c r="O575" s="43"/>
      <c r="P575" s="43"/>
      <c r="Q575" s="43"/>
      <c r="R575" s="43"/>
      <c r="S575" s="43"/>
      <c r="T575" s="43"/>
      <c r="U575" s="43"/>
      <c r="V575" s="43"/>
      <c r="W575" s="43"/>
      <c r="X575" s="43"/>
      <c r="Y575" s="43"/>
    </row>
    <row r="576" spans="1:25" ht="12.75" customHeight="1" x14ac:dyDescent="0.35">
      <c r="A576" s="48" t="s">
        <v>3060</v>
      </c>
      <c r="B576" s="47">
        <v>48</v>
      </c>
      <c r="C576" s="25">
        <v>15</v>
      </c>
      <c r="D576" s="25">
        <v>33</v>
      </c>
      <c r="E576" s="25">
        <v>0</v>
      </c>
      <c r="F576" s="47">
        <v>5</v>
      </c>
      <c r="G576" s="51">
        <v>4</v>
      </c>
      <c r="H576" s="51">
        <v>1</v>
      </c>
      <c r="I576" s="51">
        <v>0</v>
      </c>
      <c r="J576" s="43"/>
      <c r="K576" s="43"/>
      <c r="L576" s="43"/>
      <c r="M576" s="43"/>
      <c r="N576" s="43"/>
      <c r="O576" s="43"/>
      <c r="P576" s="43"/>
      <c r="Q576" s="43"/>
      <c r="R576" s="43"/>
      <c r="S576" s="43"/>
      <c r="T576" s="43"/>
      <c r="U576" s="43"/>
      <c r="V576" s="43"/>
      <c r="W576" s="43"/>
      <c r="X576" s="43"/>
      <c r="Y576" s="43"/>
    </row>
    <row r="577" spans="1:25" ht="12.75" customHeight="1" x14ac:dyDescent="0.35">
      <c r="A577" s="48" t="s">
        <v>3061</v>
      </c>
      <c r="B577" s="47">
        <v>10</v>
      </c>
      <c r="C577" s="25">
        <v>0</v>
      </c>
      <c r="D577" s="25">
        <v>10</v>
      </c>
      <c r="E577" s="25">
        <v>0</v>
      </c>
      <c r="F577" s="47">
        <v>2</v>
      </c>
      <c r="G577" s="51">
        <v>0</v>
      </c>
      <c r="H577" s="51">
        <v>2</v>
      </c>
      <c r="I577" s="51">
        <v>0</v>
      </c>
      <c r="J577" s="43"/>
      <c r="K577" s="43"/>
      <c r="L577" s="43"/>
      <c r="M577" s="43"/>
      <c r="N577" s="43"/>
      <c r="O577" s="43"/>
      <c r="P577" s="43"/>
      <c r="Q577" s="43"/>
      <c r="R577" s="43"/>
      <c r="S577" s="43"/>
      <c r="T577" s="43"/>
      <c r="U577" s="43"/>
      <c r="V577" s="43"/>
      <c r="W577" s="43"/>
      <c r="X577" s="43"/>
      <c r="Y577" s="43"/>
    </row>
    <row r="578" spans="1:25" ht="12.75" customHeight="1" x14ac:dyDescent="0.35">
      <c r="A578" s="48" t="s">
        <v>3062</v>
      </c>
      <c r="B578" s="47">
        <v>70</v>
      </c>
      <c r="C578" s="25">
        <v>0</v>
      </c>
      <c r="D578" s="25">
        <v>70</v>
      </c>
      <c r="E578" s="25">
        <v>0</v>
      </c>
      <c r="F578" s="47">
        <v>7</v>
      </c>
      <c r="G578" s="51">
        <v>0</v>
      </c>
      <c r="H578" s="51">
        <v>7</v>
      </c>
      <c r="I578" s="51">
        <v>0</v>
      </c>
      <c r="J578" s="43"/>
      <c r="K578" s="43"/>
      <c r="L578" s="43"/>
      <c r="M578" s="43"/>
      <c r="N578" s="43"/>
      <c r="O578" s="43"/>
      <c r="P578" s="43"/>
      <c r="Q578" s="43"/>
      <c r="R578" s="43"/>
      <c r="S578" s="43"/>
      <c r="T578" s="43"/>
      <c r="U578" s="43"/>
      <c r="V578" s="43"/>
      <c r="W578" s="43"/>
      <c r="X578" s="43"/>
      <c r="Y578" s="43"/>
    </row>
    <row r="579" spans="1:25" ht="12.75" customHeight="1" x14ac:dyDescent="0.35">
      <c r="A579" s="48" t="s">
        <v>3063</v>
      </c>
      <c r="B579" s="47">
        <v>40</v>
      </c>
      <c r="C579" s="25">
        <v>18</v>
      </c>
      <c r="D579" s="25">
        <v>22</v>
      </c>
      <c r="E579" s="25">
        <v>0</v>
      </c>
      <c r="F579" s="47">
        <v>3</v>
      </c>
      <c r="G579" s="51">
        <v>2</v>
      </c>
      <c r="H579" s="51">
        <v>1</v>
      </c>
      <c r="I579" s="51">
        <v>0</v>
      </c>
      <c r="J579" s="43"/>
      <c r="K579" s="43"/>
      <c r="L579" s="43"/>
      <c r="M579" s="43"/>
      <c r="N579" s="43"/>
      <c r="O579" s="43"/>
      <c r="P579" s="43"/>
      <c r="Q579" s="43"/>
      <c r="R579" s="43"/>
      <c r="S579" s="43"/>
      <c r="T579" s="43"/>
      <c r="U579" s="43"/>
      <c r="V579" s="43"/>
      <c r="W579" s="43"/>
      <c r="X579" s="43"/>
      <c r="Y579" s="43"/>
    </row>
    <row r="580" spans="1:25" ht="12.75" customHeight="1" x14ac:dyDescent="0.35">
      <c r="A580" s="48" t="s">
        <v>3064</v>
      </c>
      <c r="B580" s="47">
        <v>32</v>
      </c>
      <c r="C580" s="25">
        <v>15</v>
      </c>
      <c r="D580" s="25">
        <v>17</v>
      </c>
      <c r="E580" s="25">
        <v>0</v>
      </c>
      <c r="F580" s="47">
        <v>2</v>
      </c>
      <c r="G580" s="51">
        <v>0</v>
      </c>
      <c r="H580" s="51">
        <v>2</v>
      </c>
      <c r="I580" s="51">
        <v>0</v>
      </c>
      <c r="J580" s="43"/>
      <c r="K580" s="43"/>
      <c r="L580" s="43"/>
      <c r="M580" s="43"/>
      <c r="N580" s="43"/>
      <c r="O580" s="43"/>
      <c r="P580" s="43"/>
      <c r="Q580" s="43"/>
      <c r="R580" s="43"/>
      <c r="S580" s="43"/>
      <c r="T580" s="43"/>
      <c r="U580" s="43"/>
      <c r="V580" s="43"/>
      <c r="W580" s="43"/>
      <c r="X580" s="43"/>
      <c r="Y580" s="43"/>
    </row>
    <row r="581" spans="1:25" ht="12.75" customHeight="1" x14ac:dyDescent="0.35">
      <c r="A581" s="48" t="s">
        <v>3065</v>
      </c>
      <c r="B581" s="47">
        <v>93</v>
      </c>
      <c r="C581" s="25">
        <v>34</v>
      </c>
      <c r="D581" s="25">
        <v>59</v>
      </c>
      <c r="E581" s="25">
        <v>0</v>
      </c>
      <c r="F581" s="47">
        <v>16</v>
      </c>
      <c r="G581" s="51">
        <v>0</v>
      </c>
      <c r="H581" s="51">
        <v>16</v>
      </c>
      <c r="I581" s="51">
        <v>0</v>
      </c>
      <c r="J581" s="43"/>
      <c r="K581" s="43"/>
      <c r="L581" s="43"/>
      <c r="M581" s="43"/>
      <c r="N581" s="43"/>
      <c r="O581" s="43"/>
      <c r="P581" s="43"/>
      <c r="Q581" s="43"/>
      <c r="R581" s="43"/>
      <c r="S581" s="43"/>
      <c r="T581" s="43"/>
      <c r="U581" s="43"/>
      <c r="V581" s="43"/>
      <c r="W581" s="43"/>
      <c r="X581" s="43"/>
      <c r="Y581" s="43"/>
    </row>
    <row r="582" spans="1:25" ht="12.75" customHeight="1" x14ac:dyDescent="0.35">
      <c r="A582" s="48" t="s">
        <v>3066</v>
      </c>
      <c r="B582" s="47">
        <v>79</v>
      </c>
      <c r="C582" s="25">
        <v>75</v>
      </c>
      <c r="D582" s="25">
        <v>4</v>
      </c>
      <c r="E582" s="25">
        <v>0</v>
      </c>
      <c r="F582" s="47">
        <v>4</v>
      </c>
      <c r="G582" s="51">
        <v>4</v>
      </c>
      <c r="H582" s="51">
        <v>0</v>
      </c>
      <c r="I582" s="51">
        <v>0</v>
      </c>
      <c r="J582" s="43"/>
      <c r="K582" s="43"/>
      <c r="L582" s="43"/>
      <c r="M582" s="43"/>
      <c r="N582" s="43"/>
      <c r="O582" s="43"/>
      <c r="P582" s="43"/>
      <c r="Q582" s="43"/>
      <c r="R582" s="43"/>
      <c r="S582" s="43"/>
      <c r="T582" s="43"/>
      <c r="U582" s="43"/>
      <c r="V582" s="43"/>
      <c r="W582" s="43"/>
      <c r="X582" s="43"/>
      <c r="Y582" s="43"/>
    </row>
    <row r="583" spans="1:25" ht="12.75" customHeight="1" x14ac:dyDescent="0.35">
      <c r="A583" s="48" t="s">
        <v>3067</v>
      </c>
      <c r="B583" s="47">
        <v>703</v>
      </c>
      <c r="C583" s="25">
        <v>318</v>
      </c>
      <c r="D583" s="25">
        <v>385</v>
      </c>
      <c r="E583" s="25">
        <v>0</v>
      </c>
      <c r="F583" s="47">
        <v>13</v>
      </c>
      <c r="G583" s="51">
        <v>10</v>
      </c>
      <c r="H583" s="51">
        <v>3</v>
      </c>
      <c r="I583" s="51">
        <v>0</v>
      </c>
      <c r="J583" s="43"/>
      <c r="K583" s="43"/>
      <c r="L583" s="43"/>
      <c r="M583" s="43"/>
      <c r="N583" s="43"/>
      <c r="O583" s="43"/>
      <c r="P583" s="43"/>
      <c r="Q583" s="43"/>
      <c r="R583" s="43"/>
      <c r="S583" s="43"/>
      <c r="T583" s="43"/>
      <c r="U583" s="43"/>
      <c r="V583" s="43"/>
      <c r="W583" s="43"/>
      <c r="X583" s="43"/>
      <c r="Y583" s="43"/>
    </row>
    <row r="584" spans="1:25" ht="12.75" customHeight="1" x14ac:dyDescent="0.35">
      <c r="A584" s="48" t="s">
        <v>3068</v>
      </c>
      <c r="B584" s="47">
        <v>90</v>
      </c>
      <c r="C584" s="25">
        <v>28</v>
      </c>
      <c r="D584" s="25">
        <v>62</v>
      </c>
      <c r="E584" s="25">
        <v>0</v>
      </c>
      <c r="F584" s="47">
        <v>29</v>
      </c>
      <c r="G584" s="51">
        <v>19</v>
      </c>
      <c r="H584" s="51">
        <v>10</v>
      </c>
      <c r="I584" s="51">
        <v>0</v>
      </c>
      <c r="J584" s="43"/>
      <c r="K584" s="43"/>
      <c r="L584" s="43"/>
      <c r="M584" s="43"/>
      <c r="N584" s="43"/>
      <c r="O584" s="43"/>
      <c r="P584" s="43"/>
      <c r="Q584" s="43"/>
      <c r="R584" s="43"/>
      <c r="S584" s="43"/>
      <c r="T584" s="43"/>
      <c r="U584" s="43"/>
      <c r="V584" s="43"/>
      <c r="W584" s="43"/>
      <c r="X584" s="43"/>
      <c r="Y584" s="43"/>
    </row>
    <row r="585" spans="1:25" ht="12.75" customHeight="1" x14ac:dyDescent="0.35">
      <c r="A585" s="48" t="s">
        <v>3069</v>
      </c>
      <c r="B585" s="47">
        <v>356</v>
      </c>
      <c r="C585" s="25">
        <v>108</v>
      </c>
      <c r="D585" s="25">
        <v>248</v>
      </c>
      <c r="E585" s="25">
        <v>0</v>
      </c>
      <c r="F585" s="47">
        <v>17</v>
      </c>
      <c r="G585" s="51">
        <v>14</v>
      </c>
      <c r="H585" s="51">
        <v>3</v>
      </c>
      <c r="I585" s="51">
        <v>0</v>
      </c>
      <c r="J585" s="43"/>
      <c r="K585" s="43"/>
      <c r="L585" s="43"/>
      <c r="M585" s="43"/>
      <c r="N585" s="43"/>
      <c r="O585" s="43"/>
      <c r="P585" s="43"/>
      <c r="Q585" s="43"/>
      <c r="R585" s="43"/>
      <c r="S585" s="43"/>
      <c r="T585" s="43"/>
      <c r="U585" s="43"/>
      <c r="V585" s="43"/>
      <c r="W585" s="43"/>
      <c r="X585" s="43"/>
      <c r="Y585" s="43"/>
    </row>
    <row r="586" spans="1:25" ht="12.75" customHeight="1" x14ac:dyDescent="0.35">
      <c r="A586" s="48" t="s">
        <v>3070</v>
      </c>
      <c r="B586" s="47">
        <v>31</v>
      </c>
      <c r="C586" s="25">
        <v>10</v>
      </c>
      <c r="D586" s="25">
        <v>21</v>
      </c>
      <c r="E586" s="25">
        <v>0</v>
      </c>
      <c r="F586" s="47">
        <v>2</v>
      </c>
      <c r="G586" s="51">
        <v>2</v>
      </c>
      <c r="H586" s="51">
        <v>0</v>
      </c>
      <c r="I586" s="51">
        <v>0</v>
      </c>
      <c r="J586" s="43"/>
      <c r="K586" s="43"/>
      <c r="L586" s="43"/>
      <c r="M586" s="43"/>
      <c r="N586" s="43"/>
      <c r="O586" s="43"/>
      <c r="P586" s="43"/>
      <c r="Q586" s="43"/>
      <c r="R586" s="43"/>
      <c r="S586" s="43"/>
      <c r="T586" s="43"/>
      <c r="U586" s="43"/>
      <c r="V586" s="43"/>
      <c r="W586" s="43"/>
      <c r="X586" s="43"/>
      <c r="Y586" s="43"/>
    </row>
    <row r="587" spans="1:25" ht="12.75" customHeight="1" x14ac:dyDescent="0.35">
      <c r="A587" s="48" t="s">
        <v>3071</v>
      </c>
      <c r="B587" s="47">
        <v>133</v>
      </c>
      <c r="C587" s="25">
        <v>20</v>
      </c>
      <c r="D587" s="25">
        <v>113</v>
      </c>
      <c r="E587" s="25">
        <v>0</v>
      </c>
      <c r="F587" s="47">
        <v>20</v>
      </c>
      <c r="G587" s="51">
        <v>4</v>
      </c>
      <c r="H587" s="51">
        <v>16</v>
      </c>
      <c r="I587" s="51">
        <v>0</v>
      </c>
      <c r="J587" s="43"/>
      <c r="K587" s="43"/>
      <c r="L587" s="43"/>
      <c r="M587" s="43"/>
      <c r="N587" s="43"/>
      <c r="O587" s="43"/>
      <c r="P587" s="43"/>
      <c r="Q587" s="43"/>
      <c r="R587" s="43"/>
      <c r="S587" s="43"/>
      <c r="T587" s="43"/>
      <c r="U587" s="43"/>
      <c r="V587" s="43"/>
      <c r="W587" s="43"/>
      <c r="X587" s="43"/>
      <c r="Y587" s="43"/>
    </row>
    <row r="588" spans="1:25" ht="12.75" customHeight="1" x14ac:dyDescent="0.35">
      <c r="A588" s="48" t="s">
        <v>3072</v>
      </c>
      <c r="B588" s="47">
        <v>44</v>
      </c>
      <c r="C588" s="25">
        <v>20</v>
      </c>
      <c r="D588" s="25">
        <v>24</v>
      </c>
      <c r="E588" s="25">
        <v>0</v>
      </c>
      <c r="F588" s="47">
        <v>17</v>
      </c>
      <c r="G588" s="51">
        <v>4</v>
      </c>
      <c r="H588" s="51">
        <v>13</v>
      </c>
      <c r="I588" s="51">
        <v>0</v>
      </c>
      <c r="J588" s="43"/>
      <c r="K588" s="43"/>
      <c r="L588" s="43"/>
      <c r="M588" s="43"/>
      <c r="N588" s="43"/>
      <c r="O588" s="43"/>
      <c r="P588" s="43"/>
      <c r="Q588" s="43"/>
      <c r="R588" s="43"/>
      <c r="S588" s="43"/>
      <c r="T588" s="43"/>
      <c r="U588" s="43"/>
      <c r="V588" s="43"/>
      <c r="W588" s="43"/>
      <c r="X588" s="43"/>
      <c r="Y588" s="43"/>
    </row>
    <row r="589" spans="1:25" ht="12.75" customHeight="1" x14ac:dyDescent="0.35">
      <c r="A589" s="48" t="s">
        <v>3073</v>
      </c>
      <c r="B589" s="47">
        <v>26</v>
      </c>
      <c r="C589" s="25">
        <v>16</v>
      </c>
      <c r="D589" s="25">
        <v>10</v>
      </c>
      <c r="E589" s="25">
        <v>0</v>
      </c>
      <c r="F589" s="47">
        <v>6</v>
      </c>
      <c r="G589" s="51">
        <v>1</v>
      </c>
      <c r="H589" s="51">
        <v>5</v>
      </c>
      <c r="I589" s="51">
        <v>0</v>
      </c>
      <c r="J589" s="43"/>
      <c r="K589" s="43"/>
      <c r="L589" s="43"/>
      <c r="M589" s="43"/>
      <c r="N589" s="43"/>
      <c r="O589" s="43"/>
      <c r="P589" s="43"/>
      <c r="Q589" s="43"/>
      <c r="R589" s="43"/>
      <c r="S589" s="43"/>
      <c r="T589" s="43"/>
      <c r="U589" s="43"/>
      <c r="V589" s="43"/>
      <c r="W589" s="43"/>
      <c r="X589" s="43"/>
      <c r="Y589" s="43"/>
    </row>
    <row r="590" spans="1:25" ht="12.75" customHeight="1" x14ac:dyDescent="0.35">
      <c r="A590" s="48" t="s">
        <v>3074</v>
      </c>
      <c r="B590" s="47">
        <v>525</v>
      </c>
      <c r="C590" s="25">
        <v>326</v>
      </c>
      <c r="D590" s="25">
        <v>199</v>
      </c>
      <c r="E590" s="25">
        <v>0</v>
      </c>
      <c r="F590" s="47">
        <v>33</v>
      </c>
      <c r="G590" s="51">
        <v>14</v>
      </c>
      <c r="H590" s="51">
        <v>19</v>
      </c>
      <c r="I590" s="51">
        <v>0</v>
      </c>
      <c r="J590" s="43"/>
      <c r="K590" s="43"/>
      <c r="L590" s="43"/>
      <c r="M590" s="43"/>
      <c r="N590" s="43"/>
      <c r="O590" s="43"/>
      <c r="P590" s="43"/>
      <c r="Q590" s="43"/>
      <c r="R590" s="43"/>
      <c r="S590" s="43"/>
      <c r="T590" s="43"/>
      <c r="U590" s="43"/>
      <c r="V590" s="43"/>
      <c r="W590" s="43"/>
      <c r="X590" s="43"/>
      <c r="Y590" s="43"/>
    </row>
    <row r="591" spans="1:25" ht="12.75" customHeight="1" x14ac:dyDescent="0.35">
      <c r="A591" s="48" t="s">
        <v>3075</v>
      </c>
      <c r="B591" s="1240">
        <v>127</v>
      </c>
      <c r="C591" s="25">
        <v>48</v>
      </c>
      <c r="D591" s="25">
        <v>79</v>
      </c>
      <c r="E591" s="25">
        <v>0</v>
      </c>
      <c r="F591" s="1240">
        <v>11</v>
      </c>
      <c r="G591" s="51">
        <v>8</v>
      </c>
      <c r="H591" s="51">
        <v>3</v>
      </c>
      <c r="I591" s="51">
        <v>0</v>
      </c>
      <c r="J591" s="43"/>
      <c r="K591" s="43"/>
      <c r="L591" s="43"/>
      <c r="M591" s="43"/>
      <c r="N591" s="43"/>
      <c r="O591" s="43"/>
      <c r="P591" s="43"/>
      <c r="Q591" s="43"/>
      <c r="R591" s="43"/>
      <c r="S591" s="43"/>
      <c r="T591" s="43"/>
      <c r="U591" s="43"/>
      <c r="V591" s="43"/>
      <c r="W591" s="43"/>
      <c r="X591" s="43"/>
      <c r="Y591" s="43"/>
    </row>
    <row r="592" spans="1:25" ht="12.75" customHeight="1" x14ac:dyDescent="0.35">
      <c r="A592" s="48" t="s">
        <v>3076</v>
      </c>
      <c r="B592" s="1240">
        <v>732</v>
      </c>
      <c r="C592" s="25">
        <v>297</v>
      </c>
      <c r="D592" s="25">
        <v>435</v>
      </c>
      <c r="E592" s="25">
        <v>0</v>
      </c>
      <c r="F592" s="1240">
        <v>28</v>
      </c>
      <c r="G592" s="51">
        <v>14</v>
      </c>
      <c r="H592" s="51">
        <v>14</v>
      </c>
      <c r="I592" s="51">
        <v>0</v>
      </c>
      <c r="J592" s="43"/>
      <c r="K592" s="43"/>
      <c r="L592" s="43"/>
      <c r="M592" s="43"/>
      <c r="N592" s="43"/>
      <c r="O592" s="43"/>
      <c r="P592" s="43"/>
      <c r="Q592" s="43"/>
      <c r="R592" s="43"/>
      <c r="S592" s="43"/>
      <c r="T592" s="43"/>
      <c r="U592" s="43"/>
      <c r="V592" s="43"/>
      <c r="W592" s="43"/>
      <c r="X592" s="43"/>
      <c r="Y592" s="43"/>
    </row>
    <row r="593" spans="1:25" ht="12.75" customHeight="1" x14ac:dyDescent="0.35">
      <c r="A593" s="48" t="s">
        <v>3077</v>
      </c>
      <c r="B593" s="1240">
        <v>80</v>
      </c>
      <c r="C593" s="25">
        <v>41</v>
      </c>
      <c r="D593" s="25">
        <v>39</v>
      </c>
      <c r="E593" s="25">
        <v>0</v>
      </c>
      <c r="F593" s="1240">
        <v>6</v>
      </c>
      <c r="G593" s="51">
        <v>3</v>
      </c>
      <c r="H593" s="51">
        <v>3</v>
      </c>
      <c r="I593" s="51">
        <v>0</v>
      </c>
      <c r="J593" s="43"/>
      <c r="K593" s="43"/>
      <c r="L593" s="43"/>
      <c r="M593" s="43"/>
      <c r="N593" s="43"/>
      <c r="O593" s="43"/>
      <c r="P593" s="43"/>
      <c r="Q593" s="43"/>
      <c r="R593" s="43"/>
      <c r="S593" s="43"/>
      <c r="T593" s="43"/>
      <c r="U593" s="43"/>
      <c r="V593" s="43"/>
      <c r="W593" s="43"/>
      <c r="X593" s="43"/>
      <c r="Y593" s="43"/>
    </row>
    <row r="594" spans="1:25" ht="12.75" customHeight="1" x14ac:dyDescent="0.35">
      <c r="A594" s="48" t="s">
        <v>3078</v>
      </c>
      <c r="B594" s="1240">
        <v>165</v>
      </c>
      <c r="C594" s="25">
        <v>108</v>
      </c>
      <c r="D594" s="25">
        <v>57</v>
      </c>
      <c r="E594" s="25">
        <v>0</v>
      </c>
      <c r="F594" s="1240">
        <v>13</v>
      </c>
      <c r="G594" s="51">
        <v>2</v>
      </c>
      <c r="H594" s="51">
        <v>11</v>
      </c>
      <c r="I594" s="51">
        <v>0</v>
      </c>
      <c r="J594" s="43"/>
      <c r="K594" s="43"/>
      <c r="L594" s="43"/>
      <c r="M594" s="43"/>
      <c r="N594" s="43"/>
      <c r="O594" s="43"/>
      <c r="P594" s="43"/>
      <c r="Q594" s="43"/>
      <c r="R594" s="43"/>
      <c r="S594" s="43"/>
      <c r="T594" s="43"/>
      <c r="U594" s="43"/>
      <c r="V594" s="43"/>
      <c r="W594" s="43"/>
      <c r="X594" s="43"/>
      <c r="Y594" s="43"/>
    </row>
    <row r="595" spans="1:25" ht="12.75" customHeight="1" x14ac:dyDescent="0.35">
      <c r="A595" s="48" t="s">
        <v>3079</v>
      </c>
      <c r="B595" s="1240">
        <v>93</v>
      </c>
      <c r="C595" s="25">
        <v>22</v>
      </c>
      <c r="D595" s="25">
        <v>71</v>
      </c>
      <c r="E595" s="25">
        <v>0</v>
      </c>
      <c r="F595" s="1240">
        <v>6</v>
      </c>
      <c r="G595" s="51">
        <v>6</v>
      </c>
      <c r="H595" s="51">
        <v>0</v>
      </c>
      <c r="I595" s="51">
        <v>0</v>
      </c>
      <c r="J595" s="43"/>
      <c r="K595" s="43"/>
      <c r="L595" s="43"/>
      <c r="M595" s="43"/>
      <c r="N595" s="43"/>
      <c r="O595" s="43"/>
      <c r="P595" s="43"/>
      <c r="Q595" s="43"/>
      <c r="R595" s="43"/>
      <c r="S595" s="43"/>
      <c r="T595" s="43"/>
      <c r="U595" s="43"/>
      <c r="V595" s="43"/>
      <c r="W595" s="43"/>
      <c r="X595" s="43"/>
      <c r="Y595" s="43"/>
    </row>
    <row r="596" spans="1:25" ht="12.75" customHeight="1" x14ac:dyDescent="0.35">
      <c r="A596" s="48" t="s">
        <v>3080</v>
      </c>
      <c r="B596" s="1240">
        <v>79</v>
      </c>
      <c r="C596" s="25">
        <v>12</v>
      </c>
      <c r="D596" s="25">
        <v>67</v>
      </c>
      <c r="E596" s="25">
        <v>0</v>
      </c>
      <c r="F596" s="1240">
        <v>7</v>
      </c>
      <c r="G596" s="51">
        <v>3</v>
      </c>
      <c r="H596" s="51">
        <v>4</v>
      </c>
      <c r="I596" s="51">
        <v>0</v>
      </c>
      <c r="J596" s="43"/>
      <c r="K596" s="43"/>
      <c r="L596" s="43"/>
      <c r="M596" s="43"/>
      <c r="N596" s="43"/>
      <c r="O596" s="43"/>
      <c r="P596" s="43"/>
      <c r="Q596" s="43"/>
      <c r="R596" s="43"/>
      <c r="S596" s="43"/>
      <c r="T596" s="43"/>
      <c r="U596" s="43"/>
      <c r="V596" s="43"/>
      <c r="W596" s="43"/>
      <c r="X596" s="43"/>
      <c r="Y596" s="43"/>
    </row>
    <row r="597" spans="1:25" ht="12.75" customHeight="1" x14ac:dyDescent="0.35">
      <c r="A597" s="48" t="s">
        <v>3081</v>
      </c>
      <c r="B597" s="1240">
        <v>132</v>
      </c>
      <c r="C597" s="25">
        <v>50</v>
      </c>
      <c r="D597" s="25">
        <v>82</v>
      </c>
      <c r="E597" s="25">
        <v>0</v>
      </c>
      <c r="F597" s="1240">
        <v>12</v>
      </c>
      <c r="G597" s="51">
        <v>8</v>
      </c>
      <c r="H597" s="51">
        <v>4</v>
      </c>
      <c r="I597" s="51">
        <v>0</v>
      </c>
      <c r="J597" s="43"/>
      <c r="K597" s="43"/>
      <c r="L597" s="43"/>
      <c r="M597" s="43"/>
      <c r="N597" s="43"/>
      <c r="O597" s="43"/>
      <c r="P597" s="43"/>
      <c r="Q597" s="43"/>
      <c r="R597" s="43"/>
      <c r="S597" s="43"/>
      <c r="T597" s="43"/>
      <c r="U597" s="43"/>
      <c r="V597" s="43"/>
      <c r="W597" s="43"/>
      <c r="X597" s="43"/>
      <c r="Y597" s="43"/>
    </row>
    <row r="598" spans="1:25" ht="12.75" customHeight="1" x14ac:dyDescent="0.35">
      <c r="A598" s="48" t="s">
        <v>1899</v>
      </c>
      <c r="B598" s="1240">
        <v>155</v>
      </c>
      <c r="C598" s="25">
        <v>78</v>
      </c>
      <c r="D598" s="25">
        <v>77</v>
      </c>
      <c r="E598" s="25">
        <v>0</v>
      </c>
      <c r="F598" s="1240">
        <v>7</v>
      </c>
      <c r="G598" s="51">
        <v>2</v>
      </c>
      <c r="H598" s="51">
        <v>5</v>
      </c>
      <c r="I598" s="51">
        <v>0</v>
      </c>
      <c r="J598" s="43"/>
      <c r="K598" s="43"/>
      <c r="L598" s="43"/>
      <c r="M598" s="43"/>
      <c r="N598" s="43"/>
      <c r="O598" s="43"/>
      <c r="P598" s="43"/>
      <c r="Q598" s="43"/>
      <c r="R598" s="43"/>
      <c r="S598" s="43"/>
      <c r="T598" s="43"/>
      <c r="U598" s="43"/>
      <c r="V598" s="43"/>
      <c r="W598" s="43"/>
      <c r="X598" s="43"/>
      <c r="Y598" s="43"/>
    </row>
    <row r="599" spans="1:25" ht="12.75" customHeight="1" x14ac:dyDescent="0.35">
      <c r="A599" s="48" t="s">
        <v>3082</v>
      </c>
      <c r="B599" s="47">
        <v>179</v>
      </c>
      <c r="C599" s="25">
        <v>81</v>
      </c>
      <c r="D599" s="25">
        <v>98</v>
      </c>
      <c r="E599" s="25">
        <v>0</v>
      </c>
      <c r="F599" s="47">
        <v>12</v>
      </c>
      <c r="G599" s="51">
        <v>8</v>
      </c>
      <c r="H599" s="51">
        <v>4</v>
      </c>
      <c r="I599" s="51">
        <v>0</v>
      </c>
      <c r="J599" s="43"/>
      <c r="K599" s="43"/>
      <c r="L599" s="43"/>
      <c r="M599" s="43"/>
      <c r="N599" s="43"/>
      <c r="O599" s="43"/>
      <c r="P599" s="43"/>
      <c r="Q599" s="43"/>
      <c r="R599" s="43"/>
      <c r="S599" s="43"/>
      <c r="T599" s="43"/>
      <c r="U599" s="43"/>
      <c r="V599" s="43"/>
      <c r="W599" s="43"/>
      <c r="X599" s="43"/>
      <c r="Y599" s="43"/>
    </row>
    <row r="600" spans="1:25" ht="12.75" customHeight="1" x14ac:dyDescent="0.35">
      <c r="A600" s="48" t="s">
        <v>1900</v>
      </c>
      <c r="B600" s="47">
        <v>378</v>
      </c>
      <c r="C600" s="25">
        <v>177</v>
      </c>
      <c r="D600" s="25">
        <v>201</v>
      </c>
      <c r="E600" s="25">
        <v>0</v>
      </c>
      <c r="F600" s="47">
        <v>14</v>
      </c>
      <c r="G600" s="51">
        <v>5</v>
      </c>
      <c r="H600" s="51">
        <v>9</v>
      </c>
      <c r="I600" s="51">
        <v>0</v>
      </c>
      <c r="J600" s="43"/>
      <c r="K600" s="43"/>
      <c r="L600" s="43"/>
      <c r="M600" s="43"/>
      <c r="N600" s="43"/>
      <c r="O600" s="43"/>
      <c r="P600" s="43"/>
      <c r="Q600" s="43"/>
      <c r="R600" s="43"/>
      <c r="S600" s="43"/>
      <c r="T600" s="43"/>
      <c r="U600" s="43"/>
      <c r="V600" s="43"/>
      <c r="W600" s="43"/>
      <c r="X600" s="43"/>
      <c r="Y600" s="43"/>
    </row>
    <row r="601" spans="1:25" ht="12.75" customHeight="1" x14ac:dyDescent="0.35">
      <c r="A601" s="48" t="s">
        <v>3083</v>
      </c>
      <c r="B601" s="47">
        <v>73</v>
      </c>
      <c r="C601" s="25">
        <v>67</v>
      </c>
      <c r="D601" s="25">
        <v>6</v>
      </c>
      <c r="E601" s="25">
        <v>0</v>
      </c>
      <c r="F601" s="47">
        <v>2</v>
      </c>
      <c r="G601" s="51">
        <v>2</v>
      </c>
      <c r="H601" s="51">
        <v>0</v>
      </c>
      <c r="I601" s="51">
        <v>0</v>
      </c>
      <c r="J601" s="43"/>
      <c r="K601" s="43"/>
      <c r="L601" s="43"/>
      <c r="M601" s="43"/>
      <c r="N601" s="43"/>
      <c r="O601" s="43"/>
      <c r="P601" s="43"/>
      <c r="Q601" s="43"/>
      <c r="R601" s="43"/>
      <c r="S601" s="43"/>
      <c r="T601" s="43"/>
      <c r="U601" s="43"/>
      <c r="V601" s="43"/>
      <c r="W601" s="43"/>
      <c r="X601" s="43"/>
      <c r="Y601" s="43"/>
    </row>
    <row r="602" spans="1:25" ht="12.75" customHeight="1" x14ac:dyDescent="0.35">
      <c r="A602" s="48" t="s">
        <v>3084</v>
      </c>
      <c r="B602" s="47">
        <v>69</v>
      </c>
      <c r="C602" s="25">
        <v>41</v>
      </c>
      <c r="D602" s="25">
        <v>28</v>
      </c>
      <c r="E602" s="25">
        <v>0</v>
      </c>
      <c r="F602" s="47">
        <v>11</v>
      </c>
      <c r="G602" s="51">
        <v>0</v>
      </c>
      <c r="H602" s="51">
        <v>11</v>
      </c>
      <c r="I602" s="51">
        <v>0</v>
      </c>
      <c r="J602" s="43"/>
      <c r="K602" s="43"/>
      <c r="L602" s="43"/>
      <c r="M602" s="43"/>
      <c r="N602" s="43"/>
      <c r="O602" s="43"/>
      <c r="P602" s="43"/>
      <c r="Q602" s="43"/>
      <c r="R602" s="43"/>
      <c r="S602" s="43"/>
      <c r="T602" s="43"/>
      <c r="U602" s="43"/>
      <c r="V602" s="43"/>
      <c r="W602" s="43"/>
      <c r="X602" s="43"/>
      <c r="Y602" s="43"/>
    </row>
    <row r="603" spans="1:25" ht="12.75" customHeight="1" x14ac:dyDescent="0.35">
      <c r="A603" s="48" t="s">
        <v>1901</v>
      </c>
      <c r="B603" s="47">
        <v>19</v>
      </c>
      <c r="C603" s="25">
        <v>5</v>
      </c>
      <c r="D603" s="25">
        <v>14</v>
      </c>
      <c r="E603" s="25">
        <v>0</v>
      </c>
      <c r="F603" s="47">
        <v>1</v>
      </c>
      <c r="G603" s="51">
        <v>0</v>
      </c>
      <c r="H603" s="51">
        <v>1</v>
      </c>
      <c r="I603" s="51">
        <v>0</v>
      </c>
      <c r="J603" s="43"/>
      <c r="K603" s="43"/>
      <c r="L603" s="43"/>
      <c r="M603" s="43"/>
      <c r="N603" s="43"/>
      <c r="O603" s="43"/>
      <c r="P603" s="43"/>
      <c r="Q603" s="43"/>
      <c r="R603" s="43"/>
      <c r="S603" s="43"/>
      <c r="T603" s="43"/>
      <c r="U603" s="43"/>
      <c r="V603" s="43"/>
      <c r="W603" s="43"/>
      <c r="X603" s="43"/>
      <c r="Y603" s="43"/>
    </row>
    <row r="604" spans="1:25" ht="12.75" customHeight="1" x14ac:dyDescent="0.35">
      <c r="A604" s="48" t="s">
        <v>3085</v>
      </c>
      <c r="B604" s="47">
        <v>39</v>
      </c>
      <c r="C604" s="25">
        <v>16</v>
      </c>
      <c r="D604" s="25">
        <v>23</v>
      </c>
      <c r="E604" s="25">
        <v>0</v>
      </c>
      <c r="F604" s="47">
        <v>8</v>
      </c>
      <c r="G604" s="51">
        <v>0</v>
      </c>
      <c r="H604" s="51">
        <v>8</v>
      </c>
      <c r="I604" s="51">
        <v>0</v>
      </c>
      <c r="J604" s="43"/>
      <c r="K604" s="43"/>
      <c r="L604" s="43"/>
      <c r="M604" s="43"/>
      <c r="N604" s="43"/>
      <c r="O604" s="43"/>
      <c r="P604" s="43"/>
      <c r="Q604" s="43"/>
      <c r="R604" s="43"/>
      <c r="S604" s="43"/>
      <c r="T604" s="43"/>
      <c r="U604" s="43"/>
      <c r="V604" s="43"/>
      <c r="W604" s="43"/>
      <c r="X604" s="43"/>
      <c r="Y604" s="43"/>
    </row>
    <row r="605" spans="1:25" ht="12.75" customHeight="1" x14ac:dyDescent="0.35">
      <c r="A605" s="48" t="s">
        <v>3086</v>
      </c>
      <c r="B605" s="47">
        <v>64</v>
      </c>
      <c r="C605" s="25">
        <v>29</v>
      </c>
      <c r="D605" s="25">
        <v>35</v>
      </c>
      <c r="E605" s="25">
        <v>0</v>
      </c>
      <c r="F605" s="47">
        <v>9</v>
      </c>
      <c r="G605" s="51">
        <v>0</v>
      </c>
      <c r="H605" s="51">
        <v>9</v>
      </c>
      <c r="I605" s="51">
        <v>0</v>
      </c>
      <c r="J605" s="43"/>
      <c r="K605" s="43"/>
      <c r="L605" s="43"/>
      <c r="M605" s="43"/>
      <c r="N605" s="43"/>
      <c r="O605" s="43"/>
      <c r="P605" s="43"/>
      <c r="Q605" s="43"/>
      <c r="R605" s="43"/>
      <c r="S605" s="43"/>
      <c r="T605" s="43"/>
      <c r="U605" s="43"/>
      <c r="V605" s="43"/>
      <c r="W605" s="43"/>
      <c r="X605" s="43"/>
      <c r="Y605" s="43"/>
    </row>
    <row r="606" spans="1:25" ht="12.75" customHeight="1" x14ac:dyDescent="0.35">
      <c r="A606" s="48" t="s">
        <v>3087</v>
      </c>
      <c r="B606" s="47">
        <v>2204</v>
      </c>
      <c r="C606" s="25">
        <v>589</v>
      </c>
      <c r="D606" s="25">
        <v>1612</v>
      </c>
      <c r="E606" s="25">
        <v>3</v>
      </c>
      <c r="F606" s="47">
        <v>254</v>
      </c>
      <c r="G606" s="51">
        <v>130</v>
      </c>
      <c r="H606" s="51">
        <v>124</v>
      </c>
      <c r="I606" s="51">
        <v>0</v>
      </c>
      <c r="J606" s="43"/>
      <c r="K606" s="43"/>
      <c r="L606" s="43"/>
      <c r="M606" s="43"/>
      <c r="N606" s="43"/>
      <c r="O606" s="43"/>
      <c r="P606" s="43"/>
      <c r="Q606" s="43"/>
      <c r="R606" s="43"/>
      <c r="S606" s="43"/>
      <c r="T606" s="43"/>
      <c r="U606" s="43"/>
      <c r="V606" s="43"/>
      <c r="W606" s="43"/>
      <c r="X606" s="43"/>
      <c r="Y606" s="43"/>
    </row>
    <row r="607" spans="1:25" ht="12.75" customHeight="1" x14ac:dyDescent="0.35">
      <c r="A607" s="48" t="s">
        <v>3088</v>
      </c>
      <c r="B607" s="47">
        <v>76</v>
      </c>
      <c r="C607" s="25">
        <v>69</v>
      </c>
      <c r="D607" s="25">
        <v>7</v>
      </c>
      <c r="E607" s="25">
        <v>0</v>
      </c>
      <c r="F607" s="47">
        <v>3</v>
      </c>
      <c r="G607" s="51">
        <v>3</v>
      </c>
      <c r="H607" s="51">
        <v>0</v>
      </c>
      <c r="I607" s="51">
        <v>0</v>
      </c>
      <c r="J607" s="43"/>
      <c r="K607" s="43"/>
      <c r="L607" s="43"/>
      <c r="M607" s="43"/>
      <c r="N607" s="43"/>
      <c r="O607" s="43"/>
      <c r="P607" s="43"/>
      <c r="Q607" s="43"/>
      <c r="R607" s="43"/>
      <c r="S607" s="43"/>
      <c r="T607" s="43"/>
      <c r="U607" s="43"/>
      <c r="V607" s="43"/>
      <c r="W607" s="43"/>
      <c r="X607" s="43"/>
      <c r="Y607" s="43"/>
    </row>
    <row r="608" spans="1:25" ht="12.75" customHeight="1" x14ac:dyDescent="0.35">
      <c r="A608" s="48" t="s">
        <v>3089</v>
      </c>
      <c r="B608" s="47">
        <v>435</v>
      </c>
      <c r="C608" s="25">
        <v>268</v>
      </c>
      <c r="D608" s="25">
        <v>167</v>
      </c>
      <c r="E608" s="25">
        <v>0</v>
      </c>
      <c r="F608" s="47">
        <v>5</v>
      </c>
      <c r="G608" s="51">
        <v>5</v>
      </c>
      <c r="H608" s="51">
        <v>0</v>
      </c>
      <c r="I608" s="51">
        <v>0</v>
      </c>
      <c r="J608" s="43"/>
      <c r="K608" s="43"/>
      <c r="L608" s="43"/>
      <c r="M608" s="43"/>
      <c r="N608" s="43"/>
      <c r="O608" s="43"/>
      <c r="P608" s="43"/>
      <c r="Q608" s="43"/>
      <c r="R608" s="43"/>
      <c r="S608" s="43"/>
      <c r="T608" s="43"/>
      <c r="U608" s="43"/>
      <c r="V608" s="43"/>
      <c r="W608" s="43"/>
      <c r="X608" s="43"/>
      <c r="Y608" s="43"/>
    </row>
    <row r="609" spans="1:25" ht="12.75" customHeight="1" x14ac:dyDescent="0.35">
      <c r="A609" s="48" t="s">
        <v>3090</v>
      </c>
      <c r="B609" s="47">
        <v>73</v>
      </c>
      <c r="C609" s="25">
        <v>1</v>
      </c>
      <c r="D609" s="25">
        <v>72</v>
      </c>
      <c r="E609" s="25">
        <v>0</v>
      </c>
      <c r="F609" s="47">
        <v>14</v>
      </c>
      <c r="G609" s="51">
        <v>0</v>
      </c>
      <c r="H609" s="51">
        <v>14</v>
      </c>
      <c r="I609" s="51">
        <v>0</v>
      </c>
      <c r="J609" s="43"/>
      <c r="K609" s="43"/>
      <c r="L609" s="43"/>
      <c r="M609" s="43"/>
      <c r="N609" s="43"/>
      <c r="O609" s="43"/>
      <c r="P609" s="43"/>
      <c r="Q609" s="43"/>
      <c r="R609" s="43"/>
      <c r="S609" s="43"/>
      <c r="T609" s="43"/>
      <c r="U609" s="43"/>
      <c r="V609" s="43"/>
      <c r="W609" s="43"/>
      <c r="X609" s="43"/>
      <c r="Y609" s="43"/>
    </row>
    <row r="610" spans="1:25" ht="12.75" customHeight="1" x14ac:dyDescent="0.35">
      <c r="A610" s="48" t="s">
        <v>3091</v>
      </c>
      <c r="B610" s="47">
        <v>120</v>
      </c>
      <c r="C610" s="25">
        <v>27</v>
      </c>
      <c r="D610" s="25">
        <v>93</v>
      </c>
      <c r="E610" s="25">
        <v>0</v>
      </c>
      <c r="F610" s="47">
        <v>4</v>
      </c>
      <c r="G610" s="51">
        <v>0</v>
      </c>
      <c r="H610" s="51">
        <v>4</v>
      </c>
      <c r="I610" s="51">
        <v>0</v>
      </c>
      <c r="J610" s="43"/>
      <c r="K610" s="43"/>
      <c r="L610" s="43"/>
      <c r="M610" s="43"/>
      <c r="N610" s="43"/>
      <c r="O610" s="43"/>
      <c r="P610" s="43"/>
      <c r="Q610" s="43"/>
      <c r="R610" s="43"/>
      <c r="S610" s="43"/>
      <c r="T610" s="43"/>
      <c r="U610" s="43"/>
      <c r="V610" s="43"/>
      <c r="W610" s="43"/>
      <c r="X610" s="43"/>
      <c r="Y610" s="43"/>
    </row>
    <row r="611" spans="1:25" ht="12.75" customHeight="1" x14ac:dyDescent="0.35">
      <c r="A611" s="48" t="s">
        <v>3092</v>
      </c>
      <c r="B611" s="47">
        <v>16</v>
      </c>
      <c r="C611" s="25">
        <v>4</v>
      </c>
      <c r="D611" s="25">
        <v>12</v>
      </c>
      <c r="E611" s="25">
        <v>0</v>
      </c>
      <c r="F611" s="47">
        <v>4</v>
      </c>
      <c r="G611" s="51">
        <v>0</v>
      </c>
      <c r="H611" s="51">
        <v>4</v>
      </c>
      <c r="I611" s="51">
        <v>0</v>
      </c>
      <c r="J611" s="43"/>
      <c r="K611" s="43"/>
      <c r="L611" s="43"/>
      <c r="M611" s="43"/>
      <c r="N611" s="43"/>
      <c r="O611" s="43"/>
      <c r="P611" s="43"/>
      <c r="Q611" s="43"/>
      <c r="R611" s="43"/>
      <c r="S611" s="43"/>
      <c r="T611" s="43"/>
      <c r="U611" s="43"/>
      <c r="V611" s="43"/>
      <c r="W611" s="43"/>
      <c r="X611" s="43"/>
      <c r="Y611" s="43"/>
    </row>
    <row r="612" spans="1:25" ht="12.75" customHeight="1" x14ac:dyDescent="0.35">
      <c r="A612" s="48" t="s">
        <v>3093</v>
      </c>
      <c r="B612" s="47">
        <v>170</v>
      </c>
      <c r="C612" s="25">
        <v>53</v>
      </c>
      <c r="D612" s="25">
        <v>117</v>
      </c>
      <c r="E612" s="25">
        <v>0</v>
      </c>
      <c r="F612" s="47">
        <v>16</v>
      </c>
      <c r="G612" s="51">
        <v>10</v>
      </c>
      <c r="H612" s="51">
        <v>6</v>
      </c>
      <c r="I612" s="51">
        <v>0</v>
      </c>
      <c r="J612" s="43"/>
      <c r="K612" s="43"/>
      <c r="L612" s="43"/>
      <c r="M612" s="43"/>
      <c r="N612" s="43"/>
      <c r="O612" s="43"/>
      <c r="P612" s="43"/>
      <c r="Q612" s="43"/>
      <c r="R612" s="43"/>
      <c r="S612" s="43"/>
      <c r="T612" s="43"/>
      <c r="U612" s="43"/>
      <c r="V612" s="43"/>
      <c r="W612" s="43"/>
      <c r="X612" s="43"/>
      <c r="Y612" s="43"/>
    </row>
    <row r="613" spans="1:25" ht="12.75" customHeight="1" x14ac:dyDescent="0.35">
      <c r="A613" s="48" t="s">
        <v>3094</v>
      </c>
      <c r="B613" s="47">
        <v>71</v>
      </c>
      <c r="C613" s="25">
        <v>27</v>
      </c>
      <c r="D613" s="25">
        <v>44</v>
      </c>
      <c r="E613" s="25">
        <v>0</v>
      </c>
      <c r="F613" s="47">
        <v>8</v>
      </c>
      <c r="G613" s="51">
        <v>5</v>
      </c>
      <c r="H613" s="51">
        <v>3</v>
      </c>
      <c r="I613" s="51">
        <v>0</v>
      </c>
      <c r="J613" s="43"/>
      <c r="K613" s="43"/>
      <c r="L613" s="43"/>
      <c r="M613" s="43"/>
      <c r="N613" s="43"/>
      <c r="O613" s="43"/>
      <c r="P613" s="43"/>
      <c r="Q613" s="43"/>
      <c r="R613" s="43"/>
      <c r="S613" s="43"/>
      <c r="T613" s="43"/>
      <c r="U613" s="43"/>
      <c r="V613" s="43"/>
      <c r="W613" s="43"/>
      <c r="X613" s="43"/>
      <c r="Y613" s="43"/>
    </row>
    <row r="614" spans="1:25" ht="12.75" customHeight="1" x14ac:dyDescent="0.35">
      <c r="A614" s="48" t="s">
        <v>3095</v>
      </c>
      <c r="B614" s="47">
        <v>14</v>
      </c>
      <c r="C614" s="25">
        <v>10</v>
      </c>
      <c r="D614" s="25">
        <v>4</v>
      </c>
      <c r="E614" s="25">
        <v>0</v>
      </c>
      <c r="F614" s="47">
        <v>1</v>
      </c>
      <c r="G614" s="51">
        <v>0</v>
      </c>
      <c r="H614" s="51">
        <v>1</v>
      </c>
      <c r="I614" s="51">
        <v>0</v>
      </c>
      <c r="J614" s="43"/>
      <c r="K614" s="43"/>
      <c r="L614" s="43"/>
      <c r="M614" s="43"/>
      <c r="N614" s="43"/>
      <c r="O614" s="43"/>
      <c r="P614" s="43"/>
      <c r="Q614" s="43"/>
      <c r="R614" s="43"/>
      <c r="S614" s="43"/>
      <c r="T614" s="43"/>
      <c r="U614" s="43"/>
      <c r="V614" s="43"/>
      <c r="W614" s="43"/>
      <c r="X614" s="43"/>
      <c r="Y614" s="43"/>
    </row>
    <row r="615" spans="1:25" ht="12.75" customHeight="1" x14ac:dyDescent="0.35">
      <c r="A615" s="48" t="s">
        <v>3096</v>
      </c>
      <c r="B615" s="47">
        <v>149</v>
      </c>
      <c r="C615" s="25">
        <v>79</v>
      </c>
      <c r="D615" s="25">
        <v>70</v>
      </c>
      <c r="E615" s="25">
        <v>0</v>
      </c>
      <c r="F615" s="47">
        <v>3</v>
      </c>
      <c r="G615" s="51">
        <v>0</v>
      </c>
      <c r="H615" s="51">
        <v>3</v>
      </c>
      <c r="I615" s="51">
        <v>0</v>
      </c>
      <c r="J615" s="43"/>
      <c r="K615" s="43"/>
      <c r="L615" s="43"/>
      <c r="M615" s="43"/>
      <c r="N615" s="43"/>
      <c r="O615" s="43"/>
      <c r="P615" s="43"/>
      <c r="Q615" s="43"/>
      <c r="R615" s="43"/>
      <c r="S615" s="43"/>
      <c r="T615" s="43"/>
      <c r="U615" s="43"/>
      <c r="V615" s="43"/>
      <c r="W615" s="43"/>
      <c r="X615" s="43"/>
      <c r="Y615" s="43"/>
    </row>
    <row r="616" spans="1:25" ht="12.75" customHeight="1" x14ac:dyDescent="0.35">
      <c r="A616" s="48" t="s">
        <v>3097</v>
      </c>
      <c r="B616" s="47">
        <v>10</v>
      </c>
      <c r="C616" s="25">
        <v>9</v>
      </c>
      <c r="D616" s="25">
        <v>1</v>
      </c>
      <c r="E616" s="25">
        <v>0</v>
      </c>
      <c r="F616" s="47">
        <v>1</v>
      </c>
      <c r="G616" s="51">
        <v>1</v>
      </c>
      <c r="H616" s="51">
        <v>0</v>
      </c>
      <c r="I616" s="51">
        <v>0</v>
      </c>
      <c r="J616" s="43"/>
      <c r="K616" s="43"/>
      <c r="L616" s="43"/>
      <c r="M616" s="43"/>
      <c r="N616" s="43"/>
      <c r="O616" s="43"/>
      <c r="P616" s="43"/>
      <c r="Q616" s="43"/>
      <c r="R616" s="43"/>
      <c r="S616" s="43"/>
      <c r="T616" s="43"/>
      <c r="U616" s="43"/>
      <c r="V616" s="43"/>
      <c r="W616" s="43"/>
      <c r="X616" s="43"/>
      <c r="Y616" s="43"/>
    </row>
    <row r="617" spans="1:25" ht="12.75" customHeight="1" x14ac:dyDescent="0.35">
      <c r="A617" s="48" t="s">
        <v>3098</v>
      </c>
      <c r="B617" s="47">
        <v>53</v>
      </c>
      <c r="C617" s="25">
        <v>33</v>
      </c>
      <c r="D617" s="25">
        <v>20</v>
      </c>
      <c r="E617" s="25">
        <v>0</v>
      </c>
      <c r="F617" s="47">
        <v>2</v>
      </c>
      <c r="G617" s="51">
        <v>2</v>
      </c>
      <c r="H617" s="51">
        <v>0</v>
      </c>
      <c r="I617" s="51">
        <v>0</v>
      </c>
      <c r="J617" s="43"/>
      <c r="K617" s="43"/>
      <c r="L617" s="43"/>
      <c r="M617" s="43"/>
      <c r="N617" s="43"/>
      <c r="O617" s="43"/>
      <c r="P617" s="43"/>
      <c r="Q617" s="43"/>
      <c r="R617" s="43"/>
      <c r="S617" s="43"/>
      <c r="T617" s="43"/>
      <c r="U617" s="43"/>
      <c r="V617" s="43"/>
      <c r="W617" s="43"/>
      <c r="X617" s="43"/>
      <c r="Y617" s="43"/>
    </row>
    <row r="618" spans="1:25" ht="12.75" customHeight="1" x14ac:dyDescent="0.35">
      <c r="A618" s="48" t="s">
        <v>3099</v>
      </c>
      <c r="B618" s="47">
        <v>21</v>
      </c>
      <c r="C618" s="25">
        <v>10</v>
      </c>
      <c r="D618" s="25">
        <v>11</v>
      </c>
      <c r="E618" s="25">
        <v>0</v>
      </c>
      <c r="F618" s="47">
        <v>2</v>
      </c>
      <c r="G618" s="51">
        <v>2</v>
      </c>
      <c r="H618" s="51">
        <v>0</v>
      </c>
      <c r="I618" s="51">
        <v>0</v>
      </c>
      <c r="J618" s="43"/>
      <c r="K618" s="43"/>
      <c r="L618" s="43"/>
      <c r="M618" s="43"/>
      <c r="N618" s="43"/>
      <c r="O618" s="43"/>
      <c r="P618" s="43"/>
      <c r="Q618" s="43"/>
      <c r="R618" s="43"/>
      <c r="S618" s="43"/>
      <c r="T618" s="43"/>
      <c r="U618" s="43"/>
      <c r="V618" s="43"/>
      <c r="W618" s="43"/>
      <c r="X618" s="43"/>
      <c r="Y618" s="43"/>
    </row>
    <row r="619" spans="1:25" ht="6.75" customHeight="1" x14ac:dyDescent="0.35">
      <c r="E619" s="54"/>
    </row>
    <row r="620" spans="1:25" x14ac:dyDescent="0.35">
      <c r="A620" s="43" t="s">
        <v>1902</v>
      </c>
    </row>
    <row r="621" spans="1:25" x14ac:dyDescent="0.35">
      <c r="A621" s="40"/>
    </row>
    <row r="761" spans="10:10" x14ac:dyDescent="0.35">
      <c r="J761" s="56"/>
    </row>
  </sheetData>
  <mergeCells count="9">
    <mergeCell ref="C2:J3"/>
    <mergeCell ref="A5:G5"/>
    <mergeCell ref="C6:E6"/>
    <mergeCell ref="G6:I6"/>
    <mergeCell ref="C7:E7"/>
    <mergeCell ref="G7:I7"/>
    <mergeCell ref="A6:A8"/>
    <mergeCell ref="B6:B8"/>
    <mergeCell ref="F6:F8"/>
  </mergeCells>
  <pageMargins left="0.7" right="0.7" top="0.75" bottom="0.75" header="0.51180555555555496" footer="0.51180555555555496"/>
  <pageSetup paperSize="9" firstPageNumber="0" orientation="portrait" useFirstPageNumber="1" horizontalDpi="300" verticalDpi="300"/>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J197"/>
  <sheetViews>
    <sheetView showGridLines="0" showRowColHeaders="0" zoomScale="80" zoomScaleNormal="80" workbookViewId="0"/>
  </sheetViews>
  <sheetFormatPr baseColWidth="10" defaultColWidth="10.69140625" defaultRowHeight="21" x14ac:dyDescent="0.35"/>
  <cols>
    <col min="1" max="1" width="35" customWidth="1"/>
    <col min="2" max="2" width="12.3046875" customWidth="1"/>
    <col min="3" max="4" width="12.07421875" customWidth="1"/>
    <col min="5" max="5" width="11.765625" customWidth="1"/>
  </cols>
  <sheetData>
    <row r="1" spans="1:10" x14ac:dyDescent="0.35">
      <c r="A1" s="10" t="s">
        <v>1797</v>
      </c>
      <c r="B1" s="11"/>
      <c r="C1" s="1596" t="s">
        <v>893</v>
      </c>
      <c r="D1" s="1596"/>
      <c r="E1" s="1596"/>
      <c r="H1" s="27"/>
      <c r="I1" s="31"/>
      <c r="J1" s="31"/>
    </row>
    <row r="2" spans="1:10" x14ac:dyDescent="0.35">
      <c r="A2" s="11" t="s">
        <v>1798</v>
      </c>
      <c r="B2" s="11"/>
      <c r="C2" s="1596"/>
      <c r="D2" s="1596"/>
      <c r="E2" s="1596"/>
      <c r="H2" s="27"/>
      <c r="I2" s="31"/>
      <c r="J2" s="31"/>
    </row>
    <row r="3" spans="1:10" x14ac:dyDescent="0.35">
      <c r="A3" s="11"/>
      <c r="B3" s="11"/>
      <c r="C3" s="12"/>
      <c r="D3" s="12"/>
      <c r="H3" s="27"/>
      <c r="I3" s="31"/>
      <c r="J3" s="31"/>
    </row>
    <row r="4" spans="1:10" x14ac:dyDescent="0.35">
      <c r="A4" s="11"/>
      <c r="B4" s="11"/>
      <c r="H4" s="27"/>
      <c r="I4" s="31"/>
      <c r="J4" s="31"/>
    </row>
    <row r="5" spans="1:10" x14ac:dyDescent="0.35">
      <c r="A5" s="13"/>
      <c r="B5" s="13"/>
      <c r="H5" s="27"/>
      <c r="I5" s="31"/>
      <c r="J5" s="31"/>
    </row>
    <row r="6" spans="1:10" x14ac:dyDescent="0.35">
      <c r="A6" s="14" t="s">
        <v>1903</v>
      </c>
      <c r="B6" s="14"/>
      <c r="C6" s="15"/>
      <c r="D6" s="15"/>
      <c r="E6" s="15"/>
      <c r="I6" s="31"/>
      <c r="J6" s="31"/>
    </row>
    <row r="7" spans="1:10" ht="33.75" customHeight="1" x14ac:dyDescent="0.35">
      <c r="A7" s="1592" t="s">
        <v>3100</v>
      </c>
      <c r="B7" s="1592"/>
      <c r="C7" s="1592"/>
      <c r="D7" s="1592"/>
      <c r="E7" s="1592"/>
      <c r="I7" s="31"/>
      <c r="J7" s="31"/>
    </row>
    <row r="8" spans="1:10" x14ac:dyDescent="0.35">
      <c r="A8" s="15"/>
      <c r="B8" s="15"/>
      <c r="C8" s="15"/>
      <c r="D8" s="15"/>
      <c r="E8" s="15"/>
      <c r="I8" s="31"/>
      <c r="J8" s="31"/>
    </row>
    <row r="9" spans="1:10" x14ac:dyDescent="0.35">
      <c r="A9" s="1595" t="s">
        <v>1904</v>
      </c>
      <c r="B9" s="16"/>
      <c r="C9" s="1593" t="s">
        <v>1245</v>
      </c>
      <c r="D9" s="1593"/>
      <c r="E9" s="1593"/>
      <c r="I9" s="31"/>
      <c r="J9" s="31"/>
    </row>
    <row r="10" spans="1:10" x14ac:dyDescent="0.35">
      <c r="A10" s="1595"/>
      <c r="B10" s="16" t="s">
        <v>61</v>
      </c>
      <c r="C10" s="1594" t="s">
        <v>111</v>
      </c>
      <c r="D10" s="1594"/>
      <c r="E10" s="1594"/>
      <c r="H10" s="27"/>
      <c r="I10" s="31"/>
      <c r="J10" s="32"/>
    </row>
    <row r="11" spans="1:10" x14ac:dyDescent="0.35">
      <c r="A11" s="17"/>
      <c r="B11" s="16"/>
      <c r="C11" s="18" t="s">
        <v>115</v>
      </c>
      <c r="D11" s="18" t="s">
        <v>869</v>
      </c>
      <c r="E11" s="18" t="s">
        <v>1802</v>
      </c>
      <c r="H11" s="27"/>
      <c r="I11" s="31"/>
      <c r="J11" s="32"/>
    </row>
    <row r="12" spans="1:10" x14ac:dyDescent="0.35">
      <c r="A12" s="19" t="s">
        <v>61</v>
      </c>
      <c r="B12" s="16">
        <v>163400</v>
      </c>
      <c r="C12" s="16">
        <v>72244</v>
      </c>
      <c r="D12" s="16">
        <v>90337</v>
      </c>
      <c r="E12" s="16">
        <v>819</v>
      </c>
      <c r="H12" s="27"/>
      <c r="I12" s="31"/>
      <c r="J12" s="32"/>
    </row>
    <row r="13" spans="1:10" ht="5.25" customHeight="1" x14ac:dyDescent="0.35">
      <c r="A13" s="20"/>
      <c r="B13" s="21"/>
      <c r="C13" s="22"/>
      <c r="D13" s="22"/>
      <c r="E13" s="22"/>
      <c r="H13" s="28"/>
      <c r="I13" s="33"/>
      <c r="J13" s="34"/>
    </row>
    <row r="14" spans="1:10" x14ac:dyDescent="0.35">
      <c r="A14" s="23" t="s">
        <v>70</v>
      </c>
      <c r="B14" s="16">
        <v>119268</v>
      </c>
      <c r="C14" s="16">
        <v>48258</v>
      </c>
      <c r="D14" s="16">
        <v>70201</v>
      </c>
      <c r="E14" s="16">
        <v>809</v>
      </c>
      <c r="F14" s="29"/>
      <c r="G14" s="29"/>
      <c r="I14" s="31"/>
      <c r="J14" s="32"/>
    </row>
    <row r="15" spans="1:10" x14ac:dyDescent="0.35">
      <c r="A15" s="24" t="s">
        <v>3101</v>
      </c>
      <c r="B15" s="16">
        <v>320</v>
      </c>
      <c r="C15" s="25">
        <v>191</v>
      </c>
      <c r="D15" s="25">
        <v>129</v>
      </c>
      <c r="E15" s="25">
        <v>0</v>
      </c>
      <c r="F15" s="29"/>
      <c r="G15" s="29"/>
      <c r="I15" s="31"/>
      <c r="J15" s="32"/>
    </row>
    <row r="16" spans="1:10" x14ac:dyDescent="0.35">
      <c r="A16" s="24" t="s">
        <v>3102</v>
      </c>
      <c r="B16" s="16">
        <v>3</v>
      </c>
      <c r="C16" s="25">
        <v>3</v>
      </c>
      <c r="D16" s="25">
        <v>0</v>
      </c>
      <c r="E16" s="25">
        <v>0</v>
      </c>
      <c r="F16" s="29"/>
      <c r="G16" s="29"/>
      <c r="I16" s="31"/>
      <c r="J16" s="31"/>
    </row>
    <row r="17" spans="1:10" x14ac:dyDescent="0.35">
      <c r="A17" s="24" t="s">
        <v>3103</v>
      </c>
      <c r="B17" s="16">
        <v>1217</v>
      </c>
      <c r="C17" s="25">
        <v>772</v>
      </c>
      <c r="D17" s="25">
        <v>445</v>
      </c>
      <c r="E17" s="25">
        <v>0</v>
      </c>
      <c r="F17" s="29"/>
      <c r="G17" s="29"/>
      <c r="I17" s="31"/>
      <c r="J17" s="31"/>
    </row>
    <row r="18" spans="1:10" x14ac:dyDescent="0.35">
      <c r="A18" s="24" t="s">
        <v>3104</v>
      </c>
      <c r="B18" s="16">
        <v>5548</v>
      </c>
      <c r="C18" s="25">
        <v>2263</v>
      </c>
      <c r="D18" s="25">
        <v>3265</v>
      </c>
      <c r="E18" s="25">
        <v>20</v>
      </c>
      <c r="F18" s="29"/>
      <c r="G18" s="29"/>
      <c r="I18" s="31"/>
      <c r="J18" s="31"/>
    </row>
    <row r="19" spans="1:10" x14ac:dyDescent="0.35">
      <c r="A19" s="24" t="s">
        <v>3105</v>
      </c>
      <c r="B19" s="16">
        <v>937</v>
      </c>
      <c r="C19" s="25">
        <v>81</v>
      </c>
      <c r="D19" s="25">
        <v>851</v>
      </c>
      <c r="E19" s="25">
        <v>5</v>
      </c>
      <c r="F19" s="29"/>
      <c r="G19" s="29"/>
      <c r="I19" s="31"/>
      <c r="J19" s="31"/>
    </row>
    <row r="20" spans="1:10" x14ac:dyDescent="0.35">
      <c r="A20" s="24" t="s">
        <v>3106</v>
      </c>
      <c r="B20" s="16">
        <v>90</v>
      </c>
      <c r="C20" s="25">
        <v>31</v>
      </c>
      <c r="D20" s="25">
        <v>59</v>
      </c>
      <c r="E20" s="25">
        <v>0</v>
      </c>
      <c r="F20" s="29"/>
      <c r="G20" s="29"/>
      <c r="I20" s="31"/>
      <c r="J20" s="31"/>
    </row>
    <row r="21" spans="1:10" x14ac:dyDescent="0.35">
      <c r="A21" s="24" t="s">
        <v>3107</v>
      </c>
      <c r="B21" s="16">
        <v>1111</v>
      </c>
      <c r="C21" s="25">
        <v>207</v>
      </c>
      <c r="D21" s="25">
        <v>904</v>
      </c>
      <c r="E21" s="25">
        <v>0</v>
      </c>
      <c r="F21" s="29"/>
      <c r="G21" s="29"/>
      <c r="I21" s="31"/>
      <c r="J21" s="31"/>
    </row>
    <row r="22" spans="1:10" x14ac:dyDescent="0.35">
      <c r="A22" s="24" t="s">
        <v>3108</v>
      </c>
      <c r="B22" s="16">
        <v>7874</v>
      </c>
      <c r="C22" s="25">
        <v>3648</v>
      </c>
      <c r="D22" s="25">
        <v>4224</v>
      </c>
      <c r="E22" s="25">
        <v>2</v>
      </c>
      <c r="F22" s="29"/>
      <c r="G22" s="29"/>
      <c r="I22" s="31"/>
      <c r="J22" s="31"/>
    </row>
    <row r="23" spans="1:10" x14ac:dyDescent="0.35">
      <c r="A23" s="24" t="s">
        <v>3109</v>
      </c>
      <c r="B23" s="16">
        <v>584</v>
      </c>
      <c r="C23" s="25">
        <v>148</v>
      </c>
      <c r="D23" s="25">
        <v>436</v>
      </c>
      <c r="E23" s="25">
        <v>0</v>
      </c>
      <c r="F23" s="29"/>
      <c r="G23" s="29"/>
      <c r="I23" s="31"/>
      <c r="J23" s="31"/>
    </row>
    <row r="24" spans="1:10" x14ac:dyDescent="0.35">
      <c r="A24" s="24" t="s">
        <v>3110</v>
      </c>
      <c r="B24" s="16">
        <v>6058</v>
      </c>
      <c r="C24" s="25">
        <v>890</v>
      </c>
      <c r="D24" s="25">
        <v>5051</v>
      </c>
      <c r="E24" s="25">
        <v>117</v>
      </c>
      <c r="F24" s="29"/>
      <c r="G24" s="29"/>
      <c r="I24" s="31"/>
      <c r="J24" s="31"/>
    </row>
    <row r="25" spans="1:10" x14ac:dyDescent="0.35">
      <c r="A25" s="24" t="s">
        <v>3111</v>
      </c>
      <c r="B25" s="16">
        <v>33241</v>
      </c>
      <c r="C25" s="25">
        <v>11384</v>
      </c>
      <c r="D25" s="25">
        <v>21541</v>
      </c>
      <c r="E25" s="25">
        <v>316</v>
      </c>
      <c r="F25" s="29"/>
      <c r="G25" s="29"/>
      <c r="I25" s="31"/>
      <c r="J25" s="31"/>
    </row>
    <row r="26" spans="1:10" x14ac:dyDescent="0.35">
      <c r="A26" s="24" t="s">
        <v>3112</v>
      </c>
      <c r="B26" s="16">
        <v>881</v>
      </c>
      <c r="C26" s="25">
        <v>263</v>
      </c>
      <c r="D26" s="25">
        <v>618</v>
      </c>
      <c r="E26" s="25">
        <v>0</v>
      </c>
      <c r="F26" s="29"/>
      <c r="G26" s="29"/>
      <c r="I26" s="31"/>
      <c r="J26" s="31"/>
    </row>
    <row r="27" spans="1:10" x14ac:dyDescent="0.35">
      <c r="A27" s="24" t="s">
        <v>3113</v>
      </c>
      <c r="B27" s="16">
        <v>12378</v>
      </c>
      <c r="C27" s="25">
        <v>5003</v>
      </c>
      <c r="D27" s="25">
        <v>7375</v>
      </c>
      <c r="E27" s="25">
        <v>0</v>
      </c>
      <c r="F27" s="29"/>
      <c r="G27" s="29"/>
      <c r="I27" s="31"/>
      <c r="J27" s="31"/>
    </row>
    <row r="28" spans="1:10" x14ac:dyDescent="0.35">
      <c r="A28" s="24" t="s">
        <v>3114</v>
      </c>
      <c r="B28" s="16">
        <v>3195</v>
      </c>
      <c r="C28" s="25">
        <v>1206</v>
      </c>
      <c r="D28" s="25">
        <v>1988</v>
      </c>
      <c r="E28" s="25">
        <v>1</v>
      </c>
      <c r="F28" s="29"/>
      <c r="G28" s="29"/>
      <c r="I28" s="31"/>
      <c r="J28" s="31"/>
    </row>
    <row r="29" spans="1:10" x14ac:dyDescent="0.35">
      <c r="A29" s="24" t="s">
        <v>3115</v>
      </c>
      <c r="B29" s="16">
        <v>2297</v>
      </c>
      <c r="C29" s="25">
        <v>2010</v>
      </c>
      <c r="D29" s="25">
        <v>287</v>
      </c>
      <c r="E29" s="25">
        <v>0</v>
      </c>
      <c r="F29" s="29"/>
      <c r="G29" s="29"/>
      <c r="I29" s="31"/>
      <c r="J29" s="31"/>
    </row>
    <row r="30" spans="1:10" x14ac:dyDescent="0.35">
      <c r="A30" s="24" t="s">
        <v>3116</v>
      </c>
      <c r="B30" s="16">
        <v>955</v>
      </c>
      <c r="C30" s="25">
        <v>299</v>
      </c>
      <c r="D30" s="25">
        <v>656</v>
      </c>
      <c r="E30" s="25">
        <v>0</v>
      </c>
      <c r="F30" s="29"/>
      <c r="G30" s="29"/>
      <c r="I30" s="31"/>
      <c r="J30" s="31"/>
    </row>
    <row r="31" spans="1:10" x14ac:dyDescent="0.35">
      <c r="A31" s="24" t="s">
        <v>3117</v>
      </c>
      <c r="B31" s="16">
        <v>4</v>
      </c>
      <c r="C31" s="25">
        <v>1</v>
      </c>
      <c r="D31" s="25">
        <v>3</v>
      </c>
      <c r="E31" s="25">
        <v>0</v>
      </c>
      <c r="F31" s="29"/>
      <c r="G31" s="29"/>
      <c r="I31" s="31"/>
      <c r="J31" s="31"/>
    </row>
    <row r="32" spans="1:10" x14ac:dyDescent="0.35">
      <c r="A32" s="24" t="s">
        <v>3118</v>
      </c>
      <c r="B32" s="16">
        <v>100</v>
      </c>
      <c r="C32" s="25">
        <v>65</v>
      </c>
      <c r="D32" s="25">
        <v>35</v>
      </c>
      <c r="E32" s="25">
        <v>0</v>
      </c>
      <c r="F32" s="29"/>
      <c r="G32" s="29"/>
      <c r="I32" s="31"/>
      <c r="J32" s="31"/>
    </row>
    <row r="33" spans="1:10" x14ac:dyDescent="0.35">
      <c r="A33" s="24" t="s">
        <v>3119</v>
      </c>
      <c r="B33" s="16">
        <v>1225</v>
      </c>
      <c r="C33" s="25">
        <v>747</v>
      </c>
      <c r="D33" s="25">
        <v>478</v>
      </c>
      <c r="E33" s="25">
        <v>0</v>
      </c>
      <c r="F33" s="29"/>
      <c r="G33" s="29"/>
      <c r="I33" s="31"/>
      <c r="J33" s="31"/>
    </row>
    <row r="34" spans="1:10" x14ac:dyDescent="0.35">
      <c r="A34" s="24" t="s">
        <v>3120</v>
      </c>
      <c r="B34" s="16">
        <v>5042</v>
      </c>
      <c r="C34" s="25">
        <v>1097</v>
      </c>
      <c r="D34" s="25">
        <v>3926</v>
      </c>
      <c r="E34" s="25">
        <v>19</v>
      </c>
      <c r="F34" s="29"/>
      <c r="G34" s="29"/>
      <c r="I34" s="31"/>
      <c r="J34" s="31"/>
    </row>
    <row r="35" spans="1:10" x14ac:dyDescent="0.35">
      <c r="A35" s="24" t="s">
        <v>3121</v>
      </c>
      <c r="B35" s="16">
        <v>944</v>
      </c>
      <c r="C35" s="25">
        <v>427</v>
      </c>
      <c r="D35" s="25">
        <v>517</v>
      </c>
      <c r="E35" s="25">
        <v>0</v>
      </c>
      <c r="F35" s="29"/>
      <c r="G35" s="29"/>
      <c r="I35" s="31"/>
      <c r="J35" s="31"/>
    </row>
    <row r="36" spans="1:10" x14ac:dyDescent="0.35">
      <c r="A36" s="24" t="s">
        <v>3122</v>
      </c>
      <c r="B36" s="16">
        <v>7377</v>
      </c>
      <c r="C36" s="25">
        <v>5495</v>
      </c>
      <c r="D36" s="25">
        <v>1882</v>
      </c>
      <c r="E36" s="25">
        <v>0</v>
      </c>
      <c r="F36" s="29"/>
      <c r="G36" s="29"/>
      <c r="I36" s="31"/>
      <c r="J36" s="31"/>
    </row>
    <row r="37" spans="1:10" x14ac:dyDescent="0.35">
      <c r="A37" s="24" t="s">
        <v>3123</v>
      </c>
      <c r="B37" s="16">
        <v>2255</v>
      </c>
      <c r="C37" s="25">
        <v>1196</v>
      </c>
      <c r="D37" s="25">
        <v>1059</v>
      </c>
      <c r="E37" s="25">
        <v>0</v>
      </c>
      <c r="F37" s="29"/>
      <c r="G37" s="29"/>
      <c r="I37" s="31"/>
      <c r="J37" s="31"/>
    </row>
    <row r="38" spans="1:10" x14ac:dyDescent="0.35">
      <c r="A38" s="24" t="s">
        <v>3124</v>
      </c>
      <c r="B38" s="16">
        <v>5261</v>
      </c>
      <c r="C38" s="25">
        <v>1402</v>
      </c>
      <c r="D38" s="25">
        <v>3856</v>
      </c>
      <c r="E38" s="25">
        <v>3</v>
      </c>
      <c r="F38" s="30"/>
      <c r="G38" s="30"/>
      <c r="I38" s="31"/>
      <c r="J38" s="31"/>
    </row>
    <row r="39" spans="1:10" x14ac:dyDescent="0.35">
      <c r="A39" s="24" t="s">
        <v>3125</v>
      </c>
      <c r="B39" s="16">
        <v>284</v>
      </c>
      <c r="C39" s="25">
        <v>265</v>
      </c>
      <c r="D39" s="25">
        <v>19</v>
      </c>
      <c r="E39" s="25">
        <v>0</v>
      </c>
      <c r="F39" s="30"/>
      <c r="G39" s="30"/>
      <c r="I39" s="31"/>
      <c r="J39" s="31"/>
    </row>
    <row r="40" spans="1:10" x14ac:dyDescent="0.35">
      <c r="A40" s="24" t="s">
        <v>3126</v>
      </c>
      <c r="B40" s="16">
        <v>19933</v>
      </c>
      <c r="C40" s="25">
        <v>9144</v>
      </c>
      <c r="D40" s="25">
        <v>10463</v>
      </c>
      <c r="E40" s="25">
        <v>326</v>
      </c>
      <c r="F40" s="29"/>
      <c r="G40" s="29"/>
      <c r="I40" s="31"/>
      <c r="J40" s="31"/>
    </row>
    <row r="41" spans="1:10" x14ac:dyDescent="0.35">
      <c r="A41" s="24" t="s">
        <v>3127</v>
      </c>
      <c r="B41" s="16">
        <v>154</v>
      </c>
      <c r="C41" s="25">
        <v>20</v>
      </c>
      <c r="D41" s="25">
        <v>134</v>
      </c>
      <c r="E41" s="25">
        <v>0</v>
      </c>
      <c r="F41" s="29"/>
      <c r="G41" s="29"/>
      <c r="I41" s="31"/>
      <c r="J41" s="31"/>
    </row>
    <row r="42" spans="1:10" x14ac:dyDescent="0.35">
      <c r="A42" s="26" t="s">
        <v>1905</v>
      </c>
      <c r="B42" s="16">
        <v>25395</v>
      </c>
      <c r="C42" s="16">
        <v>12842</v>
      </c>
      <c r="D42" s="16">
        <v>12545</v>
      </c>
      <c r="E42" s="16">
        <v>8</v>
      </c>
      <c r="F42" s="29"/>
      <c r="G42" s="29"/>
      <c r="I42" s="31"/>
      <c r="J42" s="31"/>
    </row>
    <row r="43" spans="1:10" x14ac:dyDescent="0.35">
      <c r="A43" s="24" t="s">
        <v>3101</v>
      </c>
      <c r="B43" s="16">
        <v>272</v>
      </c>
      <c r="C43" s="25">
        <v>172</v>
      </c>
      <c r="D43" s="25">
        <v>100</v>
      </c>
      <c r="E43" s="25">
        <v>0</v>
      </c>
      <c r="F43" s="30"/>
      <c r="G43" s="30"/>
      <c r="H43" s="28"/>
      <c r="I43" s="33"/>
      <c r="J43" s="33"/>
    </row>
    <row r="44" spans="1:10" x14ac:dyDescent="0.35">
      <c r="A44" s="24" t="s">
        <v>3102</v>
      </c>
      <c r="B44" s="16">
        <v>155</v>
      </c>
      <c r="C44" s="25">
        <v>101</v>
      </c>
      <c r="D44" s="25">
        <v>54</v>
      </c>
      <c r="E44" s="25">
        <v>0</v>
      </c>
      <c r="F44" s="30"/>
      <c r="G44" s="30"/>
      <c r="H44" s="28"/>
      <c r="I44" s="33"/>
      <c r="J44" s="33"/>
    </row>
    <row r="45" spans="1:10" x14ac:dyDescent="0.35">
      <c r="A45" s="24" t="s">
        <v>3103</v>
      </c>
      <c r="B45" s="16">
        <v>102</v>
      </c>
      <c r="C45" s="25">
        <v>96</v>
      </c>
      <c r="D45" s="25">
        <v>6</v>
      </c>
      <c r="E45" s="25">
        <v>0</v>
      </c>
      <c r="F45" s="30"/>
      <c r="G45" s="30"/>
      <c r="H45" s="28"/>
      <c r="I45" s="33"/>
      <c r="J45" s="33"/>
    </row>
    <row r="46" spans="1:10" x14ac:dyDescent="0.35">
      <c r="A46" s="24" t="s">
        <v>3104</v>
      </c>
      <c r="B46" s="16">
        <v>975</v>
      </c>
      <c r="C46" s="25">
        <v>461</v>
      </c>
      <c r="D46" s="25">
        <v>514</v>
      </c>
      <c r="E46" s="25">
        <v>0</v>
      </c>
      <c r="F46" s="30"/>
      <c r="G46" s="30"/>
      <c r="H46" s="28"/>
      <c r="I46" s="33"/>
      <c r="J46" s="33"/>
    </row>
    <row r="47" spans="1:10" x14ac:dyDescent="0.35">
      <c r="A47" s="24" t="s">
        <v>3105</v>
      </c>
      <c r="B47" s="16">
        <v>121</v>
      </c>
      <c r="C47" s="25">
        <v>4</v>
      </c>
      <c r="D47" s="25">
        <v>117</v>
      </c>
      <c r="E47" s="25">
        <v>0</v>
      </c>
      <c r="F47" s="30"/>
      <c r="G47" s="30"/>
      <c r="H47" s="28"/>
      <c r="I47" s="33"/>
      <c r="J47" s="33"/>
    </row>
    <row r="48" spans="1:10" x14ac:dyDescent="0.35">
      <c r="A48" s="24" t="s">
        <v>3107</v>
      </c>
      <c r="B48" s="16">
        <v>60</v>
      </c>
      <c r="C48" s="25">
        <v>6</v>
      </c>
      <c r="D48" s="25">
        <v>54</v>
      </c>
      <c r="E48" s="25">
        <v>0</v>
      </c>
      <c r="F48" s="30"/>
      <c r="G48" s="30"/>
      <c r="H48" s="28"/>
      <c r="I48" s="33"/>
      <c r="J48" s="33"/>
    </row>
    <row r="49" spans="1:10" x14ac:dyDescent="0.35">
      <c r="A49" s="24" t="s">
        <v>3108</v>
      </c>
      <c r="B49" s="16">
        <v>4861</v>
      </c>
      <c r="C49" s="25">
        <v>2276</v>
      </c>
      <c r="D49" s="25">
        <v>2581</v>
      </c>
      <c r="E49" s="25">
        <v>4</v>
      </c>
      <c r="F49" s="29"/>
      <c r="G49" s="29"/>
      <c r="I49" s="31"/>
      <c r="J49" s="31"/>
    </row>
    <row r="50" spans="1:10" x14ac:dyDescent="0.35">
      <c r="A50" s="24" t="s">
        <v>3110</v>
      </c>
      <c r="B50" s="16">
        <v>86</v>
      </c>
      <c r="C50" s="25">
        <v>20</v>
      </c>
      <c r="D50" s="25">
        <v>66</v>
      </c>
      <c r="E50" s="25">
        <v>0</v>
      </c>
      <c r="F50" s="29"/>
      <c r="G50" s="29"/>
      <c r="I50" s="31"/>
      <c r="J50" s="31"/>
    </row>
    <row r="51" spans="1:10" x14ac:dyDescent="0.35">
      <c r="A51" s="24" t="s">
        <v>3111</v>
      </c>
      <c r="B51" s="16">
        <v>895</v>
      </c>
      <c r="C51" s="25">
        <v>268</v>
      </c>
      <c r="D51" s="25">
        <v>627</v>
      </c>
      <c r="E51" s="25">
        <v>0</v>
      </c>
      <c r="F51" s="29"/>
      <c r="G51" s="29"/>
      <c r="I51" s="31"/>
      <c r="J51" s="31"/>
    </row>
    <row r="52" spans="1:10" x14ac:dyDescent="0.35">
      <c r="A52" s="24" t="s">
        <v>3112</v>
      </c>
      <c r="B52" s="16">
        <v>175</v>
      </c>
      <c r="C52" s="25">
        <v>73</v>
      </c>
      <c r="D52" s="25">
        <v>102</v>
      </c>
      <c r="E52" s="25">
        <v>0</v>
      </c>
      <c r="F52" s="29"/>
      <c r="G52" s="29"/>
      <c r="I52" s="31"/>
      <c r="J52" s="31"/>
    </row>
    <row r="53" spans="1:10" x14ac:dyDescent="0.35">
      <c r="A53" s="24" t="s">
        <v>3113</v>
      </c>
      <c r="B53" s="16">
        <v>4763</v>
      </c>
      <c r="C53" s="25">
        <v>2018</v>
      </c>
      <c r="D53" s="25">
        <v>2745</v>
      </c>
      <c r="E53" s="25">
        <v>0</v>
      </c>
      <c r="F53" s="29"/>
      <c r="G53" s="29"/>
      <c r="I53" s="31"/>
      <c r="J53" s="31"/>
    </row>
    <row r="54" spans="1:10" x14ac:dyDescent="0.35">
      <c r="A54" s="24" t="s">
        <v>3114</v>
      </c>
      <c r="B54" s="16">
        <v>387</v>
      </c>
      <c r="C54" s="25">
        <v>245</v>
      </c>
      <c r="D54" s="25">
        <v>142</v>
      </c>
      <c r="E54" s="25">
        <v>0</v>
      </c>
      <c r="F54" s="29"/>
      <c r="G54" s="29"/>
      <c r="I54" s="31"/>
      <c r="J54" s="31"/>
    </row>
    <row r="55" spans="1:10" x14ac:dyDescent="0.35">
      <c r="A55" s="24" t="s">
        <v>3115</v>
      </c>
      <c r="B55" s="16">
        <v>799</v>
      </c>
      <c r="C55" s="25">
        <v>768</v>
      </c>
      <c r="D55" s="25">
        <v>31</v>
      </c>
      <c r="E55" s="25">
        <v>0</v>
      </c>
      <c r="F55" s="29"/>
      <c r="G55" s="29"/>
      <c r="I55" s="31"/>
      <c r="J55" s="31"/>
    </row>
    <row r="56" spans="1:10" x14ac:dyDescent="0.35">
      <c r="A56" s="24" t="s">
        <v>3116</v>
      </c>
      <c r="B56" s="16">
        <v>9</v>
      </c>
      <c r="C56" s="25">
        <v>0</v>
      </c>
      <c r="D56" s="25">
        <v>9</v>
      </c>
      <c r="E56" s="25">
        <v>0</v>
      </c>
      <c r="F56" s="29"/>
      <c r="G56" s="29"/>
      <c r="I56" s="31"/>
      <c r="J56" s="31"/>
    </row>
    <row r="57" spans="1:10" x14ac:dyDescent="0.35">
      <c r="A57" s="24" t="s">
        <v>3119</v>
      </c>
      <c r="B57" s="16">
        <v>1406</v>
      </c>
      <c r="C57" s="25">
        <v>893</v>
      </c>
      <c r="D57" s="25">
        <v>512</v>
      </c>
      <c r="E57" s="25">
        <v>1</v>
      </c>
      <c r="F57" s="29"/>
      <c r="G57" s="29"/>
      <c r="I57" s="31"/>
      <c r="J57" s="31"/>
    </row>
    <row r="58" spans="1:10" x14ac:dyDescent="0.35">
      <c r="A58" s="24" t="s">
        <v>3120</v>
      </c>
      <c r="B58" s="16">
        <v>597</v>
      </c>
      <c r="C58" s="25">
        <v>95</v>
      </c>
      <c r="D58" s="25">
        <v>502</v>
      </c>
      <c r="E58" s="25">
        <v>0</v>
      </c>
      <c r="F58" s="29"/>
      <c r="G58" s="29"/>
      <c r="I58" s="31"/>
      <c r="J58" s="31"/>
    </row>
    <row r="59" spans="1:10" x14ac:dyDescent="0.35">
      <c r="A59" s="24" t="s">
        <v>3121</v>
      </c>
      <c r="B59" s="16">
        <v>30</v>
      </c>
      <c r="C59" s="25">
        <v>18</v>
      </c>
      <c r="D59" s="25">
        <v>12</v>
      </c>
      <c r="E59" s="25">
        <v>0</v>
      </c>
      <c r="F59" s="29"/>
      <c r="G59" s="29"/>
      <c r="I59" s="31"/>
      <c r="J59" s="31"/>
    </row>
    <row r="60" spans="1:10" x14ac:dyDescent="0.35">
      <c r="A60" s="24" t="s">
        <v>3122</v>
      </c>
      <c r="B60" s="16">
        <v>973</v>
      </c>
      <c r="C60" s="25">
        <v>754</v>
      </c>
      <c r="D60" s="25">
        <v>219</v>
      </c>
      <c r="E60" s="25">
        <v>0</v>
      </c>
      <c r="F60" s="29"/>
      <c r="G60" s="29"/>
      <c r="I60" s="31"/>
      <c r="J60" s="31"/>
    </row>
    <row r="61" spans="1:10" x14ac:dyDescent="0.35">
      <c r="A61" s="24" t="s">
        <v>3123</v>
      </c>
      <c r="B61" s="16">
        <v>6627</v>
      </c>
      <c r="C61" s="25">
        <v>3745</v>
      </c>
      <c r="D61" s="25">
        <v>2881</v>
      </c>
      <c r="E61" s="25">
        <v>1</v>
      </c>
      <c r="F61" s="29"/>
      <c r="G61" s="29"/>
      <c r="I61" s="31"/>
      <c r="J61" s="31"/>
    </row>
    <row r="62" spans="1:10" x14ac:dyDescent="0.35">
      <c r="A62" s="24" t="s">
        <v>3124</v>
      </c>
      <c r="B62" s="16">
        <v>1265</v>
      </c>
      <c r="C62" s="25">
        <v>444</v>
      </c>
      <c r="D62" s="25">
        <v>820</v>
      </c>
      <c r="E62" s="25">
        <v>1</v>
      </c>
      <c r="F62" s="29"/>
      <c r="G62" s="29"/>
      <c r="I62" s="31"/>
      <c r="J62" s="31"/>
    </row>
    <row r="63" spans="1:10" x14ac:dyDescent="0.35">
      <c r="A63" s="24" t="s">
        <v>3126</v>
      </c>
      <c r="B63" s="16">
        <v>771</v>
      </c>
      <c r="C63" s="25">
        <v>333</v>
      </c>
      <c r="D63" s="25">
        <v>437</v>
      </c>
      <c r="E63" s="25">
        <v>1</v>
      </c>
      <c r="F63" s="29"/>
      <c r="G63" s="29"/>
      <c r="I63" s="31"/>
      <c r="J63" s="31"/>
    </row>
    <row r="64" spans="1:10" x14ac:dyDescent="0.35">
      <c r="A64" s="24" t="s">
        <v>3127</v>
      </c>
      <c r="B64" s="16">
        <v>66</v>
      </c>
      <c r="C64" s="25">
        <v>52</v>
      </c>
      <c r="D64" s="25">
        <v>14</v>
      </c>
      <c r="E64" s="25">
        <v>0</v>
      </c>
      <c r="F64" s="29"/>
      <c r="G64" s="29"/>
      <c r="I64" s="31"/>
      <c r="J64" s="31"/>
    </row>
    <row r="65" spans="1:10" x14ac:dyDescent="0.35">
      <c r="A65" s="26" t="s">
        <v>1906</v>
      </c>
      <c r="B65" s="16">
        <v>2501</v>
      </c>
      <c r="C65" s="16">
        <v>1017</v>
      </c>
      <c r="D65" s="16">
        <v>1484</v>
      </c>
      <c r="E65" s="16">
        <v>0</v>
      </c>
      <c r="F65" s="29"/>
      <c r="G65" s="29"/>
      <c r="I65" s="31"/>
      <c r="J65" s="31"/>
    </row>
    <row r="66" spans="1:10" x14ac:dyDescent="0.35">
      <c r="A66" s="24" t="s">
        <v>3101</v>
      </c>
      <c r="B66" s="16">
        <v>67</v>
      </c>
      <c r="C66" s="25">
        <v>37</v>
      </c>
      <c r="D66" s="25">
        <v>30</v>
      </c>
      <c r="E66" s="25">
        <v>0</v>
      </c>
      <c r="F66" s="29"/>
      <c r="G66" s="29"/>
      <c r="I66" s="31"/>
      <c r="J66" s="31"/>
    </row>
    <row r="67" spans="1:10" x14ac:dyDescent="0.35">
      <c r="A67" s="24" t="s">
        <v>3103</v>
      </c>
      <c r="B67" s="16">
        <v>22</v>
      </c>
      <c r="C67" s="25">
        <v>17</v>
      </c>
      <c r="D67" s="25">
        <v>5</v>
      </c>
      <c r="E67" s="25">
        <v>0</v>
      </c>
      <c r="F67" s="29"/>
      <c r="G67" s="29"/>
      <c r="I67" s="31"/>
      <c r="J67" s="31"/>
    </row>
    <row r="68" spans="1:10" x14ac:dyDescent="0.35">
      <c r="A68" s="24" t="s">
        <v>3104</v>
      </c>
      <c r="B68" s="16">
        <v>416</v>
      </c>
      <c r="C68" s="25">
        <v>222</v>
      </c>
      <c r="D68" s="25">
        <v>194</v>
      </c>
      <c r="E68" s="25">
        <v>0</v>
      </c>
      <c r="F68" s="29"/>
      <c r="G68" s="29"/>
      <c r="I68" s="31"/>
      <c r="J68" s="31"/>
    </row>
    <row r="69" spans="1:10" x14ac:dyDescent="0.35">
      <c r="A69" s="24" t="s">
        <v>3105</v>
      </c>
      <c r="B69" s="16">
        <v>20</v>
      </c>
      <c r="C69" s="25">
        <v>0</v>
      </c>
      <c r="D69" s="25">
        <v>20</v>
      </c>
      <c r="E69" s="25">
        <v>0</v>
      </c>
      <c r="F69" s="29"/>
      <c r="G69" s="29"/>
      <c r="I69" s="31"/>
      <c r="J69" s="31"/>
    </row>
    <row r="70" spans="1:10" x14ac:dyDescent="0.35">
      <c r="A70" s="24" t="s">
        <v>3108</v>
      </c>
      <c r="B70" s="16">
        <v>272</v>
      </c>
      <c r="C70" s="25">
        <v>153</v>
      </c>
      <c r="D70" s="25">
        <v>119</v>
      </c>
      <c r="E70" s="25">
        <v>0</v>
      </c>
      <c r="F70" s="29"/>
      <c r="G70" s="29"/>
      <c r="I70" s="31"/>
      <c r="J70" s="31"/>
    </row>
    <row r="71" spans="1:10" x14ac:dyDescent="0.35">
      <c r="A71" s="24" t="s">
        <v>3111</v>
      </c>
      <c r="B71" s="16">
        <v>293</v>
      </c>
      <c r="C71" s="25">
        <v>66</v>
      </c>
      <c r="D71" s="25">
        <v>227</v>
      </c>
      <c r="E71" s="25">
        <v>0</v>
      </c>
      <c r="F71" s="29"/>
      <c r="G71" s="29"/>
      <c r="I71" s="31"/>
      <c r="J71" s="31"/>
    </row>
    <row r="72" spans="1:10" x14ac:dyDescent="0.35">
      <c r="A72" s="24" t="s">
        <v>3113</v>
      </c>
      <c r="B72" s="16">
        <v>584</v>
      </c>
      <c r="C72" s="25">
        <v>244</v>
      </c>
      <c r="D72" s="25">
        <v>340</v>
      </c>
      <c r="E72" s="25">
        <v>0</v>
      </c>
      <c r="F72" s="29"/>
      <c r="G72" s="12"/>
      <c r="I72" s="31"/>
      <c r="J72" s="31"/>
    </row>
    <row r="73" spans="1:10" x14ac:dyDescent="0.35">
      <c r="A73" s="24" t="s">
        <v>3114</v>
      </c>
      <c r="B73" s="16">
        <v>99</v>
      </c>
      <c r="C73" s="25">
        <v>33</v>
      </c>
      <c r="D73" s="25">
        <v>66</v>
      </c>
      <c r="E73" s="25">
        <v>0</v>
      </c>
      <c r="F73" s="29"/>
      <c r="G73" s="12"/>
      <c r="I73" s="31"/>
      <c r="J73" s="31"/>
    </row>
    <row r="74" spans="1:10" x14ac:dyDescent="0.35">
      <c r="A74" s="24" t="s">
        <v>3115</v>
      </c>
      <c r="B74" s="16">
        <v>16</v>
      </c>
      <c r="C74" s="25">
        <v>14</v>
      </c>
      <c r="D74" s="25">
        <v>2</v>
      </c>
      <c r="E74" s="25">
        <v>0</v>
      </c>
      <c r="F74" s="29"/>
      <c r="G74" s="12"/>
      <c r="I74" s="31"/>
      <c r="J74" s="31"/>
    </row>
    <row r="75" spans="1:10" x14ac:dyDescent="0.35">
      <c r="A75" s="24" t="s">
        <v>3119</v>
      </c>
      <c r="B75" s="16">
        <v>110</v>
      </c>
      <c r="C75" s="25">
        <v>67</v>
      </c>
      <c r="D75" s="25">
        <v>43</v>
      </c>
      <c r="E75" s="25">
        <v>0</v>
      </c>
      <c r="F75" s="29"/>
      <c r="G75" s="12"/>
      <c r="I75" s="31"/>
      <c r="J75" s="31"/>
    </row>
    <row r="76" spans="1:10" x14ac:dyDescent="0.35">
      <c r="A76" s="24" t="s">
        <v>3120</v>
      </c>
      <c r="B76" s="16">
        <v>192</v>
      </c>
      <c r="C76" s="25">
        <v>38</v>
      </c>
      <c r="D76" s="25">
        <v>154</v>
      </c>
      <c r="E76" s="25">
        <v>0</v>
      </c>
      <c r="F76" s="29"/>
      <c r="G76" s="12"/>
      <c r="I76" s="31"/>
      <c r="J76" s="31"/>
    </row>
    <row r="77" spans="1:10" x14ac:dyDescent="0.35">
      <c r="A77" s="24" t="s">
        <v>3124</v>
      </c>
      <c r="B77" s="16">
        <v>236</v>
      </c>
      <c r="C77" s="25">
        <v>50</v>
      </c>
      <c r="D77" s="25">
        <v>186</v>
      </c>
      <c r="E77" s="25">
        <v>0</v>
      </c>
      <c r="F77" s="29"/>
      <c r="G77" s="12"/>
      <c r="I77" s="31"/>
      <c r="J77" s="31"/>
    </row>
    <row r="78" spans="1:10" x14ac:dyDescent="0.35">
      <c r="A78" s="24" t="s">
        <v>3126</v>
      </c>
      <c r="B78" s="16">
        <v>174</v>
      </c>
      <c r="C78" s="25">
        <v>76</v>
      </c>
      <c r="D78" s="25">
        <v>98</v>
      </c>
      <c r="E78" s="25">
        <v>0</v>
      </c>
      <c r="F78" s="29"/>
      <c r="G78" s="12"/>
      <c r="I78" s="31"/>
      <c r="J78" s="31"/>
    </row>
    <row r="79" spans="1:10" x14ac:dyDescent="0.35">
      <c r="A79" s="26" t="s">
        <v>1907</v>
      </c>
      <c r="B79" s="16">
        <v>1834</v>
      </c>
      <c r="C79" s="16">
        <v>793</v>
      </c>
      <c r="D79" s="16">
        <v>1039</v>
      </c>
      <c r="E79" s="16">
        <v>2</v>
      </c>
      <c r="F79" s="29"/>
      <c r="G79" s="29"/>
      <c r="I79" s="31"/>
      <c r="J79" s="31"/>
    </row>
    <row r="80" spans="1:10" x14ac:dyDescent="0.35">
      <c r="A80" s="24" t="s">
        <v>3101</v>
      </c>
      <c r="B80" s="16">
        <v>7</v>
      </c>
      <c r="C80" s="25">
        <v>2</v>
      </c>
      <c r="D80" s="25">
        <v>5</v>
      </c>
      <c r="E80" s="25">
        <v>0</v>
      </c>
      <c r="F80" s="29"/>
      <c r="G80" s="29"/>
      <c r="I80" s="31"/>
      <c r="J80" s="31"/>
    </row>
    <row r="81" spans="1:10" x14ac:dyDescent="0.35">
      <c r="A81" s="24" t="s">
        <v>3104</v>
      </c>
      <c r="B81" s="16">
        <v>68</v>
      </c>
      <c r="C81" s="25">
        <v>6</v>
      </c>
      <c r="D81" s="25">
        <v>62</v>
      </c>
      <c r="E81" s="25">
        <v>0</v>
      </c>
      <c r="F81" s="29"/>
      <c r="G81" s="29"/>
      <c r="I81" s="31"/>
      <c r="J81" s="31"/>
    </row>
    <row r="82" spans="1:10" x14ac:dyDescent="0.35">
      <c r="A82" s="24" t="s">
        <v>3105</v>
      </c>
      <c r="B82" s="16">
        <v>36</v>
      </c>
      <c r="C82" s="25">
        <v>0</v>
      </c>
      <c r="D82" s="25">
        <v>36</v>
      </c>
      <c r="E82" s="25">
        <v>0</v>
      </c>
      <c r="F82" s="29"/>
      <c r="G82" s="29"/>
      <c r="I82" s="31"/>
      <c r="J82" s="31"/>
    </row>
    <row r="83" spans="1:10" x14ac:dyDescent="0.35">
      <c r="A83" s="24" t="s">
        <v>3108</v>
      </c>
      <c r="B83" s="16">
        <v>427</v>
      </c>
      <c r="C83" s="25">
        <v>240</v>
      </c>
      <c r="D83" s="25">
        <v>187</v>
      </c>
      <c r="E83" s="25">
        <v>0</v>
      </c>
      <c r="F83" s="29"/>
      <c r="G83" s="29"/>
      <c r="I83" s="31"/>
      <c r="J83" s="31"/>
    </row>
    <row r="84" spans="1:10" x14ac:dyDescent="0.35">
      <c r="A84" s="24" t="s">
        <v>3110</v>
      </c>
      <c r="B84" s="16">
        <v>14</v>
      </c>
      <c r="C84" s="25">
        <v>0</v>
      </c>
      <c r="D84" s="25">
        <v>14</v>
      </c>
      <c r="E84" s="25">
        <v>0</v>
      </c>
      <c r="F84" s="29"/>
      <c r="G84" s="29"/>
      <c r="I84" s="31"/>
      <c r="J84" s="31"/>
    </row>
    <row r="85" spans="1:10" x14ac:dyDescent="0.35">
      <c r="A85" s="24" t="s">
        <v>3111</v>
      </c>
      <c r="B85" s="16">
        <v>93</v>
      </c>
      <c r="C85" s="25">
        <v>23</v>
      </c>
      <c r="D85" s="25">
        <v>69</v>
      </c>
      <c r="E85" s="25">
        <v>1</v>
      </c>
      <c r="F85" s="29"/>
      <c r="G85" s="29"/>
      <c r="I85" s="31"/>
      <c r="J85" s="31"/>
    </row>
    <row r="86" spans="1:10" x14ac:dyDescent="0.35">
      <c r="A86" s="24" t="s">
        <v>3112</v>
      </c>
      <c r="B86" s="16">
        <v>75</v>
      </c>
      <c r="C86" s="25">
        <v>37</v>
      </c>
      <c r="D86" s="25">
        <v>38</v>
      </c>
      <c r="E86" s="25">
        <v>0</v>
      </c>
      <c r="F86" s="29"/>
      <c r="G86" s="29"/>
      <c r="I86" s="31"/>
      <c r="J86" s="31"/>
    </row>
    <row r="87" spans="1:10" x14ac:dyDescent="0.35">
      <c r="A87" s="24" t="s">
        <v>3113</v>
      </c>
      <c r="B87" s="16">
        <v>567</v>
      </c>
      <c r="C87" s="25">
        <v>269</v>
      </c>
      <c r="D87" s="25">
        <v>298</v>
      </c>
      <c r="E87" s="25">
        <v>0</v>
      </c>
      <c r="F87" s="29"/>
      <c r="G87" s="29"/>
      <c r="I87" s="31"/>
      <c r="J87" s="31"/>
    </row>
    <row r="88" spans="1:10" x14ac:dyDescent="0.35">
      <c r="A88" s="24" t="s">
        <v>3114</v>
      </c>
      <c r="B88" s="16">
        <v>53</v>
      </c>
      <c r="C88" s="25">
        <v>15</v>
      </c>
      <c r="D88" s="25">
        <v>38</v>
      </c>
      <c r="E88" s="25">
        <v>0</v>
      </c>
      <c r="F88" s="29"/>
      <c r="G88" s="29"/>
      <c r="I88" s="31"/>
      <c r="J88" s="31"/>
    </row>
    <row r="89" spans="1:10" x14ac:dyDescent="0.35">
      <c r="A89" s="24" t="s">
        <v>3119</v>
      </c>
      <c r="B89" s="16">
        <v>108</v>
      </c>
      <c r="C89" s="25">
        <v>64</v>
      </c>
      <c r="D89" s="25">
        <v>44</v>
      </c>
      <c r="E89" s="25">
        <v>0</v>
      </c>
      <c r="F89" s="29"/>
      <c r="G89" s="29"/>
      <c r="I89" s="31"/>
      <c r="J89" s="31"/>
    </row>
    <row r="90" spans="1:10" x14ac:dyDescent="0.35">
      <c r="A90" s="24" t="s">
        <v>3120</v>
      </c>
      <c r="B90" s="16">
        <v>70</v>
      </c>
      <c r="C90" s="25">
        <v>10</v>
      </c>
      <c r="D90" s="25">
        <v>60</v>
      </c>
      <c r="E90" s="25">
        <v>0</v>
      </c>
      <c r="F90" s="29"/>
      <c r="G90" s="29"/>
      <c r="I90" s="31"/>
      <c r="J90" s="31"/>
    </row>
    <row r="91" spans="1:10" x14ac:dyDescent="0.35">
      <c r="A91" s="24" t="s">
        <v>3122</v>
      </c>
      <c r="B91" s="16">
        <v>45</v>
      </c>
      <c r="C91" s="25">
        <v>36</v>
      </c>
      <c r="D91" s="25">
        <v>9</v>
      </c>
      <c r="E91" s="25">
        <v>0</v>
      </c>
      <c r="F91" s="29"/>
      <c r="G91" s="29"/>
      <c r="H91" s="27"/>
      <c r="I91" s="31"/>
      <c r="J91" s="31"/>
    </row>
    <row r="92" spans="1:10" x14ac:dyDescent="0.35">
      <c r="A92" s="24" t="s">
        <v>3123</v>
      </c>
      <c r="B92" s="16">
        <v>42</v>
      </c>
      <c r="C92" s="25">
        <v>18</v>
      </c>
      <c r="D92" s="25">
        <v>24</v>
      </c>
      <c r="E92" s="25">
        <v>0</v>
      </c>
      <c r="F92" s="29"/>
      <c r="G92" s="29"/>
      <c r="H92" s="27"/>
      <c r="I92" s="31"/>
      <c r="J92" s="31"/>
    </row>
    <row r="93" spans="1:10" x14ac:dyDescent="0.35">
      <c r="A93" s="24" t="s">
        <v>3124</v>
      </c>
      <c r="B93" s="16">
        <v>18</v>
      </c>
      <c r="C93" s="25">
        <v>3</v>
      </c>
      <c r="D93" s="25">
        <v>15</v>
      </c>
      <c r="E93" s="25">
        <v>0</v>
      </c>
      <c r="F93" s="29"/>
      <c r="G93" s="29"/>
      <c r="H93" s="27"/>
      <c r="I93" s="31"/>
      <c r="J93" s="31"/>
    </row>
    <row r="94" spans="1:10" x14ac:dyDescent="0.35">
      <c r="A94" s="24" t="s">
        <v>3126</v>
      </c>
      <c r="B94" s="16">
        <v>211</v>
      </c>
      <c r="C94" s="25">
        <v>70</v>
      </c>
      <c r="D94" s="25">
        <v>140</v>
      </c>
      <c r="E94" s="25">
        <v>1</v>
      </c>
      <c r="F94" s="29"/>
      <c r="G94" s="29"/>
      <c r="H94" s="27"/>
      <c r="I94" s="31"/>
      <c r="J94" s="31"/>
    </row>
    <row r="95" spans="1:10" x14ac:dyDescent="0.35">
      <c r="A95" s="26" t="s">
        <v>1908</v>
      </c>
      <c r="B95" s="16">
        <v>11951</v>
      </c>
      <c r="C95" s="16">
        <v>8240</v>
      </c>
      <c r="D95" s="16">
        <v>3711</v>
      </c>
      <c r="E95" s="16">
        <v>0</v>
      </c>
      <c r="F95" s="29"/>
      <c r="G95" s="29"/>
      <c r="H95" s="27"/>
      <c r="I95" s="31"/>
      <c r="J95" s="31"/>
    </row>
    <row r="96" spans="1:10" x14ac:dyDescent="0.35">
      <c r="A96" s="24" t="s">
        <v>3101</v>
      </c>
      <c r="B96" s="16">
        <v>121</v>
      </c>
      <c r="C96" s="25">
        <v>72</v>
      </c>
      <c r="D96" s="25">
        <v>49</v>
      </c>
      <c r="E96" s="25">
        <v>0</v>
      </c>
      <c r="F96" s="29"/>
      <c r="G96" s="29"/>
      <c r="H96" s="27"/>
      <c r="I96" s="31"/>
      <c r="J96" s="31"/>
    </row>
    <row r="97" spans="1:10" x14ac:dyDescent="0.35">
      <c r="A97" s="24" t="s">
        <v>3103</v>
      </c>
      <c r="B97" s="16">
        <v>11</v>
      </c>
      <c r="C97" s="25">
        <v>9</v>
      </c>
      <c r="D97" s="25">
        <v>2</v>
      </c>
      <c r="E97" s="25">
        <v>0</v>
      </c>
      <c r="F97" s="29"/>
      <c r="G97" s="29"/>
      <c r="H97" s="27"/>
      <c r="I97" s="31"/>
      <c r="J97" s="31"/>
    </row>
    <row r="98" spans="1:10" x14ac:dyDescent="0.35">
      <c r="A98" s="24" t="s">
        <v>3104</v>
      </c>
      <c r="B98" s="16">
        <v>468</v>
      </c>
      <c r="C98" s="25">
        <v>101</v>
      </c>
      <c r="D98" s="25">
        <v>367</v>
      </c>
      <c r="E98" s="25">
        <v>0</v>
      </c>
      <c r="F98" s="29"/>
      <c r="G98" s="29"/>
      <c r="H98" s="27"/>
      <c r="I98" s="31"/>
      <c r="J98" s="31"/>
    </row>
    <row r="99" spans="1:10" x14ac:dyDescent="0.35">
      <c r="A99" s="24" t="s">
        <v>3105</v>
      </c>
      <c r="B99" s="16">
        <v>86</v>
      </c>
      <c r="C99" s="25">
        <v>2</v>
      </c>
      <c r="D99" s="25">
        <v>84</v>
      </c>
      <c r="E99" s="25">
        <v>0</v>
      </c>
      <c r="F99" s="29"/>
      <c r="G99" s="29"/>
      <c r="H99" s="27"/>
      <c r="I99" s="31"/>
      <c r="J99" s="31"/>
    </row>
    <row r="100" spans="1:10" x14ac:dyDescent="0.35">
      <c r="A100" s="24" t="s">
        <v>3108</v>
      </c>
      <c r="B100" s="16">
        <v>439</v>
      </c>
      <c r="C100" s="25">
        <v>271</v>
      </c>
      <c r="D100" s="25">
        <v>168</v>
      </c>
      <c r="E100" s="25">
        <v>0</v>
      </c>
      <c r="F100" s="29"/>
      <c r="G100" s="29"/>
      <c r="H100" s="27"/>
      <c r="I100" s="31"/>
      <c r="J100" s="31"/>
    </row>
    <row r="101" spans="1:10" x14ac:dyDescent="0.35">
      <c r="A101" s="24" t="s">
        <v>3110</v>
      </c>
      <c r="B101" s="16">
        <v>119</v>
      </c>
      <c r="C101" s="25">
        <v>1</v>
      </c>
      <c r="D101" s="25">
        <v>118</v>
      </c>
      <c r="E101" s="25">
        <v>0</v>
      </c>
      <c r="F101" s="29"/>
      <c r="G101" s="29"/>
      <c r="H101" s="27"/>
      <c r="I101" s="31"/>
      <c r="J101" s="31"/>
    </row>
    <row r="102" spans="1:10" x14ac:dyDescent="0.35">
      <c r="A102" s="24" t="s">
        <v>3111</v>
      </c>
      <c r="B102" s="16">
        <v>369</v>
      </c>
      <c r="C102" s="25">
        <v>95</v>
      </c>
      <c r="D102" s="25">
        <v>274</v>
      </c>
      <c r="E102" s="25">
        <v>0</v>
      </c>
      <c r="F102" s="29"/>
      <c r="G102" s="29"/>
      <c r="H102" s="27"/>
      <c r="I102" s="31"/>
      <c r="J102" s="31"/>
    </row>
    <row r="103" spans="1:10" x14ac:dyDescent="0.35">
      <c r="A103" s="24" t="s">
        <v>3112</v>
      </c>
      <c r="B103" s="16">
        <v>8</v>
      </c>
      <c r="C103" s="25">
        <v>2</v>
      </c>
      <c r="D103" s="25">
        <v>6</v>
      </c>
      <c r="E103" s="25">
        <v>0</v>
      </c>
      <c r="F103" s="29"/>
      <c r="G103" s="29"/>
      <c r="H103" s="27"/>
      <c r="I103" s="31"/>
      <c r="J103" s="31"/>
    </row>
    <row r="104" spans="1:10" x14ac:dyDescent="0.35">
      <c r="A104" s="24" t="s">
        <v>3113</v>
      </c>
      <c r="B104" s="16">
        <v>2339</v>
      </c>
      <c r="C104" s="25">
        <v>1107</v>
      </c>
      <c r="D104" s="25">
        <v>1232</v>
      </c>
      <c r="E104" s="25">
        <v>0</v>
      </c>
      <c r="F104" s="29"/>
      <c r="G104" s="29"/>
      <c r="H104" s="27"/>
      <c r="I104" s="31"/>
      <c r="J104" s="31"/>
    </row>
    <row r="105" spans="1:10" x14ac:dyDescent="0.35">
      <c r="A105" s="24" t="s">
        <v>3114</v>
      </c>
      <c r="B105" s="16">
        <v>681</v>
      </c>
      <c r="C105" s="25">
        <v>259</v>
      </c>
      <c r="D105" s="25">
        <v>422</v>
      </c>
      <c r="E105" s="25">
        <v>0</v>
      </c>
      <c r="F105" s="29"/>
      <c r="G105" s="29"/>
      <c r="H105" s="27"/>
      <c r="I105" s="31"/>
      <c r="J105" s="31"/>
    </row>
    <row r="106" spans="1:10" x14ac:dyDescent="0.35">
      <c r="A106" s="24" t="s">
        <v>3115</v>
      </c>
      <c r="B106" s="16">
        <v>119</v>
      </c>
      <c r="C106" s="25">
        <v>115</v>
      </c>
      <c r="D106" s="25">
        <v>4</v>
      </c>
      <c r="E106" s="25">
        <v>0</v>
      </c>
      <c r="F106" s="29"/>
      <c r="G106" s="29"/>
      <c r="H106" s="27"/>
      <c r="I106" s="31"/>
      <c r="J106" s="31"/>
    </row>
    <row r="107" spans="1:10" x14ac:dyDescent="0.35">
      <c r="A107" s="24" t="s">
        <v>3119</v>
      </c>
      <c r="B107" s="16">
        <v>763</v>
      </c>
      <c r="C107" s="25">
        <v>517</v>
      </c>
      <c r="D107" s="25">
        <v>246</v>
      </c>
      <c r="E107" s="25">
        <v>0</v>
      </c>
      <c r="F107" s="29"/>
      <c r="G107" s="29"/>
      <c r="H107" s="27"/>
      <c r="I107" s="31"/>
      <c r="J107" s="31"/>
    </row>
    <row r="108" spans="1:10" x14ac:dyDescent="0.35">
      <c r="A108" s="24" t="s">
        <v>3120</v>
      </c>
      <c r="B108" s="16">
        <v>126</v>
      </c>
      <c r="C108" s="25">
        <v>21</v>
      </c>
      <c r="D108" s="25">
        <v>105</v>
      </c>
      <c r="E108" s="25">
        <v>0</v>
      </c>
      <c r="F108" s="29"/>
      <c r="G108" s="29" t="s">
        <v>394</v>
      </c>
      <c r="H108" s="27"/>
      <c r="I108" s="31"/>
      <c r="J108" s="31"/>
    </row>
    <row r="109" spans="1:10" x14ac:dyDescent="0.35">
      <c r="A109" s="24" t="s">
        <v>3121</v>
      </c>
      <c r="B109" s="16">
        <v>5933</v>
      </c>
      <c r="C109" s="25">
        <v>5560</v>
      </c>
      <c r="D109" s="25">
        <v>373</v>
      </c>
      <c r="E109" s="25">
        <v>0</v>
      </c>
      <c r="F109" s="29"/>
      <c r="G109" s="29"/>
      <c r="H109" s="27"/>
      <c r="I109" s="31"/>
      <c r="J109" s="31"/>
    </row>
    <row r="110" spans="1:10" x14ac:dyDescent="0.35">
      <c r="A110" s="24" t="s">
        <v>3123</v>
      </c>
      <c r="B110" s="16">
        <v>20</v>
      </c>
      <c r="C110" s="25">
        <v>2</v>
      </c>
      <c r="D110" s="25">
        <v>18</v>
      </c>
      <c r="E110" s="25">
        <v>0</v>
      </c>
      <c r="F110" s="29"/>
      <c r="G110" s="29"/>
      <c r="H110" s="27"/>
      <c r="I110" s="31"/>
      <c r="J110" s="31"/>
    </row>
    <row r="111" spans="1:10" x14ac:dyDescent="0.35">
      <c r="A111" s="24" t="s">
        <v>3124</v>
      </c>
      <c r="B111" s="16">
        <v>209</v>
      </c>
      <c r="C111" s="25">
        <v>42</v>
      </c>
      <c r="D111" s="25">
        <v>167</v>
      </c>
      <c r="E111" s="25">
        <v>0</v>
      </c>
      <c r="F111" s="29"/>
      <c r="G111" s="29"/>
      <c r="H111" s="27"/>
      <c r="I111" s="31"/>
      <c r="J111" s="31"/>
    </row>
    <row r="112" spans="1:10" x14ac:dyDescent="0.35">
      <c r="A112" s="24" t="s">
        <v>3126</v>
      </c>
      <c r="B112" s="16">
        <v>140</v>
      </c>
      <c r="C112" s="25">
        <v>64</v>
      </c>
      <c r="D112" s="25">
        <v>76</v>
      </c>
      <c r="E112" s="25">
        <v>0</v>
      </c>
      <c r="F112" s="29"/>
      <c r="G112" s="29"/>
      <c r="H112" s="27"/>
      <c r="I112" s="31"/>
      <c r="J112" s="31"/>
    </row>
    <row r="113" spans="1:10" x14ac:dyDescent="0.35">
      <c r="A113" s="26" t="s">
        <v>1909</v>
      </c>
      <c r="B113" s="16">
        <v>2451</v>
      </c>
      <c r="C113" s="16">
        <v>1094</v>
      </c>
      <c r="D113" s="16">
        <v>1357</v>
      </c>
      <c r="E113" s="16">
        <v>0</v>
      </c>
      <c r="F113" s="29"/>
      <c r="G113" s="29"/>
      <c r="H113" s="27"/>
      <c r="I113" s="31"/>
      <c r="J113" s="31"/>
    </row>
    <row r="114" spans="1:10" x14ac:dyDescent="0.35">
      <c r="A114" s="24" t="s">
        <v>3101</v>
      </c>
      <c r="B114" s="16">
        <v>23</v>
      </c>
      <c r="C114" s="25">
        <v>20</v>
      </c>
      <c r="D114" s="25">
        <v>3</v>
      </c>
      <c r="E114" s="25">
        <v>0</v>
      </c>
      <c r="F114" s="29"/>
      <c r="G114" s="29"/>
      <c r="H114" s="27"/>
      <c r="I114" s="31"/>
      <c r="J114" s="31"/>
    </row>
    <row r="115" spans="1:10" x14ac:dyDescent="0.35">
      <c r="A115" s="24" t="s">
        <v>3103</v>
      </c>
      <c r="B115" s="16">
        <v>16</v>
      </c>
      <c r="C115" s="25">
        <v>13</v>
      </c>
      <c r="D115" s="25">
        <v>3</v>
      </c>
      <c r="E115" s="25">
        <v>0</v>
      </c>
      <c r="F115" s="29"/>
      <c r="G115" s="29"/>
      <c r="H115" s="27"/>
      <c r="I115" s="31"/>
      <c r="J115" s="31"/>
    </row>
    <row r="116" spans="1:10" x14ac:dyDescent="0.35">
      <c r="A116" s="24" t="s">
        <v>3104</v>
      </c>
      <c r="B116" s="16">
        <v>118</v>
      </c>
      <c r="C116" s="25">
        <v>61</v>
      </c>
      <c r="D116" s="25">
        <v>57</v>
      </c>
      <c r="E116" s="25">
        <v>0</v>
      </c>
      <c r="F116" s="29"/>
      <c r="G116" s="29"/>
      <c r="H116" s="27"/>
      <c r="I116" s="31"/>
      <c r="J116" s="31"/>
    </row>
    <row r="117" spans="1:10" x14ac:dyDescent="0.35">
      <c r="A117" s="24" t="s">
        <v>3108</v>
      </c>
      <c r="B117" s="16">
        <v>326</v>
      </c>
      <c r="C117" s="25">
        <v>177</v>
      </c>
      <c r="D117" s="25">
        <v>149</v>
      </c>
      <c r="E117" s="25">
        <v>0</v>
      </c>
      <c r="F117" s="29"/>
      <c r="G117" s="29"/>
      <c r="H117" s="27"/>
      <c r="I117" s="31"/>
      <c r="J117" s="31"/>
    </row>
    <row r="118" spans="1:10" x14ac:dyDescent="0.35">
      <c r="A118" s="24" t="s">
        <v>3110</v>
      </c>
      <c r="B118" s="16">
        <v>10</v>
      </c>
      <c r="C118" s="25">
        <v>0</v>
      </c>
      <c r="D118" s="25">
        <v>10</v>
      </c>
      <c r="E118" s="25">
        <v>0</v>
      </c>
      <c r="F118" s="29"/>
      <c r="G118" s="29"/>
      <c r="H118" s="27"/>
      <c r="I118" s="31"/>
      <c r="J118" s="31"/>
    </row>
    <row r="119" spans="1:10" x14ac:dyDescent="0.35">
      <c r="A119" s="24" t="s">
        <v>3111</v>
      </c>
      <c r="B119" s="16">
        <v>103</v>
      </c>
      <c r="C119" s="25">
        <v>37</v>
      </c>
      <c r="D119" s="25">
        <v>66</v>
      </c>
      <c r="E119" s="25">
        <v>0</v>
      </c>
      <c r="F119" s="29"/>
      <c r="G119" s="29"/>
      <c r="H119" s="27"/>
      <c r="I119" s="31"/>
      <c r="J119" s="31"/>
    </row>
    <row r="120" spans="1:10" x14ac:dyDescent="0.35">
      <c r="A120" s="24" t="s">
        <v>3112</v>
      </c>
      <c r="B120" s="16">
        <v>10</v>
      </c>
      <c r="C120" s="25">
        <v>5</v>
      </c>
      <c r="D120" s="25">
        <v>5</v>
      </c>
      <c r="E120" s="25">
        <v>0</v>
      </c>
      <c r="F120" s="29"/>
      <c r="G120" s="29"/>
      <c r="H120" s="27"/>
      <c r="I120" s="31"/>
      <c r="J120" s="31"/>
    </row>
    <row r="121" spans="1:10" x14ac:dyDescent="0.35">
      <c r="A121" s="24" t="s">
        <v>3113</v>
      </c>
      <c r="B121" s="16">
        <v>1156</v>
      </c>
      <c r="C121" s="25">
        <v>490</v>
      </c>
      <c r="D121" s="25">
        <v>666</v>
      </c>
      <c r="E121" s="25">
        <v>0</v>
      </c>
      <c r="F121" s="29"/>
      <c r="G121" s="29"/>
      <c r="H121" s="27"/>
      <c r="I121" s="31"/>
      <c r="J121" s="31"/>
    </row>
    <row r="122" spans="1:10" x14ac:dyDescent="0.35">
      <c r="A122" s="24" t="s">
        <v>3114</v>
      </c>
      <c r="B122" s="16">
        <v>79</v>
      </c>
      <c r="C122" s="25">
        <v>55</v>
      </c>
      <c r="D122" s="25">
        <v>24</v>
      </c>
      <c r="E122" s="25">
        <v>0</v>
      </c>
      <c r="F122" s="29"/>
      <c r="G122" s="29"/>
      <c r="H122" s="27"/>
      <c r="I122" s="31"/>
      <c r="J122" s="31"/>
    </row>
    <row r="123" spans="1:10" x14ac:dyDescent="0.35">
      <c r="A123" s="24" t="s">
        <v>3119</v>
      </c>
      <c r="B123" s="16">
        <v>99</v>
      </c>
      <c r="C123" s="25">
        <v>57</v>
      </c>
      <c r="D123" s="25">
        <v>42</v>
      </c>
      <c r="E123" s="25">
        <v>0</v>
      </c>
      <c r="F123" s="29"/>
      <c r="G123" s="29"/>
      <c r="H123" s="27"/>
      <c r="I123" s="31"/>
      <c r="J123" s="31"/>
    </row>
    <row r="124" spans="1:10" x14ac:dyDescent="0.35">
      <c r="A124" s="24" t="s">
        <v>3120</v>
      </c>
      <c r="B124" s="16">
        <v>141</v>
      </c>
      <c r="C124" s="25">
        <v>25</v>
      </c>
      <c r="D124" s="25">
        <v>116</v>
      </c>
      <c r="E124" s="25">
        <v>0</v>
      </c>
      <c r="F124" s="29"/>
      <c r="G124" s="29"/>
      <c r="H124" s="27"/>
      <c r="I124" s="31"/>
      <c r="J124" s="31"/>
    </row>
    <row r="125" spans="1:10" x14ac:dyDescent="0.35">
      <c r="A125" s="24" t="s">
        <v>3124</v>
      </c>
      <c r="B125" s="16">
        <v>119</v>
      </c>
      <c r="C125" s="25">
        <v>15</v>
      </c>
      <c r="D125" s="25">
        <v>104</v>
      </c>
      <c r="E125" s="25">
        <v>0</v>
      </c>
      <c r="F125" s="29"/>
      <c r="G125" s="29"/>
      <c r="H125" s="27"/>
      <c r="I125" s="31"/>
      <c r="J125" s="31"/>
    </row>
    <row r="126" spans="1:10" x14ac:dyDescent="0.35">
      <c r="A126" s="24" t="s">
        <v>3126</v>
      </c>
      <c r="B126" s="16">
        <v>251</v>
      </c>
      <c r="C126" s="25">
        <v>139</v>
      </c>
      <c r="D126" s="25">
        <v>112</v>
      </c>
      <c r="E126" s="25">
        <v>0</v>
      </c>
      <c r="F126" s="29"/>
      <c r="G126" s="29"/>
      <c r="H126" s="27"/>
      <c r="I126" s="31"/>
      <c r="J126" s="31"/>
    </row>
    <row r="127" spans="1:10" x14ac:dyDescent="0.35">
      <c r="A127" s="35"/>
      <c r="B127" s="36"/>
      <c r="C127" s="37"/>
      <c r="D127" s="37"/>
      <c r="E127" s="37"/>
      <c r="H127" s="28"/>
      <c r="I127" s="33"/>
      <c r="J127" s="33"/>
    </row>
    <row r="128" spans="1:10" x14ac:dyDescent="0.35">
      <c r="A128" s="38" t="s">
        <v>1910</v>
      </c>
      <c r="B128" s="39"/>
      <c r="C128" s="39"/>
      <c r="D128" s="39"/>
      <c r="E128" s="39"/>
      <c r="H128" s="27"/>
      <c r="I128" s="31"/>
      <c r="J128" s="31"/>
    </row>
    <row r="129" spans="1:10" x14ac:dyDescent="0.35">
      <c r="A129" s="38" t="s">
        <v>1911</v>
      </c>
      <c r="B129" s="39"/>
      <c r="C129" s="39"/>
      <c r="D129" s="39"/>
      <c r="E129" s="39"/>
      <c r="H129" s="27"/>
      <c r="I129" s="31"/>
      <c r="J129" s="31"/>
    </row>
    <row r="130" spans="1:10" x14ac:dyDescent="0.35">
      <c r="A130" s="38" t="s">
        <v>1912</v>
      </c>
      <c r="B130" s="39"/>
      <c r="C130" s="39"/>
      <c r="D130" s="39"/>
      <c r="E130" s="39"/>
      <c r="H130" s="27"/>
    </row>
    <row r="131" spans="1:10" x14ac:dyDescent="0.35">
      <c r="A131" s="38" t="s">
        <v>1913</v>
      </c>
      <c r="B131" s="39"/>
      <c r="C131" s="39"/>
      <c r="D131" s="39"/>
      <c r="E131" s="39"/>
      <c r="H131" s="27"/>
    </row>
    <row r="132" spans="1:10" x14ac:dyDescent="0.35">
      <c r="A132" s="38" t="s">
        <v>1914</v>
      </c>
      <c r="B132" s="39"/>
      <c r="C132" s="39"/>
      <c r="D132" s="39"/>
      <c r="E132" s="39"/>
      <c r="H132" s="27"/>
    </row>
    <row r="133" spans="1:10" x14ac:dyDescent="0.35">
      <c r="A133" s="38" t="s">
        <v>1915</v>
      </c>
      <c r="B133" s="39"/>
      <c r="C133" s="39"/>
      <c r="D133" s="39"/>
      <c r="E133" s="39"/>
      <c r="H133" s="27"/>
    </row>
    <row r="134" spans="1:10" x14ac:dyDescent="0.35">
      <c r="A134" s="40"/>
      <c r="H134" s="27"/>
    </row>
    <row r="135" spans="1:10" x14ac:dyDescent="0.35">
      <c r="A135" s="38"/>
      <c r="H135" s="27"/>
    </row>
    <row r="136" spans="1:10" x14ac:dyDescent="0.35">
      <c r="A136" s="41"/>
      <c r="H136" s="27"/>
    </row>
    <row r="137" spans="1:10" x14ac:dyDescent="0.35">
      <c r="A137" s="38"/>
      <c r="H137" s="27"/>
    </row>
    <row r="138" spans="1:10" x14ac:dyDescent="0.35">
      <c r="A138" s="38"/>
      <c r="H138" s="27"/>
    </row>
    <row r="139" spans="1:10" x14ac:dyDescent="0.35">
      <c r="A139" s="38"/>
      <c r="H139" s="27"/>
    </row>
    <row r="140" spans="1:10" x14ac:dyDescent="0.35">
      <c r="A140" s="42"/>
      <c r="H140" s="27"/>
    </row>
    <row r="141" spans="1:10" x14ac:dyDescent="0.35">
      <c r="A141" s="42"/>
      <c r="H141" s="27"/>
    </row>
    <row r="142" spans="1:10" x14ac:dyDescent="0.35">
      <c r="A142" s="42"/>
      <c r="H142" s="27"/>
    </row>
    <row r="143" spans="1:10" x14ac:dyDescent="0.35">
      <c r="A143" s="42"/>
      <c r="H143" s="27"/>
    </row>
    <row r="144" spans="1:10" x14ac:dyDescent="0.35">
      <c r="A144" s="42"/>
      <c r="H144" s="27"/>
    </row>
    <row r="145" spans="1:8" x14ac:dyDescent="0.35">
      <c r="A145" s="42"/>
      <c r="H145" s="27"/>
    </row>
    <row r="146" spans="1:8" x14ac:dyDescent="0.35">
      <c r="H146" s="27"/>
    </row>
    <row r="147" spans="1:8" x14ac:dyDescent="0.35">
      <c r="H147" s="27"/>
    </row>
    <row r="148" spans="1:8" x14ac:dyDescent="0.35">
      <c r="H148" s="27"/>
    </row>
    <row r="149" spans="1:8" x14ac:dyDescent="0.35">
      <c r="H149" s="27"/>
    </row>
    <row r="150" spans="1:8" x14ac:dyDescent="0.35">
      <c r="H150" s="27"/>
    </row>
    <row r="151" spans="1:8" x14ac:dyDescent="0.35">
      <c r="H151" s="27"/>
    </row>
    <row r="152" spans="1:8" x14ac:dyDescent="0.35">
      <c r="H152" s="27"/>
    </row>
    <row r="153" spans="1:8" x14ac:dyDescent="0.35">
      <c r="H153" s="27"/>
    </row>
    <row r="154" spans="1:8" x14ac:dyDescent="0.35">
      <c r="H154" s="27"/>
    </row>
    <row r="155" spans="1:8" x14ac:dyDescent="0.35">
      <c r="H155" s="27"/>
    </row>
    <row r="156" spans="1:8" x14ac:dyDescent="0.35">
      <c r="H156" s="27"/>
    </row>
    <row r="157" spans="1:8" x14ac:dyDescent="0.35">
      <c r="H157" s="27"/>
    </row>
    <row r="158" spans="1:8" x14ac:dyDescent="0.35">
      <c r="H158" s="27"/>
    </row>
    <row r="159" spans="1:8" x14ac:dyDescent="0.35">
      <c r="H159" s="27"/>
    </row>
    <row r="160" spans="1:8" x14ac:dyDescent="0.35">
      <c r="H160" s="27"/>
    </row>
    <row r="161" spans="8:8" x14ac:dyDescent="0.35">
      <c r="H161" s="27"/>
    </row>
    <row r="162" spans="8:8" x14ac:dyDescent="0.35">
      <c r="H162" s="27"/>
    </row>
    <row r="163" spans="8:8" x14ac:dyDescent="0.35">
      <c r="H163" s="27"/>
    </row>
    <row r="164" spans="8:8" x14ac:dyDescent="0.35">
      <c r="H164" s="27"/>
    </row>
    <row r="165" spans="8:8" x14ac:dyDescent="0.35">
      <c r="H165" s="27"/>
    </row>
    <row r="166" spans="8:8" x14ac:dyDescent="0.35">
      <c r="H166" s="27"/>
    </row>
    <row r="167" spans="8:8" x14ac:dyDescent="0.35">
      <c r="H167" s="27"/>
    </row>
    <row r="168" spans="8:8" x14ac:dyDescent="0.35">
      <c r="H168" s="27"/>
    </row>
    <row r="169" spans="8:8" x14ac:dyDescent="0.35">
      <c r="H169" s="27"/>
    </row>
    <row r="170" spans="8:8" x14ac:dyDescent="0.35">
      <c r="H170" s="27"/>
    </row>
    <row r="171" spans="8:8" x14ac:dyDescent="0.35">
      <c r="H171" s="27"/>
    </row>
    <row r="172" spans="8:8" x14ac:dyDescent="0.35">
      <c r="H172" s="27"/>
    </row>
    <row r="173" spans="8:8" x14ac:dyDescent="0.35">
      <c r="H173" s="27"/>
    </row>
    <row r="174" spans="8:8" x14ac:dyDescent="0.35">
      <c r="H174" s="27"/>
    </row>
    <row r="175" spans="8:8" x14ac:dyDescent="0.35">
      <c r="H175" s="27"/>
    </row>
    <row r="176" spans="8:8" x14ac:dyDescent="0.35">
      <c r="H176" s="27"/>
    </row>
    <row r="177" spans="8:8" x14ac:dyDescent="0.35">
      <c r="H177" s="27"/>
    </row>
    <row r="178" spans="8:8" x14ac:dyDescent="0.35">
      <c r="H178" s="27"/>
    </row>
    <row r="179" spans="8:8" x14ac:dyDescent="0.35">
      <c r="H179" s="27"/>
    </row>
    <row r="180" spans="8:8" x14ac:dyDescent="0.35">
      <c r="H180" s="27"/>
    </row>
    <row r="181" spans="8:8" x14ac:dyDescent="0.35">
      <c r="H181" s="27"/>
    </row>
    <row r="182" spans="8:8" x14ac:dyDescent="0.35">
      <c r="H182" s="27"/>
    </row>
    <row r="183" spans="8:8" x14ac:dyDescent="0.35">
      <c r="H183" s="27"/>
    </row>
    <row r="184" spans="8:8" x14ac:dyDescent="0.35">
      <c r="H184" s="27"/>
    </row>
    <row r="185" spans="8:8" x14ac:dyDescent="0.35">
      <c r="H185" s="27"/>
    </row>
    <row r="186" spans="8:8" x14ac:dyDescent="0.35">
      <c r="H186" s="27"/>
    </row>
    <row r="187" spans="8:8" x14ac:dyDescent="0.35">
      <c r="H187" s="27"/>
    </row>
    <row r="188" spans="8:8" x14ac:dyDescent="0.35">
      <c r="H188" s="27"/>
    </row>
    <row r="189" spans="8:8" x14ac:dyDescent="0.35">
      <c r="H189" s="27"/>
    </row>
    <row r="190" spans="8:8" x14ac:dyDescent="0.35">
      <c r="H190" s="27"/>
    </row>
    <row r="191" spans="8:8" x14ac:dyDescent="0.35">
      <c r="H191" s="27"/>
    </row>
    <row r="192" spans="8:8" x14ac:dyDescent="0.35">
      <c r="H192" s="27"/>
    </row>
    <row r="193" spans="8:8" x14ac:dyDescent="0.35">
      <c r="H193" s="27"/>
    </row>
    <row r="194" spans="8:8" x14ac:dyDescent="0.35">
      <c r="H194" s="27"/>
    </row>
    <row r="195" spans="8:8" x14ac:dyDescent="0.35">
      <c r="H195" s="27"/>
    </row>
    <row r="196" spans="8:8" x14ac:dyDescent="0.35">
      <c r="H196" s="27"/>
    </row>
    <row r="197" spans="8:8" x14ac:dyDescent="0.35">
      <c r="H197" s="27"/>
    </row>
  </sheetData>
  <mergeCells count="5">
    <mergeCell ref="A7:E7"/>
    <mergeCell ref="C9:E9"/>
    <mergeCell ref="C10:E10"/>
    <mergeCell ref="A9:A10"/>
    <mergeCell ref="C1:E2"/>
  </mergeCells>
  <pageMargins left="0.7" right="0.7" top="0.75" bottom="0.75" header="0.51180555555555496" footer="0.51180555555555496"/>
  <pageSetup paperSize="9" firstPageNumber="0" orientation="portrait" useFirstPageNumber="1"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pageSetUpPr fitToPage="1"/>
  </sheetPr>
  <dimension ref="A1:AG59"/>
  <sheetViews>
    <sheetView showGridLines="0" showRowColHeaders="0" zoomScale="90" zoomScaleNormal="90" workbookViewId="0">
      <selection activeCell="J47" sqref="J47"/>
    </sheetView>
  </sheetViews>
  <sheetFormatPr baseColWidth="10" defaultColWidth="9.53515625" defaultRowHeight="21" x14ac:dyDescent="0.35"/>
  <cols>
    <col min="1" max="1" width="13.69140625" customWidth="1"/>
    <col min="2" max="2" width="8.53515625" customWidth="1"/>
    <col min="3" max="5" width="9.23046875" customWidth="1"/>
    <col min="6" max="6" width="9.4609375" customWidth="1"/>
    <col min="11" max="11" width="8.53515625" customWidth="1"/>
  </cols>
  <sheetData>
    <row r="1" spans="1:23" ht="24" customHeight="1" x14ac:dyDescent="0.35">
      <c r="A1" s="116" t="s">
        <v>2003</v>
      </c>
      <c r="B1" s="68"/>
      <c r="C1" s="68"/>
      <c r="D1" s="68"/>
      <c r="E1" s="68"/>
      <c r="F1" s="1300" t="s">
        <v>117</v>
      </c>
      <c r="G1" s="1300"/>
      <c r="H1" s="68"/>
      <c r="I1" s="547"/>
      <c r="J1" s="564"/>
    </row>
    <row r="2" spans="1:23" ht="12.75" customHeight="1" x14ac:dyDescent="0.35">
      <c r="A2" s="88"/>
      <c r="B2" s="196"/>
      <c r="F2" s="1300"/>
      <c r="G2" s="1300"/>
      <c r="I2" s="547"/>
      <c r="J2" s="547"/>
      <c r="K2" s="69"/>
      <c r="L2" s="69"/>
      <c r="M2" s="69"/>
      <c r="N2" s="69"/>
      <c r="O2" s="69"/>
      <c r="P2" s="69"/>
      <c r="Q2" s="69"/>
      <c r="R2" s="69"/>
      <c r="S2" s="69"/>
      <c r="T2" s="69"/>
      <c r="U2" s="69"/>
      <c r="V2" s="69"/>
      <c r="W2" s="69"/>
    </row>
    <row r="3" spans="1:23" ht="12.75" customHeight="1" x14ac:dyDescent="0.35">
      <c r="A3" s="103" t="s">
        <v>154</v>
      </c>
      <c r="K3" s="69"/>
      <c r="L3" s="69"/>
      <c r="M3" s="69"/>
      <c r="N3" s="69"/>
      <c r="O3" s="69"/>
      <c r="P3" s="69"/>
      <c r="Q3" s="69"/>
      <c r="R3" s="69"/>
      <c r="S3" s="69"/>
      <c r="T3" s="69"/>
      <c r="U3" s="69"/>
      <c r="V3" s="69"/>
      <c r="W3" s="69"/>
    </row>
    <row r="4" spans="1:23" ht="12.75" customHeight="1" x14ac:dyDescent="0.35">
      <c r="A4" s="57"/>
      <c r="K4" s="69"/>
      <c r="L4" s="69"/>
      <c r="M4" s="69"/>
      <c r="N4" s="69"/>
      <c r="O4" s="69"/>
      <c r="P4" s="69"/>
      <c r="Q4" s="69"/>
      <c r="R4" s="69"/>
      <c r="S4" s="69"/>
      <c r="T4" s="69"/>
      <c r="U4" s="69"/>
      <c r="V4" s="69"/>
      <c r="W4" s="69"/>
    </row>
    <row r="5" spans="1:23" ht="42.75" customHeight="1" x14ac:dyDescent="0.35">
      <c r="A5" s="1344" t="s">
        <v>2031</v>
      </c>
      <c r="B5" s="1344"/>
      <c r="C5" s="1344"/>
      <c r="D5" s="1344"/>
      <c r="E5" s="1344"/>
      <c r="F5" s="1344"/>
      <c r="K5" s="69"/>
      <c r="L5" s="69"/>
      <c r="M5" s="69"/>
      <c r="N5" s="69"/>
      <c r="O5" s="69"/>
      <c r="P5" s="69"/>
      <c r="Q5" s="69"/>
      <c r="R5" s="69"/>
      <c r="S5" s="69"/>
      <c r="T5" s="69"/>
      <c r="U5" s="69"/>
      <c r="V5" s="69"/>
      <c r="W5" s="69"/>
    </row>
    <row r="6" spans="1:23" ht="20.100000000000001" customHeight="1" x14ac:dyDescent="0.35">
      <c r="A6" s="1341" t="s">
        <v>60</v>
      </c>
      <c r="B6" s="1343" t="s">
        <v>61</v>
      </c>
      <c r="C6" s="1340" t="s">
        <v>128</v>
      </c>
      <c r="D6" s="1340"/>
      <c r="E6" s="1340"/>
      <c r="F6" s="1340"/>
      <c r="K6" s="69"/>
      <c r="L6" s="69"/>
      <c r="M6" s="69"/>
      <c r="N6" s="69"/>
      <c r="O6" s="69"/>
      <c r="P6" s="69"/>
      <c r="Q6" s="69"/>
      <c r="R6" s="69"/>
      <c r="S6" s="69"/>
      <c r="T6" s="69"/>
      <c r="U6" s="69"/>
      <c r="V6" s="69"/>
      <c r="W6" s="69"/>
    </row>
    <row r="7" spans="1:23" ht="20.100000000000001" customHeight="1" x14ac:dyDescent="0.35">
      <c r="A7" s="1342"/>
      <c r="B7" s="1343"/>
      <c r="C7" s="1342" t="s">
        <v>92</v>
      </c>
      <c r="D7" s="1342"/>
      <c r="E7" s="1342" t="s">
        <v>93</v>
      </c>
      <c r="F7" s="1342"/>
      <c r="K7" s="69"/>
      <c r="L7" s="69"/>
      <c r="M7" s="69"/>
      <c r="N7" s="69"/>
      <c r="O7" s="69"/>
      <c r="P7" s="69"/>
      <c r="Q7" s="69"/>
      <c r="R7" s="69"/>
      <c r="S7" s="69"/>
      <c r="T7" s="69"/>
      <c r="U7" s="69"/>
      <c r="V7" s="69"/>
      <c r="W7" s="69"/>
    </row>
    <row r="8" spans="1:23" ht="20.100000000000001" customHeight="1" x14ac:dyDescent="0.35">
      <c r="A8" s="1342"/>
      <c r="B8" s="1343"/>
      <c r="C8" s="1340" t="s">
        <v>155</v>
      </c>
      <c r="D8" s="1340"/>
      <c r="E8" s="1340"/>
      <c r="F8" s="1340"/>
      <c r="K8" s="69"/>
      <c r="L8" s="69"/>
      <c r="M8" s="69"/>
      <c r="N8" s="69"/>
      <c r="O8" s="69"/>
      <c r="P8" s="69"/>
      <c r="Q8" s="69"/>
      <c r="R8" s="69"/>
      <c r="S8" s="69"/>
      <c r="T8" s="69"/>
      <c r="U8" s="69"/>
      <c r="V8" s="69"/>
      <c r="W8" s="69"/>
    </row>
    <row r="9" spans="1:23" ht="20.100000000000001" customHeight="1" x14ac:dyDescent="0.35">
      <c r="A9" s="1342"/>
      <c r="B9" s="1343"/>
      <c r="C9" s="235" t="s">
        <v>156</v>
      </c>
      <c r="D9" s="235" t="s">
        <v>157</v>
      </c>
      <c r="E9" s="235" t="s">
        <v>156</v>
      </c>
      <c r="F9" s="235" t="s">
        <v>157</v>
      </c>
      <c r="G9" s="196"/>
      <c r="K9" s="69"/>
      <c r="L9" s="69"/>
      <c r="M9" s="69"/>
      <c r="N9" s="69"/>
      <c r="O9" s="69"/>
      <c r="P9" s="69"/>
      <c r="Q9" s="69"/>
      <c r="R9" s="69"/>
      <c r="S9" s="69"/>
      <c r="T9" s="69"/>
      <c r="U9" s="69"/>
      <c r="V9" s="69"/>
      <c r="W9" s="69"/>
    </row>
    <row r="10" spans="1:23" ht="22.5" customHeight="1" x14ac:dyDescent="0.35">
      <c r="A10" s="61" t="s">
        <v>61</v>
      </c>
      <c r="B10" s="1107">
        <f>SUM(C10:F10)</f>
        <v>92350</v>
      </c>
      <c r="C10" s="1108">
        <f>SUM(C11:C12)</f>
        <v>0</v>
      </c>
      <c r="D10" s="1108">
        <f>SUM(D11:D12)</f>
        <v>42689</v>
      </c>
      <c r="E10" s="1108">
        <f>SUM(E11:E12)</f>
        <v>4493</v>
      </c>
      <c r="F10" s="1108">
        <f>SUM(F11:F12)</f>
        <v>45168</v>
      </c>
      <c r="K10" s="69"/>
      <c r="L10" s="69"/>
      <c r="M10" s="69"/>
      <c r="N10" s="69"/>
      <c r="O10" s="69"/>
      <c r="P10" s="69"/>
      <c r="Q10" s="69"/>
      <c r="R10" s="69"/>
      <c r="S10" s="69"/>
      <c r="T10" s="69"/>
      <c r="U10" s="69"/>
      <c r="V10" s="69"/>
      <c r="W10" s="69"/>
    </row>
    <row r="11" spans="1:23" ht="18.75" customHeight="1" x14ac:dyDescent="0.35">
      <c r="A11" s="182" t="s">
        <v>70</v>
      </c>
      <c r="B11" s="1107">
        <f>SUM(C11:F11)</f>
        <v>27911</v>
      </c>
      <c r="C11" s="1109">
        <v>0</v>
      </c>
      <c r="D11" s="1109">
        <v>15547</v>
      </c>
      <c r="E11" s="1109">
        <v>0</v>
      </c>
      <c r="F11" s="1110">
        <v>12364</v>
      </c>
      <c r="K11" s="69"/>
      <c r="L11" s="69"/>
      <c r="M11" s="69"/>
      <c r="N11" s="69"/>
      <c r="O11" s="69"/>
      <c r="P11" s="69"/>
      <c r="Q11" s="69"/>
      <c r="R11" s="69"/>
      <c r="S11" s="69"/>
      <c r="T11" s="69"/>
      <c r="U11" s="69"/>
      <c r="V11" s="69"/>
      <c r="W11" s="69"/>
    </row>
    <row r="12" spans="1:23" ht="15" customHeight="1" x14ac:dyDescent="0.35">
      <c r="A12" s="182" t="s">
        <v>71</v>
      </c>
      <c r="B12" s="1107">
        <f>SUM(C12:F12)</f>
        <v>64439</v>
      </c>
      <c r="C12" s="1109">
        <f>SUM(C13:C30)</f>
        <v>0</v>
      </c>
      <c r="D12" s="1109">
        <f>SUM(D13:D30)</f>
        <v>27142</v>
      </c>
      <c r="E12" s="1109">
        <f>SUM(E13:E30)</f>
        <v>4493</v>
      </c>
      <c r="F12" s="1109">
        <f>SUM(F13:F30)</f>
        <v>32804</v>
      </c>
      <c r="G12" s="489"/>
      <c r="H12" s="489"/>
      <c r="I12" s="547"/>
      <c r="J12" s="547"/>
      <c r="K12" s="69"/>
      <c r="L12" s="69"/>
      <c r="M12" s="69"/>
      <c r="N12" s="69"/>
      <c r="O12" s="69"/>
      <c r="P12" s="69"/>
      <c r="Q12" s="69"/>
      <c r="R12" s="69"/>
      <c r="S12" s="69"/>
      <c r="T12" s="69"/>
      <c r="U12" s="69"/>
      <c r="V12" s="69"/>
      <c r="W12" s="69"/>
    </row>
    <row r="13" spans="1:23" ht="12.75" customHeight="1" x14ac:dyDescent="0.35">
      <c r="A13" s="182" t="s">
        <v>72</v>
      </c>
      <c r="B13" s="1107">
        <f t="shared" ref="B13:B30" si="0">SUM(C13:F13)</f>
        <v>2721</v>
      </c>
      <c r="C13" s="1109">
        <v>0</v>
      </c>
      <c r="D13" s="1109">
        <v>1032</v>
      </c>
      <c r="E13" s="1109">
        <v>204</v>
      </c>
      <c r="F13" s="1110">
        <v>1485</v>
      </c>
      <c r="K13" s="69"/>
      <c r="L13" s="69"/>
      <c r="M13" s="69"/>
      <c r="N13" s="69"/>
      <c r="O13" s="69"/>
      <c r="P13" s="69"/>
      <c r="Q13" s="69"/>
      <c r="R13" s="69"/>
      <c r="S13" s="69"/>
      <c r="T13" s="69"/>
      <c r="U13" s="69"/>
      <c r="V13" s="69"/>
      <c r="W13" s="69"/>
    </row>
    <row r="14" spans="1:23" ht="12.75" customHeight="1" x14ac:dyDescent="0.35">
      <c r="A14" s="182" t="s">
        <v>73</v>
      </c>
      <c r="B14" s="1107">
        <f t="shared" si="0"/>
        <v>16010</v>
      </c>
      <c r="C14" s="1109">
        <v>0</v>
      </c>
      <c r="D14" s="1109">
        <v>9069</v>
      </c>
      <c r="E14" s="1109">
        <v>704</v>
      </c>
      <c r="F14" s="1110">
        <v>6237</v>
      </c>
      <c r="K14" s="69"/>
      <c r="L14" s="69"/>
      <c r="M14" s="69"/>
      <c r="N14" s="69"/>
      <c r="O14" s="69"/>
      <c r="P14" s="69"/>
      <c r="Q14" s="69"/>
      <c r="R14" s="69"/>
      <c r="S14" s="69"/>
      <c r="T14" s="69"/>
      <c r="U14" s="69"/>
      <c r="V14" s="69"/>
      <c r="W14" s="69"/>
    </row>
    <row r="15" spans="1:23" ht="12.75" customHeight="1" x14ac:dyDescent="0.35">
      <c r="A15" s="182" t="s">
        <v>74</v>
      </c>
      <c r="B15" s="1107">
        <f t="shared" si="0"/>
        <v>3068</v>
      </c>
      <c r="C15" s="1109">
        <v>0</v>
      </c>
      <c r="D15" s="1109">
        <v>1270</v>
      </c>
      <c r="E15" s="1109">
        <v>236</v>
      </c>
      <c r="F15" s="1110">
        <v>1562</v>
      </c>
      <c r="K15" s="69"/>
      <c r="L15" s="69"/>
      <c r="M15" s="69"/>
      <c r="N15" s="69"/>
      <c r="O15" s="69"/>
      <c r="P15" s="69"/>
      <c r="Q15" s="69"/>
      <c r="R15" s="69"/>
      <c r="S15" s="69"/>
      <c r="T15" s="69"/>
      <c r="U15" s="69"/>
      <c r="V15" s="69"/>
      <c r="W15" s="69"/>
    </row>
    <row r="16" spans="1:23" ht="12.75" customHeight="1" x14ac:dyDescent="0.35">
      <c r="A16" s="182" t="s">
        <v>75</v>
      </c>
      <c r="B16" s="1107">
        <f t="shared" si="0"/>
        <v>3981</v>
      </c>
      <c r="C16" s="1109">
        <v>0</v>
      </c>
      <c r="D16" s="1109">
        <v>1092</v>
      </c>
      <c r="E16" s="1109">
        <v>377</v>
      </c>
      <c r="F16" s="1110">
        <v>2512</v>
      </c>
      <c r="K16" s="69"/>
      <c r="L16" s="69"/>
      <c r="M16" s="69"/>
      <c r="N16" s="69"/>
      <c r="O16" s="69"/>
      <c r="P16" s="69"/>
      <c r="Q16" s="69"/>
      <c r="R16" s="69"/>
      <c r="S16" s="69"/>
      <c r="T16" s="69"/>
      <c r="U16" s="69"/>
      <c r="V16" s="69"/>
      <c r="W16" s="69"/>
    </row>
    <row r="17" spans="1:33" ht="12.75" customHeight="1" x14ac:dyDescent="0.35">
      <c r="A17" s="182" t="s">
        <v>76</v>
      </c>
      <c r="B17" s="1107">
        <f t="shared" si="0"/>
        <v>1921</v>
      </c>
      <c r="C17" s="1109">
        <v>0</v>
      </c>
      <c r="D17" s="1109">
        <v>743</v>
      </c>
      <c r="E17" s="1109">
        <v>133</v>
      </c>
      <c r="F17" s="1110">
        <v>1045</v>
      </c>
      <c r="K17" s="69"/>
      <c r="L17" s="69"/>
      <c r="M17" s="69"/>
      <c r="N17" s="69"/>
      <c r="O17" s="69"/>
      <c r="P17" s="69"/>
      <c r="Q17" s="69"/>
      <c r="R17" s="69"/>
      <c r="S17" s="69"/>
      <c r="T17" s="69"/>
      <c r="U17" s="69"/>
      <c r="V17" s="69"/>
      <c r="W17" s="69"/>
    </row>
    <row r="18" spans="1:33" ht="12.75" customHeight="1" x14ac:dyDescent="0.35">
      <c r="A18" s="182" t="s">
        <v>77</v>
      </c>
      <c r="B18" s="1107">
        <f t="shared" si="0"/>
        <v>751</v>
      </c>
      <c r="C18" s="1109">
        <v>0</v>
      </c>
      <c r="D18" s="1109">
        <v>250</v>
      </c>
      <c r="E18" s="1109">
        <v>70</v>
      </c>
      <c r="F18" s="1110">
        <v>431</v>
      </c>
      <c r="K18" s="69"/>
      <c r="L18" s="69"/>
      <c r="M18" s="69"/>
      <c r="N18" s="69"/>
      <c r="O18" s="69"/>
      <c r="P18" s="69"/>
      <c r="Q18" s="69"/>
      <c r="R18" s="69"/>
      <c r="S18" s="69"/>
      <c r="T18" s="69"/>
      <c r="U18" s="69"/>
      <c r="V18" s="69"/>
      <c r="W18" s="69"/>
    </row>
    <row r="19" spans="1:33" ht="12.75" customHeight="1" x14ac:dyDescent="0.35">
      <c r="A19" s="182" t="s">
        <v>78</v>
      </c>
      <c r="B19" s="1107">
        <f t="shared" si="0"/>
        <v>2009</v>
      </c>
      <c r="C19" s="1109">
        <v>0</v>
      </c>
      <c r="D19" s="1109">
        <v>676</v>
      </c>
      <c r="E19" s="1109">
        <v>232</v>
      </c>
      <c r="F19" s="1110">
        <v>1101</v>
      </c>
      <c r="K19" s="69"/>
      <c r="L19" s="69"/>
      <c r="M19" s="69"/>
      <c r="N19" s="69"/>
      <c r="O19" s="69"/>
      <c r="P19" s="69"/>
      <c r="Q19" s="69"/>
      <c r="R19" s="69"/>
      <c r="S19" s="69"/>
      <c r="T19" s="69"/>
      <c r="U19" s="69"/>
      <c r="V19" s="69"/>
      <c r="W19" s="69"/>
    </row>
    <row r="20" spans="1:33" ht="12.75" customHeight="1" x14ac:dyDescent="0.35">
      <c r="A20" s="182" t="s">
        <v>79</v>
      </c>
      <c r="B20" s="1107">
        <f t="shared" si="0"/>
        <v>1813</v>
      </c>
      <c r="C20" s="1109">
        <v>0</v>
      </c>
      <c r="D20" s="1109">
        <v>938</v>
      </c>
      <c r="E20" s="1109">
        <v>113</v>
      </c>
      <c r="F20" s="1110">
        <v>762</v>
      </c>
      <c r="K20" s="69"/>
      <c r="L20" s="69"/>
      <c r="M20" s="69"/>
      <c r="N20" s="69"/>
      <c r="O20" s="69"/>
      <c r="P20" s="69"/>
      <c r="Q20" s="69"/>
      <c r="R20" s="69"/>
      <c r="S20" s="69"/>
      <c r="T20" s="69"/>
      <c r="U20" s="69"/>
      <c r="V20" s="69"/>
      <c r="W20" s="69"/>
    </row>
    <row r="21" spans="1:33" ht="12.75" customHeight="1" x14ac:dyDescent="0.35">
      <c r="A21" s="182" t="s">
        <v>80</v>
      </c>
      <c r="B21" s="1107">
        <f t="shared" si="0"/>
        <v>4642</v>
      </c>
      <c r="C21" s="1109">
        <v>0</v>
      </c>
      <c r="D21" s="1109">
        <v>1963</v>
      </c>
      <c r="E21" s="1109">
        <v>197</v>
      </c>
      <c r="F21" s="1110">
        <v>2482</v>
      </c>
      <c r="J21" s="547"/>
      <c r="K21" s="69"/>
      <c r="L21" s="69"/>
      <c r="M21" s="69"/>
      <c r="N21" s="69"/>
      <c r="O21" s="69"/>
      <c r="P21" s="69"/>
      <c r="Q21" s="69"/>
      <c r="R21" s="69"/>
      <c r="S21" s="69"/>
      <c r="T21" s="69"/>
      <c r="U21" s="69"/>
      <c r="V21" s="69"/>
      <c r="W21" s="69"/>
    </row>
    <row r="22" spans="1:33" ht="12.75" customHeight="1" x14ac:dyDescent="0.35">
      <c r="A22" s="182" t="s">
        <v>81</v>
      </c>
      <c r="B22" s="1107">
        <f t="shared" si="0"/>
        <v>3865</v>
      </c>
      <c r="C22" s="1109">
        <v>0</v>
      </c>
      <c r="D22" s="1109">
        <v>835</v>
      </c>
      <c r="E22" s="1109">
        <v>285</v>
      </c>
      <c r="F22" s="1110">
        <v>2745</v>
      </c>
      <c r="K22" s="69"/>
      <c r="L22" s="69"/>
      <c r="M22" s="69"/>
      <c r="N22" s="69"/>
      <c r="O22" s="69"/>
      <c r="P22" s="69"/>
      <c r="Q22" s="69"/>
      <c r="R22" s="69"/>
      <c r="S22" s="69"/>
      <c r="T22" s="69"/>
      <c r="U22" s="69"/>
      <c r="V22" s="69"/>
      <c r="W22" s="69"/>
    </row>
    <row r="23" spans="1:33" ht="12.75" customHeight="1" x14ac:dyDescent="0.35">
      <c r="A23" s="182" t="s">
        <v>82</v>
      </c>
      <c r="B23" s="1107">
        <f t="shared" si="0"/>
        <v>1926</v>
      </c>
      <c r="C23" s="1109">
        <v>0</v>
      </c>
      <c r="D23" s="1109">
        <v>1001</v>
      </c>
      <c r="E23" s="1109">
        <v>116</v>
      </c>
      <c r="F23" s="1110">
        <v>809</v>
      </c>
      <c r="K23" s="69"/>
      <c r="L23" s="69"/>
      <c r="M23" s="69"/>
      <c r="N23" s="69"/>
      <c r="O23" s="69"/>
      <c r="P23" s="69"/>
      <c r="Q23" s="69"/>
      <c r="R23" s="69"/>
      <c r="S23" s="69"/>
      <c r="T23" s="69"/>
      <c r="U23" s="69"/>
      <c r="V23" s="69"/>
      <c r="W23" s="69"/>
    </row>
    <row r="24" spans="1:33" ht="12.75" customHeight="1" x14ac:dyDescent="0.35">
      <c r="A24" s="182" t="s">
        <v>83</v>
      </c>
      <c r="B24" s="1107">
        <f t="shared" si="0"/>
        <v>3681</v>
      </c>
      <c r="C24" s="1109">
        <v>0</v>
      </c>
      <c r="D24" s="1109">
        <v>1379</v>
      </c>
      <c r="E24" s="1109">
        <v>255</v>
      </c>
      <c r="F24" s="1110">
        <v>2047</v>
      </c>
      <c r="K24" s="69"/>
      <c r="L24" s="69"/>
      <c r="M24" s="69"/>
      <c r="N24" s="69"/>
      <c r="O24" s="69"/>
      <c r="P24" s="69"/>
      <c r="Q24" s="69"/>
      <c r="R24" s="69"/>
      <c r="S24" s="69"/>
      <c r="T24" s="69"/>
      <c r="U24" s="69"/>
      <c r="V24" s="69"/>
      <c r="W24" s="69"/>
    </row>
    <row r="25" spans="1:33" ht="12.75" customHeight="1" x14ac:dyDescent="0.35">
      <c r="A25" s="182" t="s">
        <v>84</v>
      </c>
      <c r="B25" s="1107">
        <f t="shared" si="0"/>
        <v>2343</v>
      </c>
      <c r="C25" s="1109">
        <v>0</v>
      </c>
      <c r="D25" s="1109">
        <v>975</v>
      </c>
      <c r="E25" s="1109">
        <v>91</v>
      </c>
      <c r="F25" s="1110">
        <v>1277</v>
      </c>
      <c r="K25" s="69"/>
      <c r="L25" s="69"/>
      <c r="M25" s="69"/>
      <c r="N25" s="69"/>
      <c r="O25" s="69"/>
      <c r="P25" s="69"/>
      <c r="Q25" s="69"/>
      <c r="R25" s="69"/>
      <c r="S25" s="69"/>
      <c r="T25" s="69"/>
      <c r="U25" s="69"/>
      <c r="V25" s="69"/>
      <c r="W25" s="69"/>
    </row>
    <row r="26" spans="1:33" ht="12.75" customHeight="1" x14ac:dyDescent="0.35">
      <c r="A26" s="182" t="s">
        <v>85</v>
      </c>
      <c r="B26" s="1107">
        <f t="shared" si="0"/>
        <v>4629</v>
      </c>
      <c r="C26" s="1109">
        <v>0</v>
      </c>
      <c r="D26" s="1109">
        <v>1527</v>
      </c>
      <c r="E26" s="1109">
        <v>434</v>
      </c>
      <c r="F26" s="1110">
        <v>2668</v>
      </c>
      <c r="K26" s="69"/>
      <c r="L26" s="69"/>
      <c r="M26" s="69"/>
      <c r="N26" s="69"/>
      <c r="O26" s="69"/>
      <c r="P26" s="69"/>
      <c r="Q26" s="69"/>
      <c r="R26" s="69"/>
      <c r="S26" s="69"/>
      <c r="T26" s="69"/>
      <c r="U26" s="69"/>
      <c r="V26" s="69"/>
      <c r="W26" s="69"/>
    </row>
    <row r="27" spans="1:33" ht="12.75" customHeight="1" x14ac:dyDescent="0.35">
      <c r="A27" s="182" t="s">
        <v>86</v>
      </c>
      <c r="B27" s="1107">
        <f t="shared" si="0"/>
        <v>3872</v>
      </c>
      <c r="C27" s="1109">
        <v>0</v>
      </c>
      <c r="D27" s="1109">
        <v>1331</v>
      </c>
      <c r="E27" s="1109">
        <v>423</v>
      </c>
      <c r="F27" s="1110">
        <v>2118</v>
      </c>
      <c r="K27" s="69"/>
      <c r="L27" s="69"/>
      <c r="M27" s="69"/>
      <c r="N27" s="69"/>
      <c r="O27" s="69"/>
      <c r="P27" s="69"/>
      <c r="Q27" s="69"/>
      <c r="R27" s="69"/>
      <c r="S27" s="69"/>
      <c r="T27" s="69"/>
      <c r="U27" s="69"/>
      <c r="V27" s="69"/>
      <c r="W27" s="69"/>
      <c r="X27" s="69"/>
      <c r="Y27" s="69"/>
      <c r="Z27" s="69"/>
      <c r="AA27" s="69"/>
      <c r="AB27" s="69"/>
      <c r="AC27" s="69"/>
      <c r="AD27" s="69"/>
      <c r="AE27" s="69"/>
      <c r="AF27" s="69"/>
      <c r="AG27" s="69"/>
    </row>
    <row r="28" spans="1:33" ht="12.75" customHeight="1" x14ac:dyDescent="0.35">
      <c r="A28" s="182" t="s">
        <v>87</v>
      </c>
      <c r="B28" s="1107">
        <f t="shared" si="0"/>
        <v>2651</v>
      </c>
      <c r="C28" s="1109">
        <v>0</v>
      </c>
      <c r="D28" s="1109">
        <v>1011</v>
      </c>
      <c r="E28" s="1109">
        <v>223</v>
      </c>
      <c r="F28" s="1110">
        <v>1417</v>
      </c>
      <c r="K28" s="69"/>
      <c r="L28" s="69"/>
      <c r="M28" s="69"/>
      <c r="N28" s="69"/>
      <c r="O28" s="69"/>
      <c r="P28" s="69"/>
      <c r="Q28" s="69"/>
      <c r="R28" s="69"/>
      <c r="S28" s="69"/>
      <c r="T28" s="69"/>
      <c r="U28" s="69"/>
      <c r="V28" s="69"/>
      <c r="W28" s="69"/>
      <c r="X28" s="69"/>
      <c r="Y28" s="69"/>
      <c r="Z28" s="69"/>
      <c r="AA28" s="69"/>
      <c r="AB28" s="69"/>
      <c r="AC28" s="69"/>
      <c r="AD28" s="69"/>
      <c r="AE28" s="69"/>
      <c r="AF28" s="69"/>
      <c r="AG28" s="69"/>
    </row>
    <row r="29" spans="1:33" ht="12.75" customHeight="1" x14ac:dyDescent="0.35">
      <c r="A29" s="182" t="s">
        <v>88</v>
      </c>
      <c r="B29" s="1107">
        <f t="shared" si="0"/>
        <v>2969</v>
      </c>
      <c r="C29" s="1109">
        <v>0</v>
      </c>
      <c r="D29" s="1109">
        <v>1274</v>
      </c>
      <c r="E29" s="1109">
        <v>292</v>
      </c>
      <c r="F29" s="1110">
        <v>1403</v>
      </c>
      <c r="K29" s="69"/>
      <c r="L29" s="69"/>
      <c r="M29" s="69"/>
      <c r="N29" s="69"/>
      <c r="O29" s="69"/>
      <c r="P29" s="69"/>
      <c r="Q29" s="69"/>
      <c r="R29" s="69"/>
      <c r="S29" s="69"/>
      <c r="T29" s="69"/>
      <c r="U29" s="69"/>
      <c r="V29" s="69"/>
      <c r="W29" s="69"/>
      <c r="X29" s="69"/>
      <c r="Y29" s="69"/>
      <c r="Z29" s="69"/>
      <c r="AA29" s="69"/>
      <c r="AB29" s="69"/>
      <c r="AC29" s="69"/>
      <c r="AD29" s="69"/>
      <c r="AE29" s="69"/>
      <c r="AF29" s="69"/>
      <c r="AG29" s="69"/>
    </row>
    <row r="30" spans="1:33" ht="12.75" customHeight="1" x14ac:dyDescent="0.35">
      <c r="A30" s="182" t="s">
        <v>89</v>
      </c>
      <c r="B30" s="1107">
        <f t="shared" si="0"/>
        <v>1587</v>
      </c>
      <c r="C30" s="1109">
        <v>0</v>
      </c>
      <c r="D30" s="1109">
        <v>776</v>
      </c>
      <c r="E30" s="1109">
        <v>108</v>
      </c>
      <c r="F30" s="1110">
        <v>703</v>
      </c>
      <c r="K30" s="69"/>
      <c r="L30" s="69"/>
      <c r="M30" s="69"/>
      <c r="N30" s="69"/>
      <c r="O30" s="69"/>
      <c r="P30" s="69"/>
      <c r="Q30" s="69"/>
      <c r="R30" s="69"/>
      <c r="S30" s="69"/>
      <c r="T30" s="69"/>
      <c r="U30" s="69"/>
      <c r="V30" s="69"/>
      <c r="W30" s="69"/>
      <c r="X30" s="69"/>
      <c r="Y30" s="69"/>
      <c r="Z30" s="69"/>
      <c r="AA30" s="69"/>
      <c r="AB30" s="69"/>
      <c r="AC30" s="69"/>
      <c r="AD30" s="69"/>
      <c r="AE30" s="69"/>
      <c r="AF30" s="69"/>
      <c r="AG30" s="69"/>
    </row>
    <row r="31" spans="1:33" ht="27.75" customHeight="1" x14ac:dyDescent="0.35">
      <c r="A31" s="116" t="s">
        <v>2006</v>
      </c>
      <c r="B31" s="551"/>
      <c r="C31" s="551"/>
      <c r="D31" s="551"/>
      <c r="E31" s="551"/>
      <c r="K31" s="69"/>
      <c r="L31" s="69"/>
      <c r="M31" s="69"/>
      <c r="N31" s="69"/>
      <c r="O31" s="69"/>
      <c r="P31" s="69"/>
      <c r="Q31" s="69"/>
      <c r="R31" s="69"/>
      <c r="S31" s="69"/>
      <c r="T31" s="69"/>
      <c r="U31" s="69"/>
      <c r="V31" s="69"/>
      <c r="W31" s="69"/>
      <c r="X31" s="69"/>
      <c r="Y31" s="69"/>
      <c r="Z31" s="69"/>
      <c r="AA31" s="69"/>
      <c r="AB31" s="69"/>
      <c r="AC31" s="69"/>
      <c r="AD31" s="69"/>
      <c r="AE31" s="69"/>
      <c r="AF31" s="69"/>
      <c r="AG31" s="69"/>
    </row>
    <row r="32" spans="1:33" ht="12.75" customHeight="1" x14ac:dyDescent="0.35">
      <c r="B32" s="552"/>
      <c r="C32" s="552"/>
      <c r="D32" s="552"/>
      <c r="E32" s="552"/>
      <c r="K32" s="69"/>
      <c r="L32" s="69"/>
      <c r="M32" s="69"/>
      <c r="N32" s="69"/>
      <c r="O32" s="69"/>
      <c r="P32" s="69"/>
      <c r="Q32" s="69"/>
      <c r="R32" s="69"/>
      <c r="S32" s="69"/>
      <c r="T32" s="69"/>
      <c r="U32" s="69"/>
      <c r="V32" s="69"/>
      <c r="W32" s="69"/>
      <c r="X32" s="69"/>
      <c r="Y32" s="69"/>
      <c r="Z32" s="69"/>
      <c r="AA32" s="69"/>
      <c r="AB32" s="69"/>
      <c r="AC32" s="69"/>
      <c r="AD32" s="69"/>
      <c r="AE32" s="69"/>
      <c r="AF32" s="69"/>
      <c r="AG32" s="69"/>
    </row>
    <row r="33" spans="1:33" ht="11.25" customHeight="1" x14ac:dyDescent="0.35">
      <c r="A33" s="118"/>
      <c r="B33" s="552"/>
      <c r="C33" s="552"/>
      <c r="D33" s="552"/>
      <c r="E33" s="552"/>
      <c r="K33" s="69"/>
      <c r="L33" s="69"/>
      <c r="M33" s="69"/>
      <c r="N33" s="69"/>
      <c r="O33" s="69"/>
      <c r="P33" s="69"/>
      <c r="Q33" s="69"/>
      <c r="R33" s="69"/>
      <c r="S33" s="69"/>
      <c r="T33" s="69"/>
      <c r="U33" s="69"/>
      <c r="V33" s="69"/>
      <c r="W33" s="69"/>
      <c r="X33" s="69"/>
      <c r="Y33" s="69"/>
      <c r="Z33" s="69"/>
      <c r="AA33" s="69"/>
      <c r="AB33" s="69"/>
      <c r="AC33" s="69"/>
      <c r="AD33" s="69"/>
      <c r="AE33" s="69"/>
      <c r="AF33" s="69"/>
      <c r="AG33" s="69"/>
    </row>
    <row r="34" spans="1:33" ht="50.25" customHeight="1" x14ac:dyDescent="0.35">
      <c r="A34" s="553"/>
      <c r="B34" s="554"/>
      <c r="C34" s="555"/>
      <c r="D34" s="555"/>
      <c r="E34" s="555"/>
      <c r="F34" s="555"/>
      <c r="G34" s="559"/>
      <c r="H34" s="560"/>
      <c r="I34" s="360"/>
      <c r="J34" s="360"/>
      <c r="K34" s="69"/>
      <c r="L34" s="69"/>
      <c r="M34" s="69"/>
      <c r="N34" s="69"/>
      <c r="O34" s="69"/>
      <c r="P34" s="69"/>
      <c r="Q34" s="69"/>
      <c r="R34" s="69"/>
      <c r="S34" s="69"/>
      <c r="T34" s="69"/>
      <c r="U34" s="69"/>
      <c r="V34" s="69"/>
      <c r="W34" s="69"/>
      <c r="X34" s="69"/>
      <c r="Y34" s="69"/>
      <c r="Z34" s="69"/>
      <c r="AA34" s="69"/>
      <c r="AB34" s="69"/>
      <c r="AC34" s="69"/>
      <c r="AD34" s="69"/>
      <c r="AE34" s="69"/>
      <c r="AF34" s="69"/>
      <c r="AG34" s="69"/>
    </row>
    <row r="35" spans="1:33" ht="12.75" customHeight="1" x14ac:dyDescent="0.35">
      <c r="A35" s="554"/>
      <c r="B35" s="554"/>
      <c r="C35" s="556"/>
      <c r="D35" s="556"/>
      <c r="E35" s="556"/>
      <c r="F35" s="556"/>
      <c r="G35" s="167"/>
      <c r="H35" s="560"/>
      <c r="I35" s="168"/>
      <c r="J35" s="168"/>
      <c r="K35" s="69"/>
      <c r="L35" s="69"/>
      <c r="M35" s="69"/>
      <c r="N35" s="69"/>
      <c r="O35" s="69"/>
      <c r="P35" s="69"/>
      <c r="Q35" s="69"/>
      <c r="R35" s="69"/>
      <c r="S35" s="69"/>
      <c r="T35" s="69"/>
      <c r="U35" s="69"/>
      <c r="V35" s="69"/>
      <c r="W35" s="69"/>
      <c r="X35" s="69"/>
      <c r="Y35" s="69"/>
      <c r="Z35" s="69"/>
      <c r="AA35" s="69"/>
      <c r="AB35" s="69"/>
      <c r="AC35" s="69"/>
      <c r="AD35" s="69"/>
      <c r="AE35" s="69"/>
      <c r="AF35" s="69"/>
      <c r="AG35" s="69"/>
    </row>
    <row r="36" spans="1:33" ht="12.75" customHeight="1" x14ac:dyDescent="0.35">
      <c r="A36" s="557"/>
      <c r="B36" s="557"/>
      <c r="C36" s="558"/>
      <c r="D36" s="558"/>
      <c r="E36" s="558"/>
      <c r="F36" s="558"/>
      <c r="G36" s="168"/>
      <c r="H36" s="561"/>
      <c r="I36" s="168"/>
      <c r="J36" s="168"/>
      <c r="K36" s="69"/>
      <c r="L36" s="69"/>
      <c r="M36" s="69"/>
      <c r="N36" s="69"/>
      <c r="O36" s="69"/>
      <c r="P36" s="69"/>
      <c r="Q36" s="69"/>
      <c r="R36" s="69"/>
      <c r="S36" s="69"/>
      <c r="T36" s="69"/>
      <c r="U36" s="69"/>
      <c r="V36" s="69"/>
      <c r="W36" s="69"/>
      <c r="X36" s="69"/>
      <c r="Y36" s="69"/>
      <c r="Z36" s="69"/>
      <c r="AA36" s="69"/>
      <c r="AB36" s="69"/>
      <c r="AC36" s="69"/>
      <c r="AD36" s="69"/>
      <c r="AE36" s="69"/>
      <c r="AF36" s="69"/>
      <c r="AG36" s="69"/>
    </row>
    <row r="37" spans="1:33" ht="12.75" customHeight="1" x14ac:dyDescent="0.35">
      <c r="A37" s="557"/>
      <c r="B37" s="557"/>
      <c r="C37" s="558"/>
      <c r="D37" s="558"/>
      <c r="E37" s="558"/>
      <c r="F37" s="558"/>
      <c r="G37" s="562"/>
      <c r="H37" s="133"/>
      <c r="I37" s="133"/>
      <c r="J37" s="133"/>
      <c r="K37" s="69"/>
      <c r="L37" s="69"/>
      <c r="M37" s="69"/>
      <c r="N37" s="69"/>
      <c r="O37" s="69"/>
      <c r="P37" s="69"/>
      <c r="Q37" s="69"/>
      <c r="R37" s="69"/>
      <c r="S37" s="69"/>
      <c r="T37" s="69"/>
      <c r="U37" s="69"/>
      <c r="V37" s="69"/>
      <c r="W37" s="69"/>
      <c r="X37" s="69"/>
      <c r="Y37" s="69"/>
      <c r="Z37" s="69"/>
      <c r="AA37" s="69"/>
      <c r="AB37" s="69"/>
      <c r="AC37" s="69"/>
      <c r="AD37" s="69"/>
      <c r="AE37" s="69"/>
      <c r="AF37" s="69"/>
      <c r="AG37" s="69"/>
    </row>
    <row r="38" spans="1:33" ht="12.75" customHeight="1" x14ac:dyDescent="0.35">
      <c r="A38" s="557"/>
      <c r="B38" s="557"/>
      <c r="C38" s="558"/>
      <c r="D38" s="558"/>
      <c r="E38" s="558"/>
      <c r="F38" s="558"/>
      <c r="G38" s="146"/>
      <c r="H38" s="133"/>
      <c r="I38" s="123"/>
      <c r="J38" s="123"/>
      <c r="K38" s="69"/>
      <c r="L38" s="69"/>
      <c r="M38" s="69"/>
      <c r="N38" s="69"/>
      <c r="O38" s="69"/>
      <c r="P38" s="69"/>
      <c r="Q38" s="69"/>
      <c r="R38" s="69"/>
      <c r="S38" s="69"/>
      <c r="T38" s="69"/>
      <c r="U38" s="69"/>
      <c r="V38" s="69"/>
      <c r="W38" s="69"/>
      <c r="X38" s="69"/>
      <c r="Y38" s="69"/>
      <c r="Z38" s="69"/>
      <c r="AA38" s="69"/>
      <c r="AB38" s="69"/>
      <c r="AC38" s="69"/>
      <c r="AD38" s="69"/>
      <c r="AE38" s="69"/>
      <c r="AF38" s="69"/>
      <c r="AG38" s="69"/>
    </row>
    <row r="39" spans="1:33" ht="12.75" customHeight="1" x14ac:dyDescent="0.35">
      <c r="A39" s="557"/>
      <c r="B39" s="557"/>
      <c r="C39" s="558"/>
      <c r="D39" s="558"/>
      <c r="E39" s="558"/>
      <c r="F39" s="558"/>
      <c r="G39" s="146"/>
      <c r="H39" s="133"/>
      <c r="I39" s="123"/>
      <c r="J39" s="123"/>
      <c r="K39" s="69"/>
      <c r="L39" s="69"/>
      <c r="M39" s="69"/>
      <c r="N39" s="69"/>
      <c r="O39" s="69"/>
      <c r="P39" s="69"/>
      <c r="Q39" s="69"/>
      <c r="R39" s="69"/>
      <c r="S39" s="69"/>
      <c r="T39" s="69"/>
      <c r="U39" s="69"/>
      <c r="V39" s="69"/>
      <c r="W39" s="69"/>
      <c r="X39" s="69"/>
      <c r="Y39" s="69"/>
      <c r="Z39" s="69"/>
      <c r="AA39" s="69"/>
      <c r="AB39" s="69"/>
      <c r="AC39" s="69"/>
      <c r="AD39" s="69"/>
      <c r="AE39" s="69"/>
      <c r="AF39" s="69"/>
      <c r="AG39" s="69"/>
    </row>
    <row r="40" spans="1:33" ht="12.75" customHeight="1" x14ac:dyDescent="0.35">
      <c r="A40" s="557"/>
      <c r="B40" s="557"/>
      <c r="C40" s="558"/>
      <c r="D40" s="558"/>
      <c r="E40" s="558"/>
      <c r="F40" s="558"/>
      <c r="G40" s="146"/>
      <c r="H40" s="133"/>
      <c r="I40" s="123"/>
      <c r="J40" s="123"/>
      <c r="K40" s="69"/>
      <c r="L40" s="69"/>
      <c r="M40" s="69"/>
      <c r="N40" s="69"/>
      <c r="O40" s="69"/>
      <c r="P40" s="69"/>
      <c r="Q40" s="69"/>
      <c r="R40" s="69"/>
      <c r="S40" s="69"/>
      <c r="T40" s="69"/>
      <c r="U40" s="69"/>
      <c r="V40" s="69"/>
      <c r="W40" s="69"/>
      <c r="X40" s="69"/>
      <c r="Y40" s="69"/>
      <c r="Z40" s="69"/>
      <c r="AA40" s="69"/>
      <c r="AB40" s="69"/>
      <c r="AC40" s="69"/>
      <c r="AD40" s="69"/>
      <c r="AE40" s="69"/>
      <c r="AF40" s="69"/>
      <c r="AG40" s="69"/>
    </row>
    <row r="41" spans="1:33" ht="12.75" customHeight="1" x14ac:dyDescent="0.35">
      <c r="A41" s="557"/>
      <c r="B41" s="557"/>
      <c r="C41" s="558"/>
      <c r="D41" s="558"/>
      <c r="E41" s="558"/>
      <c r="F41" s="558"/>
      <c r="G41" s="146"/>
      <c r="H41" s="133"/>
      <c r="I41" s="123"/>
      <c r="J41" s="123"/>
      <c r="K41" s="69"/>
      <c r="L41" s="69"/>
      <c r="M41" s="69"/>
      <c r="N41" s="69"/>
      <c r="O41" s="69"/>
      <c r="P41" s="69"/>
      <c r="Q41" s="69"/>
      <c r="R41" s="69"/>
      <c r="S41" s="69"/>
      <c r="T41" s="69"/>
      <c r="U41" s="69"/>
      <c r="V41" s="69"/>
      <c r="W41" s="69"/>
      <c r="X41" s="69"/>
      <c r="Y41" s="69"/>
      <c r="Z41" s="69"/>
      <c r="AA41" s="69"/>
      <c r="AB41" s="69"/>
      <c r="AC41" s="69"/>
      <c r="AD41" s="69"/>
      <c r="AE41" s="69"/>
      <c r="AF41" s="69"/>
      <c r="AG41" s="69"/>
    </row>
    <row r="42" spans="1:33" ht="12.75" customHeight="1" x14ac:dyDescent="0.35">
      <c r="A42" s="557"/>
      <c r="B42" s="557"/>
      <c r="C42" s="558"/>
      <c r="D42" s="558"/>
      <c r="E42" s="558"/>
      <c r="F42" s="558"/>
      <c r="G42" s="146"/>
      <c r="H42" s="133"/>
      <c r="I42" s="123"/>
      <c r="J42" s="123"/>
      <c r="K42" s="69"/>
      <c r="L42" s="69"/>
      <c r="M42" s="69"/>
      <c r="N42" s="69"/>
      <c r="O42" s="69"/>
      <c r="P42" s="69"/>
      <c r="Q42" s="69"/>
      <c r="R42" s="69"/>
      <c r="S42" s="69"/>
      <c r="T42" s="69"/>
      <c r="U42" s="69"/>
      <c r="V42" s="69"/>
      <c r="W42" s="69"/>
      <c r="X42" s="69"/>
      <c r="Y42" s="69"/>
      <c r="Z42" s="69"/>
      <c r="AA42" s="69"/>
      <c r="AB42" s="69"/>
      <c r="AC42" s="69"/>
      <c r="AD42" s="69"/>
      <c r="AE42" s="69"/>
      <c r="AF42" s="69"/>
      <c r="AG42" s="69"/>
    </row>
    <row r="43" spans="1:33" ht="12.75" customHeight="1" x14ac:dyDescent="0.35">
      <c r="A43" s="557"/>
      <c r="B43" s="557"/>
      <c r="C43" s="558"/>
      <c r="D43" s="558"/>
      <c r="E43" s="558"/>
      <c r="F43" s="558"/>
      <c r="G43" s="146"/>
      <c r="H43" s="133"/>
      <c r="I43" s="123"/>
      <c r="J43" s="123"/>
      <c r="K43" s="69"/>
      <c r="L43" s="69"/>
      <c r="M43" s="69"/>
      <c r="N43" s="69"/>
      <c r="O43" s="69"/>
      <c r="P43" s="69"/>
      <c r="Q43" s="69"/>
      <c r="R43" s="69"/>
      <c r="S43" s="69"/>
      <c r="T43" s="69"/>
      <c r="U43" s="69"/>
      <c r="V43" s="69"/>
      <c r="W43" s="69"/>
      <c r="X43" s="69"/>
      <c r="Y43" s="69"/>
      <c r="Z43" s="69"/>
      <c r="AA43" s="69"/>
      <c r="AB43" s="69"/>
      <c r="AC43" s="69"/>
      <c r="AD43" s="69"/>
      <c r="AE43" s="69"/>
      <c r="AF43" s="69"/>
      <c r="AG43" s="69"/>
    </row>
    <row r="44" spans="1:33" ht="12.75" customHeight="1" x14ac:dyDescent="0.35">
      <c r="A44" s="557"/>
      <c r="B44" s="557"/>
      <c r="C44" s="558"/>
      <c r="D44" s="558"/>
      <c r="E44" s="558"/>
      <c r="F44" s="558"/>
      <c r="G44" s="146"/>
      <c r="H44" s="133"/>
      <c r="I44" s="123"/>
      <c r="J44" s="123"/>
      <c r="K44" s="69"/>
      <c r="L44" s="69"/>
      <c r="M44" s="69"/>
      <c r="N44" s="69"/>
      <c r="O44" s="69"/>
      <c r="P44" s="69"/>
      <c r="Q44" s="69"/>
      <c r="R44" s="69"/>
      <c r="S44" s="69"/>
      <c r="T44" s="69"/>
      <c r="U44" s="69"/>
      <c r="V44" s="69"/>
      <c r="W44" s="69"/>
      <c r="X44" s="69"/>
      <c r="Y44" s="69"/>
      <c r="Z44" s="69"/>
      <c r="AA44" s="69"/>
      <c r="AB44" s="69"/>
      <c r="AC44" s="69"/>
      <c r="AD44" s="69"/>
      <c r="AE44" s="69"/>
      <c r="AF44" s="69"/>
      <c r="AG44" s="69"/>
    </row>
    <row r="45" spans="1:33" ht="12.75" customHeight="1" x14ac:dyDescent="0.35">
      <c r="A45" s="557"/>
      <c r="B45" s="557"/>
      <c r="C45" s="558"/>
      <c r="D45" s="558"/>
      <c r="E45" s="558"/>
      <c r="F45" s="558"/>
      <c r="G45" s="146"/>
      <c r="H45" s="133"/>
      <c r="I45" s="123"/>
      <c r="J45" s="123"/>
      <c r="K45" s="69"/>
      <c r="L45" s="69"/>
      <c r="M45" s="69"/>
      <c r="N45" s="69"/>
      <c r="O45" s="69"/>
      <c r="P45" s="69"/>
      <c r="Q45" s="69"/>
      <c r="R45" s="69"/>
      <c r="S45" s="69"/>
      <c r="T45" s="69"/>
      <c r="U45" s="69"/>
      <c r="V45" s="69"/>
      <c r="W45" s="69"/>
      <c r="X45" s="69"/>
      <c r="Y45" s="69"/>
      <c r="Z45" s="69"/>
      <c r="AA45" s="69"/>
      <c r="AB45" s="69"/>
      <c r="AC45" s="69"/>
      <c r="AD45" s="69"/>
      <c r="AE45" s="69"/>
      <c r="AF45" s="69"/>
      <c r="AG45" s="69"/>
    </row>
    <row r="46" spans="1:33" ht="12.75" customHeight="1" x14ac:dyDescent="0.35">
      <c r="A46" s="557"/>
      <c r="B46" s="557"/>
      <c r="C46" s="558"/>
      <c r="D46" s="558"/>
      <c r="E46" s="558"/>
      <c r="F46" s="558"/>
      <c r="G46" s="146"/>
      <c r="H46" s="133"/>
      <c r="I46" s="123"/>
      <c r="J46" s="123"/>
      <c r="K46" s="69"/>
      <c r="L46" s="69"/>
      <c r="M46" s="69"/>
      <c r="N46" s="69"/>
      <c r="O46" s="69"/>
      <c r="P46" s="69"/>
      <c r="Q46" s="69"/>
      <c r="R46" s="69"/>
      <c r="S46" s="69"/>
      <c r="T46" s="69"/>
      <c r="U46" s="69"/>
      <c r="V46" s="69"/>
      <c r="W46" s="69"/>
      <c r="X46" s="69"/>
      <c r="Y46" s="69"/>
      <c r="Z46" s="69"/>
      <c r="AA46" s="69"/>
      <c r="AB46" s="69"/>
      <c r="AC46" s="69"/>
      <c r="AD46" s="69"/>
      <c r="AE46" s="69"/>
      <c r="AF46" s="69"/>
      <c r="AG46" s="69"/>
    </row>
    <row r="47" spans="1:33" ht="12.75" customHeight="1" x14ac:dyDescent="0.35">
      <c r="A47" s="557"/>
      <c r="B47" s="557"/>
      <c r="C47" s="558"/>
      <c r="D47" s="558"/>
      <c r="E47" s="558"/>
      <c r="F47" s="558"/>
      <c r="G47" s="146"/>
      <c r="H47" s="133"/>
      <c r="I47" s="123"/>
      <c r="J47" s="123"/>
      <c r="K47" s="69"/>
      <c r="L47" s="69"/>
      <c r="M47" s="69"/>
      <c r="N47" s="69"/>
      <c r="O47" s="69"/>
      <c r="P47" s="69"/>
      <c r="Q47" s="69"/>
      <c r="R47" s="69"/>
      <c r="S47" s="69"/>
      <c r="T47" s="69"/>
      <c r="U47" s="69"/>
      <c r="V47" s="69"/>
      <c r="W47" s="69"/>
      <c r="X47" s="69"/>
      <c r="Y47" s="69"/>
      <c r="Z47" s="69"/>
      <c r="AA47" s="69"/>
      <c r="AB47" s="69"/>
      <c r="AC47" s="69"/>
      <c r="AD47" s="69"/>
      <c r="AE47" s="69"/>
      <c r="AF47" s="69"/>
      <c r="AG47" s="69"/>
    </row>
    <row r="48" spans="1:33" ht="12.75" customHeight="1" x14ac:dyDescent="0.35">
      <c r="A48" s="557"/>
      <c r="B48" s="557"/>
      <c r="C48" s="558"/>
      <c r="D48" s="558"/>
      <c r="E48" s="558"/>
      <c r="F48" s="558"/>
      <c r="G48" s="146"/>
      <c r="H48" s="133"/>
      <c r="I48" s="123"/>
      <c r="J48" s="123"/>
      <c r="K48" s="69"/>
      <c r="L48" s="69"/>
      <c r="M48" s="69"/>
      <c r="N48" s="69"/>
      <c r="O48" s="69"/>
      <c r="P48" s="69"/>
      <c r="Q48" s="69"/>
      <c r="R48" s="69"/>
      <c r="S48" s="69"/>
      <c r="T48" s="69"/>
      <c r="U48" s="69"/>
      <c r="V48" s="69"/>
      <c r="W48" s="69"/>
      <c r="X48" s="69"/>
      <c r="Y48" s="69"/>
      <c r="Z48" s="69"/>
      <c r="AA48" s="69"/>
      <c r="AB48" s="69"/>
      <c r="AC48" s="69"/>
      <c r="AD48" s="69"/>
      <c r="AE48" s="69"/>
      <c r="AF48" s="69"/>
      <c r="AG48" s="69"/>
    </row>
    <row r="49" spans="1:33" ht="12.75" customHeight="1" x14ac:dyDescent="0.35">
      <c r="A49" s="557"/>
      <c r="B49" s="557"/>
      <c r="C49" s="558"/>
      <c r="D49" s="558"/>
      <c r="E49" s="558"/>
      <c r="F49" s="558"/>
      <c r="G49" s="146"/>
      <c r="H49" s="133"/>
      <c r="I49" s="123"/>
      <c r="J49" s="123"/>
      <c r="K49" s="69"/>
      <c r="L49" s="69"/>
      <c r="M49" s="69"/>
      <c r="N49" s="69"/>
      <c r="O49" s="69"/>
      <c r="P49" s="69"/>
      <c r="Q49" s="69"/>
      <c r="R49" s="69"/>
      <c r="S49" s="69"/>
      <c r="T49" s="69"/>
      <c r="U49" s="69"/>
      <c r="V49" s="69"/>
      <c r="W49" s="69"/>
      <c r="X49" s="69"/>
      <c r="Y49" s="69"/>
      <c r="Z49" s="69"/>
      <c r="AA49" s="69"/>
      <c r="AB49" s="69"/>
      <c r="AC49" s="69"/>
      <c r="AD49" s="69"/>
      <c r="AE49" s="69"/>
      <c r="AF49" s="69"/>
      <c r="AG49" s="69"/>
    </row>
    <row r="50" spans="1:33" ht="12.75" customHeight="1" x14ac:dyDescent="0.35">
      <c r="A50" s="557"/>
      <c r="B50" s="557"/>
      <c r="C50" s="558"/>
      <c r="D50" s="558"/>
      <c r="E50" s="558"/>
      <c r="F50" s="558"/>
      <c r="G50" s="146"/>
      <c r="H50" s="133"/>
      <c r="I50" s="123"/>
      <c r="J50" s="123"/>
      <c r="K50" s="69"/>
      <c r="L50" s="69"/>
      <c r="M50" s="69"/>
      <c r="N50" s="69"/>
      <c r="O50" s="69"/>
      <c r="P50" s="69"/>
      <c r="Q50" s="69"/>
      <c r="R50" s="69"/>
      <c r="S50" s="69"/>
      <c r="T50" s="69"/>
      <c r="U50" s="69"/>
      <c r="V50" s="69"/>
      <c r="W50" s="69"/>
      <c r="X50" s="69"/>
      <c r="Y50" s="69"/>
      <c r="Z50" s="69"/>
      <c r="AA50" s="69"/>
      <c r="AB50" s="69"/>
      <c r="AC50" s="69"/>
      <c r="AD50" s="69"/>
      <c r="AE50" s="69"/>
      <c r="AF50" s="69"/>
      <c r="AG50" s="69"/>
    </row>
    <row r="51" spans="1:33" ht="12.75" customHeight="1" x14ac:dyDescent="0.35">
      <c r="A51" s="557"/>
      <c r="B51" s="557"/>
      <c r="C51" s="558"/>
      <c r="D51" s="558"/>
      <c r="E51" s="558"/>
      <c r="F51" s="558"/>
      <c r="G51" s="146"/>
      <c r="H51" s="133"/>
      <c r="I51" s="123"/>
      <c r="J51" s="123"/>
      <c r="K51" s="69"/>
      <c r="L51" s="69"/>
      <c r="M51" s="69"/>
      <c r="N51" s="69"/>
      <c r="O51" s="69"/>
      <c r="P51" s="69"/>
      <c r="Q51" s="69"/>
      <c r="R51" s="69"/>
      <c r="S51" s="69"/>
      <c r="T51" s="69"/>
      <c r="U51" s="69"/>
      <c r="V51" s="69"/>
      <c r="W51" s="69"/>
      <c r="X51" s="69"/>
      <c r="Y51" s="69"/>
      <c r="Z51" s="69"/>
      <c r="AA51" s="69"/>
      <c r="AB51" s="69"/>
      <c r="AC51" s="69"/>
      <c r="AD51" s="69"/>
      <c r="AE51" s="69"/>
      <c r="AF51" s="69"/>
      <c r="AG51" s="69"/>
    </row>
    <row r="52" spans="1:33" ht="12.75" customHeight="1" x14ac:dyDescent="0.35">
      <c r="A52" s="557"/>
      <c r="B52" s="557"/>
      <c r="C52" s="558"/>
      <c r="D52" s="558"/>
      <c r="E52" s="558"/>
      <c r="F52" s="558"/>
      <c r="G52" s="146"/>
      <c r="H52" s="133"/>
      <c r="I52" s="123"/>
      <c r="J52" s="123"/>
      <c r="K52" s="69"/>
      <c r="L52" s="69"/>
      <c r="M52" s="69"/>
      <c r="N52" s="69"/>
      <c r="O52" s="69"/>
      <c r="P52" s="69"/>
      <c r="Q52" s="69"/>
      <c r="R52" s="69"/>
      <c r="S52" s="69"/>
      <c r="T52" s="69"/>
      <c r="U52" s="69"/>
      <c r="V52" s="69"/>
      <c r="W52" s="69"/>
      <c r="X52" s="69"/>
      <c r="Y52" s="69"/>
      <c r="Z52" s="69"/>
      <c r="AA52" s="69"/>
      <c r="AB52" s="69"/>
      <c r="AC52" s="69"/>
      <c r="AD52" s="69"/>
      <c r="AE52" s="69"/>
      <c r="AF52" s="69"/>
      <c r="AG52" s="69"/>
    </row>
    <row r="53" spans="1:33" ht="12.75" customHeight="1" x14ac:dyDescent="0.35">
      <c r="A53" s="557"/>
      <c r="B53" s="557"/>
      <c r="C53" s="558"/>
      <c r="D53" s="558"/>
      <c r="E53" s="558"/>
      <c r="F53" s="558"/>
      <c r="G53" s="146"/>
      <c r="H53" s="133"/>
      <c r="I53" s="123"/>
      <c r="J53" s="123"/>
      <c r="K53" s="69"/>
      <c r="L53" s="69"/>
      <c r="M53" s="69"/>
      <c r="N53" s="69"/>
      <c r="O53" s="69"/>
      <c r="P53" s="69"/>
      <c r="Q53" s="69"/>
      <c r="R53" s="69"/>
      <c r="S53" s="69"/>
      <c r="T53" s="69"/>
      <c r="U53" s="69"/>
      <c r="V53" s="69"/>
      <c r="W53" s="69"/>
      <c r="X53" s="69"/>
      <c r="Y53" s="69"/>
      <c r="Z53" s="69"/>
      <c r="AA53" s="69"/>
      <c r="AB53" s="69"/>
      <c r="AC53" s="69"/>
      <c r="AD53" s="69"/>
      <c r="AE53" s="69"/>
      <c r="AF53" s="69"/>
      <c r="AG53" s="69"/>
    </row>
    <row r="54" spans="1:33" ht="12.75" customHeight="1" x14ac:dyDescent="0.35">
      <c r="A54" s="557"/>
      <c r="B54" s="557"/>
      <c r="C54" s="558"/>
      <c r="D54" s="558"/>
      <c r="E54" s="558"/>
      <c r="F54" s="558"/>
      <c r="G54" s="146"/>
      <c r="H54" s="133"/>
      <c r="I54" s="123"/>
      <c r="J54" s="123"/>
      <c r="K54" s="69"/>
      <c r="L54" s="69"/>
      <c r="M54" s="69"/>
      <c r="N54" s="69"/>
      <c r="O54" s="69"/>
      <c r="P54" s="69"/>
      <c r="Q54" s="69"/>
      <c r="R54" s="69"/>
      <c r="S54" s="69"/>
      <c r="T54" s="69"/>
      <c r="U54" s="69"/>
      <c r="V54" s="69"/>
      <c r="W54" s="69"/>
      <c r="X54" s="69"/>
      <c r="Y54" s="69"/>
      <c r="Z54" s="69"/>
      <c r="AA54" s="69"/>
      <c r="AB54" s="69"/>
      <c r="AC54" s="69"/>
      <c r="AD54" s="69"/>
      <c r="AE54" s="69"/>
      <c r="AF54" s="69"/>
      <c r="AG54" s="69"/>
    </row>
    <row r="55" spans="1:33" ht="12.75" customHeight="1" x14ac:dyDescent="0.35">
      <c r="A55" s="557"/>
      <c r="B55" s="557"/>
      <c r="C55" s="558"/>
      <c r="D55" s="558"/>
      <c r="E55" s="558"/>
      <c r="F55" s="558"/>
      <c r="G55" s="146"/>
      <c r="H55" s="133"/>
      <c r="I55" s="123"/>
      <c r="J55" s="123"/>
    </row>
    <row r="56" spans="1:33" ht="12.75" customHeight="1" x14ac:dyDescent="0.35">
      <c r="A56" s="557"/>
      <c r="B56" s="557"/>
      <c r="C56" s="558"/>
      <c r="D56" s="558"/>
      <c r="E56" s="558"/>
      <c r="F56" s="558"/>
      <c r="G56" s="146"/>
      <c r="H56" s="133"/>
      <c r="I56" s="123"/>
      <c r="J56" s="123"/>
    </row>
    <row r="57" spans="1:33" ht="12.75" customHeight="1" x14ac:dyDescent="0.35">
      <c r="A57" s="105"/>
      <c r="B57" s="105"/>
      <c r="C57" s="105"/>
      <c r="D57" s="105"/>
      <c r="E57" s="105"/>
      <c r="F57" s="105"/>
      <c r="G57" s="563"/>
      <c r="H57" s="133"/>
      <c r="I57" s="123"/>
      <c r="J57" s="123"/>
    </row>
    <row r="58" spans="1:33" ht="12.75" customHeight="1" x14ac:dyDescent="0.35">
      <c r="A58" s="105"/>
      <c r="B58" s="105"/>
      <c r="C58" s="105"/>
      <c r="D58" s="105"/>
      <c r="E58" s="105"/>
      <c r="F58" s="105"/>
      <c r="G58" s="104"/>
      <c r="H58" s="69"/>
      <c r="I58" s="69"/>
      <c r="J58" s="69"/>
    </row>
    <row r="59" spans="1:33" ht="12.75" customHeight="1" x14ac:dyDescent="0.35">
      <c r="H59" s="111"/>
    </row>
  </sheetData>
  <mergeCells count="8">
    <mergeCell ref="C8:F8"/>
    <mergeCell ref="A6:A9"/>
    <mergeCell ref="B6:B9"/>
    <mergeCell ref="F1:G2"/>
    <mergeCell ref="A5:F5"/>
    <mergeCell ref="C6:F6"/>
    <mergeCell ref="C7:D7"/>
    <mergeCell ref="E7:F7"/>
  </mergeCells>
  <printOptions horizontalCentered="1"/>
  <pageMargins left="0.78749999999999998" right="0.78749999999999998" top="0.98402777777777795" bottom="0.98402777777777795" header="0.51180555555555496" footer="0.51180555555555496"/>
  <pageSetup paperSize="9" firstPageNumber="0" orientation="portrait" useFirstPageNumber="1" horizontalDpi="300" verticalDpi="300"/>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RowColHeaders="0" zoomScale="140" zoomScaleNormal="140" workbookViewId="0"/>
  </sheetViews>
  <sheetFormatPr baseColWidth="10" defaultColWidth="10.3828125" defaultRowHeight="21" x14ac:dyDescent="0.35"/>
  <cols>
    <col min="2" max="2" width="20.53515625" customWidth="1"/>
    <col min="3" max="3" width="19.765625" customWidth="1"/>
  </cols>
  <sheetData>
    <row r="1" spans="1:4" x14ac:dyDescent="0.35">
      <c r="A1" s="1"/>
      <c r="B1" s="2" t="s">
        <v>1916</v>
      </c>
      <c r="C1" s="2" t="s">
        <v>1917</v>
      </c>
    </row>
    <row r="2" spans="1:4" x14ac:dyDescent="0.35">
      <c r="A2" s="3" t="s">
        <v>1245</v>
      </c>
      <c r="B2" s="4" t="s">
        <v>1918</v>
      </c>
      <c r="C2" s="4" t="s">
        <v>1919</v>
      </c>
      <c r="D2" s="5" t="e">
        <f>IF(#REF!,"OK","INCONSISTENCIA")</f>
        <v>#REF!</v>
      </c>
    </row>
    <row r="3" spans="1:4" x14ac:dyDescent="0.35">
      <c r="A3" s="3" t="s">
        <v>1245</v>
      </c>
      <c r="B3" s="4" t="s">
        <v>1918</v>
      </c>
      <c r="C3" s="4" t="s">
        <v>1920</v>
      </c>
      <c r="D3" s="5" t="e">
        <f>IF(#REF!=#REF!,"OK","INCONSISTENCIA")</f>
        <v>#REF!</v>
      </c>
    </row>
    <row r="4" spans="1:4" x14ac:dyDescent="0.35">
      <c r="A4" s="3" t="s">
        <v>1245</v>
      </c>
      <c r="B4" s="4" t="s">
        <v>1918</v>
      </c>
      <c r="C4" s="4" t="s">
        <v>1921</v>
      </c>
      <c r="D4" t="e">
        <f>IF(#REF!=#REF!,"OK","INCONSISTENCIA")</f>
        <v>#REF!</v>
      </c>
    </row>
    <row r="5" spans="1:4" x14ac:dyDescent="0.35">
      <c r="A5" s="3" t="s">
        <v>1245</v>
      </c>
      <c r="B5" s="4" t="s">
        <v>1918</v>
      </c>
      <c r="C5" s="4" t="s">
        <v>1922</v>
      </c>
      <c r="D5" t="e">
        <f>IF(#REF!=#REF!,"OK","INCONSISTENCIA")</f>
        <v>#REF!</v>
      </c>
    </row>
    <row r="6" spans="1:4" x14ac:dyDescent="0.35">
      <c r="A6" s="3" t="s">
        <v>1245</v>
      </c>
      <c r="B6" s="4" t="s">
        <v>1923</v>
      </c>
      <c r="C6" s="4" t="s">
        <v>1921</v>
      </c>
      <c r="D6" s="5" t="e">
        <f>IF(#REF!,"OK","INCONSISTENCIA")</f>
        <v>#REF!</v>
      </c>
    </row>
    <row r="7" spans="1:4" x14ac:dyDescent="0.35">
      <c r="A7" s="3" t="s">
        <v>1245</v>
      </c>
      <c r="B7" s="4" t="s">
        <v>1923</v>
      </c>
      <c r="C7" s="4" t="s">
        <v>1922</v>
      </c>
      <c r="D7" s="5" t="e">
        <f>IF(#REF!=#REF!,"OK","INCONSISTENCIA")</f>
        <v>#REF!</v>
      </c>
    </row>
    <row r="8" spans="1:4" x14ac:dyDescent="0.35">
      <c r="A8" s="3" t="s">
        <v>1245</v>
      </c>
      <c r="B8" s="4" t="s">
        <v>1921</v>
      </c>
      <c r="C8" s="4" t="s">
        <v>1922</v>
      </c>
      <c r="D8" s="5" t="e">
        <f>IF(#REF!=#REF!,"OK","INCONSISTENCIA")</f>
        <v>#REF!</v>
      </c>
    </row>
    <row r="9" spans="1:4" x14ac:dyDescent="0.35">
      <c r="A9" s="3" t="s">
        <v>1245</v>
      </c>
      <c r="B9" s="4" t="s">
        <v>1921</v>
      </c>
      <c r="C9" s="4" t="s">
        <v>1924</v>
      </c>
      <c r="D9" s="5" t="e">
        <f>IF(#REF!=#REF!,"OK","INCONSISTENCIA")</f>
        <v>#REF!</v>
      </c>
    </row>
    <row r="10" spans="1:4" x14ac:dyDescent="0.35">
      <c r="A10" s="3" t="s">
        <v>1925</v>
      </c>
      <c r="B10" s="4" t="s">
        <v>1926</v>
      </c>
      <c r="C10" s="4" t="s">
        <v>1927</v>
      </c>
      <c r="D10" s="5" t="e">
        <f>IF(#REF!=#REF!,"OK","INCONSISTENCIA")</f>
        <v>#REF!</v>
      </c>
    </row>
  </sheetData>
  <pageMargins left="0.7" right="0.7" top="0.75" bottom="0.75" header="0.51180555555555496" footer="0.51180555555555496"/>
  <pageSetup paperSize="9" firstPageNumber="0" orientation="portrait" useFirstPageNumber="1" horizontalDpi="300" verticalDpi="30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showRowColHeaders="0" zoomScale="140" zoomScaleNormal="140" workbookViewId="0">
      <selection activeCell="E3" sqref="E3"/>
    </sheetView>
  </sheetViews>
  <sheetFormatPr baseColWidth="10" defaultColWidth="10.69140625" defaultRowHeight="21" x14ac:dyDescent="0.35"/>
  <cols>
    <col min="2" max="2" width="15.69140625" customWidth="1"/>
    <col min="3" max="3" width="17.07421875" customWidth="1"/>
    <col min="4" max="4" width="13.4609375" customWidth="1"/>
    <col min="5" max="5" width="13.765625" customWidth="1"/>
    <col min="6" max="6" width="46.765625" customWidth="1"/>
    <col min="7" max="7" width="20.15234375" customWidth="1"/>
    <col min="8" max="8" width="15.4609375" customWidth="1"/>
    <col min="9" max="9" width="14.23046875" customWidth="1"/>
    <col min="10" max="10" width="16.15234375" customWidth="1"/>
  </cols>
  <sheetData>
    <row r="1" spans="1:11" x14ac:dyDescent="0.35">
      <c r="A1" s="1597" t="s">
        <v>1928</v>
      </c>
      <c r="B1" s="1597"/>
      <c r="C1" s="1597"/>
      <c r="D1" s="1597"/>
      <c r="E1" s="1597"/>
      <c r="F1" s="1597"/>
      <c r="G1" s="1598" t="s">
        <v>1929</v>
      </c>
      <c r="H1" s="1598"/>
      <c r="I1" s="1598"/>
      <c r="J1" s="1598"/>
    </row>
    <row r="2" spans="1:11" x14ac:dyDescent="0.35">
      <c r="A2" s="1"/>
      <c r="B2" s="2" t="s">
        <v>1916</v>
      </c>
      <c r="C2" s="2" t="s">
        <v>1917</v>
      </c>
      <c r="D2" s="2" t="s">
        <v>1930</v>
      </c>
      <c r="E2" s="2"/>
      <c r="F2" s="2" t="s">
        <v>1931</v>
      </c>
      <c r="G2" s="7" t="s">
        <v>1916</v>
      </c>
      <c r="H2" s="7" t="s">
        <v>1917</v>
      </c>
      <c r="I2" s="7" t="s">
        <v>1930</v>
      </c>
      <c r="J2" s="7"/>
    </row>
    <row r="3" spans="1:11" x14ac:dyDescent="0.35">
      <c r="A3" s="1" t="s">
        <v>1932</v>
      </c>
      <c r="B3" s="4" t="s">
        <v>1933</v>
      </c>
      <c r="C3" s="4" t="s">
        <v>1934</v>
      </c>
      <c r="E3" s="8" t="e">
        <f>IF(SUM(#REF!+#REF!+#REF!+#REF!+#REF!+#REF!=#REF!),"OK","INCONSISTENCIA")</f>
        <v>#REF!</v>
      </c>
      <c r="J3" s="8"/>
    </row>
    <row r="4" spans="1:11" x14ac:dyDescent="0.35">
      <c r="A4" s="1" t="s">
        <v>1932</v>
      </c>
      <c r="B4" s="4" t="s">
        <v>1933</v>
      </c>
      <c r="C4" s="4" t="s">
        <v>1935</v>
      </c>
      <c r="E4" s="8" t="e">
        <f>IF(#REF!=#REF!,"OK","INCONSISTENCIA")</f>
        <v>#REF!</v>
      </c>
      <c r="J4" s="8"/>
    </row>
    <row r="5" spans="1:11" x14ac:dyDescent="0.35">
      <c r="A5" s="1" t="s">
        <v>1932</v>
      </c>
      <c r="B5" s="4" t="s">
        <v>1933</v>
      </c>
      <c r="C5" s="4" t="s">
        <v>1935</v>
      </c>
      <c r="E5" s="8" t="e">
        <f>IF(#REF!=#REF!,"OK","INCONSISTENCIA")</f>
        <v>#REF!</v>
      </c>
      <c r="F5" s="9" t="e">
        <f>IF(E5="INCONSISTENCIA","Número de establecimiento de especial","")</f>
        <v>#REF!</v>
      </c>
      <c r="J5" s="8"/>
    </row>
    <row r="6" spans="1:11" x14ac:dyDescent="0.35">
      <c r="A6" s="3" t="s">
        <v>1245</v>
      </c>
      <c r="B6" s="4" t="s">
        <v>1936</v>
      </c>
      <c r="C6" s="4" t="s">
        <v>1937</v>
      </c>
      <c r="E6" s="8" t="e">
        <f>IF(#REF!=#REF!,"OK","INCONSISTENCIA")</f>
        <v>#REF!</v>
      </c>
      <c r="F6" s="9" t="e">
        <f>IF(E6="INCONSISTENCIA","Matrícula de Primaria Pública","")</f>
        <v>#REF!</v>
      </c>
      <c r="J6" s="8" t="e">
        <f>IF((#REF!+#REF!)=#REF!,"OK","INCONSISTENCIA")</f>
        <v>#REF!</v>
      </c>
      <c r="K6" s="9" t="e">
        <f>IF(J6="INCONSISTENCIA","Matrícula de Primaria Pública","")</f>
        <v>#REF!</v>
      </c>
    </row>
    <row r="7" spans="1:11" x14ac:dyDescent="0.35">
      <c r="A7" s="3" t="s">
        <v>1245</v>
      </c>
      <c r="B7" s="4" t="s">
        <v>1937</v>
      </c>
      <c r="C7" s="4" t="s">
        <v>1938</v>
      </c>
      <c r="E7" s="8" t="e">
        <f>IF(#REF!=SUM(#REF!-#REF!),"OK","INCONSISTENCIA")</f>
        <v>#REF!</v>
      </c>
      <c r="J7" s="8" t="e">
        <f>IF((#REF!+#REF!)=#REF!,"OK","INCONSISTENCIA")</f>
        <v>#REF!</v>
      </c>
    </row>
    <row r="8" spans="1:11" x14ac:dyDescent="0.35">
      <c r="A8" s="3" t="s">
        <v>1245</v>
      </c>
      <c r="B8" s="4" t="s">
        <v>1937</v>
      </c>
      <c r="C8" s="4" t="s">
        <v>1939</v>
      </c>
      <c r="E8" s="8" t="e">
        <f>IF(#REF!=#REF!,"OK","INCONSISTENCIA")</f>
        <v>#REF!</v>
      </c>
      <c r="J8" s="8"/>
    </row>
    <row r="9" spans="1:11" x14ac:dyDescent="0.35">
      <c r="A9" s="3" t="s">
        <v>1245</v>
      </c>
      <c r="B9" s="4" t="s">
        <v>1936</v>
      </c>
      <c r="C9" s="4" t="s">
        <v>1940</v>
      </c>
      <c r="E9" s="8" t="e">
        <f>IF(#REF!=#REF!,"OK","INCONSISTENCIA")</f>
        <v>#REF!</v>
      </c>
      <c r="J9" s="8"/>
    </row>
    <row r="10" spans="1:11" x14ac:dyDescent="0.35">
      <c r="A10" s="3" t="s">
        <v>1245</v>
      </c>
      <c r="B10" s="4" t="s">
        <v>1937</v>
      </c>
      <c r="C10" s="4" t="s">
        <v>1939</v>
      </c>
      <c r="E10" s="8" t="e">
        <f>IF(#REF!=#REF!,"OK","INCONSISTENCIA")</f>
        <v>#REF!</v>
      </c>
      <c r="J10" s="8"/>
    </row>
    <row r="11" spans="1:11" x14ac:dyDescent="0.35">
      <c r="A11" s="3" t="s">
        <v>1245</v>
      </c>
      <c r="B11" s="4" t="s">
        <v>1936</v>
      </c>
      <c r="C11" s="4" t="s">
        <v>1939</v>
      </c>
      <c r="E11" s="8" t="e">
        <f>IF(#REF!=#REF!,"OK","INCONSISTENCIA")</f>
        <v>#REF!</v>
      </c>
      <c r="J11" s="8"/>
    </row>
    <row r="12" spans="1:11" x14ac:dyDescent="0.35">
      <c r="A12" s="3" t="s">
        <v>1245</v>
      </c>
      <c r="B12" s="4" t="s">
        <v>1937</v>
      </c>
      <c r="C12" s="4" t="s">
        <v>1941</v>
      </c>
      <c r="E12" s="8" t="e">
        <f>IF(#REF!=#REF!,"OK","INCONSISTENCIA")</f>
        <v>#REF!</v>
      </c>
      <c r="J12" s="8"/>
    </row>
    <row r="13" spans="1:11" x14ac:dyDescent="0.35">
      <c r="A13" s="3" t="s">
        <v>1245</v>
      </c>
      <c r="B13" s="4" t="s">
        <v>1936</v>
      </c>
      <c r="C13" s="4" t="s">
        <v>1942</v>
      </c>
      <c r="E13" s="8" t="e">
        <f>IF(#REF!=#REF!,"OK","INCONSISTENCIA")</f>
        <v>#REF!</v>
      </c>
      <c r="J13" s="8"/>
    </row>
    <row r="14" spans="1:11" x14ac:dyDescent="0.35">
      <c r="A14" s="3" t="s">
        <v>1245</v>
      </c>
      <c r="B14" s="4" t="s">
        <v>1937</v>
      </c>
      <c r="C14" s="4" t="s">
        <v>1943</v>
      </c>
      <c r="E14" s="8" t="e">
        <f>IF(#REF!=#REF!,"OK","INCONSISTENCIA")</f>
        <v>#REF!</v>
      </c>
      <c r="J14" s="8"/>
    </row>
    <row r="15" spans="1:11" x14ac:dyDescent="0.35">
      <c r="A15" s="3" t="s">
        <v>1245</v>
      </c>
      <c r="B15" s="4" t="s">
        <v>1936</v>
      </c>
      <c r="C15" s="4" t="s">
        <v>1943</v>
      </c>
      <c r="E15" s="8" t="e">
        <f>IF(#REF!=#REF!,"OK","INCONSISTENCIA")</f>
        <v>#REF!</v>
      </c>
      <c r="J15" s="8"/>
    </row>
    <row r="16" spans="1:11" x14ac:dyDescent="0.35">
      <c r="A16" s="3" t="s">
        <v>1245</v>
      </c>
      <c r="B16" s="4" t="s">
        <v>1944</v>
      </c>
      <c r="C16" s="4" t="s">
        <v>1945</v>
      </c>
      <c r="E16" s="8" t="e">
        <f>IF(#REF!=#REF!,"OK","INCONSISTENCIA")</f>
        <v>#REF!</v>
      </c>
      <c r="J16" s="8"/>
    </row>
    <row r="17" spans="1:10" x14ac:dyDescent="0.35">
      <c r="A17" s="3" t="s">
        <v>1245</v>
      </c>
      <c r="B17" s="4" t="s">
        <v>1942</v>
      </c>
      <c r="C17" s="4" t="s">
        <v>1944</v>
      </c>
      <c r="E17" s="8" t="e">
        <f>IF(#REF!=#REF!,"OK","INCONSISTENCIA")</f>
        <v>#REF!</v>
      </c>
      <c r="J17" s="8"/>
    </row>
    <row r="18" spans="1:10" x14ac:dyDescent="0.35">
      <c r="A18" s="3" t="s">
        <v>1245</v>
      </c>
      <c r="B18" s="4" t="s">
        <v>1944</v>
      </c>
      <c r="C18" s="4" t="s">
        <v>1945</v>
      </c>
      <c r="E18" s="8" t="e">
        <f>IF(#REF!=#REF!,"OK","INCONSISTENCIA")</f>
        <v>#REF!</v>
      </c>
    </row>
    <row r="19" spans="1:10" x14ac:dyDescent="0.35">
      <c r="A19" s="3" t="s">
        <v>1245</v>
      </c>
      <c r="B19" s="4" t="s">
        <v>1945</v>
      </c>
      <c r="C19" s="4" t="s">
        <v>1946</v>
      </c>
      <c r="E19" s="8" t="e">
        <f>IF(#REF!=#REF!,"OK","INCONSISTENCIA")</f>
        <v>#REF!</v>
      </c>
    </row>
    <row r="20" spans="1:10" x14ac:dyDescent="0.35">
      <c r="A20" s="3" t="s">
        <v>1245</v>
      </c>
      <c r="B20" s="4" t="s">
        <v>1945</v>
      </c>
      <c r="C20" s="4" t="s">
        <v>1946</v>
      </c>
      <c r="E20" s="8" t="e">
        <f>IF(#REF!=#REF!,"OK","INCONSISTENCIA")</f>
        <v>#REF!</v>
      </c>
    </row>
    <row r="21" spans="1:10" x14ac:dyDescent="0.35">
      <c r="A21" s="3" t="s">
        <v>1245</v>
      </c>
      <c r="B21" s="4" t="s">
        <v>1936</v>
      </c>
      <c r="C21" s="4" t="s">
        <v>1947</v>
      </c>
      <c r="E21" s="8" t="e">
        <f>IF(#REF!=#REF!+#REF!,"OK","INCONSISTENCIA")</f>
        <v>#REF!</v>
      </c>
    </row>
    <row r="22" spans="1:10" x14ac:dyDescent="0.35">
      <c r="A22" s="3" t="s">
        <v>1245</v>
      </c>
      <c r="B22" s="4" t="s">
        <v>1948</v>
      </c>
      <c r="C22" s="4" t="s">
        <v>1949</v>
      </c>
      <c r="E22" s="8" t="e">
        <f>IF(#REF!=#REF!,"OK","INCONSISTENCIA")</f>
        <v>#REF!</v>
      </c>
    </row>
    <row r="23" spans="1:10" x14ac:dyDescent="0.35">
      <c r="A23" s="3" t="s">
        <v>1245</v>
      </c>
      <c r="B23" s="4" t="s">
        <v>1936</v>
      </c>
      <c r="C23" s="4" t="s">
        <v>1950</v>
      </c>
      <c r="E23" s="8" t="e">
        <f>IF(#REF!=#REF!,"OK","INCONSISTENCIA")</f>
        <v>#REF!</v>
      </c>
    </row>
    <row r="24" spans="1:10" x14ac:dyDescent="0.35">
      <c r="B24" s="4"/>
    </row>
  </sheetData>
  <mergeCells count="2">
    <mergeCell ref="A1:F1"/>
    <mergeCell ref="G1:J1"/>
  </mergeCells>
  <pageMargins left="0.7" right="0.7" top="0.75" bottom="0.75" header="0.51180555555555496" footer="0.51180555555555496"/>
  <pageSetup paperSize="9" firstPageNumber="0" orientation="portrait" useFirstPageNumber="1" horizontalDpi="300" verticalDpi="30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showRowColHeaders="0" topLeftCell="A7" zoomScale="140" zoomScaleNormal="140" workbookViewId="0">
      <selection activeCell="A7" sqref="A7"/>
    </sheetView>
  </sheetViews>
  <sheetFormatPr baseColWidth="10" defaultColWidth="10.3828125" defaultRowHeight="21" x14ac:dyDescent="0.35"/>
  <cols>
    <col min="2" max="2" width="14.53515625" customWidth="1"/>
    <col min="3" max="3" width="16.765625" customWidth="1"/>
  </cols>
  <sheetData>
    <row r="1" spans="1:4" x14ac:dyDescent="0.35">
      <c r="A1" s="1"/>
      <c r="B1" s="2" t="s">
        <v>1916</v>
      </c>
      <c r="C1" s="2" t="s">
        <v>1917</v>
      </c>
    </row>
    <row r="2" spans="1:4" x14ac:dyDescent="0.35">
      <c r="A2" s="3" t="s">
        <v>1245</v>
      </c>
      <c r="B2" s="4" t="s">
        <v>1951</v>
      </c>
      <c r="C2" s="4" t="s">
        <v>1952</v>
      </c>
      <c r="D2" s="5" t="e">
        <f>IF(#REF!=#REF!,"OK","INCONSISTENCIA")</f>
        <v>#REF!</v>
      </c>
    </row>
    <row r="3" spans="1:4" x14ac:dyDescent="0.35">
      <c r="A3" s="3" t="s">
        <v>1245</v>
      </c>
      <c r="B3" s="4" t="s">
        <v>1951</v>
      </c>
      <c r="C3" s="4" t="s">
        <v>1952</v>
      </c>
      <c r="D3" s="5" t="e">
        <f>IF(#REF!=#REF!,"OK","INCONSISTENCIA")</f>
        <v>#REF!</v>
      </c>
    </row>
    <row r="4" spans="1:4" x14ac:dyDescent="0.35">
      <c r="A4" s="3" t="s">
        <v>1245</v>
      </c>
      <c r="B4" s="4" t="s">
        <v>1951</v>
      </c>
      <c r="C4" s="4" t="s">
        <v>1952</v>
      </c>
      <c r="D4" s="5" t="e">
        <f>IF(#REF!=#REF!,"OK","INCONSISTENCIA")</f>
        <v>#REF!</v>
      </c>
    </row>
    <row r="5" spans="1:4" x14ac:dyDescent="0.35">
      <c r="A5" s="3" t="s">
        <v>1245</v>
      </c>
      <c r="B5" s="4" t="s">
        <v>1951</v>
      </c>
      <c r="C5" s="4" t="s">
        <v>1952</v>
      </c>
      <c r="D5" s="5" t="e">
        <f>IF(#REF!=#REF!,"OK","INCONSISTENCIA")</f>
        <v>#REF!</v>
      </c>
    </row>
    <row r="6" spans="1:4" x14ac:dyDescent="0.35">
      <c r="A6" s="3" t="s">
        <v>1245</v>
      </c>
      <c r="B6" s="4" t="s">
        <v>1951</v>
      </c>
      <c r="C6" s="4" t="s">
        <v>1952</v>
      </c>
      <c r="D6" s="5" t="e">
        <f>IF(#REF!=#REF!,"OK","INCONSISTENCIA")</f>
        <v>#REF!</v>
      </c>
    </row>
    <row r="7" spans="1:4" x14ac:dyDescent="0.35">
      <c r="A7" s="3" t="s">
        <v>1245</v>
      </c>
      <c r="B7" s="4" t="s">
        <v>1951</v>
      </c>
      <c r="C7" s="4" t="s">
        <v>1952</v>
      </c>
      <c r="D7" s="5" t="e">
        <f>IF(#REF!=#REF!,"OK","INCONSISTENCIA")</f>
        <v>#REF!</v>
      </c>
    </row>
    <row r="8" spans="1:4" x14ac:dyDescent="0.35">
      <c r="A8" s="3" t="s">
        <v>1245</v>
      </c>
      <c r="B8" s="4" t="s">
        <v>1953</v>
      </c>
      <c r="C8" s="4" t="s">
        <v>1954</v>
      </c>
      <c r="D8" s="5" t="str">
        <f>IF('[1]II-3.2.2'!C14='II-3.2.7'!F9,"OK","INCONSISTENCIA")</f>
        <v>INCONSISTENCIA</v>
      </c>
    </row>
    <row r="9" spans="1:4" x14ac:dyDescent="0.35">
      <c r="A9" s="3" t="s">
        <v>1245</v>
      </c>
      <c r="B9" s="4" t="s">
        <v>1953</v>
      </c>
      <c r="C9" s="4" t="s">
        <v>1954</v>
      </c>
      <c r="D9" s="5" t="str">
        <f>IF('[1]II-3.2.2'!F14='II-3.2.7'!C9,"OK","INCONSISTENCIA")</f>
        <v>INCONSISTENCIA</v>
      </c>
    </row>
    <row r="10" spans="1:4" x14ac:dyDescent="0.35">
      <c r="A10" s="3" t="s">
        <v>1245</v>
      </c>
      <c r="B10" s="4" t="s">
        <v>1953</v>
      </c>
      <c r="C10" s="4" t="s">
        <v>1954</v>
      </c>
      <c r="D10" s="5" t="str">
        <f>IF('[1]II-3.2.2'!I14='II-3.2.7'!D9,"OK","INCONSISTENCIA")</f>
        <v>INCONSISTENCIA</v>
      </c>
    </row>
    <row r="11" spans="1:4" x14ac:dyDescent="0.35">
      <c r="A11" s="3" t="s">
        <v>1245</v>
      </c>
      <c r="B11" s="4" t="s">
        <v>1953</v>
      </c>
      <c r="C11" s="4" t="s">
        <v>1954</v>
      </c>
      <c r="D11" s="5" t="str">
        <f>IF('[1]II-3.2.2'!L14='II-3.2.7'!E9,"OK","INCONSISTENCIA")</f>
        <v>INCONSISTENCIA</v>
      </c>
    </row>
    <row r="12" spans="1:4" x14ac:dyDescent="0.35">
      <c r="A12" s="3" t="s">
        <v>1245</v>
      </c>
      <c r="B12" s="4" t="s">
        <v>1954</v>
      </c>
      <c r="C12" s="4" t="s">
        <v>1955</v>
      </c>
      <c r="D12" s="5" t="str">
        <f>IF('II-3.2.7'!C9='II-3.2.8 '!E10,"OK","INCONSISTENCIA")</f>
        <v>INCONSISTENCIA</v>
      </c>
    </row>
    <row r="13" spans="1:4" x14ac:dyDescent="0.35">
      <c r="A13" s="3" t="s">
        <v>1245</v>
      </c>
      <c r="B13" s="4" t="s">
        <v>1954</v>
      </c>
      <c r="C13" s="4" t="s">
        <v>1955</v>
      </c>
      <c r="D13" s="6" t="str">
        <f>IF('II-3.2.7'!D9='II-3.2.8 '!C10,"OK","INCONSISTENCIA")</f>
        <v>INCONSISTENCIA</v>
      </c>
    </row>
    <row r="14" spans="1:4" x14ac:dyDescent="0.35">
      <c r="A14" s="3" t="s">
        <v>1245</v>
      </c>
      <c r="B14" s="4" t="s">
        <v>1954</v>
      </c>
      <c r="C14" s="4" t="s">
        <v>1955</v>
      </c>
      <c r="D14" s="5" t="str">
        <f>IF('II-3.2.7'!E9='II-3.2.8 '!D10,"OK","INCONSISTENCIA")</f>
        <v>INCONSISTENCIA</v>
      </c>
    </row>
    <row r="15" spans="1:4" x14ac:dyDescent="0.35">
      <c r="A15" s="3" t="s">
        <v>1245</v>
      </c>
      <c r="B15" s="4" t="s">
        <v>1954</v>
      </c>
      <c r="C15" s="4" t="s">
        <v>1955</v>
      </c>
      <c r="D15" s="5" t="str">
        <f>IF('II-3.2.7'!F9='II-3.2.8 '!F10,"OK","INCONSISTENCIA")</f>
        <v>OK</v>
      </c>
    </row>
  </sheetData>
  <pageMargins left="0.7" right="0.7" top="0.75" bottom="0.75" header="0.51180555555555496" footer="0.51180555555555496"/>
  <pageSetup paperSize="9" firstPageNumber="0" orientation="portrait" useFirstPageNumber="1" horizontalDpi="300" verticalDpi="30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showRowColHeaders="0" zoomScale="140" zoomScaleNormal="140" workbookViewId="0"/>
  </sheetViews>
  <sheetFormatPr baseColWidth="10" defaultColWidth="10.3828125" defaultRowHeight="21" x14ac:dyDescent="0.35"/>
  <cols>
    <col min="2" max="2" width="16.23046875" customWidth="1"/>
    <col min="3" max="3" width="19.4609375" customWidth="1"/>
  </cols>
  <sheetData>
    <row r="1" spans="1:4" x14ac:dyDescent="0.35">
      <c r="A1" s="1"/>
      <c r="B1" s="2" t="s">
        <v>1916</v>
      </c>
      <c r="C1" s="2" t="s">
        <v>1917</v>
      </c>
    </row>
    <row r="2" spans="1:4" x14ac:dyDescent="0.35">
      <c r="A2" s="3" t="s">
        <v>1245</v>
      </c>
      <c r="B2" s="4" t="s">
        <v>1956</v>
      </c>
      <c r="C2" s="4" t="s">
        <v>1957</v>
      </c>
      <c r="D2" s="5" t="e">
        <f>IF(#REF!='II-4.2.5'!B10,"OK","INCONSISTENCIA")</f>
        <v>#REF!</v>
      </c>
    </row>
    <row r="3" spans="1:4" x14ac:dyDescent="0.35">
      <c r="A3" s="3" t="s">
        <v>1245</v>
      </c>
      <c r="B3" s="4" t="s">
        <v>1956</v>
      </c>
      <c r="C3" s="4" t="s">
        <v>1957</v>
      </c>
      <c r="D3" s="5" t="e">
        <f>IF(#REF!='II-4.2.5'!D10,"OK","INCONSISTENCIA")</f>
        <v>#REF!</v>
      </c>
    </row>
    <row r="4" spans="1:4" x14ac:dyDescent="0.35">
      <c r="A4" s="3" t="s">
        <v>1245</v>
      </c>
      <c r="B4" s="4" t="s">
        <v>1956</v>
      </c>
      <c r="C4" s="4" t="s">
        <v>1957</v>
      </c>
      <c r="D4" s="5" t="e">
        <f>IF(#REF!='II-4.2.5'!F10,"OK","INCONSISTENCIA")</f>
        <v>#REF!</v>
      </c>
    </row>
    <row r="5" spans="1:4" x14ac:dyDescent="0.35">
      <c r="A5" s="3" t="s">
        <v>1245</v>
      </c>
      <c r="B5" s="4" t="s">
        <v>1956</v>
      </c>
      <c r="C5" s="4" t="s">
        <v>1957</v>
      </c>
      <c r="D5" s="5" t="e">
        <f>IF(#REF!='II-4.2.5'!C10,"OK","INCONSISTENCIA")</f>
        <v>#REF!</v>
      </c>
    </row>
    <row r="6" spans="1:4" x14ac:dyDescent="0.35">
      <c r="A6" s="3" t="s">
        <v>1245</v>
      </c>
      <c r="B6" s="4" t="s">
        <v>1956</v>
      </c>
      <c r="C6" s="4" t="s">
        <v>1957</v>
      </c>
      <c r="D6" s="5" t="e">
        <f>IF(#REF!='II-4.2.5'!E10,"OK","INCONSISTENCIA")</f>
        <v>#REF!</v>
      </c>
    </row>
    <row r="7" spans="1:4" x14ac:dyDescent="0.35">
      <c r="A7" s="3" t="s">
        <v>1245</v>
      </c>
      <c r="B7" s="4" t="s">
        <v>1956</v>
      </c>
      <c r="C7" s="4" t="s">
        <v>1957</v>
      </c>
      <c r="D7" t="e">
        <f>IF(#REF!='II-4.2.5'!G10,"OK","INCONSISTENCIA")</f>
        <v>#REF!</v>
      </c>
    </row>
    <row r="8" spans="1:4" x14ac:dyDescent="0.35">
      <c r="A8" s="3" t="s">
        <v>1245</v>
      </c>
      <c r="B8" s="4" t="s">
        <v>1958</v>
      </c>
      <c r="C8" s="4" t="s">
        <v>1959</v>
      </c>
      <c r="D8" s="5" t="str">
        <f>IF('II-4.2.3 '!C10='II-4.2.4 '!C8,"OK","INCONSISTENCIA")</f>
        <v>OK</v>
      </c>
    </row>
    <row r="9" spans="1:4" x14ac:dyDescent="0.35">
      <c r="A9" s="3" t="s">
        <v>1245</v>
      </c>
      <c r="B9" s="4" t="s">
        <v>1958</v>
      </c>
      <c r="C9" s="4" t="s">
        <v>1959</v>
      </c>
      <c r="D9" t="str">
        <f>IF('II-4.2.3 '!E10='II-4.2.4 '!D8,"OK","INCONSISTENCIA")</f>
        <v>INCONSISTENCIA</v>
      </c>
    </row>
    <row r="10" spans="1:4" x14ac:dyDescent="0.35">
      <c r="A10" s="3" t="s">
        <v>1245</v>
      </c>
      <c r="B10" s="4" t="s">
        <v>1958</v>
      </c>
      <c r="C10" s="4" t="s">
        <v>1959</v>
      </c>
      <c r="D10" t="str">
        <f>IF('II-4.2.3 '!F10='II-4.2.4 '!E8,"OK","INCONSISTENCIA")</f>
        <v>INCONSISTENCIA</v>
      </c>
    </row>
    <row r="11" spans="1:4" x14ac:dyDescent="0.35">
      <c r="A11" s="3" t="s">
        <v>1245</v>
      </c>
      <c r="B11" s="4" t="s">
        <v>1958</v>
      </c>
      <c r="C11" s="4" t="s">
        <v>1959</v>
      </c>
      <c r="D11" t="str">
        <f>IF('II-4.2.3 '!I10='II-4.2.4 '!H8,"OK","INCONSISTENCIA")</f>
        <v>INCONSISTENCIA</v>
      </c>
    </row>
    <row r="12" spans="1:4" x14ac:dyDescent="0.35">
      <c r="A12" s="3" t="s">
        <v>1245</v>
      </c>
      <c r="B12" s="4" t="s">
        <v>1958</v>
      </c>
      <c r="C12" s="4" t="s">
        <v>1959</v>
      </c>
      <c r="D12" t="e">
        <f>IF('II-4.2.3 '!#REF!='II-4.2.4 '!I8,"OK","INCONSISTENCIA")</f>
        <v>#REF!</v>
      </c>
    </row>
    <row r="13" spans="1:4" x14ac:dyDescent="0.35">
      <c r="A13" s="3" t="s">
        <v>1245</v>
      </c>
      <c r="B13" s="4" t="s">
        <v>1956</v>
      </c>
      <c r="C13" s="4" t="s">
        <v>1960</v>
      </c>
      <c r="D13" s="5" t="e">
        <f>IF(#REF!=#REF!,"OK","INCONSISTENCIA")</f>
        <v>#REF!</v>
      </c>
    </row>
    <row r="14" spans="1:4" x14ac:dyDescent="0.35">
      <c r="A14" s="3" t="s">
        <v>1245</v>
      </c>
      <c r="B14" s="4" t="s">
        <v>1957</v>
      </c>
      <c r="C14" s="4" t="s">
        <v>1961</v>
      </c>
      <c r="D14" s="5" t="e">
        <f>IF('II-4.2.5'!F10=#REF!,"OK","INCONSISTENCIA")</f>
        <v>#REF!</v>
      </c>
    </row>
    <row r="15" spans="1:4" x14ac:dyDescent="0.35">
      <c r="A15" s="3" t="s">
        <v>1245</v>
      </c>
      <c r="B15" s="4" t="s">
        <v>1957</v>
      </c>
      <c r="C15" s="4" t="s">
        <v>1961</v>
      </c>
      <c r="D15" s="5" t="e">
        <f>IF('II-4.2.5'!G10=#REF!,"OK","INCONSISTENCIA")</f>
        <v>#REF!</v>
      </c>
    </row>
    <row r="16" spans="1:4" x14ac:dyDescent="0.35">
      <c r="A16" s="3" t="s">
        <v>1245</v>
      </c>
      <c r="B16" s="4" t="s">
        <v>1960</v>
      </c>
      <c r="C16" s="4" t="s">
        <v>1962</v>
      </c>
      <c r="D16" s="5" t="e">
        <f>IF(#REF!='II-4.2.6'!B11,"OK","INCONSISTENCIA")</f>
        <v>#REF!</v>
      </c>
    </row>
    <row r="17" spans="1:4" x14ac:dyDescent="0.35">
      <c r="A17" s="3" t="s">
        <v>1245</v>
      </c>
      <c r="B17" s="4" t="s">
        <v>1960</v>
      </c>
      <c r="C17" s="4" t="s">
        <v>1963</v>
      </c>
      <c r="D17" s="5" t="e">
        <f>IF(#REF!=#REF!,"OK","INCONSISTENCIA")</f>
        <v>#REF!</v>
      </c>
    </row>
    <row r="18" spans="1:4" x14ac:dyDescent="0.35">
      <c r="A18" s="3" t="s">
        <v>1245</v>
      </c>
      <c r="B18" s="4" t="s">
        <v>1961</v>
      </c>
      <c r="C18" s="4" t="s">
        <v>1964</v>
      </c>
      <c r="D18" s="5" t="e">
        <f>IF(#REF!='II-4.2.8'!B12,"OK","INCONSISTENCIA")</f>
        <v>#REF!</v>
      </c>
    </row>
    <row r="19" spans="1:4" x14ac:dyDescent="0.35">
      <c r="A19" s="3" t="s">
        <v>1245</v>
      </c>
      <c r="B19" s="4" t="s">
        <v>1961</v>
      </c>
      <c r="C19" s="4" t="s">
        <v>1964</v>
      </c>
      <c r="D19" s="5" t="e">
        <f>IF(#REF!='II-4.2.8'!B13,"OK","INCONSISTENCIA")</f>
        <v>#REF!</v>
      </c>
    </row>
    <row r="20" spans="1:4" x14ac:dyDescent="0.35">
      <c r="A20" s="3" t="s">
        <v>1245</v>
      </c>
      <c r="B20" s="4" t="s">
        <v>1961</v>
      </c>
      <c r="C20" s="4" t="s">
        <v>1964</v>
      </c>
      <c r="D20" t="e">
        <f>IF(#REF!='II-4.2.8'!B14,"OK","INCONSISTENCIA")</f>
        <v>#REF!</v>
      </c>
    </row>
    <row r="21" spans="1:4" x14ac:dyDescent="0.35">
      <c r="A21" s="3" t="s">
        <v>1245</v>
      </c>
      <c r="B21" s="4" t="s">
        <v>1961</v>
      </c>
      <c r="C21" s="4" t="s">
        <v>1965</v>
      </c>
      <c r="D21" t="e">
        <f>IF(#REF!=#REF!,"OK","INCONSISTENCIA")</f>
        <v>#REF!</v>
      </c>
    </row>
  </sheetData>
  <pageMargins left="0.7" right="0.7" top="0.75" bottom="0.75" header="0.51180555555555496" footer="0.51180555555555496"/>
  <pageSetup paperSize="9" firstPageNumber="0" orientation="portrait" useFirstPageNumber="1" horizontalDpi="300" verticalDpi="30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21" x14ac:dyDescent="0.35"/>
  <sheetData/>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0" sqref="K30"/>
    </sheetView>
  </sheetViews>
  <sheetFormatPr baseColWidth="10" defaultRowHeight="21" x14ac:dyDescent="0.3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L37"/>
  <sheetViews>
    <sheetView showGridLines="0" showRowColHeaders="0" zoomScale="96" zoomScaleNormal="96" workbookViewId="0">
      <selection activeCell="A31" sqref="A31"/>
    </sheetView>
  </sheetViews>
  <sheetFormatPr baseColWidth="10" defaultColWidth="9.53515625" defaultRowHeight="21" x14ac:dyDescent="0.35"/>
  <cols>
    <col min="1" max="1" width="12.4609375" customWidth="1"/>
    <col min="2" max="2" width="4.921875" customWidth="1"/>
    <col min="3" max="8" width="5" customWidth="1"/>
    <col min="9" max="10" width="4.921875" customWidth="1"/>
  </cols>
  <sheetData>
    <row r="1" spans="1:12" ht="21" customHeight="1" x14ac:dyDescent="0.35">
      <c r="A1" s="116" t="s">
        <v>135</v>
      </c>
      <c r="E1" s="547"/>
      <c r="F1" s="547"/>
      <c r="G1" s="550"/>
      <c r="H1" s="1300" t="s">
        <v>117</v>
      </c>
      <c r="I1" s="1300"/>
      <c r="J1" s="1300"/>
      <c r="K1" s="1300"/>
    </row>
    <row r="2" spans="1:12" ht="27" customHeight="1" x14ac:dyDescent="0.35">
      <c r="A2" s="68" t="s">
        <v>136</v>
      </c>
      <c r="E2" s="547"/>
      <c r="F2" s="547"/>
      <c r="G2" s="550"/>
      <c r="H2" s="1300"/>
      <c r="I2" s="1300"/>
      <c r="J2" s="1300"/>
      <c r="K2" s="1300"/>
    </row>
    <row r="4" spans="1:12" ht="12.75" customHeight="1" x14ac:dyDescent="0.35">
      <c r="A4" s="103" t="s">
        <v>159</v>
      </c>
    </row>
    <row r="5" spans="1:12" ht="12.75" customHeight="1" x14ac:dyDescent="0.35">
      <c r="B5" s="325"/>
      <c r="C5" s="325"/>
      <c r="D5" s="325"/>
      <c r="E5" s="325"/>
      <c r="F5" s="325"/>
      <c r="G5" s="325"/>
      <c r="H5" s="325"/>
    </row>
    <row r="6" spans="1:12" ht="40.5" customHeight="1" x14ac:dyDescent="0.35">
      <c r="A6" s="1325" t="s">
        <v>1991</v>
      </c>
      <c r="B6" s="1325"/>
      <c r="C6" s="1348"/>
      <c r="D6" s="1348"/>
      <c r="E6" s="1348"/>
      <c r="F6" s="1348"/>
      <c r="G6" s="1348"/>
      <c r="H6" s="1348"/>
    </row>
    <row r="7" spans="1:12" ht="12.75" customHeight="1" x14ac:dyDescent="0.35">
      <c r="A7" s="1342" t="s">
        <v>60</v>
      </c>
      <c r="B7" s="308"/>
      <c r="C7" s="1347" t="s">
        <v>160</v>
      </c>
      <c r="D7" s="1347"/>
      <c r="E7" s="1347"/>
      <c r="F7" s="1347"/>
      <c r="G7" s="1347"/>
      <c r="H7" s="1347"/>
      <c r="I7" s="1347"/>
      <c r="J7" s="1347"/>
    </row>
    <row r="8" spans="1:12" ht="12.75" customHeight="1" x14ac:dyDescent="0.35">
      <c r="A8" s="1342"/>
      <c r="B8" s="1302" t="s">
        <v>61</v>
      </c>
      <c r="C8" s="1346" t="s">
        <v>150</v>
      </c>
      <c r="D8" s="1346" t="s">
        <v>151</v>
      </c>
      <c r="E8" s="1346" t="s">
        <v>131</v>
      </c>
      <c r="F8" s="1346" t="s">
        <v>132</v>
      </c>
      <c r="G8" s="1346" t="s">
        <v>133</v>
      </c>
      <c r="H8" s="1346" t="s">
        <v>134</v>
      </c>
      <c r="I8" s="1346" t="s">
        <v>152</v>
      </c>
      <c r="J8" s="1346" t="s">
        <v>1998</v>
      </c>
    </row>
    <row r="9" spans="1:12" ht="12.75" customHeight="1" x14ac:dyDescent="0.35">
      <c r="A9" s="1342"/>
      <c r="B9" s="1302"/>
      <c r="C9" s="1346"/>
      <c r="D9" s="1346"/>
      <c r="E9" s="1346"/>
      <c r="F9" s="1346"/>
      <c r="G9" s="1346"/>
      <c r="H9" s="1346"/>
      <c r="I9" s="1346"/>
      <c r="J9" s="1346"/>
    </row>
    <row r="10" spans="1:12" ht="22.5" customHeight="1" x14ac:dyDescent="0.35">
      <c r="A10" s="61" t="s">
        <v>61</v>
      </c>
      <c r="B10" s="60">
        <f>+B11+B12</f>
        <v>10491</v>
      </c>
      <c r="C10" s="195">
        <f>+C11+C12</f>
        <v>180</v>
      </c>
      <c r="D10" s="195">
        <f t="shared" ref="D10:J10" si="0">+D11+D12</f>
        <v>1054</v>
      </c>
      <c r="E10" s="195">
        <f t="shared" si="0"/>
        <v>2295</v>
      </c>
      <c r="F10" s="195">
        <f t="shared" si="0"/>
        <v>2833</v>
      </c>
      <c r="G10" s="195">
        <f t="shared" si="0"/>
        <v>2316</v>
      </c>
      <c r="H10" s="195">
        <f t="shared" si="0"/>
        <v>1228</v>
      </c>
      <c r="I10" s="195">
        <f t="shared" si="0"/>
        <v>529</v>
      </c>
      <c r="J10" s="195">
        <f t="shared" si="0"/>
        <v>56</v>
      </c>
    </row>
    <row r="11" spans="1:12" x14ac:dyDescent="0.35">
      <c r="A11" s="182" t="s">
        <v>70</v>
      </c>
      <c r="B11" s="60">
        <f>+C11+D11+E11+F11+G11+H11+I11+J11</f>
        <v>6582</v>
      </c>
      <c r="C11" s="67">
        <v>129</v>
      </c>
      <c r="D11" s="67">
        <v>721</v>
      </c>
      <c r="E11" s="67">
        <v>1483</v>
      </c>
      <c r="F11" s="67">
        <v>1847</v>
      </c>
      <c r="G11" s="67">
        <v>1469</v>
      </c>
      <c r="H11" s="67">
        <v>674</v>
      </c>
      <c r="I11" s="67">
        <v>225</v>
      </c>
      <c r="J11" s="67">
        <v>34</v>
      </c>
      <c r="K11" s="664"/>
      <c r="L11" s="664"/>
    </row>
    <row r="12" spans="1:12" x14ac:dyDescent="0.35">
      <c r="A12" s="182" t="s">
        <v>71</v>
      </c>
      <c r="B12" s="60">
        <f t="shared" ref="B12:J12" si="1">SUM(B13:B30)</f>
        <v>3909</v>
      </c>
      <c r="C12" s="67">
        <f t="shared" si="1"/>
        <v>51</v>
      </c>
      <c r="D12" s="67">
        <f t="shared" si="1"/>
        <v>333</v>
      </c>
      <c r="E12" s="67">
        <f t="shared" si="1"/>
        <v>812</v>
      </c>
      <c r="F12" s="67">
        <f t="shared" si="1"/>
        <v>986</v>
      </c>
      <c r="G12" s="67">
        <f t="shared" si="1"/>
        <v>847</v>
      </c>
      <c r="H12" s="67">
        <f t="shared" si="1"/>
        <v>554</v>
      </c>
      <c r="I12" s="67">
        <f t="shared" si="1"/>
        <v>304</v>
      </c>
      <c r="J12" s="67">
        <f t="shared" si="1"/>
        <v>22</v>
      </c>
      <c r="K12" s="664"/>
      <c r="L12" s="664"/>
    </row>
    <row r="13" spans="1:12" ht="12.75" customHeight="1" x14ac:dyDescent="0.35">
      <c r="A13" s="182" t="s">
        <v>72</v>
      </c>
      <c r="B13" s="60">
        <f t="shared" ref="B13:B30" si="2">SUM(C13:J13)</f>
        <v>89</v>
      </c>
      <c r="C13" s="67">
        <v>5</v>
      </c>
      <c r="D13" s="67">
        <v>12</v>
      </c>
      <c r="E13" s="67">
        <v>19</v>
      </c>
      <c r="F13" s="67">
        <v>25</v>
      </c>
      <c r="G13" s="67">
        <v>15</v>
      </c>
      <c r="H13" s="67">
        <v>10</v>
      </c>
      <c r="I13" s="67">
        <v>1</v>
      </c>
      <c r="J13" s="67">
        <v>2</v>
      </c>
    </row>
    <row r="14" spans="1:12" ht="12.75" customHeight="1" x14ac:dyDescent="0.35">
      <c r="A14" s="182" t="s">
        <v>73</v>
      </c>
      <c r="B14" s="638">
        <f t="shared" si="2"/>
        <v>1671</v>
      </c>
      <c r="C14" s="67">
        <v>25</v>
      </c>
      <c r="D14" s="67">
        <v>130</v>
      </c>
      <c r="E14" s="67">
        <v>309</v>
      </c>
      <c r="F14" s="67">
        <v>388</v>
      </c>
      <c r="G14" s="67">
        <v>400</v>
      </c>
      <c r="H14" s="67">
        <v>250</v>
      </c>
      <c r="I14" s="67">
        <v>158</v>
      </c>
      <c r="J14" s="67">
        <v>11</v>
      </c>
    </row>
    <row r="15" spans="1:12" ht="12.75" customHeight="1" x14ac:dyDescent="0.35">
      <c r="A15" s="182" t="s">
        <v>74</v>
      </c>
      <c r="B15" s="638">
        <f t="shared" si="2"/>
        <v>0</v>
      </c>
      <c r="C15" s="67">
        <v>0</v>
      </c>
      <c r="D15" s="67">
        <v>0</v>
      </c>
      <c r="E15" s="67">
        <v>0</v>
      </c>
      <c r="F15" s="67">
        <v>0</v>
      </c>
      <c r="G15" s="67">
        <v>0</v>
      </c>
      <c r="H15" s="67">
        <v>0</v>
      </c>
      <c r="I15" s="67">
        <v>0</v>
      </c>
      <c r="J15" s="67">
        <v>0</v>
      </c>
    </row>
    <row r="16" spans="1:12" ht="12.75" customHeight="1" x14ac:dyDescent="0.35">
      <c r="A16" s="182" t="s">
        <v>75</v>
      </c>
      <c r="B16" s="638">
        <f t="shared" si="2"/>
        <v>243</v>
      </c>
      <c r="C16" s="67">
        <v>1</v>
      </c>
      <c r="D16" s="67">
        <v>23</v>
      </c>
      <c r="E16" s="67">
        <v>97</v>
      </c>
      <c r="F16" s="67">
        <v>80</v>
      </c>
      <c r="G16" s="67">
        <v>39</v>
      </c>
      <c r="H16" s="67">
        <v>3</v>
      </c>
      <c r="I16" s="67">
        <v>0</v>
      </c>
      <c r="J16" s="67">
        <v>0</v>
      </c>
    </row>
    <row r="17" spans="1:10" ht="12.75" customHeight="1" x14ac:dyDescent="0.35">
      <c r="A17" s="182" t="s">
        <v>76</v>
      </c>
      <c r="B17" s="638">
        <f t="shared" si="2"/>
        <v>175</v>
      </c>
      <c r="C17" s="67">
        <v>0</v>
      </c>
      <c r="D17" s="67">
        <v>11</v>
      </c>
      <c r="E17" s="67">
        <v>22</v>
      </c>
      <c r="F17" s="67">
        <v>44</v>
      </c>
      <c r="G17" s="67">
        <v>36</v>
      </c>
      <c r="H17" s="67">
        <v>38</v>
      </c>
      <c r="I17" s="67">
        <v>24</v>
      </c>
      <c r="J17" s="67">
        <v>0</v>
      </c>
    </row>
    <row r="18" spans="1:10" ht="12.75" customHeight="1" x14ac:dyDescent="0.35">
      <c r="A18" s="182" t="s">
        <v>77</v>
      </c>
      <c r="B18" s="638">
        <f t="shared" si="2"/>
        <v>90</v>
      </c>
      <c r="C18" s="67">
        <v>0</v>
      </c>
      <c r="D18" s="67">
        <v>7</v>
      </c>
      <c r="E18" s="67">
        <v>9</v>
      </c>
      <c r="F18" s="67">
        <v>19</v>
      </c>
      <c r="G18" s="67">
        <v>22</v>
      </c>
      <c r="H18" s="67">
        <v>22</v>
      </c>
      <c r="I18" s="67">
        <v>11</v>
      </c>
      <c r="J18" s="67">
        <v>0</v>
      </c>
    </row>
    <row r="19" spans="1:10" ht="12.75" customHeight="1" x14ac:dyDescent="0.35">
      <c r="A19" s="182" t="s">
        <v>78</v>
      </c>
      <c r="B19" s="638">
        <f t="shared" si="2"/>
        <v>117</v>
      </c>
      <c r="C19" s="67">
        <v>5</v>
      </c>
      <c r="D19" s="67">
        <v>20</v>
      </c>
      <c r="E19" s="67">
        <v>22</v>
      </c>
      <c r="F19" s="67">
        <v>30</v>
      </c>
      <c r="G19" s="67">
        <v>24</v>
      </c>
      <c r="H19" s="67">
        <v>15</v>
      </c>
      <c r="I19" s="67">
        <v>1</v>
      </c>
      <c r="J19" s="67">
        <v>0</v>
      </c>
    </row>
    <row r="20" spans="1:10" ht="12.75" customHeight="1" x14ac:dyDescent="0.35">
      <c r="A20" s="182" t="s">
        <v>79</v>
      </c>
      <c r="B20" s="638">
        <f t="shared" si="2"/>
        <v>127</v>
      </c>
      <c r="C20" s="67">
        <v>0</v>
      </c>
      <c r="D20" s="67">
        <v>17</v>
      </c>
      <c r="E20" s="67">
        <v>44</v>
      </c>
      <c r="F20" s="67">
        <v>35</v>
      </c>
      <c r="G20" s="67">
        <v>23</v>
      </c>
      <c r="H20" s="67">
        <v>5</v>
      </c>
      <c r="I20" s="67">
        <v>3</v>
      </c>
      <c r="J20" s="67">
        <v>0</v>
      </c>
    </row>
    <row r="21" spans="1:10" ht="12.75" customHeight="1" x14ac:dyDescent="0.35">
      <c r="A21" s="182" t="s">
        <v>80</v>
      </c>
      <c r="B21" s="638">
        <f t="shared" si="2"/>
        <v>415</v>
      </c>
      <c r="C21" s="67">
        <v>4</v>
      </c>
      <c r="D21" s="67">
        <v>28</v>
      </c>
      <c r="E21" s="67">
        <v>73</v>
      </c>
      <c r="F21" s="67">
        <v>115</v>
      </c>
      <c r="G21" s="67">
        <v>84</v>
      </c>
      <c r="H21" s="67">
        <v>64</v>
      </c>
      <c r="I21" s="67">
        <v>40</v>
      </c>
      <c r="J21" s="67">
        <v>7</v>
      </c>
    </row>
    <row r="22" spans="1:10" ht="12.75" customHeight="1" x14ac:dyDescent="0.35">
      <c r="A22" s="182" t="s">
        <v>81</v>
      </c>
      <c r="B22" s="638">
        <f t="shared" si="2"/>
        <v>210</v>
      </c>
      <c r="C22" s="67">
        <v>4</v>
      </c>
      <c r="D22" s="67">
        <v>28</v>
      </c>
      <c r="E22" s="67">
        <v>39</v>
      </c>
      <c r="F22" s="67">
        <v>53</v>
      </c>
      <c r="G22" s="67">
        <v>27</v>
      </c>
      <c r="H22" s="67">
        <v>41</v>
      </c>
      <c r="I22" s="67">
        <v>18</v>
      </c>
      <c r="J22" s="67">
        <v>0</v>
      </c>
    </row>
    <row r="23" spans="1:10" ht="12.75" customHeight="1" x14ac:dyDescent="0.35">
      <c r="A23" s="182" t="s">
        <v>82</v>
      </c>
      <c r="B23" s="638">
        <f t="shared" si="2"/>
        <v>49</v>
      </c>
      <c r="C23" s="67">
        <v>0</v>
      </c>
      <c r="D23" s="67">
        <v>6</v>
      </c>
      <c r="E23" s="67">
        <v>12</v>
      </c>
      <c r="F23" s="67">
        <v>17</v>
      </c>
      <c r="G23" s="67">
        <v>8</v>
      </c>
      <c r="H23" s="67">
        <v>6</v>
      </c>
      <c r="I23" s="67">
        <v>0</v>
      </c>
      <c r="J23" s="67">
        <v>0</v>
      </c>
    </row>
    <row r="24" spans="1:10" ht="12.75" customHeight="1" x14ac:dyDescent="0.35">
      <c r="A24" s="182" t="s">
        <v>83</v>
      </c>
      <c r="B24" s="638">
        <f t="shared" si="2"/>
        <v>166</v>
      </c>
      <c r="C24" s="67">
        <v>1</v>
      </c>
      <c r="D24" s="67">
        <v>11</v>
      </c>
      <c r="E24" s="67">
        <v>26</v>
      </c>
      <c r="F24" s="67">
        <v>38</v>
      </c>
      <c r="G24" s="67">
        <v>38</v>
      </c>
      <c r="H24" s="67">
        <v>37</v>
      </c>
      <c r="I24" s="67">
        <v>15</v>
      </c>
      <c r="J24" s="67">
        <v>0</v>
      </c>
    </row>
    <row r="25" spans="1:10" ht="12.75" customHeight="1" x14ac:dyDescent="0.35">
      <c r="A25" s="182" t="s">
        <v>84</v>
      </c>
      <c r="B25" s="638">
        <f t="shared" si="2"/>
        <v>62</v>
      </c>
      <c r="C25" s="67">
        <v>0</v>
      </c>
      <c r="D25" s="67">
        <v>3</v>
      </c>
      <c r="E25" s="67">
        <v>11</v>
      </c>
      <c r="F25" s="67">
        <v>11</v>
      </c>
      <c r="G25" s="67">
        <v>25</v>
      </c>
      <c r="H25" s="67">
        <v>9</v>
      </c>
      <c r="I25" s="67">
        <v>3</v>
      </c>
      <c r="J25" s="67">
        <v>0</v>
      </c>
    </row>
    <row r="26" spans="1:10" ht="12.75" customHeight="1" x14ac:dyDescent="0.35">
      <c r="A26" s="182" t="s">
        <v>85</v>
      </c>
      <c r="B26" s="638">
        <f t="shared" si="2"/>
        <v>59</v>
      </c>
      <c r="C26" s="67">
        <v>4</v>
      </c>
      <c r="D26" s="67">
        <v>6</v>
      </c>
      <c r="E26" s="67">
        <v>14</v>
      </c>
      <c r="F26" s="67">
        <v>18</v>
      </c>
      <c r="G26" s="67">
        <v>14</v>
      </c>
      <c r="H26" s="67">
        <v>2</v>
      </c>
      <c r="I26" s="67">
        <v>0</v>
      </c>
      <c r="J26" s="67">
        <v>1</v>
      </c>
    </row>
    <row r="27" spans="1:10" ht="12.75" customHeight="1" x14ac:dyDescent="0.35">
      <c r="A27" s="182" t="s">
        <v>86</v>
      </c>
      <c r="B27" s="638">
        <f t="shared" si="2"/>
        <v>139</v>
      </c>
      <c r="C27" s="67">
        <v>0</v>
      </c>
      <c r="D27" s="67">
        <v>5</v>
      </c>
      <c r="E27" s="67">
        <v>42</v>
      </c>
      <c r="F27" s="67">
        <v>40</v>
      </c>
      <c r="G27" s="67">
        <v>33</v>
      </c>
      <c r="H27" s="67">
        <v>12</v>
      </c>
      <c r="I27" s="67">
        <v>7</v>
      </c>
      <c r="J27" s="67">
        <v>0</v>
      </c>
    </row>
    <row r="28" spans="1:10" ht="12.75" customHeight="1" x14ac:dyDescent="0.35">
      <c r="A28" s="182" t="s">
        <v>87</v>
      </c>
      <c r="B28" s="638">
        <f t="shared" si="2"/>
        <v>214</v>
      </c>
      <c r="C28" s="67">
        <v>0</v>
      </c>
      <c r="D28" s="67">
        <v>11</v>
      </c>
      <c r="E28" s="67">
        <v>48</v>
      </c>
      <c r="F28" s="67">
        <v>53</v>
      </c>
      <c r="G28" s="67">
        <v>47</v>
      </c>
      <c r="H28" s="67">
        <v>36</v>
      </c>
      <c r="I28" s="67">
        <v>18</v>
      </c>
      <c r="J28" s="67">
        <v>1</v>
      </c>
    </row>
    <row r="29" spans="1:10" ht="12.75" customHeight="1" x14ac:dyDescent="0.35">
      <c r="A29" s="182" t="s">
        <v>88</v>
      </c>
      <c r="B29" s="638">
        <f t="shared" si="2"/>
        <v>78</v>
      </c>
      <c r="C29" s="67">
        <v>2</v>
      </c>
      <c r="D29" s="67">
        <v>13</v>
      </c>
      <c r="E29" s="67">
        <v>23</v>
      </c>
      <c r="F29" s="67">
        <v>19</v>
      </c>
      <c r="G29" s="67">
        <v>12</v>
      </c>
      <c r="H29" s="67">
        <v>4</v>
      </c>
      <c r="I29" s="67">
        <v>5</v>
      </c>
      <c r="J29" s="67">
        <v>0</v>
      </c>
    </row>
    <row r="30" spans="1:10" ht="12.75" customHeight="1" x14ac:dyDescent="0.35">
      <c r="A30" s="182" t="s">
        <v>89</v>
      </c>
      <c r="B30" s="638">
        <f t="shared" si="2"/>
        <v>5</v>
      </c>
      <c r="C30" s="67">
        <v>0</v>
      </c>
      <c r="D30" s="67">
        <v>2</v>
      </c>
      <c r="E30" s="67">
        <v>2</v>
      </c>
      <c r="F30" s="67">
        <v>1</v>
      </c>
      <c r="G30" s="67">
        <v>0</v>
      </c>
      <c r="H30" s="67">
        <v>0</v>
      </c>
      <c r="I30" s="67">
        <v>0</v>
      </c>
      <c r="J30" s="67">
        <v>0</v>
      </c>
    </row>
    <row r="31" spans="1:10" ht="15" customHeight="1" x14ac:dyDescent="0.35">
      <c r="A31" s="338" t="s">
        <v>161</v>
      </c>
      <c r="B31" s="549"/>
      <c r="C31" s="443"/>
      <c r="D31" s="443"/>
      <c r="E31" s="443"/>
      <c r="F31" s="443"/>
      <c r="G31" s="443"/>
      <c r="H31" s="443"/>
    </row>
    <row r="32" spans="1:10" ht="15" customHeight="1" x14ac:dyDescent="0.35">
      <c r="A32" s="338" t="s">
        <v>162</v>
      </c>
      <c r="B32" s="549"/>
      <c r="C32" s="443"/>
      <c r="D32" s="443"/>
      <c r="E32" s="443"/>
      <c r="F32" s="443"/>
      <c r="G32" s="443"/>
      <c r="H32" s="443"/>
    </row>
    <row r="33" spans="1:9" ht="15" customHeight="1" x14ac:dyDescent="0.35">
      <c r="A33" s="68" t="s">
        <v>1995</v>
      </c>
      <c r="B33" s="80"/>
      <c r="C33" s="80"/>
      <c r="D33" s="80"/>
      <c r="E33" s="80"/>
      <c r="F33" s="80"/>
    </row>
    <row r="34" spans="1:9" ht="32.25" customHeight="1" x14ac:dyDescent="0.35">
      <c r="A34" s="420" t="s">
        <v>1996</v>
      </c>
      <c r="C34" s="260"/>
      <c r="D34" s="260"/>
      <c r="E34" s="260"/>
      <c r="F34" s="260"/>
      <c r="G34" s="260"/>
      <c r="H34" s="260"/>
    </row>
    <row r="35" spans="1:9" ht="15" customHeight="1" x14ac:dyDescent="0.35">
      <c r="A35" s="116" t="s">
        <v>142</v>
      </c>
    </row>
    <row r="36" spans="1:9" ht="12.75" customHeight="1" x14ac:dyDescent="0.35">
      <c r="A36" s="80"/>
      <c r="B36" s="372"/>
      <c r="C36" s="372"/>
      <c r="D36" s="372"/>
      <c r="E36" s="372"/>
      <c r="F36" s="372"/>
      <c r="G36" s="372"/>
      <c r="H36" s="372"/>
      <c r="I36" s="372"/>
    </row>
    <row r="37" spans="1:9" ht="12.75" customHeight="1" x14ac:dyDescent="0.35">
      <c r="A37" s="1345"/>
      <c r="B37" s="1345"/>
      <c r="C37" s="1345"/>
      <c r="D37" s="1345"/>
      <c r="E37" s="1345"/>
      <c r="F37" s="1345"/>
      <c r="G37" s="1345"/>
      <c r="H37" s="1345"/>
      <c r="I37" s="372"/>
    </row>
  </sheetData>
  <mergeCells count="14">
    <mergeCell ref="I8:I9"/>
    <mergeCell ref="J8:J9"/>
    <mergeCell ref="C7:J7"/>
    <mergeCell ref="A6:H6"/>
    <mergeCell ref="H1:K2"/>
    <mergeCell ref="A37:H37"/>
    <mergeCell ref="A7:A9"/>
    <mergeCell ref="B8:B9"/>
    <mergeCell ref="C8:C9"/>
    <mergeCell ref="D8:D9"/>
    <mergeCell ref="E8:E9"/>
    <mergeCell ref="F8:F9"/>
    <mergeCell ref="G8:G9"/>
    <mergeCell ref="H8:H9"/>
  </mergeCells>
  <printOptions horizontalCentered="1"/>
  <pageMargins left="0.196527777777778" right="0.196527777777778" top="0.98402777777777795" bottom="0.98402777777777795" header="0.51180555555555496" footer="0.51180555555555496"/>
  <pageSetup paperSize="9" firstPageNumber="0" orientation="portrait" useFirstPageNumber="1"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F32"/>
  <sheetViews>
    <sheetView showGridLines="0" showRowColHeaders="0" topLeftCell="A3" zoomScaleNormal="100" workbookViewId="0">
      <selection activeCell="B10" sqref="B10"/>
    </sheetView>
  </sheetViews>
  <sheetFormatPr baseColWidth="10" defaultColWidth="9.53515625" defaultRowHeight="21" x14ac:dyDescent="0.35"/>
  <cols>
    <col min="1" max="1" width="14.07421875" customWidth="1"/>
    <col min="3" max="4" width="7.921875" customWidth="1"/>
    <col min="5" max="5" width="8.23046875" customWidth="1"/>
    <col min="6" max="6" width="14.53515625" customWidth="1"/>
    <col min="7" max="7" width="9.07421875" customWidth="1"/>
    <col min="8" max="8" width="8.3046875" customWidth="1"/>
  </cols>
  <sheetData>
    <row r="1" spans="1:6" ht="32.25" customHeight="1" x14ac:dyDescent="0.35">
      <c r="A1" s="116" t="s">
        <v>2003</v>
      </c>
      <c r="E1" s="1300" t="s">
        <v>163</v>
      </c>
      <c r="F1" s="1300"/>
    </row>
    <row r="2" spans="1:6" ht="12.75" customHeight="1" x14ac:dyDescent="0.35">
      <c r="E2" s="1300"/>
      <c r="F2" s="1300"/>
    </row>
    <row r="3" spans="1:6" ht="12.75" customHeight="1" x14ac:dyDescent="0.35">
      <c r="A3" s="103" t="s">
        <v>164</v>
      </c>
      <c r="C3" s="111"/>
      <c r="D3" s="111"/>
      <c r="E3" s="111"/>
      <c r="F3" s="111"/>
    </row>
    <row r="4" spans="1:6" ht="12.75" customHeight="1" x14ac:dyDescent="0.35">
      <c r="A4" s="57"/>
      <c r="C4" s="111"/>
      <c r="D4" s="111"/>
      <c r="E4" s="111"/>
      <c r="F4" s="111"/>
    </row>
    <row r="5" spans="1:6" ht="53.25" customHeight="1" x14ac:dyDescent="0.35">
      <c r="A5" s="1344" t="s">
        <v>2030</v>
      </c>
      <c r="B5" s="1344"/>
      <c r="C5" s="247"/>
      <c r="D5" s="247"/>
      <c r="E5" s="247"/>
      <c r="F5" s="247"/>
    </row>
    <row r="6" spans="1:6" ht="12.75" customHeight="1" x14ac:dyDescent="0.35">
      <c r="A6" s="1350" t="s">
        <v>60</v>
      </c>
      <c r="B6" s="1350" t="s">
        <v>165</v>
      </c>
      <c r="C6" s="111"/>
      <c r="D6" s="111"/>
      <c r="E6" s="111"/>
      <c r="F6" s="111"/>
    </row>
    <row r="7" spans="1:6" ht="12.75" customHeight="1" x14ac:dyDescent="0.35">
      <c r="A7" s="1350"/>
      <c r="B7" s="1350"/>
      <c r="C7" s="111"/>
      <c r="D7" s="111"/>
      <c r="E7" s="111"/>
      <c r="F7" s="111"/>
    </row>
    <row r="8" spans="1:6" ht="27.75" customHeight="1" x14ac:dyDescent="0.35">
      <c r="A8" s="74" t="s">
        <v>61</v>
      </c>
      <c r="B8" s="63">
        <f>SUM(B9:B10)</f>
        <v>3017</v>
      </c>
      <c r="C8" s="111"/>
      <c r="D8" s="111"/>
      <c r="E8" s="111"/>
      <c r="F8" s="111"/>
    </row>
    <row r="9" spans="1:6" ht="15.75" customHeight="1" x14ac:dyDescent="0.35">
      <c r="A9" s="343" t="s">
        <v>70</v>
      </c>
      <c r="B9" s="546">
        <v>938</v>
      </c>
      <c r="C9" s="547"/>
      <c r="D9" s="547"/>
      <c r="E9" s="547"/>
      <c r="F9" s="111"/>
    </row>
    <row r="10" spans="1:6" ht="19.5" customHeight="1" x14ac:dyDescent="0.35">
      <c r="A10" s="182" t="s">
        <v>71</v>
      </c>
      <c r="B10" s="548">
        <f>SUM(B11:B28)</f>
        <v>2079</v>
      </c>
      <c r="C10" s="111"/>
      <c r="D10" s="111"/>
      <c r="E10" s="111"/>
      <c r="F10" s="111"/>
    </row>
    <row r="11" spans="1:6" ht="12.75" customHeight="1" x14ac:dyDescent="0.35">
      <c r="A11" s="182" t="s">
        <v>72</v>
      </c>
      <c r="B11" s="548">
        <v>87</v>
      </c>
      <c r="C11" s="111"/>
      <c r="D11" s="111"/>
      <c r="E11" s="111"/>
      <c r="F11" s="111"/>
    </row>
    <row r="12" spans="1:6" ht="12.75" customHeight="1" x14ac:dyDescent="0.35">
      <c r="A12" s="182" t="s">
        <v>73</v>
      </c>
      <c r="B12" s="548">
        <v>504</v>
      </c>
      <c r="C12" s="111"/>
      <c r="D12" s="111"/>
      <c r="E12" s="111"/>
      <c r="F12" s="111"/>
    </row>
    <row r="13" spans="1:6" ht="12.75" customHeight="1" x14ac:dyDescent="0.35">
      <c r="A13" s="182" t="s">
        <v>74</v>
      </c>
      <c r="B13" s="58">
        <v>90</v>
      </c>
      <c r="C13" s="111"/>
      <c r="D13" s="111"/>
      <c r="E13" s="111"/>
      <c r="F13" s="111"/>
    </row>
    <row r="14" spans="1:6" ht="12.75" customHeight="1" x14ac:dyDescent="0.35">
      <c r="A14" s="182" t="s">
        <v>75</v>
      </c>
      <c r="B14" s="548">
        <v>124</v>
      </c>
      <c r="C14" s="111"/>
      <c r="D14" s="111"/>
      <c r="E14" s="111"/>
      <c r="F14" s="111"/>
    </row>
    <row r="15" spans="1:6" ht="12.75" customHeight="1" x14ac:dyDescent="0.35">
      <c r="A15" s="182" t="s">
        <v>76</v>
      </c>
      <c r="B15" s="548">
        <v>69</v>
      </c>
    </row>
    <row r="16" spans="1:6" ht="12.75" customHeight="1" x14ac:dyDescent="0.35">
      <c r="A16" s="182" t="s">
        <v>77</v>
      </c>
      <c r="B16" s="548">
        <v>24</v>
      </c>
    </row>
    <row r="17" spans="1:6" ht="12.75" customHeight="1" x14ac:dyDescent="0.35">
      <c r="A17" s="182" t="s">
        <v>78</v>
      </c>
      <c r="B17" s="548">
        <v>69</v>
      </c>
      <c r="E17" s="489"/>
    </row>
    <row r="18" spans="1:6" ht="12.75" customHeight="1" x14ac:dyDescent="0.35">
      <c r="A18" s="182" t="s">
        <v>79</v>
      </c>
      <c r="B18" s="548">
        <v>55</v>
      </c>
    </row>
    <row r="19" spans="1:6" ht="12.75" customHeight="1" x14ac:dyDescent="0.35">
      <c r="A19" s="182" t="s">
        <v>80</v>
      </c>
      <c r="B19" s="548">
        <v>171</v>
      </c>
    </row>
    <row r="20" spans="1:6" ht="12.75" customHeight="1" x14ac:dyDescent="0.35">
      <c r="A20" s="182" t="s">
        <v>81</v>
      </c>
      <c r="B20" s="548">
        <v>121</v>
      </c>
    </row>
    <row r="21" spans="1:6" ht="12.75" customHeight="1" x14ac:dyDescent="0.35">
      <c r="A21" s="182" t="s">
        <v>82</v>
      </c>
      <c r="B21" s="548">
        <v>68</v>
      </c>
    </row>
    <row r="22" spans="1:6" ht="12.75" customHeight="1" x14ac:dyDescent="0.35">
      <c r="A22" s="182" t="s">
        <v>83</v>
      </c>
      <c r="B22" s="548">
        <v>111</v>
      </c>
    </row>
    <row r="23" spans="1:6" ht="12.75" customHeight="1" x14ac:dyDescent="0.35">
      <c r="A23" s="182" t="s">
        <v>84</v>
      </c>
      <c r="B23" s="181">
        <v>78</v>
      </c>
    </row>
    <row r="24" spans="1:6" ht="12.75" customHeight="1" x14ac:dyDescent="0.35">
      <c r="A24" s="182" t="s">
        <v>85</v>
      </c>
      <c r="B24" s="548">
        <v>160</v>
      </c>
    </row>
    <row r="25" spans="1:6" ht="12.75" customHeight="1" x14ac:dyDescent="0.35">
      <c r="A25" s="182" t="s">
        <v>86</v>
      </c>
      <c r="B25" s="548">
        <v>115</v>
      </c>
    </row>
    <row r="26" spans="1:6" ht="12.75" customHeight="1" x14ac:dyDescent="0.35">
      <c r="A26" s="182" t="s">
        <v>87</v>
      </c>
      <c r="B26" s="548">
        <v>81</v>
      </c>
    </row>
    <row r="27" spans="1:6" ht="12.75" customHeight="1" x14ac:dyDescent="0.35">
      <c r="A27" s="182" t="s">
        <v>88</v>
      </c>
      <c r="B27" s="548">
        <v>92</v>
      </c>
    </row>
    <row r="28" spans="1:6" ht="12.75" customHeight="1" x14ac:dyDescent="0.35">
      <c r="A28" s="182" t="s">
        <v>89</v>
      </c>
      <c r="B28" s="181">
        <v>60</v>
      </c>
    </row>
    <row r="29" spans="1:6" ht="12.75" customHeight="1" x14ac:dyDescent="0.35">
      <c r="A29" s="116" t="s">
        <v>2023</v>
      </c>
    </row>
    <row r="30" spans="1:6" ht="19.5" customHeight="1" x14ac:dyDescent="0.35">
      <c r="A30" s="1349" t="s">
        <v>166</v>
      </c>
      <c r="B30" s="1349"/>
      <c r="C30" s="1349"/>
      <c r="D30" s="1349"/>
      <c r="E30" s="1349"/>
      <c r="F30" s="1349"/>
    </row>
    <row r="32" spans="1:6" ht="12.75" customHeight="1" x14ac:dyDescent="0.35">
      <c r="A32" s="68" t="s">
        <v>167</v>
      </c>
    </row>
  </sheetData>
  <mergeCells count="5">
    <mergeCell ref="A5:B5"/>
    <mergeCell ref="A30:F30"/>
    <mergeCell ref="A6:A7"/>
    <mergeCell ref="B6:B7"/>
    <mergeCell ref="E1:F2"/>
  </mergeCells>
  <pageMargins left="0.98402777777777795" right="0.78749999999999998" top="0.98402777777777795" bottom="0.98402777777777795" header="0.51180555555555496" footer="0.51180555555555496"/>
  <pageSetup paperSize="9" firstPageNumber="0" orientation="portrait" useFirstPageNumber="1"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H36"/>
  <sheetViews>
    <sheetView showGridLines="0" showRowColHeaders="0" zoomScale="90" zoomScaleNormal="90" workbookViewId="0"/>
  </sheetViews>
  <sheetFormatPr baseColWidth="10" defaultColWidth="9.53515625" defaultRowHeight="21" x14ac:dyDescent="0.35"/>
  <cols>
    <col min="1" max="1" width="10.4609375" customWidth="1"/>
    <col min="2" max="2" width="6.765625" customWidth="1"/>
    <col min="3" max="3" width="7.53515625" customWidth="1"/>
    <col min="4" max="4" width="7.921875" customWidth="1"/>
  </cols>
  <sheetData>
    <row r="1" spans="1:8" ht="21" customHeight="1" x14ac:dyDescent="0.35">
      <c r="A1" s="116" t="s">
        <v>2003</v>
      </c>
      <c r="C1" s="111"/>
      <c r="E1" s="1300" t="s">
        <v>163</v>
      </c>
      <c r="F1" s="1300"/>
      <c r="H1" s="111"/>
    </row>
    <row r="2" spans="1:8" ht="12.75" customHeight="1" x14ac:dyDescent="0.35">
      <c r="C2" s="314"/>
      <c r="E2" s="1300"/>
      <c r="F2" s="1300"/>
      <c r="H2" s="111"/>
    </row>
    <row r="3" spans="1:8" ht="12.75" customHeight="1" x14ac:dyDescent="0.35">
      <c r="A3" s="103" t="s">
        <v>168</v>
      </c>
      <c r="F3" s="111"/>
      <c r="G3" s="111"/>
      <c r="H3" s="111"/>
    </row>
    <row r="4" spans="1:8" ht="12.75" customHeight="1" x14ac:dyDescent="0.35">
      <c r="A4" s="57"/>
    </row>
    <row r="5" spans="1:8" ht="42" customHeight="1" x14ac:dyDescent="0.35">
      <c r="A5" s="1301" t="s">
        <v>1973</v>
      </c>
      <c r="B5" s="1301"/>
      <c r="C5" s="1301"/>
      <c r="D5" s="1301"/>
      <c r="E5" s="1301"/>
    </row>
    <row r="6" spans="1:8" ht="9.75" customHeight="1" x14ac:dyDescent="0.35">
      <c r="A6" s="1353" t="s">
        <v>60</v>
      </c>
      <c r="B6" s="234"/>
      <c r="C6" s="1351" t="s">
        <v>165</v>
      </c>
      <c r="D6" s="1351"/>
      <c r="E6" s="105"/>
    </row>
    <row r="7" spans="1:8" ht="8.25" customHeight="1" x14ac:dyDescent="0.35">
      <c r="A7" s="1353"/>
      <c r="B7" s="105"/>
      <c r="C7" s="1351"/>
      <c r="D7" s="1351"/>
      <c r="E7" s="105"/>
    </row>
    <row r="8" spans="1:8" ht="12.75" customHeight="1" x14ac:dyDescent="0.35">
      <c r="A8" s="1353"/>
      <c r="B8" s="1343" t="s">
        <v>61</v>
      </c>
      <c r="C8" s="1353" t="s">
        <v>169</v>
      </c>
      <c r="D8" s="1353" t="s">
        <v>170</v>
      </c>
      <c r="E8" s="1354" t="s">
        <v>171</v>
      </c>
    </row>
    <row r="9" spans="1:8" ht="31.5" customHeight="1" x14ac:dyDescent="0.35">
      <c r="A9" s="1353"/>
      <c r="B9" s="1343"/>
      <c r="C9" s="1353"/>
      <c r="D9" s="1353"/>
      <c r="E9" s="1353"/>
    </row>
    <row r="10" spans="1:8" ht="17.25" customHeight="1" x14ac:dyDescent="0.35">
      <c r="A10" s="174" t="s">
        <v>61</v>
      </c>
      <c r="B10" s="192">
        <f>SUM(B11:B12)</f>
        <v>2290</v>
      </c>
      <c r="C10" s="173">
        <f>SUM(C11:C12)</f>
        <v>1531</v>
      </c>
      <c r="D10" s="173">
        <f>SUM(D11:D12)</f>
        <v>128</v>
      </c>
      <c r="E10" s="173">
        <f>SUM(E11:E12)</f>
        <v>631</v>
      </c>
    </row>
    <row r="11" spans="1:8" ht="18.75" customHeight="1" x14ac:dyDescent="0.35">
      <c r="A11" s="239" t="s">
        <v>70</v>
      </c>
      <c r="B11" s="192">
        <f>+C11+D11+E11</f>
        <v>1440</v>
      </c>
      <c r="C11" s="525">
        <v>875</v>
      </c>
      <c r="D11" s="525">
        <v>101</v>
      </c>
      <c r="E11" s="525">
        <v>464</v>
      </c>
    </row>
    <row r="12" spans="1:8" ht="15.75" customHeight="1" x14ac:dyDescent="0.35">
      <c r="A12" s="182" t="s">
        <v>71</v>
      </c>
      <c r="B12" s="192">
        <f>+C12+D12+E12</f>
        <v>850</v>
      </c>
      <c r="C12" s="203">
        <f>SUM(C13:C30)</f>
        <v>656</v>
      </c>
      <c r="D12" s="203">
        <f>SUM(D13:D30)</f>
        <v>27</v>
      </c>
      <c r="E12" s="203">
        <f>SUM(E13:E30)</f>
        <v>167</v>
      </c>
    </row>
    <row r="13" spans="1:8" ht="12.75" customHeight="1" x14ac:dyDescent="0.35">
      <c r="A13" s="66" t="s">
        <v>72</v>
      </c>
      <c r="B13" s="192">
        <f t="shared" ref="B13:B30" si="0">+C13+D13+E13</f>
        <v>15</v>
      </c>
      <c r="C13" s="203">
        <v>15</v>
      </c>
      <c r="D13" s="203">
        <v>0</v>
      </c>
      <c r="E13" s="203">
        <v>0</v>
      </c>
    </row>
    <row r="14" spans="1:8" ht="12.75" customHeight="1" x14ac:dyDescent="0.35">
      <c r="A14" s="66" t="s">
        <v>73</v>
      </c>
      <c r="B14" s="192">
        <f t="shared" si="0"/>
        <v>300</v>
      </c>
      <c r="C14" s="203">
        <v>216</v>
      </c>
      <c r="D14" s="203">
        <v>23</v>
      </c>
      <c r="E14" s="203">
        <v>61</v>
      </c>
    </row>
    <row r="15" spans="1:8" ht="12.75" customHeight="1" x14ac:dyDescent="0.35">
      <c r="A15" s="66" t="s">
        <v>74</v>
      </c>
      <c r="B15" s="192">
        <f t="shared" si="0"/>
        <v>14</v>
      </c>
      <c r="C15" s="203">
        <v>14</v>
      </c>
      <c r="D15" s="203">
        <v>0</v>
      </c>
      <c r="E15" s="203">
        <v>0</v>
      </c>
    </row>
    <row r="16" spans="1:8" ht="12.75" customHeight="1" x14ac:dyDescent="0.35">
      <c r="A16" s="66" t="s">
        <v>75</v>
      </c>
      <c r="B16" s="192">
        <f t="shared" si="0"/>
        <v>41</v>
      </c>
      <c r="C16" s="203">
        <v>41</v>
      </c>
      <c r="D16" s="203">
        <v>0</v>
      </c>
      <c r="E16" s="203">
        <v>0</v>
      </c>
    </row>
    <row r="17" spans="1:7" ht="12.75" customHeight="1" x14ac:dyDescent="0.35">
      <c r="A17" s="66" t="s">
        <v>76</v>
      </c>
      <c r="B17" s="192">
        <f t="shared" si="0"/>
        <v>14</v>
      </c>
      <c r="C17" s="203">
        <v>14</v>
      </c>
      <c r="D17" s="203">
        <v>0</v>
      </c>
      <c r="E17" s="203">
        <v>0</v>
      </c>
    </row>
    <row r="18" spans="1:7" ht="12.75" customHeight="1" x14ac:dyDescent="0.35">
      <c r="A18" s="66" t="s">
        <v>77</v>
      </c>
      <c r="B18" s="192">
        <f t="shared" si="0"/>
        <v>8</v>
      </c>
      <c r="C18" s="203">
        <v>8</v>
      </c>
      <c r="D18" s="203">
        <v>0</v>
      </c>
      <c r="E18" s="203">
        <v>0</v>
      </c>
      <c r="G18" s="489"/>
    </row>
    <row r="19" spans="1:7" ht="12.75" customHeight="1" x14ac:dyDescent="0.35">
      <c r="A19" s="66" t="s">
        <v>78</v>
      </c>
      <c r="B19" s="192">
        <f t="shared" si="0"/>
        <v>17</v>
      </c>
      <c r="C19" s="203">
        <v>15</v>
      </c>
      <c r="D19" s="203">
        <v>0</v>
      </c>
      <c r="E19" s="203">
        <v>2</v>
      </c>
    </row>
    <row r="20" spans="1:7" ht="12.75" customHeight="1" x14ac:dyDescent="0.35">
      <c r="A20" s="66" t="s">
        <v>79</v>
      </c>
      <c r="B20" s="192">
        <f t="shared" si="0"/>
        <v>18</v>
      </c>
      <c r="C20" s="203">
        <v>18</v>
      </c>
      <c r="D20" s="203">
        <v>0</v>
      </c>
      <c r="E20" s="203">
        <v>0</v>
      </c>
    </row>
    <row r="21" spans="1:7" ht="12.75" customHeight="1" x14ac:dyDescent="0.35">
      <c r="A21" s="66" t="s">
        <v>80</v>
      </c>
      <c r="B21" s="192">
        <f t="shared" si="0"/>
        <v>133</v>
      </c>
      <c r="C21" s="203">
        <v>115</v>
      </c>
      <c r="D21" s="203">
        <v>0</v>
      </c>
      <c r="E21" s="203">
        <v>18</v>
      </c>
    </row>
    <row r="22" spans="1:7" ht="12.75" customHeight="1" x14ac:dyDescent="0.35">
      <c r="A22" s="66" t="s">
        <v>81</v>
      </c>
      <c r="B22" s="192">
        <f t="shared" si="0"/>
        <v>49</v>
      </c>
      <c r="C22" s="203">
        <v>30</v>
      </c>
      <c r="D22" s="203">
        <v>0</v>
      </c>
      <c r="E22" s="203">
        <v>19</v>
      </c>
    </row>
    <row r="23" spans="1:7" ht="12.75" customHeight="1" x14ac:dyDescent="0.35">
      <c r="A23" s="66" t="s">
        <v>82</v>
      </c>
      <c r="B23" s="192">
        <f t="shared" si="0"/>
        <v>22</v>
      </c>
      <c r="C23" s="203">
        <v>19</v>
      </c>
      <c r="D23" s="203">
        <v>3</v>
      </c>
      <c r="E23" s="203">
        <v>0</v>
      </c>
    </row>
    <row r="24" spans="1:7" ht="12.75" customHeight="1" x14ac:dyDescent="0.35">
      <c r="A24" s="66" t="s">
        <v>83</v>
      </c>
      <c r="B24" s="192">
        <f t="shared" si="0"/>
        <v>16</v>
      </c>
      <c r="C24" s="203">
        <v>16</v>
      </c>
      <c r="D24" s="203">
        <v>0</v>
      </c>
      <c r="E24" s="203">
        <v>0</v>
      </c>
    </row>
    <row r="25" spans="1:7" ht="12.75" customHeight="1" x14ac:dyDescent="0.35">
      <c r="A25" s="66" t="s">
        <v>84</v>
      </c>
      <c r="B25" s="192">
        <f t="shared" si="0"/>
        <v>16</v>
      </c>
      <c r="C25" s="203">
        <v>16</v>
      </c>
      <c r="D25" s="203">
        <v>0</v>
      </c>
      <c r="E25" s="203">
        <v>0</v>
      </c>
    </row>
    <row r="26" spans="1:7" ht="12.75" customHeight="1" x14ac:dyDescent="0.35">
      <c r="A26" s="66" t="s">
        <v>85</v>
      </c>
      <c r="B26" s="192">
        <f t="shared" si="0"/>
        <v>91</v>
      </c>
      <c r="C26" s="203">
        <v>33</v>
      </c>
      <c r="D26" s="203">
        <v>0</v>
      </c>
      <c r="E26" s="203">
        <v>58</v>
      </c>
    </row>
    <row r="27" spans="1:7" ht="12.75" customHeight="1" x14ac:dyDescent="0.35">
      <c r="A27" s="66" t="s">
        <v>86</v>
      </c>
      <c r="B27" s="192">
        <f t="shared" si="0"/>
        <v>30</v>
      </c>
      <c r="C27" s="203">
        <v>26</v>
      </c>
      <c r="D27" s="203">
        <v>1</v>
      </c>
      <c r="E27" s="203">
        <v>3</v>
      </c>
    </row>
    <row r="28" spans="1:7" ht="12.75" customHeight="1" x14ac:dyDescent="0.35">
      <c r="A28" s="66" t="s">
        <v>87</v>
      </c>
      <c r="B28" s="192">
        <f t="shared" si="0"/>
        <v>24</v>
      </c>
      <c r="C28" s="203">
        <v>24</v>
      </c>
      <c r="D28" s="203">
        <v>0</v>
      </c>
      <c r="E28" s="203">
        <v>0</v>
      </c>
    </row>
    <row r="29" spans="1:7" ht="12.75" customHeight="1" x14ac:dyDescent="0.35">
      <c r="A29" s="66" t="s">
        <v>88</v>
      </c>
      <c r="B29" s="192">
        <f t="shared" si="0"/>
        <v>37</v>
      </c>
      <c r="C29" s="203">
        <v>31</v>
      </c>
      <c r="D29" s="203">
        <v>0</v>
      </c>
      <c r="E29" s="203">
        <v>6</v>
      </c>
    </row>
    <row r="30" spans="1:7" ht="12.75" customHeight="1" x14ac:dyDescent="0.35">
      <c r="A30" s="66" t="s">
        <v>89</v>
      </c>
      <c r="B30" s="192">
        <f t="shared" si="0"/>
        <v>5</v>
      </c>
      <c r="C30" s="203">
        <v>5</v>
      </c>
      <c r="D30" s="203">
        <v>0</v>
      </c>
      <c r="E30" s="203">
        <v>0</v>
      </c>
    </row>
    <row r="31" spans="1:7" ht="15.75" customHeight="1" x14ac:dyDescent="0.35">
      <c r="A31" s="68" t="s">
        <v>2008</v>
      </c>
      <c r="B31" s="68"/>
    </row>
    <row r="32" spans="1:7" ht="12.6" customHeight="1" x14ac:dyDescent="0.35">
      <c r="A32" s="1349" t="s">
        <v>172</v>
      </c>
      <c r="B32" s="1349"/>
      <c r="C32" s="1349"/>
      <c r="D32" s="1349"/>
      <c r="E32" s="1349"/>
    </row>
    <row r="33" spans="1:5" ht="12.75" customHeight="1" x14ac:dyDescent="0.35">
      <c r="A33" s="68" t="s">
        <v>173</v>
      </c>
    </row>
    <row r="34" spans="1:5" ht="12.75" customHeight="1" x14ac:dyDescent="0.35">
      <c r="A34" s="1352"/>
      <c r="B34" s="1352"/>
      <c r="C34" s="1352"/>
      <c r="D34" s="1352"/>
      <c r="E34" s="1352"/>
    </row>
    <row r="35" spans="1:5" ht="12.75" customHeight="1" x14ac:dyDescent="0.35">
      <c r="A35" s="1352"/>
      <c r="B35" s="1352"/>
      <c r="C35" s="1352"/>
      <c r="D35" s="1352"/>
      <c r="E35" s="1352"/>
    </row>
    <row r="36" spans="1:5" ht="12.75" customHeight="1" x14ac:dyDescent="0.35">
      <c r="A36" s="1352"/>
      <c r="B36" s="1352"/>
      <c r="C36" s="1352"/>
      <c r="D36" s="1352"/>
      <c r="E36" s="1352"/>
    </row>
  </sheetData>
  <mergeCells count="10">
    <mergeCell ref="E1:F2"/>
    <mergeCell ref="C6:D7"/>
    <mergeCell ref="A34:E36"/>
    <mergeCell ref="A5:E5"/>
    <mergeCell ref="A32:E32"/>
    <mergeCell ref="A6:A9"/>
    <mergeCell ref="B8:B9"/>
    <mergeCell ref="C8:C9"/>
    <mergeCell ref="D8:D9"/>
    <mergeCell ref="E8:E9"/>
  </mergeCells>
  <pageMargins left="0.98402777777777795" right="0.78749999999999998" top="0.98402777777777795" bottom="0.98402777777777795" header="0.51180555555555496" footer="0.51180555555555496"/>
  <pageSetup paperSize="9" firstPageNumber="0" orientation="portrait" useFirstPageNumber="1"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H1039"/>
  <sheetViews>
    <sheetView showGridLines="0" showRowColHeaders="0" zoomScale="90" zoomScaleNormal="90" workbookViewId="0"/>
  </sheetViews>
  <sheetFormatPr baseColWidth="10" defaultColWidth="10.69140625" defaultRowHeight="21" customHeight="1" x14ac:dyDescent="0.35"/>
  <cols>
    <col min="2" max="2" width="12.23046875" customWidth="1"/>
    <col min="3" max="7" width="7.53515625" customWidth="1"/>
  </cols>
  <sheetData>
    <row r="1" spans="1:8" ht="21" customHeight="1" x14ac:dyDescent="0.35">
      <c r="A1" s="116" t="s">
        <v>135</v>
      </c>
      <c r="G1" s="1300" t="s">
        <v>163</v>
      </c>
      <c r="H1" s="1300"/>
    </row>
    <row r="2" spans="1:8" ht="21" customHeight="1" x14ac:dyDescent="0.35">
      <c r="A2" s="68" t="s">
        <v>136</v>
      </c>
      <c r="G2" s="1300"/>
      <c r="H2" s="1300"/>
    </row>
    <row r="3" spans="1:8" ht="21" customHeight="1" x14ac:dyDescent="0.35">
      <c r="A3" s="68"/>
    </row>
    <row r="4" spans="1:8" ht="21" customHeight="1" x14ac:dyDescent="0.35">
      <c r="A4" s="103" t="s">
        <v>174</v>
      </c>
    </row>
    <row r="6" spans="1:8" ht="21" customHeight="1" x14ac:dyDescent="0.35">
      <c r="A6" s="1301" t="s">
        <v>1984</v>
      </c>
      <c r="B6" s="1301"/>
      <c r="C6" s="1301"/>
      <c r="D6" s="1301"/>
      <c r="E6" s="1301"/>
      <c r="F6" s="1301"/>
      <c r="G6" s="1301"/>
    </row>
    <row r="7" spans="1:8" ht="21" customHeight="1" x14ac:dyDescent="0.35">
      <c r="A7" s="1301"/>
      <c r="B7" s="1301"/>
      <c r="C7" s="1301"/>
      <c r="D7" s="1301"/>
      <c r="E7" s="1301"/>
      <c r="F7" s="1301"/>
      <c r="G7" s="1301"/>
    </row>
    <row r="8" spans="1:8" ht="21" customHeight="1" x14ac:dyDescent="0.35">
      <c r="A8" s="668"/>
      <c r="B8" s="542"/>
      <c r="C8" s="1355" t="s">
        <v>175</v>
      </c>
      <c r="D8" s="1355"/>
      <c r="E8" s="1355"/>
      <c r="F8" s="1355"/>
      <c r="G8" s="1355"/>
    </row>
    <row r="9" spans="1:8" ht="21" customHeight="1" x14ac:dyDescent="0.35">
      <c r="A9" s="1356" t="s">
        <v>60</v>
      </c>
      <c r="B9" s="1343" t="s">
        <v>61</v>
      </c>
      <c r="C9" s="1357" t="s">
        <v>176</v>
      </c>
      <c r="D9" s="1358" t="s">
        <v>177</v>
      </c>
      <c r="E9" s="1359" t="s">
        <v>178</v>
      </c>
      <c r="F9" s="1360" t="s">
        <v>179</v>
      </c>
      <c r="G9" s="1361" t="s">
        <v>180</v>
      </c>
    </row>
    <row r="10" spans="1:8" ht="21" customHeight="1" x14ac:dyDescent="0.35">
      <c r="A10" s="1356"/>
      <c r="B10" s="1343"/>
      <c r="C10" s="1357"/>
      <c r="D10" s="1358"/>
      <c r="E10" s="1359"/>
      <c r="F10" s="1360"/>
      <c r="G10" s="1361"/>
    </row>
    <row r="11" spans="1:8" ht="21" customHeight="1" x14ac:dyDescent="0.35">
      <c r="A11" s="174" t="s">
        <v>61</v>
      </c>
      <c r="B11" s="1111">
        <f>SUM(C11:G11)</f>
        <v>2772</v>
      </c>
      <c r="C11" s="1112">
        <f>SUM(C12:C13)</f>
        <v>274</v>
      </c>
      <c r="D11" s="1112">
        <f>SUM(D12:D13)</f>
        <v>1785</v>
      </c>
      <c r="E11" s="1112">
        <f>SUM(E12:E13)</f>
        <v>191</v>
      </c>
      <c r="F11" s="1112">
        <f>SUM(F12:F13)</f>
        <v>232</v>
      </c>
      <c r="G11" s="1112">
        <f>SUM(G12:G13)</f>
        <v>290</v>
      </c>
    </row>
    <row r="12" spans="1:8" ht="21" customHeight="1" x14ac:dyDescent="0.35">
      <c r="A12" s="665" t="s">
        <v>70</v>
      </c>
      <c r="B12" s="1111">
        <f>SUM(C12:G12)</f>
        <v>1794</v>
      </c>
      <c r="C12" s="1113">
        <v>165</v>
      </c>
      <c r="D12" s="1113">
        <v>1172</v>
      </c>
      <c r="E12" s="1113">
        <v>140</v>
      </c>
      <c r="F12" s="1113">
        <v>144</v>
      </c>
      <c r="G12" s="1113">
        <v>173</v>
      </c>
    </row>
    <row r="13" spans="1:8" ht="21" customHeight="1" x14ac:dyDescent="0.35">
      <c r="A13" s="665" t="s">
        <v>181</v>
      </c>
      <c r="B13" s="1111">
        <f>SUM(C13:G13)</f>
        <v>978</v>
      </c>
      <c r="C13" s="1113">
        <f>SUM(C14:C31)</f>
        <v>109</v>
      </c>
      <c r="D13" s="1113">
        <f>SUM(D14:D31)</f>
        <v>613</v>
      </c>
      <c r="E13" s="1113">
        <f>SUM(E14:E31)</f>
        <v>51</v>
      </c>
      <c r="F13" s="1113">
        <f>SUM(F14:F31)</f>
        <v>88</v>
      </c>
      <c r="G13" s="1113">
        <f>SUM(G14:G31)</f>
        <v>117</v>
      </c>
    </row>
    <row r="14" spans="1:8" ht="21" customHeight="1" x14ac:dyDescent="0.35">
      <c r="A14" s="670" t="s">
        <v>72</v>
      </c>
      <c r="B14" s="1111">
        <f t="shared" ref="B14:B30" si="0">SUM(C14:G14)</f>
        <v>22</v>
      </c>
      <c r="C14" s="1114">
        <v>3</v>
      </c>
      <c r="D14" s="1114">
        <v>15</v>
      </c>
      <c r="E14" s="1115">
        <v>1</v>
      </c>
      <c r="F14" s="1115">
        <v>0</v>
      </c>
      <c r="G14" s="1116">
        <v>3</v>
      </c>
    </row>
    <row r="15" spans="1:8" ht="21" customHeight="1" x14ac:dyDescent="0.35">
      <c r="A15" s="666" t="s">
        <v>182</v>
      </c>
      <c r="B15" s="1111">
        <f t="shared" si="0"/>
        <v>421</v>
      </c>
      <c r="C15" s="1113">
        <v>48</v>
      </c>
      <c r="D15" s="1113">
        <v>269</v>
      </c>
      <c r="E15" s="1113">
        <v>21</v>
      </c>
      <c r="F15" s="1117">
        <v>33</v>
      </c>
      <c r="G15" s="1118">
        <v>50</v>
      </c>
    </row>
    <row r="16" spans="1:8" ht="21" customHeight="1" x14ac:dyDescent="0.35">
      <c r="A16" s="663" t="s">
        <v>74</v>
      </c>
      <c r="B16" s="1111">
        <f t="shared" si="0"/>
        <v>0</v>
      </c>
      <c r="C16" s="1113">
        <v>0</v>
      </c>
      <c r="D16" s="1113">
        <v>0</v>
      </c>
      <c r="E16" s="1113">
        <v>0</v>
      </c>
      <c r="F16" s="1113">
        <v>0</v>
      </c>
      <c r="G16" s="1113">
        <v>0</v>
      </c>
    </row>
    <row r="17" spans="1:7" ht="21" customHeight="1" x14ac:dyDescent="0.35">
      <c r="A17" s="667" t="s">
        <v>75</v>
      </c>
      <c r="B17" s="1111">
        <f t="shared" si="0"/>
        <v>56</v>
      </c>
      <c r="C17" s="1113">
        <v>9</v>
      </c>
      <c r="D17" s="1113">
        <v>34</v>
      </c>
      <c r="E17" s="1113">
        <v>2</v>
      </c>
      <c r="F17" s="1113">
        <v>1</v>
      </c>
      <c r="G17" s="1113">
        <v>10</v>
      </c>
    </row>
    <row r="18" spans="1:7" ht="21" customHeight="1" x14ac:dyDescent="0.35">
      <c r="A18" s="667" t="s">
        <v>76</v>
      </c>
      <c r="B18" s="1111">
        <f t="shared" si="0"/>
        <v>45</v>
      </c>
      <c r="C18" s="1113">
        <v>2</v>
      </c>
      <c r="D18" s="1113">
        <v>31</v>
      </c>
      <c r="E18" s="1113">
        <v>5</v>
      </c>
      <c r="F18" s="1118">
        <v>5</v>
      </c>
      <c r="G18" s="1118">
        <v>2</v>
      </c>
    </row>
    <row r="19" spans="1:7" ht="21" customHeight="1" x14ac:dyDescent="0.35">
      <c r="A19" s="667" t="s">
        <v>77</v>
      </c>
      <c r="B19" s="1111">
        <f t="shared" si="0"/>
        <v>12</v>
      </c>
      <c r="C19" s="1113">
        <v>1</v>
      </c>
      <c r="D19" s="1113">
        <v>7</v>
      </c>
      <c r="E19" s="1113">
        <v>0</v>
      </c>
      <c r="F19" s="1118">
        <v>2</v>
      </c>
      <c r="G19" s="1118">
        <v>2</v>
      </c>
    </row>
    <row r="20" spans="1:7" ht="21" customHeight="1" x14ac:dyDescent="0.35">
      <c r="A20" s="667" t="s">
        <v>78</v>
      </c>
      <c r="B20" s="1111">
        <f t="shared" si="0"/>
        <v>38</v>
      </c>
      <c r="C20" s="1113">
        <v>3</v>
      </c>
      <c r="D20" s="1113">
        <v>25</v>
      </c>
      <c r="E20" s="1113">
        <v>3</v>
      </c>
      <c r="F20" s="1118">
        <v>3</v>
      </c>
      <c r="G20" s="1118">
        <v>4</v>
      </c>
    </row>
    <row r="21" spans="1:7" ht="21" customHeight="1" x14ac:dyDescent="0.35">
      <c r="A21" s="667" t="s">
        <v>79</v>
      </c>
      <c r="B21" s="1111">
        <f t="shared" si="0"/>
        <v>40</v>
      </c>
      <c r="C21" s="1113">
        <v>5</v>
      </c>
      <c r="D21" s="1113">
        <v>26</v>
      </c>
      <c r="E21" s="1113">
        <v>3</v>
      </c>
      <c r="F21" s="1118">
        <v>1</v>
      </c>
      <c r="G21" s="1118">
        <v>5</v>
      </c>
    </row>
    <row r="22" spans="1:7" ht="21" customHeight="1" x14ac:dyDescent="0.35">
      <c r="A22" s="667" t="s">
        <v>80</v>
      </c>
      <c r="B22" s="1111">
        <f t="shared" si="0"/>
        <v>96</v>
      </c>
      <c r="C22" s="1113">
        <v>10</v>
      </c>
      <c r="D22" s="1113">
        <v>56</v>
      </c>
      <c r="E22" s="1113">
        <v>5</v>
      </c>
      <c r="F22" s="1118">
        <v>15</v>
      </c>
      <c r="G22" s="1118">
        <v>10</v>
      </c>
    </row>
    <row r="23" spans="1:7" ht="21" customHeight="1" x14ac:dyDescent="0.35">
      <c r="A23" s="667" t="s">
        <v>81</v>
      </c>
      <c r="B23" s="1111">
        <f t="shared" si="0"/>
        <v>58</v>
      </c>
      <c r="C23" s="1113">
        <v>5</v>
      </c>
      <c r="D23" s="1113">
        <v>38</v>
      </c>
      <c r="E23" s="1113">
        <v>4</v>
      </c>
      <c r="F23" s="1118">
        <v>6</v>
      </c>
      <c r="G23" s="1118">
        <v>5</v>
      </c>
    </row>
    <row r="24" spans="1:7" ht="21" customHeight="1" x14ac:dyDescent="0.35">
      <c r="A24" s="667" t="s">
        <v>183</v>
      </c>
      <c r="B24" s="1111">
        <f t="shared" si="0"/>
        <v>12</v>
      </c>
      <c r="C24" s="1113">
        <v>2</v>
      </c>
      <c r="D24" s="1113">
        <v>4</v>
      </c>
      <c r="E24" s="1113">
        <v>3</v>
      </c>
      <c r="F24" s="1118">
        <v>1</v>
      </c>
      <c r="G24" s="1118">
        <v>2</v>
      </c>
    </row>
    <row r="25" spans="1:7" ht="21" customHeight="1" x14ac:dyDescent="0.35">
      <c r="A25" s="667" t="s">
        <v>83</v>
      </c>
      <c r="B25" s="1111">
        <f t="shared" si="0"/>
        <v>50</v>
      </c>
      <c r="C25" s="1113">
        <v>5</v>
      </c>
      <c r="D25" s="1113">
        <v>32</v>
      </c>
      <c r="E25" s="1113">
        <v>0</v>
      </c>
      <c r="F25" s="1118">
        <v>7</v>
      </c>
      <c r="G25" s="1118">
        <v>6</v>
      </c>
    </row>
    <row r="26" spans="1:7" ht="21" customHeight="1" x14ac:dyDescent="0.35">
      <c r="A26" s="667" t="s">
        <v>84</v>
      </c>
      <c r="B26" s="1111">
        <f t="shared" si="0"/>
        <v>22</v>
      </c>
      <c r="C26" s="1113">
        <v>3</v>
      </c>
      <c r="D26" s="1113">
        <v>9</v>
      </c>
      <c r="E26" s="1113">
        <v>2</v>
      </c>
      <c r="F26" s="1113">
        <v>5</v>
      </c>
      <c r="G26" s="1113">
        <v>3</v>
      </c>
    </row>
    <row r="27" spans="1:7" ht="21" customHeight="1" x14ac:dyDescent="0.35">
      <c r="A27" s="667" t="s">
        <v>184</v>
      </c>
      <c r="B27" s="1111">
        <f t="shared" si="0"/>
        <v>12</v>
      </c>
      <c r="C27" s="1113">
        <v>1</v>
      </c>
      <c r="D27" s="1113">
        <v>10</v>
      </c>
      <c r="E27" s="1113">
        <v>0</v>
      </c>
      <c r="F27" s="1118">
        <v>0</v>
      </c>
      <c r="G27" s="1118">
        <v>1</v>
      </c>
    </row>
    <row r="28" spans="1:7" ht="21" customHeight="1" x14ac:dyDescent="0.35">
      <c r="A28" s="667" t="s">
        <v>86</v>
      </c>
      <c r="B28" s="1111">
        <f t="shared" si="0"/>
        <v>32</v>
      </c>
      <c r="C28" s="1113">
        <v>5</v>
      </c>
      <c r="D28" s="1113">
        <v>19</v>
      </c>
      <c r="E28" s="1113">
        <v>0</v>
      </c>
      <c r="F28" s="1118">
        <v>1</v>
      </c>
      <c r="G28" s="1118">
        <v>7</v>
      </c>
    </row>
    <row r="29" spans="1:7" ht="21" customHeight="1" x14ac:dyDescent="0.35">
      <c r="A29" s="667" t="s">
        <v>87</v>
      </c>
      <c r="B29" s="1111">
        <f t="shared" si="0"/>
        <v>44</v>
      </c>
      <c r="C29" s="1113">
        <v>5</v>
      </c>
      <c r="D29" s="1113">
        <v>26</v>
      </c>
      <c r="E29" s="1113">
        <v>1</v>
      </c>
      <c r="F29" s="1118">
        <v>7</v>
      </c>
      <c r="G29" s="1118">
        <v>5</v>
      </c>
    </row>
    <row r="30" spans="1:7" ht="21" customHeight="1" x14ac:dyDescent="0.35">
      <c r="A30" s="667" t="s">
        <v>88</v>
      </c>
      <c r="B30" s="1111">
        <f t="shared" si="0"/>
        <v>13</v>
      </c>
      <c r="C30" s="1113">
        <v>1</v>
      </c>
      <c r="D30" s="1113">
        <v>9</v>
      </c>
      <c r="E30" s="1113">
        <v>1</v>
      </c>
      <c r="F30" s="1113">
        <v>1</v>
      </c>
      <c r="G30" s="1113">
        <v>1</v>
      </c>
    </row>
    <row r="31" spans="1:7" ht="21" customHeight="1" x14ac:dyDescent="0.35">
      <c r="A31" s="669" t="s">
        <v>89</v>
      </c>
      <c r="B31" s="1119">
        <f>SUM(C31:G31)</f>
        <v>5</v>
      </c>
      <c r="C31" s="1120">
        <v>1</v>
      </c>
      <c r="D31" s="1120">
        <v>3</v>
      </c>
      <c r="E31" s="1120">
        <v>0</v>
      </c>
      <c r="F31" s="1120">
        <v>0</v>
      </c>
      <c r="G31" s="1120">
        <v>1</v>
      </c>
    </row>
    <row r="32" spans="1:7" ht="21" customHeight="1" x14ac:dyDescent="0.35">
      <c r="A32" s="338" t="s">
        <v>161</v>
      </c>
      <c r="B32" s="338"/>
      <c r="C32" s="338"/>
      <c r="D32" s="338"/>
      <c r="E32" s="338"/>
      <c r="F32" s="338"/>
      <c r="G32" s="338"/>
    </row>
    <row r="33" spans="1:7" ht="21" customHeight="1" x14ac:dyDescent="0.35">
      <c r="A33" s="338" t="s">
        <v>141</v>
      </c>
      <c r="B33" s="338"/>
      <c r="C33" s="338"/>
      <c r="D33" s="338"/>
      <c r="E33" s="338"/>
      <c r="F33" s="338"/>
      <c r="G33" s="338"/>
    </row>
    <row r="34" spans="1:7" ht="21" customHeight="1" x14ac:dyDescent="0.35">
      <c r="A34" s="338" t="s">
        <v>185</v>
      </c>
      <c r="B34" s="545"/>
      <c r="C34" s="545"/>
      <c r="D34" s="545"/>
      <c r="E34" s="545"/>
      <c r="F34" s="545"/>
      <c r="G34" s="545"/>
    </row>
    <row r="35" spans="1:7" ht="21" customHeight="1" x14ac:dyDescent="0.35">
      <c r="A35" s="338" t="s">
        <v>186</v>
      </c>
      <c r="B35" s="545"/>
      <c r="C35" s="545"/>
      <c r="D35" s="545"/>
      <c r="E35" s="545"/>
      <c r="F35" s="545"/>
      <c r="G35" s="545"/>
    </row>
    <row r="36" spans="1:7" ht="21" customHeight="1" x14ac:dyDescent="0.35">
      <c r="A36" s="338" t="s">
        <v>187</v>
      </c>
      <c r="B36" s="545"/>
      <c r="C36" s="545"/>
      <c r="D36" s="545"/>
      <c r="E36" s="545"/>
      <c r="F36" s="545"/>
      <c r="G36" s="545"/>
    </row>
    <row r="37" spans="1:7" ht="21" customHeight="1" x14ac:dyDescent="0.35">
      <c r="A37" s="68" t="s">
        <v>394</v>
      </c>
      <c r="B37" s="545"/>
      <c r="C37" s="545"/>
      <c r="D37" s="545"/>
      <c r="E37" s="545"/>
      <c r="F37" s="545"/>
      <c r="G37" s="545"/>
    </row>
    <row r="38" spans="1:7" ht="21" customHeight="1" x14ac:dyDescent="0.35">
      <c r="A38" s="68"/>
      <c r="B38" s="545"/>
      <c r="C38" s="545"/>
      <c r="D38" s="545"/>
      <c r="E38" s="545"/>
      <c r="F38" s="545"/>
      <c r="G38" s="545"/>
    </row>
    <row r="39" spans="1:7" ht="21" customHeight="1" x14ac:dyDescent="0.35">
      <c r="A39" s="116"/>
      <c r="B39" s="545"/>
      <c r="C39" s="545"/>
      <c r="D39" s="545"/>
      <c r="E39" s="545"/>
      <c r="F39" s="545"/>
      <c r="G39" s="545"/>
    </row>
    <row r="40" spans="1:7" ht="21" customHeight="1" x14ac:dyDescent="0.35">
      <c r="A40" s="545"/>
      <c r="B40" s="545"/>
      <c r="C40" s="545"/>
      <c r="D40" s="545"/>
      <c r="E40" s="545"/>
      <c r="F40" s="545"/>
      <c r="G40" s="545"/>
    </row>
    <row r="41" spans="1:7" ht="21" customHeight="1" x14ac:dyDescent="0.35">
      <c r="A41" s="545"/>
      <c r="B41" s="545"/>
      <c r="C41" s="545"/>
      <c r="D41" s="545"/>
      <c r="E41" s="545"/>
      <c r="F41" s="545"/>
      <c r="G41" s="545"/>
    </row>
    <row r="42" spans="1:7" ht="21" customHeight="1" x14ac:dyDescent="0.35">
      <c r="A42" s="545"/>
      <c r="B42" s="545"/>
      <c r="C42" s="545"/>
      <c r="D42" s="545"/>
      <c r="E42" s="545"/>
      <c r="F42" s="545"/>
      <c r="G42" s="545"/>
    </row>
    <row r="43" spans="1:7" ht="21" customHeight="1" x14ac:dyDescent="0.35">
      <c r="A43" s="545"/>
      <c r="B43" s="545"/>
      <c r="C43" s="545"/>
      <c r="D43" s="545"/>
      <c r="E43" s="545"/>
      <c r="F43" s="545"/>
      <c r="G43" s="545"/>
    </row>
    <row r="44" spans="1:7" ht="21" customHeight="1" x14ac:dyDescent="0.35">
      <c r="A44" s="545"/>
      <c r="B44" s="545"/>
      <c r="C44" s="545"/>
      <c r="D44" s="545"/>
      <c r="E44" s="545"/>
      <c r="F44" s="545"/>
      <c r="G44" s="545"/>
    </row>
    <row r="45" spans="1:7" ht="21" customHeight="1" x14ac:dyDescent="0.35">
      <c r="A45" s="545"/>
      <c r="B45" s="545"/>
      <c r="C45" s="545"/>
      <c r="D45" s="545"/>
      <c r="E45" s="545"/>
      <c r="F45" s="545"/>
      <c r="G45" s="545"/>
    </row>
    <row r="46" spans="1:7" ht="21" customHeight="1" x14ac:dyDescent="0.35">
      <c r="A46" s="545"/>
      <c r="B46" s="545"/>
      <c r="C46" s="545"/>
      <c r="D46" s="545"/>
      <c r="E46" s="545"/>
      <c r="F46" s="545"/>
      <c r="G46" s="545"/>
    </row>
    <row r="47" spans="1:7" ht="21" customHeight="1" x14ac:dyDescent="0.35">
      <c r="A47" s="545"/>
      <c r="B47" s="545"/>
      <c r="C47" s="545"/>
      <c r="D47" s="545"/>
      <c r="E47" s="545"/>
      <c r="F47" s="545"/>
      <c r="G47" s="545"/>
    </row>
    <row r="48" spans="1:7" ht="21" customHeight="1" x14ac:dyDescent="0.35">
      <c r="A48" s="545"/>
      <c r="B48" s="545"/>
      <c r="C48" s="545"/>
      <c r="D48" s="545"/>
      <c r="E48" s="545"/>
      <c r="F48" s="545"/>
      <c r="G48" s="545"/>
    </row>
    <row r="49" spans="1:7" ht="21" customHeight="1" x14ac:dyDescent="0.35">
      <c r="A49" s="545"/>
      <c r="B49" s="545"/>
      <c r="C49" s="545"/>
      <c r="D49" s="545"/>
      <c r="E49" s="545"/>
      <c r="F49" s="545"/>
      <c r="G49" s="545"/>
    </row>
    <row r="50" spans="1:7" ht="21" customHeight="1" x14ac:dyDescent="0.35">
      <c r="A50" s="545"/>
      <c r="B50" s="545"/>
      <c r="C50" s="545"/>
      <c r="D50" s="545"/>
      <c r="E50" s="545"/>
      <c r="F50" s="545"/>
      <c r="G50" s="545"/>
    </row>
    <row r="51" spans="1:7" ht="21" customHeight="1" x14ac:dyDescent="0.35">
      <c r="A51" s="545"/>
      <c r="B51" s="545"/>
      <c r="C51" s="545"/>
      <c r="D51" s="545"/>
      <c r="E51" s="545"/>
      <c r="F51" s="545"/>
      <c r="G51" s="545"/>
    </row>
    <row r="52" spans="1:7" ht="21" customHeight="1" x14ac:dyDescent="0.35">
      <c r="A52" s="545"/>
      <c r="B52" s="545"/>
      <c r="C52" s="545"/>
      <c r="D52" s="545"/>
      <c r="E52" s="545"/>
      <c r="F52" s="545"/>
      <c r="G52" s="545"/>
    </row>
    <row r="53" spans="1:7" ht="21" customHeight="1" x14ac:dyDescent="0.35">
      <c r="A53" s="545"/>
      <c r="B53" s="545"/>
      <c r="C53" s="545"/>
      <c r="D53" s="545"/>
      <c r="E53" s="545"/>
      <c r="F53" s="545"/>
      <c r="G53" s="545"/>
    </row>
    <row r="54" spans="1:7" ht="21" customHeight="1" x14ac:dyDescent="0.35">
      <c r="A54" s="545"/>
      <c r="B54" s="545"/>
      <c r="C54" s="545"/>
      <c r="D54" s="545"/>
      <c r="E54" s="545"/>
      <c r="F54" s="545"/>
      <c r="G54" s="545"/>
    </row>
    <row r="55" spans="1:7" ht="21" customHeight="1" x14ac:dyDescent="0.35">
      <c r="A55" s="545"/>
      <c r="B55" s="545"/>
      <c r="C55" s="545"/>
      <c r="D55" s="545"/>
      <c r="E55" s="545"/>
      <c r="F55" s="545"/>
      <c r="G55" s="545"/>
    </row>
    <row r="56" spans="1:7" ht="21" customHeight="1" x14ac:dyDescent="0.35">
      <c r="A56" s="545"/>
      <c r="B56" s="545"/>
      <c r="C56" s="545"/>
      <c r="D56" s="545"/>
      <c r="E56" s="545"/>
      <c r="F56" s="545"/>
      <c r="G56" s="545"/>
    </row>
    <row r="57" spans="1:7" ht="21" customHeight="1" x14ac:dyDescent="0.35">
      <c r="A57" s="545"/>
      <c r="B57" s="545"/>
      <c r="C57" s="545"/>
      <c r="D57" s="545"/>
      <c r="E57" s="545"/>
      <c r="F57" s="545"/>
      <c r="G57" s="545"/>
    </row>
    <row r="58" spans="1:7" ht="21" customHeight="1" x14ac:dyDescent="0.35">
      <c r="A58" s="545"/>
      <c r="B58" s="545"/>
      <c r="C58" s="545"/>
      <c r="D58" s="545"/>
      <c r="E58" s="545"/>
      <c r="F58" s="545"/>
      <c r="G58" s="545"/>
    </row>
    <row r="59" spans="1:7" ht="21" customHeight="1" x14ac:dyDescent="0.35">
      <c r="A59" s="545"/>
      <c r="B59" s="545"/>
      <c r="C59" s="545"/>
      <c r="D59" s="545"/>
      <c r="E59" s="545"/>
      <c r="F59" s="545"/>
      <c r="G59" s="545"/>
    </row>
    <row r="60" spans="1:7" ht="21" customHeight="1" x14ac:dyDescent="0.35">
      <c r="A60" s="545"/>
      <c r="B60" s="545"/>
      <c r="C60" s="545"/>
      <c r="D60" s="545"/>
      <c r="E60" s="545"/>
      <c r="F60" s="545"/>
      <c r="G60" s="545"/>
    </row>
    <row r="61" spans="1:7" ht="21" customHeight="1" x14ac:dyDescent="0.35">
      <c r="A61" s="545"/>
      <c r="B61" s="545"/>
      <c r="C61" s="545"/>
      <c r="D61" s="545"/>
      <c r="E61" s="545"/>
      <c r="F61" s="545"/>
      <c r="G61" s="545"/>
    </row>
    <row r="62" spans="1:7" ht="21" customHeight="1" x14ac:dyDescent="0.35">
      <c r="A62" s="545"/>
      <c r="B62" s="545"/>
      <c r="C62" s="545"/>
      <c r="D62" s="545"/>
      <c r="E62" s="545"/>
      <c r="F62" s="545"/>
      <c r="G62" s="545"/>
    </row>
    <row r="63" spans="1:7" ht="21" customHeight="1" x14ac:dyDescent="0.35">
      <c r="A63" s="545"/>
      <c r="B63" s="545"/>
      <c r="C63" s="545"/>
      <c r="D63" s="545"/>
      <c r="E63" s="545"/>
      <c r="F63" s="545"/>
      <c r="G63" s="545"/>
    </row>
    <row r="64" spans="1:7" ht="21" customHeight="1" x14ac:dyDescent="0.35">
      <c r="A64" s="545"/>
      <c r="B64" s="545"/>
      <c r="C64" s="545"/>
      <c r="D64" s="545"/>
      <c r="E64" s="545"/>
      <c r="F64" s="545"/>
      <c r="G64" s="545"/>
    </row>
    <row r="65" spans="1:7" ht="21" customHeight="1" x14ac:dyDescent="0.35">
      <c r="A65" s="545"/>
      <c r="B65" s="545"/>
      <c r="C65" s="545"/>
      <c r="D65" s="545"/>
      <c r="E65" s="545"/>
      <c r="F65" s="545"/>
      <c r="G65" s="545"/>
    </row>
    <row r="66" spans="1:7" ht="21" customHeight="1" x14ac:dyDescent="0.35">
      <c r="A66" s="545"/>
      <c r="B66" s="545"/>
      <c r="C66" s="545"/>
      <c r="D66" s="545"/>
      <c r="E66" s="545"/>
      <c r="F66" s="545"/>
      <c r="G66" s="545"/>
    </row>
    <row r="67" spans="1:7" ht="21" customHeight="1" x14ac:dyDescent="0.35">
      <c r="A67" s="545"/>
      <c r="B67" s="545"/>
      <c r="C67" s="545"/>
      <c r="D67" s="545"/>
      <c r="E67" s="545"/>
      <c r="F67" s="545"/>
      <c r="G67" s="545"/>
    </row>
    <row r="68" spans="1:7" ht="21" customHeight="1" x14ac:dyDescent="0.35">
      <c r="A68" s="545"/>
      <c r="B68" s="545"/>
      <c r="C68" s="545"/>
      <c r="D68" s="545"/>
      <c r="E68" s="545"/>
      <c r="F68" s="545"/>
      <c r="G68" s="545"/>
    </row>
    <row r="69" spans="1:7" ht="21" customHeight="1" x14ac:dyDescent="0.35">
      <c r="A69" s="545"/>
      <c r="B69" s="545"/>
      <c r="C69" s="545"/>
      <c r="D69" s="545"/>
      <c r="E69" s="545"/>
      <c r="F69" s="545"/>
      <c r="G69" s="545"/>
    </row>
    <row r="70" spans="1:7" ht="21" customHeight="1" x14ac:dyDescent="0.35">
      <c r="A70" s="545"/>
      <c r="B70" s="545"/>
      <c r="C70" s="545"/>
      <c r="D70" s="545"/>
      <c r="E70" s="545"/>
      <c r="F70" s="545"/>
      <c r="G70" s="545"/>
    </row>
    <row r="71" spans="1:7" ht="21" customHeight="1" x14ac:dyDescent="0.35">
      <c r="A71" s="545"/>
      <c r="B71" s="545"/>
      <c r="C71" s="545"/>
      <c r="D71" s="545"/>
      <c r="E71" s="545"/>
      <c r="F71" s="545"/>
      <c r="G71" s="545"/>
    </row>
    <row r="72" spans="1:7" ht="21" customHeight="1" x14ac:dyDescent="0.35">
      <c r="A72" s="545"/>
      <c r="B72" s="545"/>
      <c r="C72" s="545"/>
      <c r="D72" s="545"/>
      <c r="E72" s="545"/>
      <c r="F72" s="545"/>
      <c r="G72" s="545"/>
    </row>
    <row r="73" spans="1:7" ht="21" customHeight="1" x14ac:dyDescent="0.35">
      <c r="A73" s="545"/>
      <c r="B73" s="545"/>
      <c r="C73" s="545"/>
      <c r="D73" s="545"/>
      <c r="E73" s="545"/>
      <c r="F73" s="545"/>
      <c r="G73" s="545"/>
    </row>
    <row r="74" spans="1:7" ht="21" customHeight="1" x14ac:dyDescent="0.35">
      <c r="A74" s="545"/>
      <c r="B74" s="545"/>
      <c r="C74" s="545"/>
      <c r="D74" s="545"/>
      <c r="E74" s="545"/>
      <c r="F74" s="545"/>
      <c r="G74" s="545"/>
    </row>
    <row r="75" spans="1:7" ht="21" customHeight="1" x14ac:dyDescent="0.35">
      <c r="A75" s="545"/>
      <c r="B75" s="545"/>
      <c r="C75" s="545"/>
      <c r="D75" s="545"/>
      <c r="E75" s="545"/>
      <c r="F75" s="545"/>
      <c r="G75" s="545"/>
    </row>
    <row r="76" spans="1:7" ht="21" customHeight="1" x14ac:dyDescent="0.35">
      <c r="A76" s="545"/>
      <c r="B76" s="545"/>
      <c r="C76" s="545"/>
      <c r="D76" s="545"/>
      <c r="E76" s="545"/>
      <c r="F76" s="545"/>
      <c r="G76" s="545"/>
    </row>
    <row r="77" spans="1:7" ht="21" customHeight="1" x14ac:dyDescent="0.35">
      <c r="A77" s="545"/>
      <c r="B77" s="545"/>
      <c r="C77" s="545"/>
      <c r="D77" s="545"/>
      <c r="E77" s="545"/>
      <c r="F77" s="545"/>
      <c r="G77" s="545"/>
    </row>
    <row r="78" spans="1:7" ht="21" customHeight="1" x14ac:dyDescent="0.35">
      <c r="A78" s="545"/>
      <c r="B78" s="545"/>
      <c r="C78" s="545"/>
      <c r="D78" s="545"/>
      <c r="E78" s="545"/>
      <c r="F78" s="545"/>
      <c r="G78" s="545"/>
    </row>
    <row r="79" spans="1:7" ht="21" customHeight="1" x14ac:dyDescent="0.35">
      <c r="A79" s="545"/>
      <c r="B79" s="545"/>
      <c r="C79" s="545"/>
      <c r="D79" s="545"/>
      <c r="E79" s="545"/>
      <c r="F79" s="545"/>
      <c r="G79" s="545"/>
    </row>
    <row r="80" spans="1:7" ht="21" customHeight="1" x14ac:dyDescent="0.35">
      <c r="A80" s="545"/>
      <c r="B80" s="545"/>
      <c r="C80" s="545"/>
      <c r="D80" s="545"/>
      <c r="E80" s="545"/>
      <c r="F80" s="545"/>
      <c r="G80" s="545"/>
    </row>
    <row r="81" spans="1:7" ht="21" customHeight="1" x14ac:dyDescent="0.35">
      <c r="A81" s="545"/>
      <c r="B81" s="545"/>
      <c r="C81" s="545"/>
      <c r="D81" s="545"/>
      <c r="E81" s="545"/>
      <c r="F81" s="545"/>
      <c r="G81" s="545"/>
    </row>
    <row r="82" spans="1:7" ht="21" customHeight="1" x14ac:dyDescent="0.35">
      <c r="A82" s="545"/>
      <c r="B82" s="545"/>
      <c r="C82" s="545"/>
      <c r="D82" s="545"/>
      <c r="E82" s="545"/>
      <c r="F82" s="545"/>
      <c r="G82" s="545"/>
    </row>
    <row r="83" spans="1:7" ht="21" customHeight="1" x14ac:dyDescent="0.35">
      <c r="A83" s="545"/>
      <c r="B83" s="545"/>
      <c r="C83" s="545"/>
      <c r="D83" s="545"/>
      <c r="E83" s="545"/>
      <c r="F83" s="545"/>
      <c r="G83" s="545"/>
    </row>
    <row r="84" spans="1:7" ht="21" customHeight="1" x14ac:dyDescent="0.35">
      <c r="A84" s="545"/>
      <c r="B84" s="545"/>
      <c r="C84" s="545"/>
      <c r="D84" s="545"/>
      <c r="E84" s="545"/>
      <c r="F84" s="545"/>
      <c r="G84" s="545"/>
    </row>
    <row r="85" spans="1:7" ht="21" customHeight="1" x14ac:dyDescent="0.35">
      <c r="A85" s="545"/>
      <c r="B85" s="545"/>
      <c r="C85" s="545"/>
      <c r="D85" s="545"/>
      <c r="E85" s="545"/>
      <c r="F85" s="545"/>
      <c r="G85" s="545"/>
    </row>
    <row r="86" spans="1:7" ht="21" customHeight="1" x14ac:dyDescent="0.35">
      <c r="A86" s="545"/>
      <c r="B86" s="545"/>
      <c r="C86" s="545"/>
      <c r="D86" s="545"/>
      <c r="E86" s="545"/>
      <c r="F86" s="545"/>
      <c r="G86" s="545"/>
    </row>
    <row r="87" spans="1:7" ht="21" customHeight="1" x14ac:dyDescent="0.35">
      <c r="A87" s="545"/>
      <c r="B87" s="545"/>
      <c r="C87" s="545"/>
      <c r="D87" s="545"/>
      <c r="E87" s="545"/>
      <c r="F87" s="545"/>
      <c r="G87" s="545"/>
    </row>
    <row r="88" spans="1:7" ht="21" customHeight="1" x14ac:dyDescent="0.35">
      <c r="A88" s="545"/>
      <c r="B88" s="545"/>
      <c r="C88" s="545"/>
      <c r="D88" s="545"/>
      <c r="E88" s="545"/>
      <c r="F88" s="545"/>
      <c r="G88" s="545"/>
    </row>
    <row r="89" spans="1:7" ht="21" customHeight="1" x14ac:dyDescent="0.35">
      <c r="A89" s="545"/>
      <c r="B89" s="545"/>
      <c r="C89" s="545"/>
      <c r="D89" s="545"/>
      <c r="E89" s="545"/>
      <c r="F89" s="545"/>
      <c r="G89" s="545"/>
    </row>
    <row r="90" spans="1:7" ht="21" customHeight="1" x14ac:dyDescent="0.35">
      <c r="A90" s="545"/>
      <c r="B90" s="545"/>
      <c r="C90" s="545"/>
      <c r="D90" s="545"/>
      <c r="E90" s="545"/>
      <c r="F90" s="545"/>
      <c r="G90" s="545"/>
    </row>
    <row r="91" spans="1:7" ht="21" customHeight="1" x14ac:dyDescent="0.35">
      <c r="A91" s="545"/>
      <c r="B91" s="545"/>
      <c r="C91" s="545"/>
      <c r="D91" s="545"/>
      <c r="E91" s="545"/>
      <c r="F91" s="545"/>
      <c r="G91" s="545"/>
    </row>
    <row r="92" spans="1:7" ht="21" customHeight="1" x14ac:dyDescent="0.35">
      <c r="A92" s="545"/>
      <c r="B92" s="545"/>
      <c r="C92" s="545"/>
      <c r="D92" s="545"/>
      <c r="E92" s="545"/>
      <c r="F92" s="545"/>
      <c r="G92" s="545"/>
    </row>
    <row r="93" spans="1:7" ht="21" customHeight="1" x14ac:dyDescent="0.35">
      <c r="A93" s="545"/>
      <c r="B93" s="545"/>
      <c r="C93" s="545"/>
      <c r="D93" s="545"/>
      <c r="E93" s="545"/>
      <c r="F93" s="545"/>
      <c r="G93" s="545"/>
    </row>
    <row r="94" spans="1:7" ht="21" customHeight="1" x14ac:dyDescent="0.35">
      <c r="A94" s="545"/>
      <c r="B94" s="545"/>
      <c r="C94" s="545"/>
      <c r="D94" s="545"/>
      <c r="E94" s="545"/>
      <c r="F94" s="545"/>
      <c r="G94" s="545"/>
    </row>
    <row r="95" spans="1:7" ht="21" customHeight="1" x14ac:dyDescent="0.35">
      <c r="A95" s="545"/>
      <c r="B95" s="545"/>
      <c r="C95" s="545"/>
      <c r="D95" s="545"/>
      <c r="E95" s="545"/>
      <c r="F95" s="545"/>
      <c r="G95" s="545"/>
    </row>
    <row r="96" spans="1:7" ht="21" customHeight="1" x14ac:dyDescent="0.35">
      <c r="A96" s="545"/>
      <c r="B96" s="545"/>
      <c r="C96" s="545"/>
      <c r="D96" s="545"/>
      <c r="E96" s="545"/>
      <c r="F96" s="545"/>
      <c r="G96" s="545"/>
    </row>
    <row r="97" spans="1:7" ht="21" customHeight="1" x14ac:dyDescent="0.35">
      <c r="A97" s="545"/>
      <c r="B97" s="545"/>
      <c r="C97" s="545"/>
      <c r="D97" s="545"/>
      <c r="E97" s="545"/>
      <c r="F97" s="545"/>
      <c r="G97" s="545"/>
    </row>
    <row r="98" spans="1:7" ht="21" customHeight="1" x14ac:dyDescent="0.35">
      <c r="A98" s="545"/>
      <c r="B98" s="545"/>
      <c r="C98" s="545"/>
      <c r="D98" s="545"/>
      <c r="E98" s="545"/>
      <c r="F98" s="545"/>
      <c r="G98" s="545"/>
    </row>
    <row r="99" spans="1:7" ht="21" customHeight="1" x14ac:dyDescent="0.35">
      <c r="A99" s="545"/>
      <c r="B99" s="545"/>
      <c r="C99" s="545"/>
      <c r="D99" s="545"/>
      <c r="E99" s="545"/>
      <c r="F99" s="545"/>
      <c r="G99" s="545"/>
    </row>
    <row r="100" spans="1:7" ht="21" customHeight="1" x14ac:dyDescent="0.35">
      <c r="A100" s="545"/>
      <c r="B100" s="545"/>
      <c r="C100" s="545"/>
      <c r="D100" s="545"/>
      <c r="E100" s="545"/>
      <c r="F100" s="545"/>
      <c r="G100" s="545"/>
    </row>
    <row r="101" spans="1:7" ht="21" customHeight="1" x14ac:dyDescent="0.35">
      <c r="A101" s="545"/>
      <c r="B101" s="545"/>
      <c r="C101" s="545"/>
      <c r="D101" s="545"/>
      <c r="E101" s="545"/>
      <c r="F101" s="545"/>
      <c r="G101" s="545"/>
    </row>
    <row r="102" spans="1:7" ht="21" customHeight="1" x14ac:dyDescent="0.35">
      <c r="A102" s="545"/>
      <c r="B102" s="545"/>
      <c r="C102" s="545"/>
      <c r="D102" s="545"/>
      <c r="E102" s="545"/>
      <c r="F102" s="545"/>
      <c r="G102" s="545"/>
    </row>
    <row r="103" spans="1:7" ht="21" customHeight="1" x14ac:dyDescent="0.35">
      <c r="A103" s="545"/>
      <c r="B103" s="545"/>
      <c r="C103" s="545"/>
      <c r="D103" s="545"/>
      <c r="E103" s="545"/>
      <c r="F103" s="545"/>
      <c r="G103" s="545"/>
    </row>
    <row r="104" spans="1:7" ht="21" customHeight="1" x14ac:dyDescent="0.35">
      <c r="A104" s="545"/>
      <c r="B104" s="545"/>
      <c r="C104" s="545"/>
      <c r="D104" s="545"/>
      <c r="E104" s="545"/>
      <c r="F104" s="545"/>
      <c r="G104" s="545"/>
    </row>
    <row r="105" spans="1:7" ht="21" customHeight="1" x14ac:dyDescent="0.35">
      <c r="A105" s="545"/>
      <c r="B105" s="545"/>
      <c r="C105" s="545"/>
      <c r="D105" s="545"/>
      <c r="E105" s="545"/>
      <c r="F105" s="545"/>
      <c r="G105" s="545"/>
    </row>
    <row r="106" spans="1:7" ht="21" customHeight="1" x14ac:dyDescent="0.35">
      <c r="A106" s="545"/>
      <c r="B106" s="545"/>
      <c r="C106" s="545"/>
      <c r="D106" s="545"/>
      <c r="E106" s="545"/>
      <c r="F106" s="545"/>
      <c r="G106" s="545"/>
    </row>
    <row r="107" spans="1:7" ht="21" customHeight="1" x14ac:dyDescent="0.35">
      <c r="A107" s="545"/>
      <c r="B107" s="545"/>
      <c r="C107" s="545"/>
      <c r="D107" s="545"/>
      <c r="E107" s="545"/>
      <c r="F107" s="545"/>
      <c r="G107" s="545"/>
    </row>
    <row r="108" spans="1:7" ht="21" customHeight="1" x14ac:dyDescent="0.35">
      <c r="A108" s="545"/>
      <c r="B108" s="545"/>
      <c r="C108" s="545"/>
      <c r="D108" s="545"/>
      <c r="E108" s="545"/>
      <c r="F108" s="545"/>
      <c r="G108" s="545"/>
    </row>
    <row r="109" spans="1:7" ht="21" customHeight="1" x14ac:dyDescent="0.35">
      <c r="A109" s="545"/>
      <c r="B109" s="545"/>
      <c r="C109" s="545"/>
      <c r="D109" s="545"/>
      <c r="E109" s="545"/>
      <c r="F109" s="545"/>
      <c r="G109" s="545"/>
    </row>
    <row r="110" spans="1:7" ht="21" customHeight="1" x14ac:dyDescent="0.35">
      <c r="A110" s="545"/>
      <c r="B110" s="545"/>
      <c r="C110" s="545"/>
      <c r="D110" s="545"/>
      <c r="E110" s="545"/>
      <c r="F110" s="545"/>
      <c r="G110" s="545"/>
    </row>
    <row r="111" spans="1:7" ht="21" customHeight="1" x14ac:dyDescent="0.35">
      <c r="A111" s="545"/>
      <c r="B111" s="545"/>
      <c r="C111" s="545"/>
      <c r="D111" s="545"/>
      <c r="E111" s="545"/>
      <c r="F111" s="545"/>
      <c r="G111" s="545"/>
    </row>
    <row r="112" spans="1:7" ht="21" customHeight="1" x14ac:dyDescent="0.35">
      <c r="A112" s="545"/>
      <c r="B112" s="545"/>
      <c r="C112" s="545"/>
      <c r="D112" s="545"/>
      <c r="E112" s="545"/>
      <c r="F112" s="545"/>
      <c r="G112" s="545"/>
    </row>
    <row r="113" spans="1:7" ht="21" customHeight="1" x14ac:dyDescent="0.35">
      <c r="A113" s="545"/>
      <c r="B113" s="545"/>
      <c r="C113" s="545"/>
      <c r="D113" s="545"/>
      <c r="E113" s="545"/>
      <c r="F113" s="545"/>
      <c r="G113" s="545"/>
    </row>
    <row r="114" spans="1:7" ht="21" customHeight="1" x14ac:dyDescent="0.35">
      <c r="A114" s="545"/>
      <c r="B114" s="545"/>
      <c r="C114" s="545"/>
      <c r="D114" s="545"/>
      <c r="E114" s="545"/>
      <c r="F114" s="545"/>
      <c r="G114" s="545"/>
    </row>
    <row r="115" spans="1:7" ht="21" customHeight="1" x14ac:dyDescent="0.35">
      <c r="A115" s="545"/>
      <c r="B115" s="545"/>
      <c r="C115" s="545"/>
      <c r="D115" s="545"/>
      <c r="E115" s="545"/>
      <c r="F115" s="545"/>
      <c r="G115" s="545"/>
    </row>
    <row r="116" spans="1:7" ht="21" customHeight="1" x14ac:dyDescent="0.35">
      <c r="A116" s="545"/>
      <c r="B116" s="545"/>
      <c r="C116" s="545"/>
      <c r="D116" s="545"/>
      <c r="E116" s="545"/>
      <c r="F116" s="545"/>
      <c r="G116" s="545"/>
    </row>
    <row r="117" spans="1:7" ht="21" customHeight="1" x14ac:dyDescent="0.35">
      <c r="A117" s="545"/>
      <c r="B117" s="545"/>
      <c r="C117" s="545"/>
      <c r="D117" s="545"/>
      <c r="E117" s="545"/>
      <c r="F117" s="545"/>
      <c r="G117" s="545"/>
    </row>
    <row r="118" spans="1:7" ht="21" customHeight="1" x14ac:dyDescent="0.35">
      <c r="A118" s="545"/>
      <c r="B118" s="545"/>
      <c r="C118" s="545"/>
      <c r="D118" s="545"/>
      <c r="E118" s="545"/>
      <c r="F118" s="545"/>
      <c r="G118" s="545"/>
    </row>
    <row r="119" spans="1:7" ht="21" customHeight="1" x14ac:dyDescent="0.35">
      <c r="A119" s="545"/>
      <c r="B119" s="545"/>
      <c r="C119" s="545"/>
      <c r="D119" s="545"/>
      <c r="E119" s="545"/>
      <c r="F119" s="545"/>
      <c r="G119" s="545"/>
    </row>
    <row r="120" spans="1:7" ht="21" customHeight="1" x14ac:dyDescent="0.35">
      <c r="A120" s="545"/>
      <c r="B120" s="545"/>
      <c r="C120" s="545"/>
      <c r="D120" s="545"/>
      <c r="E120" s="545"/>
      <c r="F120" s="545"/>
      <c r="G120" s="545"/>
    </row>
    <row r="121" spans="1:7" ht="21" customHeight="1" x14ac:dyDescent="0.35">
      <c r="A121" s="545"/>
      <c r="B121" s="545"/>
      <c r="C121" s="545"/>
      <c r="D121" s="545"/>
      <c r="E121" s="545"/>
      <c r="F121" s="545"/>
      <c r="G121" s="545"/>
    </row>
    <row r="122" spans="1:7" ht="21" customHeight="1" x14ac:dyDescent="0.35">
      <c r="A122" s="545"/>
      <c r="B122" s="545"/>
      <c r="C122" s="545"/>
      <c r="D122" s="545"/>
      <c r="E122" s="545"/>
      <c r="F122" s="545"/>
      <c r="G122" s="545"/>
    </row>
    <row r="123" spans="1:7" ht="21" customHeight="1" x14ac:dyDescent="0.35">
      <c r="A123" s="545"/>
      <c r="B123" s="545"/>
      <c r="C123" s="545"/>
      <c r="D123" s="545"/>
      <c r="E123" s="545"/>
      <c r="F123" s="545"/>
      <c r="G123" s="545"/>
    </row>
    <row r="124" spans="1:7" ht="21" customHeight="1" x14ac:dyDescent="0.35">
      <c r="A124" s="545"/>
      <c r="B124" s="545"/>
      <c r="C124" s="545"/>
      <c r="D124" s="545"/>
      <c r="E124" s="545"/>
      <c r="F124" s="545"/>
      <c r="G124" s="545"/>
    </row>
    <row r="125" spans="1:7" ht="21" customHeight="1" x14ac:dyDescent="0.35">
      <c r="A125" s="545"/>
      <c r="B125" s="545"/>
      <c r="C125" s="545"/>
      <c r="D125" s="545"/>
      <c r="E125" s="545"/>
      <c r="F125" s="545"/>
      <c r="G125" s="545"/>
    </row>
    <row r="126" spans="1:7" ht="21" customHeight="1" x14ac:dyDescent="0.35">
      <c r="A126" s="545"/>
      <c r="B126" s="545"/>
      <c r="C126" s="545"/>
      <c r="D126" s="545"/>
      <c r="E126" s="545"/>
      <c r="F126" s="545"/>
      <c r="G126" s="545"/>
    </row>
    <row r="127" spans="1:7" ht="21" customHeight="1" x14ac:dyDescent="0.35">
      <c r="A127" s="545"/>
      <c r="B127" s="545"/>
      <c r="C127" s="545"/>
      <c r="D127" s="545"/>
      <c r="E127" s="545"/>
      <c r="F127" s="545"/>
      <c r="G127" s="545"/>
    </row>
    <row r="128" spans="1:7" ht="21" customHeight="1" x14ac:dyDescent="0.35">
      <c r="A128" s="545"/>
      <c r="B128" s="545"/>
      <c r="C128" s="545"/>
      <c r="D128" s="545"/>
      <c r="E128" s="545"/>
      <c r="F128" s="545"/>
      <c r="G128" s="545"/>
    </row>
    <row r="129" spans="1:7" ht="21" customHeight="1" x14ac:dyDescent="0.35">
      <c r="A129" s="545"/>
      <c r="B129" s="545"/>
      <c r="C129" s="545"/>
      <c r="D129" s="545"/>
      <c r="E129" s="545"/>
      <c r="F129" s="545"/>
      <c r="G129" s="545"/>
    </row>
    <row r="130" spans="1:7" ht="21" customHeight="1" x14ac:dyDescent="0.35">
      <c r="A130" s="545"/>
      <c r="B130" s="545"/>
      <c r="C130" s="545"/>
      <c r="D130" s="545"/>
      <c r="E130" s="545"/>
      <c r="F130" s="545"/>
      <c r="G130" s="545"/>
    </row>
    <row r="131" spans="1:7" ht="21" customHeight="1" x14ac:dyDescent="0.35">
      <c r="A131" s="545"/>
      <c r="B131" s="545"/>
      <c r="C131" s="545"/>
      <c r="D131" s="545"/>
      <c r="E131" s="545"/>
      <c r="F131" s="545"/>
      <c r="G131" s="545"/>
    </row>
    <row r="132" spans="1:7" ht="21" customHeight="1" x14ac:dyDescent="0.35">
      <c r="A132" s="545"/>
      <c r="B132" s="545"/>
      <c r="C132" s="545"/>
      <c r="D132" s="545"/>
      <c r="E132" s="545"/>
      <c r="F132" s="545"/>
      <c r="G132" s="545"/>
    </row>
    <row r="133" spans="1:7" ht="21" customHeight="1" x14ac:dyDescent="0.35">
      <c r="A133" s="545"/>
      <c r="B133" s="545"/>
      <c r="C133" s="545"/>
      <c r="D133" s="545"/>
      <c r="E133" s="545"/>
      <c r="F133" s="545"/>
      <c r="G133" s="545"/>
    </row>
    <row r="134" spans="1:7" ht="21" customHeight="1" x14ac:dyDescent="0.35">
      <c r="A134" s="545"/>
      <c r="B134" s="545"/>
      <c r="C134" s="545"/>
      <c r="D134" s="545"/>
      <c r="E134" s="545"/>
      <c r="F134" s="545"/>
      <c r="G134" s="545"/>
    </row>
    <row r="135" spans="1:7" ht="21" customHeight="1" x14ac:dyDescent="0.35">
      <c r="A135" s="545"/>
      <c r="B135" s="545"/>
      <c r="C135" s="545"/>
      <c r="D135" s="545"/>
      <c r="E135" s="545"/>
      <c r="F135" s="545"/>
      <c r="G135" s="545"/>
    </row>
    <row r="136" spans="1:7" ht="21" customHeight="1" x14ac:dyDescent="0.35">
      <c r="A136" s="545"/>
      <c r="B136" s="545"/>
      <c r="C136" s="545"/>
      <c r="D136" s="545"/>
      <c r="E136" s="545"/>
      <c r="F136" s="545"/>
      <c r="G136" s="545"/>
    </row>
    <row r="137" spans="1:7" ht="21" customHeight="1" x14ac:dyDescent="0.35">
      <c r="A137" s="545"/>
      <c r="B137" s="545"/>
      <c r="C137" s="545"/>
      <c r="D137" s="545"/>
      <c r="E137" s="545"/>
      <c r="F137" s="545"/>
      <c r="G137" s="545"/>
    </row>
    <row r="138" spans="1:7" ht="21" customHeight="1" x14ac:dyDescent="0.35">
      <c r="A138" s="545"/>
      <c r="B138" s="545"/>
      <c r="C138" s="545"/>
      <c r="D138" s="545"/>
      <c r="E138" s="545"/>
      <c r="F138" s="545"/>
      <c r="G138" s="545"/>
    </row>
    <row r="139" spans="1:7" ht="21" customHeight="1" x14ac:dyDescent="0.35">
      <c r="A139" s="545"/>
      <c r="B139" s="545"/>
      <c r="C139" s="545"/>
      <c r="D139" s="545"/>
      <c r="E139" s="545"/>
      <c r="F139" s="545"/>
      <c r="G139" s="545"/>
    </row>
    <row r="140" spans="1:7" ht="21" customHeight="1" x14ac:dyDescent="0.35">
      <c r="A140" s="545"/>
      <c r="B140" s="545"/>
      <c r="C140" s="545"/>
      <c r="D140" s="545"/>
      <c r="E140" s="545"/>
      <c r="F140" s="545"/>
      <c r="G140" s="545"/>
    </row>
    <row r="141" spans="1:7" ht="21" customHeight="1" x14ac:dyDescent="0.35">
      <c r="A141" s="545"/>
      <c r="B141" s="545"/>
      <c r="C141" s="545"/>
      <c r="D141" s="545"/>
      <c r="E141" s="545"/>
      <c r="F141" s="545"/>
      <c r="G141" s="545"/>
    </row>
    <row r="142" spans="1:7" ht="21" customHeight="1" x14ac:dyDescent="0.35">
      <c r="A142" s="545"/>
      <c r="B142" s="545"/>
      <c r="C142" s="545"/>
      <c r="D142" s="545"/>
      <c r="E142" s="545"/>
      <c r="F142" s="545"/>
      <c r="G142" s="545"/>
    </row>
    <row r="143" spans="1:7" ht="21" customHeight="1" x14ac:dyDescent="0.35">
      <c r="A143" s="545"/>
      <c r="B143" s="545"/>
      <c r="C143" s="545"/>
      <c r="D143" s="545"/>
      <c r="E143" s="545"/>
      <c r="F143" s="545"/>
      <c r="G143" s="545"/>
    </row>
    <row r="144" spans="1:7" ht="21" customHeight="1" x14ac:dyDescent="0.35">
      <c r="A144" s="545"/>
      <c r="B144" s="545"/>
      <c r="C144" s="545"/>
      <c r="D144" s="545"/>
      <c r="E144" s="545"/>
      <c r="F144" s="545"/>
      <c r="G144" s="545"/>
    </row>
    <row r="145" spans="1:7" ht="21" customHeight="1" x14ac:dyDescent="0.35">
      <c r="A145" s="545"/>
      <c r="B145" s="545"/>
      <c r="C145" s="545"/>
      <c r="D145" s="545"/>
      <c r="E145" s="545"/>
      <c r="F145" s="545"/>
      <c r="G145" s="545"/>
    </row>
    <row r="146" spans="1:7" ht="21" customHeight="1" x14ac:dyDescent="0.35">
      <c r="A146" s="545"/>
      <c r="B146" s="545"/>
      <c r="C146" s="545"/>
      <c r="D146" s="545"/>
      <c r="E146" s="545"/>
      <c r="F146" s="545"/>
      <c r="G146" s="545"/>
    </row>
    <row r="147" spans="1:7" ht="21" customHeight="1" x14ac:dyDescent="0.35">
      <c r="A147" s="545"/>
      <c r="B147" s="545"/>
      <c r="C147" s="545"/>
      <c r="D147" s="545"/>
      <c r="E147" s="545"/>
      <c r="F147" s="545"/>
      <c r="G147" s="545"/>
    </row>
    <row r="148" spans="1:7" ht="21" customHeight="1" x14ac:dyDescent="0.35">
      <c r="A148" s="545"/>
      <c r="B148" s="545"/>
      <c r="C148" s="545"/>
      <c r="D148" s="545"/>
      <c r="E148" s="545"/>
      <c r="F148" s="545"/>
      <c r="G148" s="545"/>
    </row>
    <row r="149" spans="1:7" ht="21" customHeight="1" x14ac:dyDescent="0.35">
      <c r="A149" s="545"/>
      <c r="B149" s="545"/>
      <c r="C149" s="545"/>
      <c r="D149" s="545"/>
      <c r="E149" s="545"/>
      <c r="F149" s="545"/>
      <c r="G149" s="545"/>
    </row>
    <row r="150" spans="1:7" ht="21" customHeight="1" x14ac:dyDescent="0.35">
      <c r="A150" s="545"/>
      <c r="B150" s="545"/>
      <c r="C150" s="545"/>
      <c r="D150" s="545"/>
      <c r="E150" s="545"/>
      <c r="F150" s="545"/>
      <c r="G150" s="545"/>
    </row>
    <row r="151" spans="1:7" ht="21" customHeight="1" x14ac:dyDescent="0.35">
      <c r="A151" s="545"/>
      <c r="B151" s="545"/>
      <c r="C151" s="545"/>
      <c r="D151" s="545"/>
      <c r="E151" s="545"/>
      <c r="F151" s="545"/>
      <c r="G151" s="545"/>
    </row>
    <row r="152" spans="1:7" ht="21" customHeight="1" x14ac:dyDescent="0.35">
      <c r="A152" s="545"/>
      <c r="B152" s="545"/>
      <c r="C152" s="545"/>
      <c r="D152" s="545"/>
      <c r="E152" s="545"/>
      <c r="F152" s="545"/>
      <c r="G152" s="545"/>
    </row>
    <row r="153" spans="1:7" ht="21" customHeight="1" x14ac:dyDescent="0.35">
      <c r="A153" s="545"/>
      <c r="B153" s="545"/>
      <c r="C153" s="545"/>
      <c r="D153" s="545"/>
      <c r="E153" s="545"/>
      <c r="F153" s="545"/>
      <c r="G153" s="545"/>
    </row>
    <row r="154" spans="1:7" ht="21" customHeight="1" x14ac:dyDescent="0.35">
      <c r="A154" s="545"/>
      <c r="B154" s="545"/>
      <c r="C154" s="545"/>
      <c r="D154" s="545"/>
      <c r="E154" s="545"/>
      <c r="F154" s="545"/>
      <c r="G154" s="545"/>
    </row>
    <row r="155" spans="1:7" ht="21" customHeight="1" x14ac:dyDescent="0.35">
      <c r="A155" s="545"/>
      <c r="B155" s="545"/>
      <c r="C155" s="545"/>
      <c r="D155" s="545"/>
      <c r="E155" s="545"/>
      <c r="F155" s="545"/>
      <c r="G155" s="545"/>
    </row>
    <row r="156" spans="1:7" ht="21" customHeight="1" x14ac:dyDescent="0.35">
      <c r="A156" s="545"/>
      <c r="B156" s="545"/>
      <c r="C156" s="545"/>
      <c r="D156" s="545"/>
      <c r="E156" s="545"/>
      <c r="F156" s="545"/>
      <c r="G156" s="545"/>
    </row>
    <row r="157" spans="1:7" ht="21" customHeight="1" x14ac:dyDescent="0.35">
      <c r="A157" s="545"/>
      <c r="B157" s="545"/>
      <c r="C157" s="545"/>
      <c r="D157" s="545"/>
      <c r="E157" s="545"/>
      <c r="F157" s="545"/>
      <c r="G157" s="545"/>
    </row>
    <row r="158" spans="1:7" ht="21" customHeight="1" x14ac:dyDescent="0.35">
      <c r="A158" s="545"/>
      <c r="B158" s="545"/>
      <c r="C158" s="545"/>
      <c r="D158" s="545"/>
      <c r="E158" s="545"/>
      <c r="F158" s="545"/>
      <c r="G158" s="545"/>
    </row>
    <row r="159" spans="1:7" ht="21" customHeight="1" x14ac:dyDescent="0.35">
      <c r="A159" s="545"/>
      <c r="B159" s="545"/>
      <c r="C159" s="545"/>
      <c r="D159" s="545"/>
      <c r="E159" s="545"/>
      <c r="F159" s="545"/>
      <c r="G159" s="545"/>
    </row>
    <row r="160" spans="1:7" ht="21" customHeight="1" x14ac:dyDescent="0.35">
      <c r="A160" s="545"/>
      <c r="B160" s="545"/>
      <c r="C160" s="545"/>
      <c r="D160" s="545"/>
      <c r="E160" s="545"/>
      <c r="F160" s="545"/>
      <c r="G160" s="545"/>
    </row>
    <row r="161" spans="1:7" ht="21" customHeight="1" x14ac:dyDescent="0.35">
      <c r="A161" s="545"/>
      <c r="B161" s="545"/>
      <c r="C161" s="545"/>
      <c r="D161" s="545"/>
      <c r="E161" s="545"/>
      <c r="F161" s="545"/>
      <c r="G161" s="545"/>
    </row>
    <row r="162" spans="1:7" ht="21" customHeight="1" x14ac:dyDescent="0.35">
      <c r="A162" s="545"/>
      <c r="B162" s="545"/>
      <c r="C162" s="545"/>
      <c r="D162" s="545"/>
      <c r="E162" s="545"/>
      <c r="F162" s="545"/>
      <c r="G162" s="545"/>
    </row>
    <row r="163" spans="1:7" ht="21" customHeight="1" x14ac:dyDescent="0.35">
      <c r="A163" s="545"/>
      <c r="B163" s="545"/>
      <c r="C163" s="545"/>
      <c r="D163" s="545"/>
      <c r="E163" s="545"/>
      <c r="F163" s="545"/>
      <c r="G163" s="545"/>
    </row>
    <row r="164" spans="1:7" ht="21" customHeight="1" x14ac:dyDescent="0.35">
      <c r="A164" s="545"/>
      <c r="B164" s="545"/>
      <c r="C164" s="545"/>
      <c r="D164" s="545"/>
      <c r="E164" s="545"/>
      <c r="F164" s="545"/>
      <c r="G164" s="545"/>
    </row>
    <row r="165" spans="1:7" ht="21" customHeight="1" x14ac:dyDescent="0.35">
      <c r="A165" s="545"/>
      <c r="B165" s="545"/>
      <c r="C165" s="545"/>
      <c r="D165" s="545"/>
      <c r="E165" s="545"/>
      <c r="F165" s="545"/>
      <c r="G165" s="545"/>
    </row>
    <row r="166" spans="1:7" ht="21" customHeight="1" x14ac:dyDescent="0.35">
      <c r="A166" s="545"/>
      <c r="B166" s="545"/>
      <c r="C166" s="545"/>
      <c r="D166" s="545"/>
      <c r="E166" s="545"/>
      <c r="F166" s="545"/>
      <c r="G166" s="545"/>
    </row>
    <row r="167" spans="1:7" ht="21" customHeight="1" x14ac:dyDescent="0.35">
      <c r="A167" s="545"/>
      <c r="B167" s="545"/>
      <c r="C167" s="545"/>
      <c r="D167" s="545"/>
      <c r="E167" s="545"/>
      <c r="F167" s="545"/>
      <c r="G167" s="545"/>
    </row>
    <row r="168" spans="1:7" ht="21" customHeight="1" x14ac:dyDescent="0.35">
      <c r="A168" s="545"/>
      <c r="B168" s="545"/>
      <c r="C168" s="545"/>
      <c r="D168" s="545"/>
      <c r="E168" s="545"/>
      <c r="F168" s="545"/>
      <c r="G168" s="545"/>
    </row>
    <row r="169" spans="1:7" ht="21" customHeight="1" x14ac:dyDescent="0.35">
      <c r="A169" s="545"/>
      <c r="B169" s="545"/>
      <c r="C169" s="545"/>
      <c r="D169" s="545"/>
      <c r="E169" s="545"/>
      <c r="F169" s="545"/>
      <c r="G169" s="545"/>
    </row>
    <row r="170" spans="1:7" ht="21" customHeight="1" x14ac:dyDescent="0.35">
      <c r="A170" s="545"/>
      <c r="B170" s="545"/>
      <c r="C170" s="545"/>
      <c r="D170" s="545"/>
      <c r="E170" s="545"/>
      <c r="F170" s="545"/>
      <c r="G170" s="545"/>
    </row>
    <row r="171" spans="1:7" ht="21" customHeight="1" x14ac:dyDescent="0.35">
      <c r="A171" s="545"/>
      <c r="B171" s="545"/>
      <c r="C171" s="545"/>
      <c r="D171" s="545"/>
      <c r="E171" s="545"/>
      <c r="F171" s="545"/>
      <c r="G171" s="545"/>
    </row>
    <row r="172" spans="1:7" ht="21" customHeight="1" x14ac:dyDescent="0.35">
      <c r="A172" s="545"/>
      <c r="B172" s="545"/>
      <c r="C172" s="545"/>
      <c r="D172" s="545"/>
      <c r="E172" s="545"/>
      <c r="F172" s="545"/>
      <c r="G172" s="545"/>
    </row>
    <row r="173" spans="1:7" ht="21" customHeight="1" x14ac:dyDescent="0.35">
      <c r="A173" s="545"/>
      <c r="B173" s="545"/>
      <c r="C173" s="545"/>
      <c r="D173" s="545"/>
      <c r="E173" s="545"/>
      <c r="F173" s="545"/>
      <c r="G173" s="545"/>
    </row>
    <row r="174" spans="1:7" ht="21" customHeight="1" x14ac:dyDescent="0.35">
      <c r="A174" s="545"/>
      <c r="B174" s="545"/>
      <c r="C174" s="545"/>
      <c r="D174" s="545"/>
      <c r="E174" s="545"/>
      <c r="F174" s="545"/>
      <c r="G174" s="545"/>
    </row>
    <row r="175" spans="1:7" ht="21" customHeight="1" x14ac:dyDescent="0.35">
      <c r="A175" s="545"/>
      <c r="B175" s="545"/>
      <c r="C175" s="545"/>
      <c r="D175" s="545"/>
      <c r="E175" s="545"/>
      <c r="F175" s="545"/>
      <c r="G175" s="545"/>
    </row>
    <row r="176" spans="1:7" ht="21" customHeight="1" x14ac:dyDescent="0.35">
      <c r="A176" s="545"/>
      <c r="B176" s="545"/>
      <c r="C176" s="545"/>
      <c r="D176" s="545"/>
      <c r="E176" s="545"/>
      <c r="F176" s="545"/>
      <c r="G176" s="545"/>
    </row>
    <row r="177" spans="1:7" ht="21" customHeight="1" x14ac:dyDescent="0.35">
      <c r="A177" s="545"/>
      <c r="B177" s="545"/>
      <c r="C177" s="545"/>
      <c r="D177" s="545"/>
      <c r="E177" s="545"/>
      <c r="F177" s="545"/>
      <c r="G177" s="545"/>
    </row>
    <row r="178" spans="1:7" ht="21" customHeight="1" x14ac:dyDescent="0.35">
      <c r="A178" s="545"/>
      <c r="B178" s="545"/>
      <c r="C178" s="545"/>
      <c r="D178" s="545"/>
      <c r="E178" s="545"/>
      <c r="F178" s="545"/>
      <c r="G178" s="545"/>
    </row>
    <row r="179" spans="1:7" ht="21" customHeight="1" x14ac:dyDescent="0.35">
      <c r="A179" s="545"/>
      <c r="B179" s="545"/>
      <c r="C179" s="545"/>
      <c r="D179" s="545"/>
      <c r="E179" s="545"/>
      <c r="F179" s="545"/>
      <c r="G179" s="545"/>
    </row>
    <row r="180" spans="1:7" ht="21" customHeight="1" x14ac:dyDescent="0.35">
      <c r="A180" s="545"/>
      <c r="B180" s="545"/>
      <c r="C180" s="545"/>
      <c r="D180" s="545"/>
      <c r="E180" s="545"/>
      <c r="F180" s="545"/>
      <c r="G180" s="545"/>
    </row>
    <row r="181" spans="1:7" ht="21" customHeight="1" x14ac:dyDescent="0.35">
      <c r="A181" s="545"/>
      <c r="B181" s="545"/>
      <c r="C181" s="545"/>
      <c r="D181" s="545"/>
      <c r="E181" s="545"/>
      <c r="F181" s="545"/>
      <c r="G181" s="545"/>
    </row>
    <row r="182" spans="1:7" ht="21" customHeight="1" x14ac:dyDescent="0.35">
      <c r="A182" s="545"/>
      <c r="B182" s="545"/>
      <c r="C182" s="545"/>
      <c r="D182" s="545"/>
      <c r="E182" s="545"/>
      <c r="F182" s="545"/>
      <c r="G182" s="545"/>
    </row>
    <row r="183" spans="1:7" ht="21" customHeight="1" x14ac:dyDescent="0.35">
      <c r="A183" s="545"/>
      <c r="B183" s="545"/>
      <c r="C183" s="545"/>
      <c r="D183" s="545"/>
      <c r="E183" s="545"/>
      <c r="F183" s="545"/>
      <c r="G183" s="545"/>
    </row>
    <row r="184" spans="1:7" ht="21" customHeight="1" x14ac:dyDescent="0.35">
      <c r="A184" s="545"/>
      <c r="B184" s="545"/>
      <c r="C184" s="545"/>
      <c r="D184" s="545"/>
      <c r="E184" s="545"/>
      <c r="F184" s="545"/>
      <c r="G184" s="545"/>
    </row>
    <row r="185" spans="1:7" ht="21" customHeight="1" x14ac:dyDescent="0.35">
      <c r="A185" s="545"/>
      <c r="B185" s="545"/>
      <c r="C185" s="545"/>
      <c r="D185" s="545"/>
      <c r="E185" s="545"/>
      <c r="F185" s="545"/>
      <c r="G185" s="545"/>
    </row>
    <row r="186" spans="1:7" ht="21" customHeight="1" x14ac:dyDescent="0.35">
      <c r="A186" s="545"/>
      <c r="B186" s="545"/>
      <c r="C186" s="545"/>
      <c r="D186" s="545"/>
      <c r="E186" s="545"/>
      <c r="F186" s="545"/>
      <c r="G186" s="545"/>
    </row>
    <row r="187" spans="1:7" ht="21" customHeight="1" x14ac:dyDescent="0.35">
      <c r="A187" s="545"/>
      <c r="B187" s="545"/>
      <c r="C187" s="545"/>
      <c r="D187" s="545"/>
      <c r="E187" s="545"/>
      <c r="F187" s="545"/>
      <c r="G187" s="545"/>
    </row>
    <row r="188" spans="1:7" ht="21" customHeight="1" x14ac:dyDescent="0.35">
      <c r="A188" s="545"/>
      <c r="B188" s="545"/>
      <c r="C188" s="545"/>
      <c r="D188" s="545"/>
      <c r="E188" s="545"/>
      <c r="F188" s="545"/>
      <c r="G188" s="545"/>
    </row>
    <row r="189" spans="1:7" ht="21" customHeight="1" x14ac:dyDescent="0.35">
      <c r="A189" s="545"/>
      <c r="B189" s="545"/>
      <c r="C189" s="545"/>
      <c r="D189" s="545"/>
      <c r="E189" s="545"/>
      <c r="F189" s="545"/>
      <c r="G189" s="545"/>
    </row>
    <row r="190" spans="1:7" ht="21" customHeight="1" x14ac:dyDescent="0.35">
      <c r="A190" s="545"/>
      <c r="B190" s="545"/>
      <c r="C190" s="545"/>
      <c r="D190" s="545"/>
      <c r="E190" s="545"/>
      <c r="F190" s="545"/>
      <c r="G190" s="545"/>
    </row>
    <row r="191" spans="1:7" ht="21" customHeight="1" x14ac:dyDescent="0.35">
      <c r="A191" s="545"/>
      <c r="B191" s="545"/>
      <c r="C191" s="545"/>
      <c r="D191" s="545"/>
      <c r="E191" s="545"/>
      <c r="F191" s="545"/>
      <c r="G191" s="545"/>
    </row>
    <row r="192" spans="1:7" ht="21" customHeight="1" x14ac:dyDescent="0.35">
      <c r="A192" s="545"/>
      <c r="B192" s="545"/>
      <c r="C192" s="545"/>
      <c r="D192" s="545"/>
      <c r="E192" s="545"/>
      <c r="F192" s="545"/>
      <c r="G192" s="545"/>
    </row>
    <row r="193" spans="1:7" ht="21" customHeight="1" x14ac:dyDescent="0.35">
      <c r="A193" s="545"/>
      <c r="B193" s="545"/>
      <c r="C193" s="545"/>
      <c r="D193" s="545"/>
      <c r="E193" s="545"/>
      <c r="F193" s="545"/>
      <c r="G193" s="545"/>
    </row>
    <row r="194" spans="1:7" ht="21" customHeight="1" x14ac:dyDescent="0.35">
      <c r="A194" s="545"/>
      <c r="B194" s="545"/>
      <c r="C194" s="545"/>
      <c r="D194" s="545"/>
      <c r="E194" s="545"/>
      <c r="F194" s="545"/>
      <c r="G194" s="545"/>
    </row>
    <row r="195" spans="1:7" ht="21" customHeight="1" x14ac:dyDescent="0.35">
      <c r="A195" s="545"/>
      <c r="B195" s="545"/>
      <c r="C195" s="545"/>
      <c r="D195" s="545"/>
      <c r="E195" s="545"/>
      <c r="F195" s="545"/>
      <c r="G195" s="545"/>
    </row>
    <row r="196" spans="1:7" ht="21" customHeight="1" x14ac:dyDescent="0.35">
      <c r="A196" s="545"/>
      <c r="B196" s="545"/>
      <c r="C196" s="545"/>
      <c r="D196" s="545"/>
      <c r="E196" s="545"/>
      <c r="F196" s="545"/>
      <c r="G196" s="545"/>
    </row>
    <row r="197" spans="1:7" ht="21" customHeight="1" x14ac:dyDescent="0.35">
      <c r="A197" s="545"/>
      <c r="B197" s="545"/>
      <c r="C197" s="545"/>
      <c r="D197" s="545"/>
      <c r="E197" s="545"/>
      <c r="F197" s="545"/>
      <c r="G197" s="545"/>
    </row>
    <row r="198" spans="1:7" ht="21" customHeight="1" x14ac:dyDescent="0.35">
      <c r="A198" s="545"/>
      <c r="B198" s="545"/>
      <c r="C198" s="545"/>
      <c r="D198" s="545"/>
      <c r="E198" s="545"/>
      <c r="F198" s="545"/>
      <c r="G198" s="545"/>
    </row>
    <row r="199" spans="1:7" ht="21" customHeight="1" x14ac:dyDescent="0.35">
      <c r="A199" s="545"/>
      <c r="B199" s="545"/>
      <c r="C199" s="545"/>
      <c r="D199" s="545"/>
      <c r="E199" s="545"/>
      <c r="F199" s="545"/>
      <c r="G199" s="545"/>
    </row>
    <row r="200" spans="1:7" ht="21" customHeight="1" x14ac:dyDescent="0.35">
      <c r="A200" s="545"/>
      <c r="B200" s="545"/>
      <c r="C200" s="545"/>
      <c r="D200" s="545"/>
      <c r="E200" s="545"/>
      <c r="F200" s="545"/>
      <c r="G200" s="545"/>
    </row>
    <row r="201" spans="1:7" ht="21" customHeight="1" x14ac:dyDescent="0.35">
      <c r="A201" s="545"/>
      <c r="B201" s="545"/>
      <c r="C201" s="545"/>
      <c r="D201" s="545"/>
      <c r="E201" s="545"/>
      <c r="F201" s="545"/>
      <c r="G201" s="545"/>
    </row>
    <row r="202" spans="1:7" ht="21" customHeight="1" x14ac:dyDescent="0.35">
      <c r="A202" s="545"/>
      <c r="B202" s="545"/>
      <c r="C202" s="545"/>
      <c r="D202" s="545"/>
      <c r="E202" s="545"/>
      <c r="F202" s="545"/>
      <c r="G202" s="545"/>
    </row>
    <row r="203" spans="1:7" ht="21" customHeight="1" x14ac:dyDescent="0.35">
      <c r="A203" s="545"/>
      <c r="B203" s="545"/>
      <c r="C203" s="545"/>
      <c r="D203" s="545"/>
      <c r="E203" s="545"/>
      <c r="F203" s="545"/>
      <c r="G203" s="545"/>
    </row>
    <row r="204" spans="1:7" ht="21" customHeight="1" x14ac:dyDescent="0.35">
      <c r="A204" s="545"/>
      <c r="B204" s="545"/>
      <c r="C204" s="545"/>
      <c r="D204" s="545"/>
      <c r="E204" s="545"/>
      <c r="F204" s="545"/>
      <c r="G204" s="545"/>
    </row>
    <row r="205" spans="1:7" ht="21" customHeight="1" x14ac:dyDescent="0.35">
      <c r="A205" s="545"/>
      <c r="B205" s="545"/>
      <c r="C205" s="545"/>
      <c r="D205" s="545"/>
      <c r="E205" s="545"/>
      <c r="F205" s="545"/>
      <c r="G205" s="545"/>
    </row>
    <row r="206" spans="1:7" ht="21" customHeight="1" x14ac:dyDescent="0.35">
      <c r="A206" s="545"/>
      <c r="B206" s="545"/>
      <c r="C206" s="545"/>
      <c r="D206" s="545"/>
      <c r="E206" s="545"/>
      <c r="F206" s="545"/>
      <c r="G206" s="545"/>
    </row>
    <row r="207" spans="1:7" ht="21" customHeight="1" x14ac:dyDescent="0.35">
      <c r="A207" s="545"/>
      <c r="B207" s="545"/>
      <c r="C207" s="545"/>
      <c r="D207" s="545"/>
      <c r="E207" s="545"/>
      <c r="F207" s="545"/>
      <c r="G207" s="545"/>
    </row>
    <row r="208" spans="1:7" ht="21" customHeight="1" x14ac:dyDescent="0.35">
      <c r="A208" s="545"/>
      <c r="B208" s="545"/>
      <c r="C208" s="545"/>
      <c r="D208" s="545"/>
      <c r="E208" s="545"/>
      <c r="F208" s="545"/>
      <c r="G208" s="545"/>
    </row>
    <row r="209" spans="1:7" ht="21" customHeight="1" x14ac:dyDescent="0.35">
      <c r="A209" s="545"/>
      <c r="B209" s="545"/>
      <c r="C209" s="545"/>
      <c r="D209" s="545"/>
      <c r="E209" s="545"/>
      <c r="F209" s="545"/>
      <c r="G209" s="545"/>
    </row>
    <row r="210" spans="1:7" ht="21" customHeight="1" x14ac:dyDescent="0.35">
      <c r="A210" s="545"/>
      <c r="B210" s="545"/>
      <c r="C210" s="545"/>
      <c r="D210" s="545"/>
      <c r="E210" s="545"/>
      <c r="F210" s="545"/>
      <c r="G210" s="545"/>
    </row>
    <row r="211" spans="1:7" ht="21" customHeight="1" x14ac:dyDescent="0.35">
      <c r="A211" s="545"/>
      <c r="B211" s="545"/>
      <c r="C211" s="545"/>
      <c r="D211" s="545"/>
      <c r="E211" s="545"/>
      <c r="F211" s="545"/>
      <c r="G211" s="545"/>
    </row>
    <row r="212" spans="1:7" ht="21" customHeight="1" x14ac:dyDescent="0.35">
      <c r="A212" s="545"/>
      <c r="B212" s="545"/>
      <c r="C212" s="545"/>
      <c r="D212" s="545"/>
      <c r="E212" s="545"/>
      <c r="F212" s="545"/>
      <c r="G212" s="545"/>
    </row>
    <row r="213" spans="1:7" ht="21" customHeight="1" x14ac:dyDescent="0.35">
      <c r="A213" s="545"/>
      <c r="B213" s="545"/>
      <c r="C213" s="545"/>
      <c r="D213" s="545"/>
      <c r="E213" s="545"/>
      <c r="F213" s="545"/>
      <c r="G213" s="545"/>
    </row>
    <row r="214" spans="1:7" ht="21" customHeight="1" x14ac:dyDescent="0.35">
      <c r="A214" s="545"/>
      <c r="B214" s="545"/>
      <c r="C214" s="545"/>
      <c r="D214" s="545"/>
      <c r="E214" s="545"/>
      <c r="F214" s="545"/>
      <c r="G214" s="545"/>
    </row>
    <row r="215" spans="1:7" ht="21" customHeight="1" x14ac:dyDescent="0.35">
      <c r="A215" s="545"/>
      <c r="B215" s="545"/>
      <c r="C215" s="545"/>
      <c r="D215" s="545"/>
      <c r="E215" s="545"/>
      <c r="F215" s="545"/>
      <c r="G215" s="545"/>
    </row>
    <row r="216" spans="1:7" ht="21" customHeight="1" x14ac:dyDescent="0.35">
      <c r="A216" s="545"/>
      <c r="B216" s="545"/>
      <c r="C216" s="545"/>
      <c r="D216" s="545"/>
      <c r="E216" s="545"/>
      <c r="F216" s="545"/>
      <c r="G216" s="545"/>
    </row>
    <row r="217" spans="1:7" ht="21" customHeight="1" x14ac:dyDescent="0.35">
      <c r="A217" s="545"/>
      <c r="B217" s="545"/>
      <c r="C217" s="545"/>
      <c r="D217" s="545"/>
      <c r="E217" s="545"/>
      <c r="F217" s="545"/>
      <c r="G217" s="545"/>
    </row>
    <row r="218" spans="1:7" ht="21" customHeight="1" x14ac:dyDescent="0.35">
      <c r="A218" s="545"/>
      <c r="B218" s="545"/>
      <c r="C218" s="545"/>
      <c r="D218" s="545"/>
      <c r="E218" s="545"/>
      <c r="F218" s="545"/>
      <c r="G218" s="545"/>
    </row>
    <row r="219" spans="1:7" ht="21" customHeight="1" x14ac:dyDescent="0.35">
      <c r="A219" s="545"/>
      <c r="B219" s="545"/>
      <c r="C219" s="545"/>
      <c r="D219" s="545"/>
      <c r="E219" s="545"/>
      <c r="F219" s="545"/>
      <c r="G219" s="545"/>
    </row>
    <row r="220" spans="1:7" ht="21" customHeight="1" x14ac:dyDescent="0.35">
      <c r="A220" s="545"/>
      <c r="B220" s="545"/>
      <c r="C220" s="545"/>
      <c r="D220" s="545"/>
      <c r="E220" s="545"/>
      <c r="F220" s="545"/>
      <c r="G220" s="545"/>
    </row>
    <row r="221" spans="1:7" ht="21" customHeight="1" x14ac:dyDescent="0.35">
      <c r="A221" s="545"/>
      <c r="B221" s="545"/>
      <c r="C221" s="545"/>
      <c r="D221" s="545"/>
      <c r="E221" s="545"/>
      <c r="F221" s="545"/>
      <c r="G221" s="545"/>
    </row>
    <row r="222" spans="1:7" ht="21" customHeight="1" x14ac:dyDescent="0.35">
      <c r="A222" s="545"/>
      <c r="B222" s="545"/>
      <c r="C222" s="545"/>
      <c r="D222" s="545"/>
      <c r="E222" s="545"/>
      <c r="F222" s="545"/>
      <c r="G222" s="545"/>
    </row>
    <row r="223" spans="1:7" ht="21" customHeight="1" x14ac:dyDescent="0.35">
      <c r="A223" s="545"/>
      <c r="B223" s="545"/>
      <c r="C223" s="545"/>
      <c r="D223" s="545"/>
      <c r="E223" s="545"/>
      <c r="F223" s="545"/>
      <c r="G223" s="545"/>
    </row>
    <row r="224" spans="1:7" ht="21" customHeight="1" x14ac:dyDescent="0.35">
      <c r="A224" s="545"/>
      <c r="B224" s="545"/>
      <c r="C224" s="545"/>
      <c r="D224" s="545"/>
      <c r="E224" s="545"/>
      <c r="F224" s="545"/>
      <c r="G224" s="545"/>
    </row>
    <row r="225" spans="1:7" ht="21" customHeight="1" x14ac:dyDescent="0.35">
      <c r="A225" s="545"/>
      <c r="B225" s="545"/>
      <c r="C225" s="545"/>
      <c r="D225" s="545"/>
      <c r="E225" s="545"/>
      <c r="F225" s="545"/>
      <c r="G225" s="545"/>
    </row>
    <row r="226" spans="1:7" ht="21" customHeight="1" x14ac:dyDescent="0.35">
      <c r="A226" s="545"/>
      <c r="B226" s="545"/>
      <c r="C226" s="545"/>
      <c r="D226" s="545"/>
      <c r="E226" s="545"/>
      <c r="F226" s="545"/>
      <c r="G226" s="545"/>
    </row>
    <row r="227" spans="1:7" ht="21" customHeight="1" x14ac:dyDescent="0.35">
      <c r="A227" s="545"/>
      <c r="B227" s="545"/>
      <c r="C227" s="545"/>
      <c r="D227" s="545"/>
      <c r="E227" s="545"/>
      <c r="F227" s="545"/>
      <c r="G227" s="545"/>
    </row>
    <row r="228" spans="1:7" ht="21" customHeight="1" x14ac:dyDescent="0.35">
      <c r="A228" s="545"/>
      <c r="B228" s="545"/>
      <c r="C228" s="545"/>
      <c r="D228" s="545"/>
      <c r="E228" s="545"/>
      <c r="F228" s="545"/>
      <c r="G228" s="545"/>
    </row>
    <row r="229" spans="1:7" ht="21" customHeight="1" x14ac:dyDescent="0.35">
      <c r="A229" s="545"/>
      <c r="B229" s="545"/>
      <c r="C229" s="545"/>
      <c r="D229" s="545"/>
      <c r="E229" s="545"/>
      <c r="F229" s="545"/>
      <c r="G229" s="545"/>
    </row>
    <row r="230" spans="1:7" ht="21" customHeight="1" x14ac:dyDescent="0.35">
      <c r="A230" s="545"/>
      <c r="B230" s="545"/>
      <c r="C230" s="545"/>
      <c r="D230" s="545"/>
      <c r="E230" s="545"/>
      <c r="F230" s="545"/>
      <c r="G230" s="545"/>
    </row>
    <row r="231" spans="1:7" ht="21" customHeight="1" x14ac:dyDescent="0.35">
      <c r="A231" s="545"/>
      <c r="B231" s="545"/>
      <c r="C231" s="545"/>
      <c r="D231" s="545"/>
      <c r="E231" s="545"/>
      <c r="F231" s="545"/>
      <c r="G231" s="545"/>
    </row>
    <row r="232" spans="1:7" ht="21" customHeight="1" x14ac:dyDescent="0.35">
      <c r="A232" s="545"/>
      <c r="B232" s="545"/>
      <c r="C232" s="545"/>
      <c r="D232" s="545"/>
      <c r="E232" s="545"/>
      <c r="F232" s="545"/>
      <c r="G232" s="545"/>
    </row>
    <row r="233" spans="1:7" ht="21" customHeight="1" x14ac:dyDescent="0.35">
      <c r="A233" s="545"/>
      <c r="B233" s="545"/>
      <c r="C233" s="545"/>
      <c r="D233" s="545"/>
      <c r="E233" s="545"/>
      <c r="F233" s="545"/>
      <c r="G233" s="545"/>
    </row>
    <row r="234" spans="1:7" ht="21" customHeight="1" x14ac:dyDescent="0.35">
      <c r="A234" s="545"/>
      <c r="B234" s="545"/>
      <c r="C234" s="545"/>
      <c r="D234" s="545"/>
      <c r="E234" s="545"/>
      <c r="F234" s="545"/>
      <c r="G234" s="545"/>
    </row>
    <row r="235" spans="1:7" ht="21" customHeight="1" x14ac:dyDescent="0.35">
      <c r="A235" s="545"/>
      <c r="B235" s="545"/>
      <c r="C235" s="545"/>
      <c r="D235" s="545"/>
      <c r="E235" s="545"/>
      <c r="F235" s="545"/>
      <c r="G235" s="545"/>
    </row>
    <row r="236" spans="1:7" ht="21" customHeight="1" x14ac:dyDescent="0.35">
      <c r="A236" s="545"/>
      <c r="B236" s="545"/>
      <c r="C236" s="545"/>
      <c r="D236" s="545"/>
      <c r="E236" s="545"/>
      <c r="F236" s="545"/>
      <c r="G236" s="545"/>
    </row>
    <row r="237" spans="1:7" ht="21" customHeight="1" x14ac:dyDescent="0.35">
      <c r="A237" s="545"/>
      <c r="B237" s="545"/>
      <c r="C237" s="545"/>
      <c r="D237" s="545"/>
      <c r="E237" s="545"/>
      <c r="F237" s="545"/>
      <c r="G237" s="545"/>
    </row>
    <row r="238" spans="1:7" ht="21" customHeight="1" x14ac:dyDescent="0.35">
      <c r="A238" s="545"/>
      <c r="B238" s="545"/>
      <c r="C238" s="545"/>
      <c r="D238" s="545"/>
      <c r="E238" s="545"/>
      <c r="F238" s="545"/>
      <c r="G238" s="545"/>
    </row>
    <row r="239" spans="1:7" ht="21" customHeight="1" x14ac:dyDescent="0.35">
      <c r="A239" s="545"/>
      <c r="B239" s="545"/>
      <c r="C239" s="545"/>
      <c r="D239" s="545"/>
      <c r="E239" s="545"/>
      <c r="F239" s="545"/>
      <c r="G239" s="545"/>
    </row>
    <row r="240" spans="1:7" ht="21" customHeight="1" x14ac:dyDescent="0.35">
      <c r="A240" s="545"/>
      <c r="B240" s="545"/>
      <c r="C240" s="545"/>
      <c r="D240" s="545"/>
      <c r="E240" s="545"/>
      <c r="F240" s="545"/>
      <c r="G240" s="545"/>
    </row>
    <row r="241" spans="1:7" ht="21" customHeight="1" x14ac:dyDescent="0.35">
      <c r="A241" s="545"/>
      <c r="B241" s="545"/>
      <c r="C241" s="545"/>
      <c r="D241" s="545"/>
      <c r="E241" s="545"/>
      <c r="F241" s="545"/>
      <c r="G241" s="545"/>
    </row>
    <row r="242" spans="1:7" ht="21" customHeight="1" x14ac:dyDescent="0.35">
      <c r="A242" s="545"/>
      <c r="B242" s="545"/>
      <c r="C242" s="545"/>
      <c r="D242" s="545"/>
      <c r="E242" s="545"/>
      <c r="F242" s="545"/>
      <c r="G242" s="545"/>
    </row>
    <row r="243" spans="1:7" ht="21" customHeight="1" x14ac:dyDescent="0.35">
      <c r="A243" s="545"/>
      <c r="B243" s="545"/>
      <c r="C243" s="545"/>
      <c r="D243" s="545"/>
      <c r="E243" s="545"/>
      <c r="F243" s="545"/>
      <c r="G243" s="545"/>
    </row>
    <row r="244" spans="1:7" ht="21" customHeight="1" x14ac:dyDescent="0.35">
      <c r="A244" s="545"/>
      <c r="B244" s="545"/>
      <c r="C244" s="545"/>
      <c r="D244" s="545"/>
      <c r="E244" s="545"/>
      <c r="F244" s="545"/>
      <c r="G244" s="545"/>
    </row>
    <row r="245" spans="1:7" ht="21" customHeight="1" x14ac:dyDescent="0.35">
      <c r="A245" s="545"/>
      <c r="B245" s="545"/>
      <c r="C245" s="545"/>
      <c r="D245" s="545"/>
      <c r="E245" s="545"/>
      <c r="F245" s="545"/>
      <c r="G245" s="545"/>
    </row>
    <row r="246" spans="1:7" ht="21" customHeight="1" x14ac:dyDescent="0.35">
      <c r="A246" s="545"/>
      <c r="B246" s="545"/>
      <c r="C246" s="545"/>
      <c r="D246" s="545"/>
      <c r="E246" s="545"/>
      <c r="F246" s="545"/>
      <c r="G246" s="545"/>
    </row>
    <row r="247" spans="1:7" ht="21" customHeight="1" x14ac:dyDescent="0.35">
      <c r="A247" s="545"/>
      <c r="B247" s="545"/>
      <c r="C247" s="545"/>
      <c r="D247" s="545"/>
      <c r="E247" s="545"/>
      <c r="F247" s="545"/>
      <c r="G247" s="545"/>
    </row>
    <row r="248" spans="1:7" ht="21" customHeight="1" x14ac:dyDescent="0.35">
      <c r="A248" s="545"/>
      <c r="B248" s="545"/>
      <c r="C248" s="545"/>
      <c r="D248" s="545"/>
      <c r="E248" s="545"/>
      <c r="F248" s="545"/>
      <c r="G248" s="545"/>
    </row>
    <row r="249" spans="1:7" ht="21" customHeight="1" x14ac:dyDescent="0.35">
      <c r="A249" s="545"/>
      <c r="B249" s="545"/>
      <c r="C249" s="545"/>
      <c r="D249" s="545"/>
      <c r="E249" s="545"/>
      <c r="F249" s="545"/>
      <c r="G249" s="545"/>
    </row>
    <row r="250" spans="1:7" ht="21" customHeight="1" x14ac:dyDescent="0.35">
      <c r="A250" s="545"/>
      <c r="B250" s="545"/>
      <c r="C250" s="545"/>
      <c r="D250" s="545"/>
      <c r="E250" s="545"/>
      <c r="F250" s="545"/>
      <c r="G250" s="545"/>
    </row>
    <row r="251" spans="1:7" ht="21" customHeight="1" x14ac:dyDescent="0.35">
      <c r="A251" s="545"/>
      <c r="B251" s="545"/>
      <c r="C251" s="545"/>
      <c r="D251" s="545"/>
      <c r="E251" s="545"/>
      <c r="F251" s="545"/>
      <c r="G251" s="545"/>
    </row>
    <row r="252" spans="1:7" ht="21" customHeight="1" x14ac:dyDescent="0.35">
      <c r="A252" s="545"/>
      <c r="B252" s="545"/>
      <c r="C252" s="545"/>
      <c r="D252" s="545"/>
      <c r="E252" s="545"/>
      <c r="F252" s="545"/>
      <c r="G252" s="545"/>
    </row>
    <row r="253" spans="1:7" ht="21" customHeight="1" x14ac:dyDescent="0.35">
      <c r="A253" s="545"/>
      <c r="B253" s="545"/>
      <c r="C253" s="545"/>
      <c r="D253" s="545"/>
      <c r="E253" s="545"/>
      <c r="F253" s="545"/>
      <c r="G253" s="545"/>
    </row>
    <row r="254" spans="1:7" ht="21" customHeight="1" x14ac:dyDescent="0.35">
      <c r="A254" s="545"/>
      <c r="B254" s="545"/>
      <c r="C254" s="545"/>
      <c r="D254" s="545"/>
      <c r="E254" s="545"/>
      <c r="F254" s="545"/>
      <c r="G254" s="545"/>
    </row>
    <row r="255" spans="1:7" ht="21" customHeight="1" x14ac:dyDescent="0.35">
      <c r="A255" s="545"/>
      <c r="B255" s="545"/>
      <c r="C255" s="545"/>
      <c r="D255" s="545"/>
      <c r="E255" s="545"/>
      <c r="F255" s="545"/>
      <c r="G255" s="545"/>
    </row>
    <row r="256" spans="1:7" ht="21" customHeight="1" x14ac:dyDescent="0.35">
      <c r="A256" s="545"/>
      <c r="B256" s="545"/>
      <c r="C256" s="545"/>
      <c r="D256" s="545"/>
      <c r="E256" s="545"/>
      <c r="F256" s="545"/>
      <c r="G256" s="545"/>
    </row>
    <row r="257" spans="1:7" ht="21" customHeight="1" x14ac:dyDescent="0.35">
      <c r="A257" s="545"/>
      <c r="B257" s="545"/>
      <c r="C257" s="545"/>
      <c r="D257" s="545"/>
      <c r="E257" s="545"/>
      <c r="F257" s="545"/>
      <c r="G257" s="545"/>
    </row>
    <row r="258" spans="1:7" ht="21" customHeight="1" x14ac:dyDescent="0.35">
      <c r="A258" s="545"/>
      <c r="B258" s="545"/>
      <c r="C258" s="545"/>
      <c r="D258" s="545"/>
      <c r="E258" s="545"/>
      <c r="F258" s="545"/>
      <c r="G258" s="545"/>
    </row>
    <row r="259" spans="1:7" ht="21" customHeight="1" x14ac:dyDescent="0.35">
      <c r="A259" s="545"/>
      <c r="B259" s="545"/>
      <c r="C259" s="545"/>
      <c r="D259" s="545"/>
      <c r="E259" s="545"/>
      <c r="F259" s="545"/>
      <c r="G259" s="545"/>
    </row>
    <row r="260" spans="1:7" ht="21" customHeight="1" x14ac:dyDescent="0.35">
      <c r="A260" s="545"/>
      <c r="B260" s="545"/>
      <c r="C260" s="545"/>
      <c r="D260" s="545"/>
      <c r="E260" s="545"/>
      <c r="F260" s="545"/>
      <c r="G260" s="545"/>
    </row>
    <row r="261" spans="1:7" ht="21" customHeight="1" x14ac:dyDescent="0.35">
      <c r="A261" s="545"/>
      <c r="B261" s="545"/>
      <c r="C261" s="545"/>
      <c r="D261" s="545"/>
      <c r="E261" s="545"/>
      <c r="F261" s="545"/>
      <c r="G261" s="545"/>
    </row>
    <row r="262" spans="1:7" ht="21" customHeight="1" x14ac:dyDescent="0.35">
      <c r="A262" s="545"/>
      <c r="B262" s="545"/>
      <c r="C262" s="545"/>
      <c r="D262" s="545"/>
      <c r="E262" s="545"/>
      <c r="F262" s="545"/>
      <c r="G262" s="545"/>
    </row>
    <row r="263" spans="1:7" ht="21" customHeight="1" x14ac:dyDescent="0.35">
      <c r="A263" s="545"/>
      <c r="B263" s="545"/>
      <c r="C263" s="545"/>
      <c r="D263" s="545"/>
      <c r="E263" s="545"/>
      <c r="F263" s="545"/>
      <c r="G263" s="545"/>
    </row>
    <row r="264" spans="1:7" ht="21" customHeight="1" x14ac:dyDescent="0.35">
      <c r="A264" s="545"/>
      <c r="B264" s="545"/>
      <c r="C264" s="545"/>
      <c r="D264" s="545"/>
      <c r="E264" s="545"/>
      <c r="F264" s="545"/>
      <c r="G264" s="545"/>
    </row>
    <row r="265" spans="1:7" ht="21" customHeight="1" x14ac:dyDescent="0.35">
      <c r="A265" s="545"/>
      <c r="B265" s="545"/>
      <c r="C265" s="545"/>
      <c r="D265" s="545"/>
      <c r="E265" s="545"/>
      <c r="F265" s="545"/>
      <c r="G265" s="545"/>
    </row>
    <row r="266" spans="1:7" ht="21" customHeight="1" x14ac:dyDescent="0.35">
      <c r="A266" s="545"/>
      <c r="B266" s="545"/>
      <c r="C266" s="545"/>
      <c r="D266" s="545"/>
      <c r="E266" s="545"/>
      <c r="F266" s="545"/>
      <c r="G266" s="545"/>
    </row>
    <row r="267" spans="1:7" ht="21" customHeight="1" x14ac:dyDescent="0.35">
      <c r="A267" s="545"/>
      <c r="B267" s="545"/>
      <c r="C267" s="545"/>
      <c r="D267" s="545"/>
      <c r="E267" s="545"/>
      <c r="F267" s="545"/>
      <c r="G267" s="545"/>
    </row>
    <row r="268" spans="1:7" ht="21" customHeight="1" x14ac:dyDescent="0.35">
      <c r="A268" s="545"/>
      <c r="B268" s="545"/>
      <c r="C268" s="545"/>
      <c r="D268" s="545"/>
      <c r="E268" s="545"/>
      <c r="F268" s="545"/>
      <c r="G268" s="545"/>
    </row>
    <row r="269" spans="1:7" ht="21" customHeight="1" x14ac:dyDescent="0.35">
      <c r="A269" s="545"/>
      <c r="B269" s="545"/>
      <c r="C269" s="545"/>
      <c r="D269" s="545"/>
      <c r="E269" s="545"/>
      <c r="F269" s="545"/>
      <c r="G269" s="545"/>
    </row>
    <row r="270" spans="1:7" ht="21" customHeight="1" x14ac:dyDescent="0.35">
      <c r="A270" s="545"/>
      <c r="B270" s="545"/>
      <c r="C270" s="545"/>
      <c r="D270" s="545"/>
      <c r="E270" s="545"/>
      <c r="F270" s="545"/>
      <c r="G270" s="545"/>
    </row>
    <row r="271" spans="1:7" ht="21" customHeight="1" x14ac:dyDescent="0.35">
      <c r="A271" s="545"/>
      <c r="B271" s="545"/>
      <c r="C271" s="545"/>
      <c r="D271" s="545"/>
      <c r="E271" s="545"/>
      <c r="F271" s="545"/>
      <c r="G271" s="545"/>
    </row>
    <row r="272" spans="1:7" ht="21" customHeight="1" x14ac:dyDescent="0.35">
      <c r="A272" s="545"/>
      <c r="B272" s="545"/>
      <c r="C272" s="545"/>
      <c r="D272" s="545"/>
      <c r="E272" s="545"/>
      <c r="F272" s="545"/>
      <c r="G272" s="545"/>
    </row>
    <row r="273" spans="1:7" ht="21" customHeight="1" x14ac:dyDescent="0.35">
      <c r="A273" s="545"/>
      <c r="B273" s="545"/>
      <c r="C273" s="545"/>
      <c r="D273" s="545"/>
      <c r="E273" s="545"/>
      <c r="F273" s="545"/>
      <c r="G273" s="545"/>
    </row>
    <row r="274" spans="1:7" ht="21" customHeight="1" x14ac:dyDescent="0.35">
      <c r="A274" s="545"/>
      <c r="B274" s="545"/>
      <c r="C274" s="545"/>
      <c r="D274" s="545"/>
      <c r="E274" s="545"/>
      <c r="F274" s="545"/>
      <c r="G274" s="545"/>
    </row>
    <row r="275" spans="1:7" ht="21" customHeight="1" x14ac:dyDescent="0.35">
      <c r="A275" s="545"/>
      <c r="B275" s="545"/>
      <c r="C275" s="545"/>
      <c r="D275" s="545"/>
      <c r="E275" s="545"/>
      <c r="F275" s="545"/>
      <c r="G275" s="545"/>
    </row>
    <row r="276" spans="1:7" ht="21" customHeight="1" x14ac:dyDescent="0.35">
      <c r="A276" s="545"/>
      <c r="B276" s="545"/>
      <c r="C276" s="545"/>
      <c r="D276" s="545"/>
      <c r="E276" s="545"/>
      <c r="F276" s="545"/>
      <c r="G276" s="545"/>
    </row>
    <row r="277" spans="1:7" ht="21" customHeight="1" x14ac:dyDescent="0.35">
      <c r="A277" s="545"/>
      <c r="B277" s="545"/>
      <c r="C277" s="545"/>
      <c r="D277" s="545"/>
      <c r="E277" s="545"/>
      <c r="F277" s="545"/>
      <c r="G277" s="545"/>
    </row>
    <row r="278" spans="1:7" ht="21" customHeight="1" x14ac:dyDescent="0.35">
      <c r="A278" s="545"/>
      <c r="B278" s="545"/>
      <c r="C278" s="545"/>
      <c r="D278" s="545"/>
      <c r="E278" s="545"/>
      <c r="F278" s="545"/>
      <c r="G278" s="545"/>
    </row>
    <row r="279" spans="1:7" ht="21" customHeight="1" x14ac:dyDescent="0.35">
      <c r="A279" s="545"/>
      <c r="B279" s="545"/>
      <c r="C279" s="545"/>
      <c r="D279" s="545"/>
      <c r="E279" s="545"/>
      <c r="F279" s="545"/>
      <c r="G279" s="545"/>
    </row>
    <row r="280" spans="1:7" ht="21" customHeight="1" x14ac:dyDescent="0.35">
      <c r="A280" s="545"/>
      <c r="B280" s="545"/>
      <c r="C280" s="545"/>
      <c r="D280" s="545"/>
      <c r="E280" s="545"/>
      <c r="F280" s="545"/>
      <c r="G280" s="545"/>
    </row>
    <row r="281" spans="1:7" ht="21" customHeight="1" x14ac:dyDescent="0.35">
      <c r="A281" s="545"/>
      <c r="B281" s="545"/>
      <c r="C281" s="545"/>
      <c r="D281" s="545"/>
      <c r="E281" s="545"/>
      <c r="F281" s="545"/>
      <c r="G281" s="545"/>
    </row>
    <row r="282" spans="1:7" ht="21" customHeight="1" x14ac:dyDescent="0.35">
      <c r="A282" s="545"/>
      <c r="B282" s="545"/>
      <c r="C282" s="545"/>
      <c r="D282" s="545"/>
      <c r="E282" s="545"/>
      <c r="F282" s="545"/>
      <c r="G282" s="545"/>
    </row>
    <row r="283" spans="1:7" ht="21" customHeight="1" x14ac:dyDescent="0.35">
      <c r="A283" s="545"/>
      <c r="B283" s="545"/>
      <c r="C283" s="545"/>
      <c r="D283" s="545"/>
      <c r="E283" s="545"/>
      <c r="F283" s="545"/>
      <c r="G283" s="545"/>
    </row>
    <row r="284" spans="1:7" ht="21" customHeight="1" x14ac:dyDescent="0.35">
      <c r="A284" s="545"/>
      <c r="B284" s="545"/>
      <c r="C284" s="545"/>
      <c r="D284" s="545"/>
      <c r="E284" s="545"/>
      <c r="F284" s="545"/>
      <c r="G284" s="545"/>
    </row>
    <row r="285" spans="1:7" ht="21" customHeight="1" x14ac:dyDescent="0.35">
      <c r="A285" s="545"/>
      <c r="B285" s="545"/>
      <c r="C285" s="545"/>
      <c r="D285" s="545"/>
      <c r="E285" s="545"/>
      <c r="F285" s="545"/>
      <c r="G285" s="545"/>
    </row>
    <row r="286" spans="1:7" ht="21" customHeight="1" x14ac:dyDescent="0.35">
      <c r="A286" s="545"/>
      <c r="B286" s="545"/>
      <c r="C286" s="545"/>
      <c r="D286" s="545"/>
      <c r="E286" s="545"/>
      <c r="F286" s="545"/>
      <c r="G286" s="545"/>
    </row>
    <row r="287" spans="1:7" ht="21" customHeight="1" x14ac:dyDescent="0.35">
      <c r="A287" s="545"/>
      <c r="B287" s="545"/>
      <c r="C287" s="545"/>
      <c r="D287" s="545"/>
      <c r="E287" s="545"/>
      <c r="F287" s="545"/>
      <c r="G287" s="545"/>
    </row>
    <row r="288" spans="1:7" ht="21" customHeight="1" x14ac:dyDescent="0.35">
      <c r="A288" s="545"/>
      <c r="B288" s="545"/>
      <c r="C288" s="545"/>
      <c r="D288" s="545"/>
      <c r="E288" s="545"/>
      <c r="F288" s="545"/>
      <c r="G288" s="545"/>
    </row>
    <row r="289" spans="1:7" ht="21" customHeight="1" x14ac:dyDescent="0.35">
      <c r="A289" s="545"/>
      <c r="B289" s="545"/>
      <c r="C289" s="545"/>
      <c r="D289" s="545"/>
      <c r="E289" s="545"/>
      <c r="F289" s="545"/>
      <c r="G289" s="545"/>
    </row>
    <row r="290" spans="1:7" ht="21" customHeight="1" x14ac:dyDescent="0.35">
      <c r="A290" s="545"/>
      <c r="B290" s="545"/>
      <c r="C290" s="545"/>
      <c r="D290" s="545"/>
      <c r="E290" s="545"/>
      <c r="F290" s="545"/>
      <c r="G290" s="545"/>
    </row>
    <row r="291" spans="1:7" ht="21" customHeight="1" x14ac:dyDescent="0.35">
      <c r="A291" s="545"/>
      <c r="B291" s="545"/>
      <c r="C291" s="545"/>
      <c r="D291" s="545"/>
      <c r="E291" s="545"/>
      <c r="F291" s="545"/>
      <c r="G291" s="545"/>
    </row>
    <row r="292" spans="1:7" ht="21" customHeight="1" x14ac:dyDescent="0.35">
      <c r="A292" s="545"/>
      <c r="B292" s="545"/>
      <c r="C292" s="545"/>
      <c r="D292" s="545"/>
      <c r="E292" s="545"/>
      <c r="F292" s="545"/>
      <c r="G292" s="545"/>
    </row>
    <row r="293" spans="1:7" ht="21" customHeight="1" x14ac:dyDescent="0.35">
      <c r="A293" s="545"/>
      <c r="B293" s="545"/>
      <c r="C293" s="545"/>
      <c r="D293" s="545"/>
      <c r="E293" s="545"/>
      <c r="F293" s="545"/>
      <c r="G293" s="545"/>
    </row>
    <row r="294" spans="1:7" ht="21" customHeight="1" x14ac:dyDescent="0.35">
      <c r="A294" s="545"/>
      <c r="B294" s="545"/>
      <c r="C294" s="545"/>
      <c r="D294" s="545"/>
      <c r="E294" s="545"/>
      <c r="F294" s="545"/>
      <c r="G294" s="545"/>
    </row>
    <row r="295" spans="1:7" ht="21" customHeight="1" x14ac:dyDescent="0.35">
      <c r="A295" s="545"/>
      <c r="B295" s="545"/>
      <c r="C295" s="545"/>
      <c r="D295" s="545"/>
      <c r="E295" s="545"/>
      <c r="F295" s="545"/>
      <c r="G295" s="545"/>
    </row>
    <row r="296" spans="1:7" ht="21" customHeight="1" x14ac:dyDescent="0.35">
      <c r="A296" s="545"/>
      <c r="B296" s="545"/>
      <c r="C296" s="545"/>
      <c r="D296" s="545"/>
      <c r="E296" s="545"/>
      <c r="F296" s="545"/>
      <c r="G296" s="545"/>
    </row>
    <row r="297" spans="1:7" ht="21" customHeight="1" x14ac:dyDescent="0.35">
      <c r="A297" s="545"/>
      <c r="B297" s="545"/>
      <c r="C297" s="545"/>
      <c r="D297" s="545"/>
      <c r="E297" s="545"/>
      <c r="F297" s="545"/>
      <c r="G297" s="545"/>
    </row>
    <row r="298" spans="1:7" ht="21" customHeight="1" x14ac:dyDescent="0.35">
      <c r="A298" s="545"/>
      <c r="B298" s="545"/>
      <c r="C298" s="545"/>
      <c r="D298" s="545"/>
      <c r="E298" s="545"/>
      <c r="F298" s="545"/>
      <c r="G298" s="545"/>
    </row>
    <row r="299" spans="1:7" ht="21" customHeight="1" x14ac:dyDescent="0.35">
      <c r="A299" s="545"/>
      <c r="B299" s="545"/>
      <c r="C299" s="545"/>
      <c r="D299" s="545"/>
      <c r="E299" s="545"/>
      <c r="F299" s="545"/>
      <c r="G299" s="545"/>
    </row>
    <row r="300" spans="1:7" ht="21" customHeight="1" x14ac:dyDescent="0.35">
      <c r="A300" s="545"/>
      <c r="B300" s="545"/>
      <c r="C300" s="545"/>
      <c r="D300" s="545"/>
      <c r="E300" s="545"/>
      <c r="F300" s="545"/>
      <c r="G300" s="545"/>
    </row>
    <row r="301" spans="1:7" ht="21" customHeight="1" x14ac:dyDescent="0.35">
      <c r="A301" s="545"/>
      <c r="B301" s="545"/>
      <c r="C301" s="545"/>
      <c r="D301" s="545"/>
      <c r="E301" s="545"/>
      <c r="F301" s="545"/>
      <c r="G301" s="545"/>
    </row>
    <row r="302" spans="1:7" ht="21" customHeight="1" x14ac:dyDescent="0.35">
      <c r="A302" s="545"/>
      <c r="B302" s="545"/>
      <c r="C302" s="545"/>
      <c r="D302" s="545"/>
      <c r="E302" s="545"/>
      <c r="F302" s="545"/>
      <c r="G302" s="545"/>
    </row>
    <row r="303" spans="1:7" ht="21" customHeight="1" x14ac:dyDescent="0.35">
      <c r="A303" s="545"/>
      <c r="B303" s="545"/>
      <c r="C303" s="545"/>
      <c r="D303" s="545"/>
      <c r="E303" s="545"/>
      <c r="F303" s="545"/>
      <c r="G303" s="545"/>
    </row>
    <row r="304" spans="1:7" ht="21" customHeight="1" x14ac:dyDescent="0.35">
      <c r="A304" s="545"/>
      <c r="B304" s="545"/>
      <c r="C304" s="545"/>
      <c r="D304" s="545"/>
      <c r="E304" s="545"/>
      <c r="F304" s="545"/>
      <c r="G304" s="545"/>
    </row>
    <row r="305" spans="1:7" ht="21" customHeight="1" x14ac:dyDescent="0.35">
      <c r="A305" s="545"/>
      <c r="B305" s="545"/>
      <c r="C305" s="545"/>
      <c r="D305" s="545"/>
      <c r="E305" s="545"/>
      <c r="F305" s="545"/>
      <c r="G305" s="545"/>
    </row>
    <row r="306" spans="1:7" ht="21" customHeight="1" x14ac:dyDescent="0.35">
      <c r="A306" s="545"/>
      <c r="B306" s="545"/>
      <c r="C306" s="545"/>
      <c r="D306" s="545"/>
      <c r="E306" s="545"/>
      <c r="F306" s="545"/>
      <c r="G306" s="545"/>
    </row>
    <row r="307" spans="1:7" ht="21" customHeight="1" x14ac:dyDescent="0.35">
      <c r="A307" s="545"/>
      <c r="B307" s="545"/>
      <c r="C307" s="545"/>
      <c r="D307" s="545"/>
      <c r="E307" s="545"/>
      <c r="F307" s="545"/>
      <c r="G307" s="545"/>
    </row>
    <row r="308" spans="1:7" ht="21" customHeight="1" x14ac:dyDescent="0.35">
      <c r="A308" s="545"/>
      <c r="B308" s="545"/>
      <c r="C308" s="545"/>
      <c r="D308" s="545"/>
      <c r="E308" s="545"/>
      <c r="F308" s="545"/>
      <c r="G308" s="545"/>
    </row>
    <row r="309" spans="1:7" ht="21" customHeight="1" x14ac:dyDescent="0.35">
      <c r="A309" s="545"/>
      <c r="B309" s="545"/>
      <c r="C309" s="545"/>
      <c r="D309" s="545"/>
      <c r="E309" s="545"/>
      <c r="F309" s="545"/>
      <c r="G309" s="545"/>
    </row>
    <row r="310" spans="1:7" ht="21" customHeight="1" x14ac:dyDescent="0.35">
      <c r="A310" s="545"/>
      <c r="B310" s="545"/>
      <c r="C310" s="545"/>
      <c r="D310" s="545"/>
      <c r="E310" s="545"/>
      <c r="F310" s="545"/>
      <c r="G310" s="545"/>
    </row>
    <row r="311" spans="1:7" ht="21" customHeight="1" x14ac:dyDescent="0.35">
      <c r="A311" s="545"/>
      <c r="B311" s="545"/>
      <c r="C311" s="545"/>
      <c r="D311" s="545"/>
      <c r="E311" s="545"/>
      <c r="F311" s="545"/>
      <c r="G311" s="545"/>
    </row>
    <row r="312" spans="1:7" ht="21" customHeight="1" x14ac:dyDescent="0.35">
      <c r="A312" s="545"/>
      <c r="B312" s="545"/>
      <c r="C312" s="545"/>
      <c r="D312" s="545"/>
      <c r="E312" s="545"/>
      <c r="F312" s="545"/>
      <c r="G312" s="545"/>
    </row>
    <row r="313" spans="1:7" ht="21" customHeight="1" x14ac:dyDescent="0.35">
      <c r="A313" s="545"/>
      <c r="B313" s="545"/>
      <c r="C313" s="545"/>
      <c r="D313" s="545"/>
      <c r="E313" s="545"/>
      <c r="F313" s="545"/>
      <c r="G313" s="545"/>
    </row>
    <row r="314" spans="1:7" ht="21" customHeight="1" x14ac:dyDescent="0.35">
      <c r="A314" s="545"/>
      <c r="B314" s="545"/>
      <c r="C314" s="545"/>
      <c r="D314" s="545"/>
      <c r="E314" s="545"/>
      <c r="F314" s="545"/>
      <c r="G314" s="545"/>
    </row>
    <row r="315" spans="1:7" ht="21" customHeight="1" x14ac:dyDescent="0.35">
      <c r="A315" s="545"/>
      <c r="B315" s="545"/>
      <c r="C315" s="545"/>
      <c r="D315" s="545"/>
      <c r="E315" s="545"/>
      <c r="F315" s="545"/>
      <c r="G315" s="545"/>
    </row>
    <row r="316" spans="1:7" ht="21" customHeight="1" x14ac:dyDescent="0.35">
      <c r="A316" s="545"/>
      <c r="B316" s="545"/>
      <c r="C316" s="545"/>
      <c r="D316" s="545"/>
      <c r="E316" s="545"/>
      <c r="F316" s="545"/>
      <c r="G316" s="545"/>
    </row>
    <row r="317" spans="1:7" ht="21" customHeight="1" x14ac:dyDescent="0.35">
      <c r="A317" s="545"/>
      <c r="B317" s="545"/>
      <c r="C317" s="545"/>
      <c r="D317" s="545"/>
      <c r="E317" s="545"/>
      <c r="F317" s="545"/>
      <c r="G317" s="545"/>
    </row>
    <row r="318" spans="1:7" ht="21" customHeight="1" x14ac:dyDescent="0.35">
      <c r="A318" s="545"/>
      <c r="B318" s="545"/>
      <c r="C318" s="545"/>
      <c r="D318" s="545"/>
      <c r="E318" s="545"/>
      <c r="F318" s="545"/>
      <c r="G318" s="545"/>
    </row>
    <row r="319" spans="1:7" ht="21" customHeight="1" x14ac:dyDescent="0.35">
      <c r="A319" s="545"/>
      <c r="B319" s="545"/>
      <c r="C319" s="545"/>
      <c r="D319" s="545"/>
      <c r="E319" s="545"/>
      <c r="F319" s="545"/>
      <c r="G319" s="545"/>
    </row>
    <row r="320" spans="1:7" ht="21" customHeight="1" x14ac:dyDescent="0.35">
      <c r="A320" s="545"/>
      <c r="B320" s="545"/>
      <c r="C320" s="545"/>
      <c r="D320" s="545"/>
      <c r="E320" s="545"/>
      <c r="F320" s="545"/>
      <c r="G320" s="545"/>
    </row>
    <row r="321" spans="1:7" ht="21" customHeight="1" x14ac:dyDescent="0.35">
      <c r="A321" s="545"/>
      <c r="B321" s="545"/>
      <c r="C321" s="545"/>
      <c r="D321" s="545"/>
      <c r="E321" s="545"/>
      <c r="F321" s="545"/>
      <c r="G321" s="545"/>
    </row>
    <row r="322" spans="1:7" ht="21" customHeight="1" x14ac:dyDescent="0.35">
      <c r="A322" s="545"/>
      <c r="B322" s="545"/>
      <c r="C322" s="545"/>
      <c r="D322" s="545"/>
      <c r="E322" s="545"/>
      <c r="F322" s="545"/>
      <c r="G322" s="545"/>
    </row>
    <row r="323" spans="1:7" ht="21" customHeight="1" x14ac:dyDescent="0.35">
      <c r="A323" s="545"/>
      <c r="B323" s="545"/>
      <c r="C323" s="545"/>
      <c r="D323" s="545"/>
      <c r="E323" s="545"/>
      <c r="F323" s="545"/>
      <c r="G323" s="545"/>
    </row>
    <row r="324" spans="1:7" ht="21" customHeight="1" x14ac:dyDescent="0.35">
      <c r="A324" s="545"/>
      <c r="B324" s="545"/>
      <c r="C324" s="545"/>
      <c r="D324" s="545"/>
      <c r="E324" s="545"/>
      <c r="F324" s="545"/>
      <c r="G324" s="545"/>
    </row>
    <row r="325" spans="1:7" ht="21" customHeight="1" x14ac:dyDescent="0.35">
      <c r="A325" s="545"/>
      <c r="B325" s="545"/>
      <c r="C325" s="545"/>
      <c r="D325" s="545"/>
      <c r="E325" s="545"/>
      <c r="F325" s="545"/>
      <c r="G325" s="545"/>
    </row>
    <row r="326" spans="1:7" ht="21" customHeight="1" x14ac:dyDescent="0.35">
      <c r="A326" s="545"/>
      <c r="B326" s="545"/>
      <c r="C326" s="545"/>
      <c r="D326" s="545"/>
      <c r="E326" s="545"/>
      <c r="F326" s="545"/>
      <c r="G326" s="545"/>
    </row>
    <row r="327" spans="1:7" ht="21" customHeight="1" x14ac:dyDescent="0.35">
      <c r="A327" s="545"/>
      <c r="B327" s="545"/>
      <c r="C327" s="545"/>
      <c r="D327" s="545"/>
      <c r="E327" s="545"/>
      <c r="F327" s="545"/>
      <c r="G327" s="545"/>
    </row>
    <row r="328" spans="1:7" ht="21" customHeight="1" x14ac:dyDescent="0.35">
      <c r="A328" s="545"/>
      <c r="B328" s="545"/>
      <c r="C328" s="545"/>
      <c r="D328" s="545"/>
      <c r="E328" s="545"/>
      <c r="F328" s="545"/>
      <c r="G328" s="545"/>
    </row>
    <row r="329" spans="1:7" ht="21" customHeight="1" x14ac:dyDescent="0.35">
      <c r="A329" s="545"/>
      <c r="B329" s="545"/>
      <c r="C329" s="545"/>
      <c r="D329" s="545"/>
      <c r="E329" s="545"/>
      <c r="F329" s="545"/>
      <c r="G329" s="545"/>
    </row>
    <row r="330" spans="1:7" ht="21" customHeight="1" x14ac:dyDescent="0.35">
      <c r="A330" s="545"/>
      <c r="B330" s="545"/>
      <c r="C330" s="545"/>
      <c r="D330" s="545"/>
      <c r="E330" s="545"/>
      <c r="F330" s="545"/>
      <c r="G330" s="545"/>
    </row>
    <row r="331" spans="1:7" ht="21" customHeight="1" x14ac:dyDescent="0.35">
      <c r="A331" s="545"/>
      <c r="B331" s="545"/>
      <c r="C331" s="545"/>
      <c r="D331" s="545"/>
      <c r="E331" s="545"/>
      <c r="F331" s="545"/>
      <c r="G331" s="545"/>
    </row>
    <row r="332" spans="1:7" ht="21" customHeight="1" x14ac:dyDescent="0.35">
      <c r="A332" s="545"/>
      <c r="B332" s="545"/>
      <c r="C332" s="545"/>
      <c r="D332" s="545"/>
      <c r="E332" s="545"/>
      <c r="F332" s="545"/>
      <c r="G332" s="545"/>
    </row>
    <row r="333" spans="1:7" ht="21" customHeight="1" x14ac:dyDescent="0.35">
      <c r="A333" s="545"/>
      <c r="B333" s="545"/>
      <c r="C333" s="545"/>
      <c r="D333" s="545"/>
      <c r="E333" s="545"/>
      <c r="F333" s="545"/>
      <c r="G333" s="545"/>
    </row>
    <row r="334" spans="1:7" ht="21" customHeight="1" x14ac:dyDescent="0.35">
      <c r="A334" s="545"/>
      <c r="B334" s="545"/>
      <c r="C334" s="545"/>
      <c r="D334" s="545"/>
      <c r="E334" s="545"/>
      <c r="F334" s="545"/>
      <c r="G334" s="545"/>
    </row>
    <row r="335" spans="1:7" ht="21" customHeight="1" x14ac:dyDescent="0.35">
      <c r="A335" s="545"/>
      <c r="B335" s="545"/>
      <c r="C335" s="545"/>
      <c r="D335" s="545"/>
      <c r="E335" s="545"/>
      <c r="F335" s="545"/>
      <c r="G335" s="545"/>
    </row>
    <row r="336" spans="1:7" ht="21" customHeight="1" x14ac:dyDescent="0.35">
      <c r="A336" s="545"/>
      <c r="B336" s="545"/>
      <c r="C336" s="545"/>
      <c r="D336" s="545"/>
      <c r="E336" s="545"/>
      <c r="F336" s="545"/>
      <c r="G336" s="545"/>
    </row>
    <row r="337" spans="1:7" ht="21" customHeight="1" x14ac:dyDescent="0.35">
      <c r="A337" s="545"/>
      <c r="B337" s="545"/>
      <c r="C337" s="545"/>
      <c r="D337" s="545"/>
      <c r="E337" s="545"/>
      <c r="F337" s="545"/>
      <c r="G337" s="545"/>
    </row>
    <row r="338" spans="1:7" ht="21" customHeight="1" x14ac:dyDescent="0.35">
      <c r="A338" s="545"/>
      <c r="B338" s="545"/>
      <c r="C338" s="545"/>
      <c r="D338" s="545"/>
      <c r="E338" s="545"/>
      <c r="F338" s="545"/>
      <c r="G338" s="545"/>
    </row>
    <row r="339" spans="1:7" ht="21" customHeight="1" x14ac:dyDescent="0.35">
      <c r="A339" s="545"/>
      <c r="B339" s="545"/>
      <c r="C339" s="545"/>
      <c r="D339" s="545"/>
      <c r="E339" s="545"/>
      <c r="F339" s="545"/>
      <c r="G339" s="545"/>
    </row>
    <row r="340" spans="1:7" ht="21" customHeight="1" x14ac:dyDescent="0.35">
      <c r="A340" s="545"/>
      <c r="B340" s="545"/>
      <c r="C340" s="545"/>
      <c r="D340" s="545"/>
      <c r="E340" s="545"/>
      <c r="F340" s="545"/>
      <c r="G340" s="545"/>
    </row>
    <row r="341" spans="1:7" ht="21" customHeight="1" x14ac:dyDescent="0.35">
      <c r="A341" s="545"/>
      <c r="B341" s="545"/>
      <c r="C341" s="545"/>
      <c r="D341" s="545"/>
      <c r="E341" s="545"/>
      <c r="F341" s="545"/>
      <c r="G341" s="545"/>
    </row>
    <row r="342" spans="1:7" ht="21" customHeight="1" x14ac:dyDescent="0.35">
      <c r="A342" s="545"/>
      <c r="B342" s="545"/>
      <c r="C342" s="545"/>
      <c r="D342" s="545"/>
      <c r="E342" s="545"/>
      <c r="F342" s="545"/>
      <c r="G342" s="545"/>
    </row>
    <row r="343" spans="1:7" ht="21" customHeight="1" x14ac:dyDescent="0.35">
      <c r="A343" s="545"/>
      <c r="B343" s="545"/>
      <c r="C343" s="545"/>
      <c r="D343" s="545"/>
      <c r="E343" s="545"/>
      <c r="F343" s="545"/>
      <c r="G343" s="545"/>
    </row>
    <row r="344" spans="1:7" ht="21" customHeight="1" x14ac:dyDescent="0.35">
      <c r="A344" s="545"/>
      <c r="B344" s="545"/>
      <c r="C344" s="545"/>
      <c r="D344" s="545"/>
      <c r="E344" s="545"/>
      <c r="F344" s="545"/>
      <c r="G344" s="545"/>
    </row>
    <row r="345" spans="1:7" ht="21" customHeight="1" x14ac:dyDescent="0.35">
      <c r="A345" s="545"/>
      <c r="B345" s="545"/>
      <c r="C345" s="545"/>
      <c r="D345" s="545"/>
      <c r="E345" s="545"/>
      <c r="F345" s="545"/>
      <c r="G345" s="545"/>
    </row>
    <row r="346" spans="1:7" ht="21" customHeight="1" x14ac:dyDescent="0.35">
      <c r="A346" s="545"/>
      <c r="B346" s="545"/>
      <c r="C346" s="545"/>
      <c r="D346" s="545"/>
      <c r="E346" s="545"/>
      <c r="F346" s="545"/>
      <c r="G346" s="545"/>
    </row>
    <row r="347" spans="1:7" ht="21" customHeight="1" x14ac:dyDescent="0.35">
      <c r="A347" s="545"/>
      <c r="B347" s="545"/>
      <c r="C347" s="545"/>
      <c r="D347" s="545"/>
      <c r="E347" s="545"/>
      <c r="F347" s="545"/>
      <c r="G347" s="545"/>
    </row>
    <row r="348" spans="1:7" ht="21" customHeight="1" x14ac:dyDescent="0.35">
      <c r="A348" s="545"/>
      <c r="B348" s="545"/>
      <c r="C348" s="545"/>
      <c r="D348" s="545"/>
      <c r="E348" s="545"/>
      <c r="F348" s="545"/>
      <c r="G348" s="545"/>
    </row>
    <row r="349" spans="1:7" ht="21" customHeight="1" x14ac:dyDescent="0.35">
      <c r="A349" s="545"/>
      <c r="B349" s="545"/>
      <c r="C349" s="545"/>
      <c r="D349" s="545"/>
      <c r="E349" s="545"/>
      <c r="F349" s="545"/>
      <c r="G349" s="545"/>
    </row>
    <row r="350" spans="1:7" ht="21" customHeight="1" x14ac:dyDescent="0.35">
      <c r="A350" s="545"/>
      <c r="B350" s="545"/>
      <c r="C350" s="545"/>
      <c r="D350" s="545"/>
      <c r="E350" s="545"/>
      <c r="F350" s="545"/>
      <c r="G350" s="545"/>
    </row>
    <row r="351" spans="1:7" ht="21" customHeight="1" x14ac:dyDescent="0.35">
      <c r="A351" s="545"/>
      <c r="B351" s="545"/>
      <c r="C351" s="545"/>
      <c r="D351" s="545"/>
      <c r="E351" s="545"/>
      <c r="F351" s="545"/>
      <c r="G351" s="545"/>
    </row>
    <row r="352" spans="1:7" ht="21" customHeight="1" x14ac:dyDescent="0.35">
      <c r="A352" s="545"/>
      <c r="B352" s="545"/>
      <c r="C352" s="545"/>
      <c r="D352" s="545"/>
      <c r="E352" s="545"/>
      <c r="F352" s="545"/>
      <c r="G352" s="545"/>
    </row>
    <row r="353" spans="1:7" ht="21" customHeight="1" x14ac:dyDescent="0.35">
      <c r="A353" s="545"/>
      <c r="B353" s="545"/>
      <c r="C353" s="545"/>
      <c r="D353" s="545"/>
      <c r="E353" s="545"/>
      <c r="F353" s="545"/>
      <c r="G353" s="545"/>
    </row>
    <row r="354" spans="1:7" ht="21" customHeight="1" x14ac:dyDescent="0.35">
      <c r="A354" s="545"/>
      <c r="B354" s="545"/>
      <c r="C354" s="545"/>
      <c r="D354" s="545"/>
      <c r="E354" s="545"/>
      <c r="F354" s="545"/>
      <c r="G354" s="545"/>
    </row>
    <row r="355" spans="1:7" ht="21" customHeight="1" x14ac:dyDescent="0.35">
      <c r="A355" s="545"/>
      <c r="B355" s="545"/>
      <c r="C355" s="545"/>
      <c r="D355" s="545"/>
      <c r="E355" s="545"/>
      <c r="F355" s="545"/>
      <c r="G355" s="545"/>
    </row>
    <row r="356" spans="1:7" ht="21" customHeight="1" x14ac:dyDescent="0.35">
      <c r="A356" s="545"/>
      <c r="B356" s="545"/>
      <c r="C356" s="545"/>
      <c r="D356" s="545"/>
      <c r="E356" s="545"/>
      <c r="F356" s="545"/>
      <c r="G356" s="545"/>
    </row>
    <row r="357" spans="1:7" ht="21" customHeight="1" x14ac:dyDescent="0.35">
      <c r="A357" s="545"/>
      <c r="B357" s="545"/>
      <c r="C357" s="545"/>
      <c r="D357" s="545"/>
      <c r="E357" s="545"/>
      <c r="F357" s="545"/>
      <c r="G357" s="545"/>
    </row>
    <row r="358" spans="1:7" ht="21" customHeight="1" x14ac:dyDescent="0.35">
      <c r="A358" s="545"/>
      <c r="B358" s="545"/>
      <c r="C358" s="545"/>
      <c r="D358" s="545"/>
      <c r="E358" s="545"/>
      <c r="F358" s="545"/>
      <c r="G358" s="545"/>
    </row>
    <row r="359" spans="1:7" ht="21" customHeight="1" x14ac:dyDescent="0.35">
      <c r="A359" s="545"/>
      <c r="B359" s="545"/>
      <c r="C359" s="545"/>
      <c r="D359" s="545"/>
      <c r="E359" s="545"/>
      <c r="F359" s="545"/>
      <c r="G359" s="545"/>
    </row>
    <row r="360" spans="1:7" ht="21" customHeight="1" x14ac:dyDescent="0.35">
      <c r="A360" s="545"/>
      <c r="B360" s="545"/>
      <c r="C360" s="545"/>
      <c r="D360" s="545"/>
      <c r="E360" s="545"/>
      <c r="F360" s="545"/>
      <c r="G360" s="545"/>
    </row>
    <row r="361" spans="1:7" ht="21" customHeight="1" x14ac:dyDescent="0.35">
      <c r="A361" s="545"/>
      <c r="B361" s="545"/>
      <c r="C361" s="545"/>
      <c r="D361" s="545"/>
      <c r="E361" s="545"/>
      <c r="F361" s="545"/>
      <c r="G361" s="545"/>
    </row>
    <row r="362" spans="1:7" ht="21" customHeight="1" x14ac:dyDescent="0.35">
      <c r="A362" s="545"/>
      <c r="B362" s="545"/>
      <c r="C362" s="545"/>
      <c r="D362" s="545"/>
      <c r="E362" s="545"/>
      <c r="F362" s="545"/>
      <c r="G362" s="545"/>
    </row>
    <row r="363" spans="1:7" ht="21" customHeight="1" x14ac:dyDescent="0.35">
      <c r="A363" s="545"/>
      <c r="B363" s="545"/>
      <c r="C363" s="545"/>
      <c r="D363" s="545"/>
      <c r="E363" s="545"/>
      <c r="F363" s="545"/>
      <c r="G363" s="545"/>
    </row>
    <row r="364" spans="1:7" ht="21" customHeight="1" x14ac:dyDescent="0.35">
      <c r="A364" s="545"/>
      <c r="B364" s="545"/>
      <c r="C364" s="545"/>
      <c r="D364" s="545"/>
      <c r="E364" s="545"/>
      <c r="F364" s="545"/>
      <c r="G364" s="545"/>
    </row>
    <row r="365" spans="1:7" ht="21" customHeight="1" x14ac:dyDescent="0.35">
      <c r="A365" s="545"/>
      <c r="B365" s="545"/>
      <c r="C365" s="545"/>
      <c r="D365" s="545"/>
      <c r="E365" s="545"/>
      <c r="F365" s="545"/>
      <c r="G365" s="545"/>
    </row>
    <row r="366" spans="1:7" ht="21" customHeight="1" x14ac:dyDescent="0.35">
      <c r="A366" s="545"/>
      <c r="B366" s="545"/>
      <c r="C366" s="545"/>
      <c r="D366" s="545"/>
      <c r="E366" s="545"/>
      <c r="F366" s="545"/>
      <c r="G366" s="545"/>
    </row>
    <row r="367" spans="1:7" ht="21" customHeight="1" x14ac:dyDescent="0.35">
      <c r="A367" s="545"/>
      <c r="B367" s="545"/>
      <c r="C367" s="545"/>
      <c r="D367" s="545"/>
      <c r="E367" s="545"/>
      <c r="F367" s="545"/>
      <c r="G367" s="545"/>
    </row>
    <row r="368" spans="1:7" ht="21" customHeight="1" x14ac:dyDescent="0.35">
      <c r="A368" s="545"/>
      <c r="B368" s="545"/>
      <c r="C368" s="545"/>
      <c r="D368" s="545"/>
      <c r="E368" s="545"/>
      <c r="F368" s="545"/>
      <c r="G368" s="545"/>
    </row>
    <row r="369" spans="1:7" ht="21" customHeight="1" x14ac:dyDescent="0.35">
      <c r="A369" s="545"/>
      <c r="B369" s="545"/>
      <c r="C369" s="545"/>
      <c r="D369" s="545"/>
      <c r="E369" s="545"/>
      <c r="F369" s="545"/>
      <c r="G369" s="545"/>
    </row>
    <row r="370" spans="1:7" ht="21" customHeight="1" x14ac:dyDescent="0.35">
      <c r="A370" s="545"/>
      <c r="B370" s="545"/>
      <c r="C370" s="545"/>
      <c r="D370" s="545"/>
      <c r="E370" s="545"/>
      <c r="F370" s="545"/>
      <c r="G370" s="545"/>
    </row>
    <row r="371" spans="1:7" ht="21" customHeight="1" x14ac:dyDescent="0.35">
      <c r="A371" s="545"/>
      <c r="B371" s="545"/>
      <c r="C371" s="545"/>
      <c r="D371" s="545"/>
      <c r="E371" s="545"/>
      <c r="F371" s="545"/>
      <c r="G371" s="545"/>
    </row>
    <row r="372" spans="1:7" ht="21" customHeight="1" x14ac:dyDescent="0.35">
      <c r="A372" s="545"/>
      <c r="B372" s="545"/>
      <c r="C372" s="545"/>
      <c r="D372" s="545"/>
      <c r="E372" s="545"/>
      <c r="F372" s="545"/>
      <c r="G372" s="545"/>
    </row>
    <row r="373" spans="1:7" ht="21" customHeight="1" x14ac:dyDescent="0.35">
      <c r="A373" s="545"/>
      <c r="B373" s="545"/>
      <c r="C373" s="545"/>
      <c r="D373" s="545"/>
      <c r="E373" s="545"/>
      <c r="F373" s="545"/>
      <c r="G373" s="545"/>
    </row>
    <row r="374" spans="1:7" ht="21" customHeight="1" x14ac:dyDescent="0.35">
      <c r="A374" s="545"/>
      <c r="B374" s="545"/>
      <c r="C374" s="545"/>
      <c r="D374" s="545"/>
      <c r="E374" s="545"/>
      <c r="F374" s="545"/>
      <c r="G374" s="545"/>
    </row>
    <row r="375" spans="1:7" ht="21" customHeight="1" x14ac:dyDescent="0.35">
      <c r="A375" s="545"/>
      <c r="B375" s="545"/>
      <c r="C375" s="545"/>
      <c r="D375" s="545"/>
      <c r="E375" s="545"/>
      <c r="F375" s="545"/>
      <c r="G375" s="545"/>
    </row>
    <row r="376" spans="1:7" ht="21" customHeight="1" x14ac:dyDescent="0.35">
      <c r="A376" s="545"/>
      <c r="B376" s="545"/>
      <c r="C376" s="545"/>
      <c r="D376" s="545"/>
      <c r="E376" s="545"/>
      <c r="F376" s="545"/>
      <c r="G376" s="545"/>
    </row>
    <row r="377" spans="1:7" ht="21" customHeight="1" x14ac:dyDescent="0.35">
      <c r="A377" s="545"/>
      <c r="B377" s="545"/>
      <c r="C377" s="545"/>
      <c r="D377" s="545"/>
      <c r="E377" s="545"/>
      <c r="F377" s="545"/>
      <c r="G377" s="545"/>
    </row>
    <row r="378" spans="1:7" ht="21" customHeight="1" x14ac:dyDescent="0.35">
      <c r="A378" s="545"/>
      <c r="B378" s="545"/>
      <c r="C378" s="545"/>
      <c r="D378" s="545"/>
      <c r="E378" s="545"/>
      <c r="F378" s="545"/>
      <c r="G378" s="545"/>
    </row>
    <row r="379" spans="1:7" ht="21" customHeight="1" x14ac:dyDescent="0.35">
      <c r="A379" s="545"/>
      <c r="B379" s="545"/>
      <c r="C379" s="545"/>
      <c r="D379" s="545"/>
      <c r="E379" s="545"/>
      <c r="F379" s="545"/>
      <c r="G379" s="545"/>
    </row>
    <row r="380" spans="1:7" ht="21" customHeight="1" x14ac:dyDescent="0.35">
      <c r="A380" s="545"/>
      <c r="B380" s="545"/>
      <c r="C380" s="545"/>
      <c r="D380" s="545"/>
      <c r="E380" s="545"/>
      <c r="F380" s="545"/>
      <c r="G380" s="545"/>
    </row>
    <row r="381" spans="1:7" ht="21" customHeight="1" x14ac:dyDescent="0.35">
      <c r="A381" s="545"/>
      <c r="B381" s="545"/>
      <c r="C381" s="545"/>
      <c r="D381" s="545"/>
      <c r="E381" s="545"/>
      <c r="F381" s="545"/>
      <c r="G381" s="545"/>
    </row>
    <row r="382" spans="1:7" ht="21" customHeight="1" x14ac:dyDescent="0.35">
      <c r="A382" s="545"/>
      <c r="B382" s="545"/>
      <c r="C382" s="545"/>
      <c r="D382" s="545"/>
      <c r="E382" s="545"/>
      <c r="F382" s="545"/>
      <c r="G382" s="545"/>
    </row>
    <row r="383" spans="1:7" ht="21" customHeight="1" x14ac:dyDescent="0.35">
      <c r="A383" s="545"/>
      <c r="B383" s="545"/>
      <c r="C383" s="545"/>
      <c r="D383" s="545"/>
      <c r="E383" s="545"/>
      <c r="F383" s="545"/>
      <c r="G383" s="545"/>
    </row>
    <row r="384" spans="1:7" ht="21" customHeight="1" x14ac:dyDescent="0.35">
      <c r="A384" s="545"/>
      <c r="B384" s="545"/>
      <c r="C384" s="545"/>
      <c r="D384" s="545"/>
      <c r="E384" s="545"/>
      <c r="F384" s="545"/>
      <c r="G384" s="545"/>
    </row>
    <row r="385" spans="1:7" ht="21" customHeight="1" x14ac:dyDescent="0.35">
      <c r="A385" s="545"/>
      <c r="B385" s="545"/>
      <c r="C385" s="545"/>
      <c r="D385" s="545"/>
      <c r="E385" s="545"/>
      <c r="F385" s="545"/>
      <c r="G385" s="545"/>
    </row>
    <row r="386" spans="1:7" ht="21" customHeight="1" x14ac:dyDescent="0.35">
      <c r="A386" s="545"/>
      <c r="B386" s="545"/>
      <c r="C386" s="545"/>
      <c r="D386" s="545"/>
      <c r="E386" s="545"/>
      <c r="F386" s="545"/>
      <c r="G386" s="545"/>
    </row>
    <row r="387" spans="1:7" ht="21" customHeight="1" x14ac:dyDescent="0.35">
      <c r="A387" s="545"/>
      <c r="B387" s="545"/>
      <c r="C387" s="545"/>
      <c r="D387" s="545"/>
      <c r="E387" s="545"/>
      <c r="F387" s="545"/>
      <c r="G387" s="545"/>
    </row>
    <row r="388" spans="1:7" ht="21" customHeight="1" x14ac:dyDescent="0.35">
      <c r="A388" s="545"/>
      <c r="B388" s="545"/>
      <c r="C388" s="545"/>
      <c r="D388" s="545"/>
      <c r="E388" s="545"/>
      <c r="F388" s="545"/>
      <c r="G388" s="545"/>
    </row>
    <row r="389" spans="1:7" ht="21" customHeight="1" x14ac:dyDescent="0.35">
      <c r="A389" s="545"/>
      <c r="B389" s="545"/>
      <c r="C389" s="545"/>
      <c r="D389" s="545"/>
      <c r="E389" s="545"/>
      <c r="F389" s="545"/>
      <c r="G389" s="545"/>
    </row>
    <row r="390" spans="1:7" ht="21" customHeight="1" x14ac:dyDescent="0.35">
      <c r="A390" s="545"/>
      <c r="B390" s="545"/>
      <c r="C390" s="545"/>
      <c r="D390" s="545"/>
      <c r="E390" s="545"/>
      <c r="F390" s="545"/>
      <c r="G390" s="545"/>
    </row>
    <row r="391" spans="1:7" ht="21" customHeight="1" x14ac:dyDescent="0.35">
      <c r="A391" s="545"/>
      <c r="B391" s="545"/>
      <c r="C391" s="545"/>
      <c r="D391" s="545"/>
      <c r="E391" s="545"/>
      <c r="F391" s="545"/>
      <c r="G391" s="545"/>
    </row>
    <row r="392" spans="1:7" ht="21" customHeight="1" x14ac:dyDescent="0.35">
      <c r="A392" s="545"/>
      <c r="B392" s="545"/>
      <c r="C392" s="545"/>
      <c r="D392" s="545"/>
      <c r="E392" s="545"/>
      <c r="F392" s="545"/>
      <c r="G392" s="545"/>
    </row>
    <row r="393" spans="1:7" ht="21" customHeight="1" x14ac:dyDescent="0.35">
      <c r="A393" s="545"/>
      <c r="B393" s="545"/>
      <c r="C393" s="545"/>
      <c r="D393" s="545"/>
      <c r="E393" s="545"/>
      <c r="F393" s="545"/>
      <c r="G393" s="545"/>
    </row>
    <row r="394" spans="1:7" ht="21" customHeight="1" x14ac:dyDescent="0.35">
      <c r="A394" s="545"/>
      <c r="B394" s="545"/>
      <c r="C394" s="545"/>
      <c r="D394" s="545"/>
      <c r="E394" s="545"/>
      <c r="F394" s="545"/>
      <c r="G394" s="545"/>
    </row>
    <row r="395" spans="1:7" ht="21" customHeight="1" x14ac:dyDescent="0.35">
      <c r="A395" s="545"/>
      <c r="B395" s="545"/>
      <c r="C395" s="545"/>
      <c r="D395" s="545"/>
      <c r="E395" s="545"/>
      <c r="F395" s="545"/>
      <c r="G395" s="545"/>
    </row>
    <row r="396" spans="1:7" ht="21" customHeight="1" x14ac:dyDescent="0.35">
      <c r="A396" s="545"/>
      <c r="B396" s="545"/>
      <c r="C396" s="545"/>
      <c r="D396" s="545"/>
      <c r="E396" s="545"/>
      <c r="F396" s="545"/>
      <c r="G396" s="545"/>
    </row>
    <row r="397" spans="1:7" ht="21" customHeight="1" x14ac:dyDescent="0.35">
      <c r="A397" s="545"/>
      <c r="B397" s="545"/>
      <c r="C397" s="545"/>
      <c r="D397" s="545"/>
      <c r="E397" s="545"/>
      <c r="F397" s="545"/>
      <c r="G397" s="545"/>
    </row>
    <row r="398" spans="1:7" ht="21" customHeight="1" x14ac:dyDescent="0.35">
      <c r="A398" s="545"/>
      <c r="B398" s="545"/>
      <c r="C398" s="545"/>
      <c r="D398" s="545"/>
      <c r="E398" s="545"/>
      <c r="F398" s="545"/>
      <c r="G398" s="545"/>
    </row>
    <row r="399" spans="1:7" ht="21" customHeight="1" x14ac:dyDescent="0.35">
      <c r="A399" s="545"/>
      <c r="B399" s="545"/>
      <c r="C399" s="545"/>
      <c r="D399" s="545"/>
      <c r="E399" s="545"/>
      <c r="F399" s="545"/>
      <c r="G399" s="545"/>
    </row>
    <row r="400" spans="1:7" ht="21" customHeight="1" x14ac:dyDescent="0.35">
      <c r="A400" s="545"/>
      <c r="B400" s="545"/>
      <c r="C400" s="545"/>
      <c r="D400" s="545"/>
      <c r="E400" s="545"/>
      <c r="F400" s="545"/>
      <c r="G400" s="545"/>
    </row>
    <row r="401" spans="1:7" ht="21" customHeight="1" x14ac:dyDescent="0.35">
      <c r="A401" s="545"/>
      <c r="B401" s="545"/>
      <c r="C401" s="545"/>
      <c r="D401" s="545"/>
      <c r="E401" s="545"/>
      <c r="F401" s="545"/>
      <c r="G401" s="545"/>
    </row>
    <row r="402" spans="1:7" ht="21" customHeight="1" x14ac:dyDescent="0.35">
      <c r="A402" s="545"/>
      <c r="B402" s="545"/>
      <c r="C402" s="545"/>
      <c r="D402" s="545"/>
      <c r="E402" s="545"/>
      <c r="F402" s="545"/>
      <c r="G402" s="545"/>
    </row>
    <row r="403" spans="1:7" ht="21" customHeight="1" x14ac:dyDescent="0.35">
      <c r="A403" s="545"/>
      <c r="B403" s="545"/>
      <c r="C403" s="545"/>
      <c r="D403" s="545"/>
      <c r="E403" s="545"/>
      <c r="F403" s="545"/>
      <c r="G403" s="545"/>
    </row>
    <row r="404" spans="1:7" ht="21" customHeight="1" x14ac:dyDescent="0.35">
      <c r="A404" s="545"/>
      <c r="B404" s="545"/>
      <c r="C404" s="545"/>
      <c r="D404" s="545"/>
      <c r="E404" s="545"/>
      <c r="F404" s="545"/>
      <c r="G404" s="545"/>
    </row>
    <row r="405" spans="1:7" ht="21" customHeight="1" x14ac:dyDescent="0.35">
      <c r="A405" s="545"/>
      <c r="B405" s="545"/>
      <c r="C405" s="545"/>
      <c r="D405" s="545"/>
      <c r="E405" s="545"/>
      <c r="F405" s="545"/>
      <c r="G405" s="545"/>
    </row>
    <row r="406" spans="1:7" ht="21" customHeight="1" x14ac:dyDescent="0.35">
      <c r="A406" s="545"/>
      <c r="B406" s="545"/>
      <c r="C406" s="545"/>
      <c r="D406" s="545"/>
      <c r="E406" s="545"/>
      <c r="F406" s="545"/>
      <c r="G406" s="545"/>
    </row>
    <row r="407" spans="1:7" ht="21" customHeight="1" x14ac:dyDescent="0.35">
      <c r="A407" s="545"/>
      <c r="B407" s="545"/>
      <c r="C407" s="545"/>
      <c r="D407" s="545"/>
      <c r="E407" s="545"/>
      <c r="F407" s="545"/>
      <c r="G407" s="545"/>
    </row>
    <row r="408" spans="1:7" ht="21" customHeight="1" x14ac:dyDescent="0.35">
      <c r="A408" s="545"/>
      <c r="B408" s="545"/>
      <c r="C408" s="545"/>
      <c r="D408" s="545"/>
      <c r="E408" s="545"/>
      <c r="F408" s="545"/>
      <c r="G408" s="545"/>
    </row>
    <row r="409" spans="1:7" ht="21" customHeight="1" x14ac:dyDescent="0.35">
      <c r="A409" s="545"/>
      <c r="B409" s="545"/>
      <c r="C409" s="545"/>
      <c r="D409" s="545"/>
      <c r="E409" s="545"/>
      <c r="F409" s="545"/>
      <c r="G409" s="545"/>
    </row>
    <row r="410" spans="1:7" ht="21" customHeight="1" x14ac:dyDescent="0.35">
      <c r="A410" s="545"/>
      <c r="B410" s="545"/>
      <c r="C410" s="545"/>
      <c r="D410" s="545"/>
      <c r="E410" s="545"/>
      <c r="F410" s="545"/>
      <c r="G410" s="545"/>
    </row>
    <row r="411" spans="1:7" ht="21" customHeight="1" x14ac:dyDescent="0.35">
      <c r="A411" s="545"/>
      <c r="B411" s="545"/>
      <c r="C411" s="545"/>
      <c r="D411" s="545"/>
      <c r="E411" s="545"/>
      <c r="F411" s="545"/>
      <c r="G411" s="545"/>
    </row>
    <row r="412" spans="1:7" ht="21" customHeight="1" x14ac:dyDescent="0.35">
      <c r="A412" s="545"/>
      <c r="B412" s="545"/>
      <c r="C412" s="545"/>
      <c r="D412" s="545"/>
      <c r="E412" s="545"/>
      <c r="F412" s="545"/>
      <c r="G412" s="545"/>
    </row>
    <row r="413" spans="1:7" ht="21" customHeight="1" x14ac:dyDescent="0.35">
      <c r="A413" s="545"/>
      <c r="B413" s="545"/>
      <c r="C413" s="545"/>
      <c r="D413" s="545"/>
      <c r="E413" s="545"/>
      <c r="F413" s="545"/>
      <c r="G413" s="545"/>
    </row>
    <row r="414" spans="1:7" ht="21" customHeight="1" x14ac:dyDescent="0.35">
      <c r="A414" s="545"/>
      <c r="B414" s="545"/>
      <c r="C414" s="545"/>
      <c r="D414" s="545"/>
      <c r="E414" s="545"/>
      <c r="F414" s="545"/>
      <c r="G414" s="545"/>
    </row>
    <row r="415" spans="1:7" ht="21" customHeight="1" x14ac:dyDescent="0.35">
      <c r="A415" s="545"/>
      <c r="B415" s="545"/>
      <c r="C415" s="545"/>
      <c r="D415" s="545"/>
      <c r="E415" s="545"/>
      <c r="F415" s="545"/>
      <c r="G415" s="545"/>
    </row>
    <row r="416" spans="1:7" ht="21" customHeight="1" x14ac:dyDescent="0.35">
      <c r="A416" s="545"/>
      <c r="B416" s="545"/>
      <c r="C416" s="545"/>
      <c r="D416" s="545"/>
      <c r="E416" s="545"/>
      <c r="F416" s="545"/>
      <c r="G416" s="545"/>
    </row>
    <row r="417" spans="1:7" ht="21" customHeight="1" x14ac:dyDescent="0.35">
      <c r="A417" s="545"/>
      <c r="B417" s="545"/>
      <c r="C417" s="545"/>
      <c r="D417" s="545"/>
      <c r="E417" s="545"/>
      <c r="F417" s="545"/>
      <c r="G417" s="545"/>
    </row>
    <row r="418" spans="1:7" ht="21" customHeight="1" x14ac:dyDescent="0.35">
      <c r="A418" s="545"/>
      <c r="B418" s="545"/>
      <c r="C418" s="545"/>
      <c r="D418" s="545"/>
      <c r="E418" s="545"/>
      <c r="F418" s="545"/>
      <c r="G418" s="545"/>
    </row>
    <row r="419" spans="1:7" ht="21" customHeight="1" x14ac:dyDescent="0.35">
      <c r="A419" s="545"/>
      <c r="B419" s="545"/>
      <c r="C419" s="545"/>
      <c r="D419" s="545"/>
      <c r="E419" s="545"/>
      <c r="F419" s="545"/>
      <c r="G419" s="545"/>
    </row>
    <row r="420" spans="1:7" ht="21" customHeight="1" x14ac:dyDescent="0.35">
      <c r="A420" s="545"/>
      <c r="B420" s="545"/>
      <c r="C420" s="545"/>
      <c r="D420" s="545"/>
      <c r="E420" s="545"/>
      <c r="F420" s="545"/>
      <c r="G420" s="545"/>
    </row>
    <row r="421" spans="1:7" ht="21" customHeight="1" x14ac:dyDescent="0.35">
      <c r="A421" s="545"/>
      <c r="B421" s="545"/>
      <c r="C421" s="545"/>
      <c r="D421" s="545"/>
      <c r="E421" s="545"/>
      <c r="F421" s="545"/>
      <c r="G421" s="545"/>
    </row>
    <row r="422" spans="1:7" ht="21" customHeight="1" x14ac:dyDescent="0.35">
      <c r="A422" s="545"/>
      <c r="B422" s="545"/>
      <c r="C422" s="545"/>
      <c r="D422" s="545"/>
      <c r="E422" s="545"/>
      <c r="F422" s="545"/>
      <c r="G422" s="545"/>
    </row>
    <row r="423" spans="1:7" ht="21" customHeight="1" x14ac:dyDescent="0.35">
      <c r="A423" s="545"/>
      <c r="B423" s="545"/>
      <c r="C423" s="545"/>
      <c r="D423" s="545"/>
      <c r="E423" s="545"/>
      <c r="F423" s="545"/>
      <c r="G423" s="545"/>
    </row>
    <row r="424" spans="1:7" ht="21" customHeight="1" x14ac:dyDescent="0.35">
      <c r="A424" s="545"/>
      <c r="B424" s="545"/>
      <c r="C424" s="545"/>
      <c r="D424" s="545"/>
      <c r="E424" s="545"/>
      <c r="F424" s="545"/>
      <c r="G424" s="545"/>
    </row>
    <row r="425" spans="1:7" ht="21" customHeight="1" x14ac:dyDescent="0.35">
      <c r="A425" s="545"/>
      <c r="B425" s="545"/>
      <c r="C425" s="545"/>
      <c r="D425" s="545"/>
      <c r="E425" s="545"/>
      <c r="F425" s="545"/>
      <c r="G425" s="545"/>
    </row>
    <row r="426" spans="1:7" ht="21" customHeight="1" x14ac:dyDescent="0.35">
      <c r="A426" s="545"/>
      <c r="B426" s="545"/>
      <c r="C426" s="545"/>
      <c r="D426" s="545"/>
      <c r="E426" s="545"/>
      <c r="F426" s="545"/>
      <c r="G426" s="545"/>
    </row>
    <row r="427" spans="1:7" ht="21" customHeight="1" x14ac:dyDescent="0.35">
      <c r="A427" s="545"/>
      <c r="B427" s="545"/>
      <c r="C427" s="545"/>
      <c r="D427" s="545"/>
      <c r="E427" s="545"/>
      <c r="F427" s="545"/>
      <c r="G427" s="545"/>
    </row>
    <row r="428" spans="1:7" ht="21" customHeight="1" x14ac:dyDescent="0.35">
      <c r="A428" s="545"/>
      <c r="B428" s="545"/>
      <c r="C428" s="545"/>
      <c r="D428" s="545"/>
      <c r="E428" s="545"/>
      <c r="F428" s="545"/>
      <c r="G428" s="545"/>
    </row>
    <row r="429" spans="1:7" ht="21" customHeight="1" x14ac:dyDescent="0.35">
      <c r="A429" s="545"/>
      <c r="B429" s="545"/>
      <c r="C429" s="545"/>
      <c r="D429" s="545"/>
      <c r="E429" s="545"/>
      <c r="F429" s="545"/>
      <c r="G429" s="545"/>
    </row>
    <row r="430" spans="1:7" ht="21" customHeight="1" x14ac:dyDescent="0.35">
      <c r="A430" s="545"/>
      <c r="B430" s="545"/>
      <c r="C430" s="545"/>
      <c r="D430" s="545"/>
      <c r="E430" s="545"/>
      <c r="F430" s="545"/>
      <c r="G430" s="545"/>
    </row>
    <row r="431" spans="1:7" ht="21" customHeight="1" x14ac:dyDescent="0.35">
      <c r="A431" s="545"/>
      <c r="B431" s="545"/>
      <c r="C431" s="545"/>
      <c r="D431" s="545"/>
      <c r="E431" s="545"/>
      <c r="F431" s="545"/>
      <c r="G431" s="545"/>
    </row>
    <row r="432" spans="1:7" ht="21" customHeight="1" x14ac:dyDescent="0.35">
      <c r="A432" s="545"/>
      <c r="B432" s="545"/>
      <c r="C432" s="545"/>
      <c r="D432" s="545"/>
      <c r="E432" s="545"/>
      <c r="F432" s="545"/>
      <c r="G432" s="545"/>
    </row>
    <row r="433" spans="1:7" ht="21" customHeight="1" x14ac:dyDescent="0.35">
      <c r="A433" s="545"/>
      <c r="B433" s="545"/>
      <c r="C433" s="545"/>
      <c r="D433" s="545"/>
      <c r="E433" s="545"/>
      <c r="F433" s="545"/>
      <c r="G433" s="545"/>
    </row>
    <row r="434" spans="1:7" ht="21" customHeight="1" x14ac:dyDescent="0.35">
      <c r="A434" s="545"/>
      <c r="B434" s="545"/>
      <c r="C434" s="545"/>
      <c r="D434" s="545"/>
      <c r="E434" s="545"/>
      <c r="F434" s="545"/>
      <c r="G434" s="545"/>
    </row>
    <row r="435" spans="1:7" ht="21" customHeight="1" x14ac:dyDescent="0.35">
      <c r="A435" s="545"/>
      <c r="B435" s="545"/>
      <c r="C435" s="545"/>
      <c r="D435" s="545"/>
      <c r="E435" s="545"/>
      <c r="F435" s="545"/>
      <c r="G435" s="545"/>
    </row>
    <row r="436" spans="1:7" ht="21" customHeight="1" x14ac:dyDescent="0.35">
      <c r="A436" s="545"/>
      <c r="B436" s="545"/>
      <c r="C436" s="545"/>
      <c r="D436" s="545"/>
      <c r="E436" s="545"/>
      <c r="F436" s="545"/>
      <c r="G436" s="545"/>
    </row>
    <row r="437" spans="1:7" ht="21" customHeight="1" x14ac:dyDescent="0.35">
      <c r="A437" s="545"/>
      <c r="B437" s="545"/>
      <c r="C437" s="545"/>
      <c r="D437" s="545"/>
      <c r="E437" s="545"/>
      <c r="F437" s="545"/>
      <c r="G437" s="545"/>
    </row>
    <row r="438" spans="1:7" ht="21" customHeight="1" x14ac:dyDescent="0.35">
      <c r="A438" s="545"/>
      <c r="B438" s="545"/>
      <c r="C438" s="545"/>
      <c r="D438" s="545"/>
      <c r="E438" s="545"/>
      <c r="F438" s="545"/>
      <c r="G438" s="545"/>
    </row>
    <row r="439" spans="1:7" ht="21" customHeight="1" x14ac:dyDescent="0.35">
      <c r="A439" s="545"/>
      <c r="B439" s="545"/>
      <c r="C439" s="545"/>
      <c r="D439" s="545"/>
      <c r="E439" s="545"/>
      <c r="F439" s="545"/>
      <c r="G439" s="545"/>
    </row>
    <row r="440" spans="1:7" ht="21" customHeight="1" x14ac:dyDescent="0.35">
      <c r="A440" s="545"/>
      <c r="B440" s="545"/>
      <c r="C440" s="545"/>
      <c r="D440" s="545"/>
      <c r="E440" s="545"/>
      <c r="F440" s="545"/>
      <c r="G440" s="545"/>
    </row>
    <row r="441" spans="1:7" ht="21" customHeight="1" x14ac:dyDescent="0.35">
      <c r="A441" s="545"/>
      <c r="B441" s="545"/>
      <c r="C441" s="545"/>
      <c r="D441" s="545"/>
      <c r="E441" s="545"/>
      <c r="F441" s="545"/>
      <c r="G441" s="545"/>
    </row>
    <row r="442" spans="1:7" ht="21" customHeight="1" x14ac:dyDescent="0.35">
      <c r="A442" s="545"/>
      <c r="B442" s="545"/>
      <c r="C442" s="545"/>
      <c r="D442" s="545"/>
      <c r="E442" s="545"/>
      <c r="F442" s="545"/>
      <c r="G442" s="545"/>
    </row>
    <row r="443" spans="1:7" ht="21" customHeight="1" x14ac:dyDescent="0.35">
      <c r="A443" s="545"/>
      <c r="B443" s="545"/>
      <c r="C443" s="545"/>
      <c r="D443" s="545"/>
      <c r="E443" s="545"/>
      <c r="F443" s="545"/>
      <c r="G443" s="545"/>
    </row>
    <row r="444" spans="1:7" ht="21" customHeight="1" x14ac:dyDescent="0.35">
      <c r="A444" s="545"/>
      <c r="B444" s="545"/>
      <c r="C444" s="545"/>
      <c r="D444" s="545"/>
      <c r="E444" s="545"/>
      <c r="F444" s="545"/>
      <c r="G444" s="545"/>
    </row>
    <row r="445" spans="1:7" ht="21" customHeight="1" x14ac:dyDescent="0.35">
      <c r="A445" s="545"/>
      <c r="B445" s="545"/>
      <c r="C445" s="545"/>
      <c r="D445" s="545"/>
      <c r="E445" s="545"/>
      <c r="F445" s="545"/>
      <c r="G445" s="545"/>
    </row>
    <row r="446" spans="1:7" ht="21" customHeight="1" x14ac:dyDescent="0.35">
      <c r="A446" s="545"/>
      <c r="B446" s="545"/>
      <c r="C446" s="545"/>
      <c r="D446" s="545"/>
      <c r="E446" s="545"/>
      <c r="F446" s="545"/>
      <c r="G446" s="545"/>
    </row>
    <row r="447" spans="1:7" ht="21" customHeight="1" x14ac:dyDescent="0.35">
      <c r="A447" s="545"/>
      <c r="B447" s="545"/>
      <c r="C447" s="545"/>
      <c r="D447" s="545"/>
      <c r="E447" s="545"/>
      <c r="F447" s="545"/>
      <c r="G447" s="545"/>
    </row>
    <row r="448" spans="1:7" ht="21" customHeight="1" x14ac:dyDescent="0.35">
      <c r="A448" s="545"/>
      <c r="B448" s="545"/>
      <c r="C448" s="545"/>
      <c r="D448" s="545"/>
      <c r="E448" s="545"/>
      <c r="F448" s="545"/>
      <c r="G448" s="545"/>
    </row>
    <row r="449" spans="1:7" ht="21" customHeight="1" x14ac:dyDescent="0.35">
      <c r="A449" s="545"/>
      <c r="B449" s="545"/>
      <c r="C449" s="545"/>
      <c r="D449" s="545"/>
      <c r="E449" s="545"/>
      <c r="F449" s="545"/>
      <c r="G449" s="545"/>
    </row>
    <row r="450" spans="1:7" ht="21" customHeight="1" x14ac:dyDescent="0.35">
      <c r="A450" s="545"/>
      <c r="B450" s="545"/>
      <c r="C450" s="545"/>
      <c r="D450" s="545"/>
      <c r="E450" s="545"/>
      <c r="F450" s="545"/>
      <c r="G450" s="545"/>
    </row>
    <row r="451" spans="1:7" ht="21" customHeight="1" x14ac:dyDescent="0.35">
      <c r="A451" s="545"/>
      <c r="B451" s="545"/>
      <c r="C451" s="545"/>
      <c r="D451" s="545"/>
      <c r="E451" s="545"/>
      <c r="F451" s="545"/>
      <c r="G451" s="545"/>
    </row>
    <row r="452" spans="1:7" ht="21" customHeight="1" x14ac:dyDescent="0.35">
      <c r="A452" s="545"/>
      <c r="B452" s="545"/>
      <c r="C452" s="545"/>
      <c r="D452" s="545"/>
      <c r="E452" s="545"/>
      <c r="F452" s="545"/>
      <c r="G452" s="545"/>
    </row>
    <row r="453" spans="1:7" ht="21" customHeight="1" x14ac:dyDescent="0.35">
      <c r="A453" s="545"/>
      <c r="B453" s="545"/>
      <c r="C453" s="545"/>
      <c r="D453" s="545"/>
      <c r="E453" s="545"/>
      <c r="F453" s="545"/>
      <c r="G453" s="545"/>
    </row>
    <row r="454" spans="1:7" ht="21" customHeight="1" x14ac:dyDescent="0.35">
      <c r="A454" s="545"/>
      <c r="B454" s="545"/>
      <c r="C454" s="545"/>
      <c r="D454" s="545"/>
      <c r="E454" s="545"/>
      <c r="F454" s="545"/>
      <c r="G454" s="545"/>
    </row>
    <row r="455" spans="1:7" ht="21" customHeight="1" x14ac:dyDescent="0.35">
      <c r="A455" s="545"/>
      <c r="B455" s="545"/>
      <c r="C455" s="545"/>
      <c r="D455" s="545"/>
      <c r="E455" s="545"/>
      <c r="F455" s="545"/>
      <c r="G455" s="545"/>
    </row>
    <row r="456" spans="1:7" ht="21" customHeight="1" x14ac:dyDescent="0.35">
      <c r="A456" s="545"/>
      <c r="B456" s="545"/>
      <c r="C456" s="545"/>
      <c r="D456" s="545"/>
      <c r="E456" s="545"/>
      <c r="F456" s="545"/>
      <c r="G456" s="545"/>
    </row>
    <row r="457" spans="1:7" ht="21" customHeight="1" x14ac:dyDescent="0.35">
      <c r="A457" s="545"/>
      <c r="B457" s="545"/>
      <c r="C457" s="545"/>
      <c r="D457" s="545"/>
      <c r="E457" s="545"/>
      <c r="F457" s="545"/>
      <c r="G457" s="545"/>
    </row>
    <row r="458" spans="1:7" ht="21" customHeight="1" x14ac:dyDescent="0.35">
      <c r="A458" s="545"/>
      <c r="B458" s="545"/>
      <c r="C458" s="545"/>
      <c r="D458" s="545"/>
      <c r="E458" s="545"/>
      <c r="F458" s="545"/>
      <c r="G458" s="545"/>
    </row>
    <row r="459" spans="1:7" ht="21" customHeight="1" x14ac:dyDescent="0.35">
      <c r="A459" s="545"/>
      <c r="B459" s="545"/>
      <c r="C459" s="545"/>
      <c r="D459" s="545"/>
      <c r="E459" s="545"/>
      <c r="F459" s="545"/>
      <c r="G459" s="545"/>
    </row>
    <row r="460" spans="1:7" ht="21" customHeight="1" x14ac:dyDescent="0.35">
      <c r="A460" s="545"/>
      <c r="B460" s="545"/>
      <c r="C460" s="545"/>
      <c r="D460" s="545"/>
      <c r="E460" s="545"/>
      <c r="F460" s="545"/>
      <c r="G460" s="545"/>
    </row>
    <row r="461" spans="1:7" ht="21" customHeight="1" x14ac:dyDescent="0.35">
      <c r="A461" s="545"/>
      <c r="B461" s="545"/>
      <c r="C461" s="545"/>
      <c r="D461" s="545"/>
      <c r="E461" s="545"/>
      <c r="F461" s="545"/>
      <c r="G461" s="545"/>
    </row>
    <row r="462" spans="1:7" ht="21" customHeight="1" x14ac:dyDescent="0.35">
      <c r="A462" s="545"/>
      <c r="B462" s="545"/>
      <c r="C462" s="545"/>
      <c r="D462" s="545"/>
      <c r="E462" s="545"/>
      <c r="F462" s="545"/>
      <c r="G462" s="545"/>
    </row>
    <row r="463" spans="1:7" ht="21" customHeight="1" x14ac:dyDescent="0.35">
      <c r="A463" s="545"/>
      <c r="B463" s="545"/>
      <c r="C463" s="545"/>
      <c r="D463" s="545"/>
      <c r="E463" s="545"/>
      <c r="F463" s="545"/>
      <c r="G463" s="545"/>
    </row>
    <row r="464" spans="1:7" ht="21" customHeight="1" x14ac:dyDescent="0.35">
      <c r="A464" s="545"/>
      <c r="B464" s="545"/>
      <c r="C464" s="545"/>
      <c r="D464" s="545"/>
      <c r="E464" s="545"/>
      <c r="F464" s="545"/>
      <c r="G464" s="545"/>
    </row>
    <row r="465" spans="1:7" ht="21" customHeight="1" x14ac:dyDescent="0.35">
      <c r="A465" s="545"/>
      <c r="B465" s="545"/>
      <c r="C465" s="545"/>
      <c r="D465" s="545"/>
      <c r="E465" s="545"/>
      <c r="F465" s="545"/>
      <c r="G465" s="545"/>
    </row>
    <row r="466" spans="1:7" ht="21" customHeight="1" x14ac:dyDescent="0.35">
      <c r="A466" s="545"/>
      <c r="B466" s="545"/>
      <c r="C466" s="545"/>
      <c r="D466" s="545"/>
      <c r="E466" s="545"/>
      <c r="F466" s="545"/>
      <c r="G466" s="545"/>
    </row>
    <row r="467" spans="1:7" ht="21" customHeight="1" x14ac:dyDescent="0.35">
      <c r="A467" s="545"/>
      <c r="B467" s="545"/>
      <c r="C467" s="545"/>
      <c r="D467" s="545"/>
      <c r="E467" s="545"/>
      <c r="F467" s="545"/>
      <c r="G467" s="545"/>
    </row>
    <row r="468" spans="1:7" ht="21" customHeight="1" x14ac:dyDescent="0.35">
      <c r="A468" s="545"/>
      <c r="B468" s="545"/>
      <c r="C468" s="545"/>
      <c r="D468" s="545"/>
      <c r="E468" s="545"/>
      <c r="F468" s="545"/>
      <c r="G468" s="545"/>
    </row>
    <row r="469" spans="1:7" ht="21" customHeight="1" x14ac:dyDescent="0.35">
      <c r="A469" s="545"/>
      <c r="B469" s="545"/>
      <c r="C469" s="545"/>
      <c r="D469" s="545"/>
      <c r="E469" s="545"/>
      <c r="F469" s="545"/>
      <c r="G469" s="545"/>
    </row>
    <row r="470" spans="1:7" ht="21" customHeight="1" x14ac:dyDescent="0.35">
      <c r="A470" s="545"/>
      <c r="B470" s="545"/>
      <c r="C470" s="545"/>
      <c r="D470" s="545"/>
      <c r="E470" s="545"/>
      <c r="F470" s="545"/>
      <c r="G470" s="545"/>
    </row>
    <row r="471" spans="1:7" ht="21" customHeight="1" x14ac:dyDescent="0.35">
      <c r="A471" s="545"/>
      <c r="B471" s="545"/>
      <c r="C471" s="545"/>
      <c r="D471" s="545"/>
      <c r="E471" s="545"/>
      <c r="F471" s="545"/>
      <c r="G471" s="545"/>
    </row>
    <row r="472" spans="1:7" ht="21" customHeight="1" x14ac:dyDescent="0.35">
      <c r="A472" s="545"/>
      <c r="B472" s="545"/>
      <c r="C472" s="545"/>
      <c r="D472" s="545"/>
      <c r="E472" s="545"/>
      <c r="F472" s="545"/>
      <c r="G472" s="545"/>
    </row>
    <row r="473" spans="1:7" ht="21" customHeight="1" x14ac:dyDescent="0.35">
      <c r="A473" s="545"/>
      <c r="B473" s="545"/>
      <c r="C473" s="545"/>
      <c r="D473" s="545"/>
      <c r="E473" s="545"/>
      <c r="F473" s="545"/>
      <c r="G473" s="545"/>
    </row>
    <row r="474" spans="1:7" ht="21" customHeight="1" x14ac:dyDescent="0.35">
      <c r="A474" s="545"/>
      <c r="B474" s="545"/>
      <c r="C474" s="545"/>
      <c r="D474" s="545"/>
      <c r="E474" s="545"/>
      <c r="F474" s="545"/>
      <c r="G474" s="545"/>
    </row>
    <row r="475" spans="1:7" ht="21" customHeight="1" x14ac:dyDescent="0.35">
      <c r="A475" s="545"/>
      <c r="B475" s="545"/>
      <c r="C475" s="545"/>
      <c r="D475" s="545"/>
      <c r="E475" s="545"/>
      <c r="F475" s="545"/>
      <c r="G475" s="545"/>
    </row>
    <row r="476" spans="1:7" ht="21" customHeight="1" x14ac:dyDescent="0.35">
      <c r="A476" s="545"/>
      <c r="B476" s="545"/>
      <c r="C476" s="545"/>
      <c r="D476" s="545"/>
      <c r="E476" s="545"/>
      <c r="F476" s="545"/>
      <c r="G476" s="545"/>
    </row>
    <row r="477" spans="1:7" ht="21" customHeight="1" x14ac:dyDescent="0.35">
      <c r="A477" s="545"/>
      <c r="B477" s="545"/>
      <c r="C477" s="545"/>
      <c r="D477" s="545"/>
      <c r="E477" s="545"/>
      <c r="F477" s="545"/>
      <c r="G477" s="545"/>
    </row>
    <row r="478" spans="1:7" ht="21" customHeight="1" x14ac:dyDescent="0.35">
      <c r="A478" s="545"/>
      <c r="B478" s="545"/>
      <c r="C478" s="545"/>
      <c r="D478" s="545"/>
      <c r="E478" s="545"/>
      <c r="F478" s="545"/>
      <c r="G478" s="545"/>
    </row>
    <row r="479" spans="1:7" ht="21" customHeight="1" x14ac:dyDescent="0.35">
      <c r="A479" s="545"/>
      <c r="B479" s="545"/>
      <c r="C479" s="545"/>
      <c r="D479" s="545"/>
      <c r="E479" s="545"/>
      <c r="F479" s="545"/>
      <c r="G479" s="545"/>
    </row>
    <row r="480" spans="1:7" ht="21" customHeight="1" x14ac:dyDescent="0.35">
      <c r="A480" s="545"/>
      <c r="B480" s="545"/>
      <c r="C480" s="545"/>
      <c r="D480" s="545"/>
      <c r="E480" s="545"/>
      <c r="F480" s="545"/>
      <c r="G480" s="545"/>
    </row>
    <row r="481" spans="1:7" ht="21" customHeight="1" x14ac:dyDescent="0.35">
      <c r="A481" s="545"/>
      <c r="B481" s="545"/>
      <c r="C481" s="545"/>
      <c r="D481" s="545"/>
      <c r="E481" s="545"/>
      <c r="F481" s="545"/>
      <c r="G481" s="545"/>
    </row>
    <row r="482" spans="1:7" ht="21" customHeight="1" x14ac:dyDescent="0.35">
      <c r="A482" s="545"/>
      <c r="B482" s="545"/>
      <c r="C482" s="545"/>
      <c r="D482" s="545"/>
      <c r="E482" s="545"/>
      <c r="F482" s="545"/>
      <c r="G482" s="545"/>
    </row>
    <row r="483" spans="1:7" ht="21" customHeight="1" x14ac:dyDescent="0.35">
      <c r="A483" s="545"/>
      <c r="B483" s="545"/>
      <c r="C483" s="545"/>
      <c r="D483" s="545"/>
      <c r="E483" s="545"/>
      <c r="F483" s="545"/>
      <c r="G483" s="545"/>
    </row>
    <row r="484" spans="1:7" ht="21" customHeight="1" x14ac:dyDescent="0.35">
      <c r="A484" s="545"/>
      <c r="B484" s="545"/>
      <c r="C484" s="545"/>
      <c r="D484" s="545"/>
      <c r="E484" s="545"/>
      <c r="F484" s="545"/>
      <c r="G484" s="545"/>
    </row>
    <row r="485" spans="1:7" ht="21" customHeight="1" x14ac:dyDescent="0.35">
      <c r="A485" s="545"/>
      <c r="B485" s="545"/>
      <c r="C485" s="545"/>
      <c r="D485" s="545"/>
      <c r="E485" s="545"/>
      <c r="F485" s="545"/>
      <c r="G485" s="545"/>
    </row>
    <row r="486" spans="1:7" ht="21" customHeight="1" x14ac:dyDescent="0.35">
      <c r="A486" s="545"/>
      <c r="B486" s="545"/>
      <c r="C486" s="545"/>
      <c r="D486" s="545"/>
      <c r="E486" s="545"/>
      <c r="F486" s="545"/>
      <c r="G486" s="545"/>
    </row>
    <row r="487" spans="1:7" ht="21" customHeight="1" x14ac:dyDescent="0.35">
      <c r="A487" s="545"/>
      <c r="B487" s="545"/>
      <c r="C487" s="545"/>
      <c r="D487" s="545"/>
      <c r="E487" s="545"/>
      <c r="F487" s="545"/>
      <c r="G487" s="545"/>
    </row>
    <row r="488" spans="1:7" ht="21" customHeight="1" x14ac:dyDescent="0.35">
      <c r="A488" s="545"/>
      <c r="B488" s="545"/>
      <c r="C488" s="545"/>
      <c r="D488" s="545"/>
      <c r="E488" s="545"/>
      <c r="F488" s="545"/>
      <c r="G488" s="545"/>
    </row>
    <row r="489" spans="1:7" ht="21" customHeight="1" x14ac:dyDescent="0.35">
      <c r="A489" s="545"/>
      <c r="B489" s="545"/>
      <c r="C489" s="545"/>
      <c r="D489" s="545"/>
      <c r="E489" s="545"/>
      <c r="F489" s="545"/>
      <c r="G489" s="545"/>
    </row>
    <row r="490" spans="1:7" ht="21" customHeight="1" x14ac:dyDescent="0.35">
      <c r="A490" s="545"/>
      <c r="B490" s="545"/>
      <c r="C490" s="545"/>
      <c r="D490" s="545"/>
      <c r="E490" s="545"/>
      <c r="F490" s="545"/>
      <c r="G490" s="545"/>
    </row>
    <row r="491" spans="1:7" ht="21" customHeight="1" x14ac:dyDescent="0.35">
      <c r="A491" s="545"/>
      <c r="B491" s="545"/>
      <c r="C491" s="545"/>
      <c r="D491" s="545"/>
      <c r="E491" s="545"/>
      <c r="F491" s="545"/>
      <c r="G491" s="545"/>
    </row>
    <row r="492" spans="1:7" ht="21" customHeight="1" x14ac:dyDescent="0.35">
      <c r="A492" s="545"/>
      <c r="B492" s="545"/>
      <c r="C492" s="545"/>
      <c r="D492" s="545"/>
      <c r="E492" s="545"/>
      <c r="F492" s="545"/>
      <c r="G492" s="545"/>
    </row>
    <row r="493" spans="1:7" ht="21" customHeight="1" x14ac:dyDescent="0.35">
      <c r="A493" s="545"/>
      <c r="B493" s="545"/>
      <c r="C493" s="545"/>
      <c r="D493" s="545"/>
      <c r="E493" s="545"/>
      <c r="F493" s="545"/>
      <c r="G493" s="545"/>
    </row>
    <row r="494" spans="1:7" ht="21" customHeight="1" x14ac:dyDescent="0.35">
      <c r="A494" s="545"/>
      <c r="B494" s="545"/>
      <c r="C494" s="545"/>
      <c r="D494" s="545"/>
      <c r="E494" s="545"/>
      <c r="F494" s="545"/>
      <c r="G494" s="545"/>
    </row>
    <row r="495" spans="1:7" ht="21" customHeight="1" x14ac:dyDescent="0.35">
      <c r="A495" s="545"/>
      <c r="B495" s="545"/>
      <c r="C495" s="545"/>
      <c r="D495" s="545"/>
      <c r="E495" s="545"/>
      <c r="F495" s="545"/>
      <c r="G495" s="545"/>
    </row>
    <row r="496" spans="1:7" ht="21" customHeight="1" x14ac:dyDescent="0.35">
      <c r="A496" s="545"/>
      <c r="B496" s="545"/>
      <c r="C496" s="545"/>
      <c r="D496" s="545"/>
      <c r="E496" s="545"/>
      <c r="F496" s="545"/>
      <c r="G496" s="545"/>
    </row>
    <row r="497" spans="1:7" ht="21" customHeight="1" x14ac:dyDescent="0.35">
      <c r="A497" s="545"/>
      <c r="B497" s="545"/>
      <c r="C497" s="545"/>
      <c r="D497" s="545"/>
      <c r="E497" s="545"/>
      <c r="F497" s="545"/>
      <c r="G497" s="545"/>
    </row>
    <row r="498" spans="1:7" ht="21" customHeight="1" x14ac:dyDescent="0.35">
      <c r="A498" s="545"/>
      <c r="B498" s="545"/>
      <c r="C498" s="545"/>
      <c r="D498" s="545"/>
      <c r="E498" s="545"/>
      <c r="F498" s="545"/>
      <c r="G498" s="545"/>
    </row>
    <row r="499" spans="1:7" ht="21" customHeight="1" x14ac:dyDescent="0.35">
      <c r="A499" s="545"/>
      <c r="B499" s="545"/>
      <c r="C499" s="545"/>
      <c r="D499" s="545"/>
      <c r="E499" s="545"/>
      <c r="F499" s="545"/>
      <c r="G499" s="545"/>
    </row>
    <row r="500" spans="1:7" ht="21" customHeight="1" x14ac:dyDescent="0.35">
      <c r="A500" s="545"/>
      <c r="B500" s="545"/>
      <c r="C500" s="545"/>
      <c r="D500" s="545"/>
      <c r="E500" s="545"/>
      <c r="F500" s="545"/>
      <c r="G500" s="545"/>
    </row>
    <row r="501" spans="1:7" ht="21" customHeight="1" x14ac:dyDescent="0.35">
      <c r="A501" s="545"/>
      <c r="B501" s="545"/>
      <c r="C501" s="545"/>
      <c r="D501" s="545"/>
      <c r="E501" s="545"/>
      <c r="F501" s="545"/>
      <c r="G501" s="545"/>
    </row>
    <row r="502" spans="1:7" ht="21" customHeight="1" x14ac:dyDescent="0.35">
      <c r="A502" s="545"/>
      <c r="B502" s="545"/>
      <c r="C502" s="545"/>
      <c r="D502" s="545"/>
      <c r="E502" s="545"/>
      <c r="F502" s="545"/>
      <c r="G502" s="545"/>
    </row>
    <row r="503" spans="1:7" ht="21" customHeight="1" x14ac:dyDescent="0.35">
      <c r="A503" s="545"/>
      <c r="B503" s="545"/>
      <c r="C503" s="545"/>
      <c r="D503" s="545"/>
      <c r="E503" s="545"/>
      <c r="F503" s="545"/>
      <c r="G503" s="545"/>
    </row>
    <row r="504" spans="1:7" ht="21" customHeight="1" x14ac:dyDescent="0.35">
      <c r="A504" s="545"/>
      <c r="B504" s="545"/>
      <c r="C504" s="545"/>
      <c r="D504" s="545"/>
      <c r="E504" s="545"/>
      <c r="F504" s="545"/>
      <c r="G504" s="545"/>
    </row>
    <row r="505" spans="1:7" ht="21" customHeight="1" x14ac:dyDescent="0.35">
      <c r="A505" s="545"/>
      <c r="B505" s="545"/>
      <c r="C505" s="545"/>
      <c r="D505" s="545"/>
      <c r="E505" s="545"/>
      <c r="F505" s="545"/>
      <c r="G505" s="545"/>
    </row>
    <row r="506" spans="1:7" ht="21" customHeight="1" x14ac:dyDescent="0.35">
      <c r="A506" s="545"/>
      <c r="B506" s="545"/>
      <c r="C506" s="545"/>
      <c r="D506" s="545"/>
      <c r="E506" s="545"/>
      <c r="F506" s="545"/>
      <c r="G506" s="545"/>
    </row>
    <row r="507" spans="1:7" ht="21" customHeight="1" x14ac:dyDescent="0.35">
      <c r="A507" s="545"/>
      <c r="B507" s="545"/>
      <c r="C507" s="545"/>
      <c r="D507" s="545"/>
      <c r="E507" s="545"/>
      <c r="F507" s="545"/>
      <c r="G507" s="545"/>
    </row>
    <row r="508" spans="1:7" ht="21" customHeight="1" x14ac:dyDescent="0.35">
      <c r="A508" s="545"/>
      <c r="B508" s="545"/>
      <c r="C508" s="545"/>
      <c r="D508" s="545"/>
      <c r="E508" s="545"/>
      <c r="F508" s="545"/>
      <c r="G508" s="545"/>
    </row>
    <row r="509" spans="1:7" ht="21" customHeight="1" x14ac:dyDescent="0.35">
      <c r="A509" s="545"/>
      <c r="B509" s="545"/>
      <c r="C509" s="545"/>
      <c r="D509" s="545"/>
      <c r="E509" s="545"/>
      <c r="F509" s="545"/>
      <c r="G509" s="545"/>
    </row>
    <row r="510" spans="1:7" ht="21" customHeight="1" x14ac:dyDescent="0.35">
      <c r="A510" s="545"/>
      <c r="B510" s="545"/>
      <c r="C510" s="545"/>
      <c r="D510" s="545"/>
      <c r="E510" s="545"/>
      <c r="F510" s="545"/>
      <c r="G510" s="545"/>
    </row>
    <row r="511" spans="1:7" ht="21" customHeight="1" x14ac:dyDescent="0.35">
      <c r="A511" s="545"/>
      <c r="B511" s="545"/>
      <c r="C511" s="545"/>
      <c r="D511" s="545"/>
      <c r="E511" s="545"/>
      <c r="F511" s="545"/>
      <c r="G511" s="545"/>
    </row>
    <row r="512" spans="1:7" ht="21" customHeight="1" x14ac:dyDescent="0.35">
      <c r="A512" s="545"/>
      <c r="B512" s="545"/>
      <c r="C512" s="545"/>
      <c r="D512" s="545"/>
      <c r="E512" s="545"/>
      <c r="F512" s="545"/>
      <c r="G512" s="545"/>
    </row>
    <row r="513" spans="1:7" ht="21" customHeight="1" x14ac:dyDescent="0.35">
      <c r="A513" s="545"/>
      <c r="B513" s="545"/>
      <c r="C513" s="545"/>
      <c r="D513" s="545"/>
      <c r="E513" s="545"/>
      <c r="F513" s="545"/>
      <c r="G513" s="545"/>
    </row>
    <row r="514" spans="1:7" ht="21" customHeight="1" x14ac:dyDescent="0.35">
      <c r="A514" s="545"/>
      <c r="B514" s="545"/>
      <c r="C514" s="545"/>
      <c r="D514" s="545"/>
      <c r="E514" s="545"/>
      <c r="F514" s="545"/>
      <c r="G514" s="545"/>
    </row>
    <row r="515" spans="1:7" ht="21" customHeight="1" x14ac:dyDescent="0.35">
      <c r="A515" s="545"/>
      <c r="B515" s="545"/>
      <c r="C515" s="545"/>
      <c r="D515" s="545"/>
      <c r="E515" s="545"/>
      <c r="F515" s="545"/>
      <c r="G515" s="545"/>
    </row>
    <row r="516" spans="1:7" ht="21" customHeight="1" x14ac:dyDescent="0.35">
      <c r="A516" s="545"/>
      <c r="B516" s="545"/>
      <c r="C516" s="545"/>
      <c r="D516" s="545"/>
      <c r="E516" s="545"/>
      <c r="F516" s="545"/>
      <c r="G516" s="545"/>
    </row>
    <row r="517" spans="1:7" ht="21" customHeight="1" x14ac:dyDescent="0.35">
      <c r="A517" s="545"/>
      <c r="B517" s="545"/>
      <c r="C517" s="545"/>
      <c r="D517" s="545"/>
      <c r="E517" s="545"/>
      <c r="F517" s="545"/>
      <c r="G517" s="545"/>
    </row>
    <row r="518" spans="1:7" ht="21" customHeight="1" x14ac:dyDescent="0.35">
      <c r="A518" s="545"/>
      <c r="B518" s="545"/>
      <c r="C518" s="545"/>
      <c r="D518" s="545"/>
      <c r="E518" s="545"/>
      <c r="F518" s="545"/>
      <c r="G518" s="545"/>
    </row>
    <row r="519" spans="1:7" ht="21" customHeight="1" x14ac:dyDescent="0.35">
      <c r="A519" s="545"/>
      <c r="B519" s="545"/>
      <c r="C519" s="545"/>
      <c r="D519" s="545"/>
      <c r="E519" s="545"/>
      <c r="F519" s="545"/>
      <c r="G519" s="545"/>
    </row>
    <row r="520" spans="1:7" ht="21" customHeight="1" x14ac:dyDescent="0.35">
      <c r="A520" s="545"/>
      <c r="B520" s="545"/>
      <c r="C520" s="545"/>
      <c r="D520" s="545"/>
      <c r="E520" s="545"/>
      <c r="F520" s="545"/>
      <c r="G520" s="545"/>
    </row>
    <row r="521" spans="1:7" ht="21" customHeight="1" x14ac:dyDescent="0.35">
      <c r="A521" s="545"/>
      <c r="B521" s="545"/>
      <c r="C521" s="545"/>
      <c r="D521" s="545"/>
      <c r="E521" s="545"/>
      <c r="F521" s="545"/>
      <c r="G521" s="545"/>
    </row>
    <row r="522" spans="1:7" ht="21" customHeight="1" x14ac:dyDescent="0.35">
      <c r="A522" s="545"/>
      <c r="B522" s="545"/>
      <c r="C522" s="545"/>
      <c r="D522" s="545"/>
      <c r="E522" s="545"/>
      <c r="F522" s="545"/>
      <c r="G522" s="545"/>
    </row>
    <row r="523" spans="1:7" ht="21" customHeight="1" x14ac:dyDescent="0.35">
      <c r="A523" s="545"/>
      <c r="B523" s="545"/>
      <c r="C523" s="545"/>
      <c r="D523" s="545"/>
      <c r="E523" s="545"/>
      <c r="F523" s="545"/>
      <c r="G523" s="545"/>
    </row>
    <row r="524" spans="1:7" ht="21" customHeight="1" x14ac:dyDescent="0.35">
      <c r="A524" s="545"/>
      <c r="B524" s="545"/>
      <c r="C524" s="545"/>
      <c r="D524" s="545"/>
      <c r="E524" s="545"/>
      <c r="F524" s="545"/>
      <c r="G524" s="545"/>
    </row>
    <row r="525" spans="1:7" ht="21" customHeight="1" x14ac:dyDescent="0.35">
      <c r="A525" s="545"/>
      <c r="B525" s="545"/>
      <c r="C525" s="545"/>
      <c r="D525" s="545"/>
      <c r="E525" s="545"/>
      <c r="F525" s="545"/>
      <c r="G525" s="545"/>
    </row>
    <row r="526" spans="1:7" ht="21" customHeight="1" x14ac:dyDescent="0.35">
      <c r="A526" s="545"/>
      <c r="B526" s="545"/>
      <c r="C526" s="545"/>
      <c r="D526" s="545"/>
      <c r="E526" s="545"/>
      <c r="F526" s="545"/>
      <c r="G526" s="545"/>
    </row>
    <row r="527" spans="1:7" ht="21" customHeight="1" x14ac:dyDescent="0.35">
      <c r="A527" s="545"/>
      <c r="B527" s="545"/>
      <c r="C527" s="545"/>
      <c r="D527" s="545"/>
      <c r="E527" s="545"/>
      <c r="F527" s="545"/>
      <c r="G527" s="545"/>
    </row>
    <row r="528" spans="1:7" ht="21" customHeight="1" x14ac:dyDescent="0.35">
      <c r="A528" s="545"/>
      <c r="B528" s="545"/>
      <c r="C528" s="545"/>
      <c r="D528" s="545"/>
      <c r="E528" s="545"/>
      <c r="F528" s="545"/>
      <c r="G528" s="545"/>
    </row>
    <row r="529" spans="1:7" ht="21" customHeight="1" x14ac:dyDescent="0.35">
      <c r="A529" s="545"/>
      <c r="B529" s="545"/>
      <c r="C529" s="545"/>
      <c r="D529" s="545"/>
      <c r="E529" s="545"/>
      <c r="F529" s="545"/>
      <c r="G529" s="545"/>
    </row>
    <row r="530" spans="1:7" ht="21" customHeight="1" x14ac:dyDescent="0.35">
      <c r="A530" s="545"/>
      <c r="B530" s="545"/>
      <c r="C530" s="545"/>
      <c r="D530" s="545"/>
      <c r="E530" s="545"/>
      <c r="F530" s="545"/>
      <c r="G530" s="545"/>
    </row>
    <row r="531" spans="1:7" ht="21" customHeight="1" x14ac:dyDescent="0.35">
      <c r="A531" s="545"/>
      <c r="B531" s="545"/>
      <c r="C531" s="545"/>
      <c r="D531" s="545"/>
      <c r="E531" s="545"/>
      <c r="F531" s="545"/>
      <c r="G531" s="545"/>
    </row>
    <row r="532" spans="1:7" ht="21" customHeight="1" x14ac:dyDescent="0.35">
      <c r="A532" s="545"/>
      <c r="B532" s="545"/>
      <c r="C532" s="545"/>
      <c r="D532" s="545"/>
      <c r="E532" s="545"/>
      <c r="F532" s="545"/>
      <c r="G532" s="545"/>
    </row>
    <row r="533" spans="1:7" ht="21" customHeight="1" x14ac:dyDescent="0.35">
      <c r="A533" s="545"/>
      <c r="B533" s="545"/>
      <c r="C533" s="545"/>
      <c r="D533" s="545"/>
      <c r="E533" s="545"/>
      <c r="F533" s="545"/>
      <c r="G533" s="545"/>
    </row>
    <row r="534" spans="1:7" ht="21" customHeight="1" x14ac:dyDescent="0.35">
      <c r="A534" s="545"/>
      <c r="B534" s="545"/>
      <c r="C534" s="545"/>
      <c r="D534" s="545"/>
      <c r="E534" s="545"/>
      <c r="F534" s="545"/>
      <c r="G534" s="545"/>
    </row>
    <row r="535" spans="1:7" ht="21" customHeight="1" x14ac:dyDescent="0.35">
      <c r="A535" s="545"/>
      <c r="B535" s="545"/>
      <c r="C535" s="545"/>
      <c r="D535" s="545"/>
      <c r="E535" s="545"/>
      <c r="F535" s="545"/>
      <c r="G535" s="545"/>
    </row>
    <row r="536" spans="1:7" ht="21" customHeight="1" x14ac:dyDescent="0.35">
      <c r="A536" s="545"/>
      <c r="B536" s="545"/>
      <c r="C536" s="545"/>
      <c r="D536" s="545"/>
      <c r="E536" s="545"/>
      <c r="F536" s="545"/>
      <c r="G536" s="545"/>
    </row>
    <row r="537" spans="1:7" ht="21" customHeight="1" x14ac:dyDescent="0.35">
      <c r="A537" s="545"/>
      <c r="B537" s="545"/>
      <c r="C537" s="545"/>
      <c r="D537" s="545"/>
      <c r="E537" s="545"/>
      <c r="F537" s="545"/>
      <c r="G537" s="545"/>
    </row>
    <row r="538" spans="1:7" ht="21" customHeight="1" x14ac:dyDescent="0.35">
      <c r="A538" s="545"/>
      <c r="B538" s="545"/>
      <c r="C538" s="545"/>
      <c r="D538" s="545"/>
      <c r="E538" s="545"/>
      <c r="F538" s="545"/>
      <c r="G538" s="545"/>
    </row>
    <row r="539" spans="1:7" ht="21" customHeight="1" x14ac:dyDescent="0.35">
      <c r="A539" s="545"/>
      <c r="B539" s="545"/>
      <c r="C539" s="545"/>
      <c r="D539" s="545"/>
      <c r="E539" s="545"/>
      <c r="F539" s="545"/>
      <c r="G539" s="545"/>
    </row>
    <row r="540" spans="1:7" ht="21" customHeight="1" x14ac:dyDescent="0.35">
      <c r="A540" s="545"/>
      <c r="B540" s="545"/>
      <c r="C540" s="545"/>
      <c r="D540" s="545"/>
      <c r="E540" s="545"/>
      <c r="F540" s="545"/>
      <c r="G540" s="545"/>
    </row>
    <row r="541" spans="1:7" ht="21" customHeight="1" x14ac:dyDescent="0.35">
      <c r="A541" s="545"/>
      <c r="B541" s="545"/>
      <c r="C541" s="545"/>
      <c r="D541" s="545"/>
      <c r="E541" s="545"/>
      <c r="F541" s="545"/>
      <c r="G541" s="545"/>
    </row>
    <row r="542" spans="1:7" ht="21" customHeight="1" x14ac:dyDescent="0.35">
      <c r="A542" s="545"/>
      <c r="B542" s="545"/>
      <c r="C542" s="545"/>
      <c r="D542" s="545"/>
      <c r="E542" s="545"/>
      <c r="F542" s="545"/>
      <c r="G542" s="545"/>
    </row>
    <row r="543" spans="1:7" ht="21" customHeight="1" x14ac:dyDescent="0.35">
      <c r="A543" s="545"/>
      <c r="B543" s="545"/>
      <c r="C543" s="545"/>
      <c r="D543" s="545"/>
      <c r="E543" s="545"/>
      <c r="F543" s="545"/>
      <c r="G543" s="545"/>
    </row>
    <row r="544" spans="1:7" ht="21" customHeight="1" x14ac:dyDescent="0.35">
      <c r="A544" s="545"/>
      <c r="B544" s="545"/>
      <c r="C544" s="545"/>
      <c r="D544" s="545"/>
      <c r="E544" s="545"/>
      <c r="F544" s="545"/>
      <c r="G544" s="545"/>
    </row>
    <row r="545" spans="1:7" ht="21" customHeight="1" x14ac:dyDescent="0.35">
      <c r="A545" s="545"/>
      <c r="B545" s="545"/>
      <c r="C545" s="545"/>
      <c r="D545" s="545"/>
      <c r="E545" s="545"/>
      <c r="F545" s="545"/>
      <c r="G545" s="545"/>
    </row>
    <row r="546" spans="1:7" ht="21" customHeight="1" x14ac:dyDescent="0.35">
      <c r="A546" s="545"/>
      <c r="B546" s="545"/>
      <c r="C546" s="545"/>
      <c r="D546" s="545"/>
      <c r="E546" s="545"/>
      <c r="F546" s="545"/>
      <c r="G546" s="545"/>
    </row>
    <row r="547" spans="1:7" ht="21" customHeight="1" x14ac:dyDescent="0.35">
      <c r="A547" s="545"/>
      <c r="B547" s="545"/>
      <c r="C547" s="545"/>
      <c r="D547" s="545"/>
      <c r="E547" s="545"/>
      <c r="F547" s="545"/>
      <c r="G547" s="545"/>
    </row>
    <row r="548" spans="1:7" ht="21" customHeight="1" x14ac:dyDescent="0.35">
      <c r="A548" s="545"/>
      <c r="B548" s="545"/>
      <c r="C548" s="545"/>
      <c r="D548" s="545"/>
      <c r="E548" s="545"/>
      <c r="F548" s="545"/>
      <c r="G548" s="545"/>
    </row>
    <row r="549" spans="1:7" ht="21" customHeight="1" x14ac:dyDescent="0.35">
      <c r="A549" s="545"/>
      <c r="B549" s="545"/>
      <c r="C549" s="545"/>
      <c r="D549" s="545"/>
      <c r="E549" s="545"/>
      <c r="F549" s="545"/>
      <c r="G549" s="545"/>
    </row>
    <row r="550" spans="1:7" ht="21" customHeight="1" x14ac:dyDescent="0.35">
      <c r="A550" s="545"/>
      <c r="B550" s="545"/>
      <c r="C550" s="545"/>
      <c r="D550" s="545"/>
      <c r="E550" s="545"/>
      <c r="F550" s="545"/>
      <c r="G550" s="545"/>
    </row>
    <row r="551" spans="1:7" ht="21" customHeight="1" x14ac:dyDescent="0.35">
      <c r="A551" s="545"/>
      <c r="B551" s="545"/>
      <c r="C551" s="545"/>
      <c r="D551" s="545"/>
      <c r="E551" s="545"/>
      <c r="F551" s="545"/>
      <c r="G551" s="545"/>
    </row>
    <row r="552" spans="1:7" ht="21" customHeight="1" x14ac:dyDescent="0.35">
      <c r="A552" s="545"/>
      <c r="B552" s="545"/>
      <c r="C552" s="545"/>
      <c r="D552" s="545"/>
      <c r="E552" s="545"/>
      <c r="F552" s="545"/>
      <c r="G552" s="545"/>
    </row>
    <row r="553" spans="1:7" ht="21" customHeight="1" x14ac:dyDescent="0.35">
      <c r="A553" s="545"/>
      <c r="B553" s="545"/>
      <c r="C553" s="545"/>
      <c r="D553" s="545"/>
      <c r="E553" s="545"/>
      <c r="F553" s="545"/>
      <c r="G553" s="545"/>
    </row>
    <row r="554" spans="1:7" ht="21" customHeight="1" x14ac:dyDescent="0.35">
      <c r="A554" s="545"/>
      <c r="B554" s="545"/>
      <c r="C554" s="545"/>
      <c r="D554" s="545"/>
      <c r="E554" s="545"/>
      <c r="F554" s="545"/>
      <c r="G554" s="545"/>
    </row>
    <row r="555" spans="1:7" ht="21" customHeight="1" x14ac:dyDescent="0.35">
      <c r="A555" s="545"/>
      <c r="B555" s="545"/>
      <c r="C555" s="545"/>
      <c r="D555" s="545"/>
      <c r="E555" s="545"/>
      <c r="F555" s="545"/>
      <c r="G555" s="545"/>
    </row>
    <row r="556" spans="1:7" ht="21" customHeight="1" x14ac:dyDescent="0.35">
      <c r="A556" s="545"/>
      <c r="B556" s="545"/>
      <c r="C556" s="545"/>
      <c r="D556" s="545"/>
      <c r="E556" s="545"/>
      <c r="F556" s="545"/>
      <c r="G556" s="545"/>
    </row>
    <row r="557" spans="1:7" ht="21" customHeight="1" x14ac:dyDescent="0.35">
      <c r="A557" s="545"/>
      <c r="B557" s="545"/>
      <c r="C557" s="545"/>
      <c r="D557" s="545"/>
      <c r="E557" s="545"/>
      <c r="F557" s="545"/>
      <c r="G557" s="545"/>
    </row>
    <row r="558" spans="1:7" ht="21" customHeight="1" x14ac:dyDescent="0.35">
      <c r="A558" s="545"/>
      <c r="B558" s="545"/>
      <c r="C558" s="545"/>
      <c r="D558" s="545"/>
      <c r="E558" s="545"/>
      <c r="F558" s="545"/>
      <c r="G558" s="545"/>
    </row>
    <row r="559" spans="1:7" ht="21" customHeight="1" x14ac:dyDescent="0.35">
      <c r="A559" s="545"/>
      <c r="B559" s="545"/>
      <c r="C559" s="545"/>
      <c r="D559" s="545"/>
      <c r="E559" s="545"/>
      <c r="F559" s="545"/>
      <c r="G559" s="545"/>
    </row>
    <row r="560" spans="1:7" ht="21" customHeight="1" x14ac:dyDescent="0.35">
      <c r="A560" s="545"/>
      <c r="B560" s="545"/>
      <c r="C560" s="545"/>
      <c r="D560" s="545"/>
      <c r="E560" s="545"/>
      <c r="F560" s="545"/>
      <c r="G560" s="545"/>
    </row>
    <row r="561" spans="1:7" ht="21" customHeight="1" x14ac:dyDescent="0.35">
      <c r="A561" s="545"/>
      <c r="B561" s="545"/>
      <c r="C561" s="545"/>
      <c r="D561" s="545"/>
      <c r="E561" s="545"/>
      <c r="F561" s="545"/>
      <c r="G561" s="545"/>
    </row>
    <row r="562" spans="1:7" ht="21" customHeight="1" x14ac:dyDescent="0.35">
      <c r="A562" s="545"/>
      <c r="B562" s="545"/>
      <c r="C562" s="545"/>
      <c r="D562" s="545"/>
      <c r="E562" s="545"/>
      <c r="F562" s="545"/>
      <c r="G562" s="545"/>
    </row>
    <row r="563" spans="1:7" ht="21" customHeight="1" x14ac:dyDescent="0.35">
      <c r="A563" s="545"/>
      <c r="B563" s="545"/>
      <c r="C563" s="545"/>
      <c r="D563" s="545"/>
      <c r="E563" s="545"/>
      <c r="F563" s="545"/>
      <c r="G563" s="545"/>
    </row>
    <row r="564" spans="1:7" ht="21" customHeight="1" x14ac:dyDescent="0.35">
      <c r="A564" s="545"/>
      <c r="B564" s="545"/>
      <c r="C564" s="545"/>
      <c r="D564" s="545"/>
      <c r="E564" s="545"/>
      <c r="F564" s="545"/>
      <c r="G564" s="545"/>
    </row>
    <row r="565" spans="1:7" ht="21" customHeight="1" x14ac:dyDescent="0.35">
      <c r="A565" s="545"/>
      <c r="B565" s="545"/>
      <c r="C565" s="545"/>
      <c r="D565" s="545"/>
      <c r="E565" s="545"/>
      <c r="F565" s="545"/>
      <c r="G565" s="545"/>
    </row>
    <row r="566" spans="1:7" ht="21" customHeight="1" x14ac:dyDescent="0.35">
      <c r="A566" s="545"/>
      <c r="B566" s="545"/>
      <c r="C566" s="545"/>
      <c r="D566" s="545"/>
      <c r="E566" s="545"/>
      <c r="F566" s="545"/>
      <c r="G566" s="545"/>
    </row>
    <row r="567" spans="1:7" ht="21" customHeight="1" x14ac:dyDescent="0.35">
      <c r="A567" s="545"/>
      <c r="B567" s="545"/>
      <c r="C567" s="545"/>
      <c r="D567" s="545"/>
      <c r="E567" s="545"/>
      <c r="F567" s="545"/>
      <c r="G567" s="545"/>
    </row>
    <row r="568" spans="1:7" ht="21" customHeight="1" x14ac:dyDescent="0.35">
      <c r="A568" s="545"/>
      <c r="B568" s="545"/>
      <c r="C568" s="545"/>
      <c r="D568" s="545"/>
      <c r="E568" s="545"/>
      <c r="F568" s="545"/>
      <c r="G568" s="545"/>
    </row>
    <row r="569" spans="1:7" ht="21" customHeight="1" x14ac:dyDescent="0.35">
      <c r="A569" s="545"/>
      <c r="B569" s="545"/>
      <c r="C569" s="545"/>
      <c r="D569" s="545"/>
      <c r="E569" s="545"/>
      <c r="F569" s="545"/>
      <c r="G569" s="545"/>
    </row>
    <row r="570" spans="1:7" ht="21" customHeight="1" x14ac:dyDescent="0.35">
      <c r="A570" s="545"/>
      <c r="B570" s="545"/>
      <c r="C570" s="545"/>
      <c r="D570" s="545"/>
      <c r="E570" s="545"/>
      <c r="F570" s="545"/>
      <c r="G570" s="545"/>
    </row>
    <row r="571" spans="1:7" ht="21" customHeight="1" x14ac:dyDescent="0.35">
      <c r="A571" s="545"/>
      <c r="B571" s="545"/>
      <c r="C571" s="545"/>
      <c r="D571" s="545"/>
      <c r="E571" s="545"/>
      <c r="F571" s="545"/>
      <c r="G571" s="545"/>
    </row>
    <row r="572" spans="1:7" ht="21" customHeight="1" x14ac:dyDescent="0.35">
      <c r="A572" s="545"/>
      <c r="B572" s="545"/>
      <c r="C572" s="545"/>
      <c r="D572" s="545"/>
      <c r="E572" s="545"/>
      <c r="F572" s="545"/>
      <c r="G572" s="545"/>
    </row>
    <row r="573" spans="1:7" ht="21" customHeight="1" x14ac:dyDescent="0.35">
      <c r="A573" s="545"/>
      <c r="B573" s="545"/>
      <c r="C573" s="545"/>
      <c r="D573" s="545"/>
      <c r="E573" s="545"/>
      <c r="F573" s="545"/>
      <c r="G573" s="545"/>
    </row>
    <row r="574" spans="1:7" ht="21" customHeight="1" x14ac:dyDescent="0.35">
      <c r="A574" s="545"/>
      <c r="B574" s="545"/>
      <c r="C574" s="545"/>
      <c r="D574" s="545"/>
      <c r="E574" s="545"/>
      <c r="F574" s="545"/>
      <c r="G574" s="545"/>
    </row>
    <row r="575" spans="1:7" ht="21" customHeight="1" x14ac:dyDescent="0.35">
      <c r="A575" s="545"/>
      <c r="B575" s="545"/>
      <c r="C575" s="545"/>
      <c r="D575" s="545"/>
      <c r="E575" s="545"/>
      <c r="F575" s="545"/>
      <c r="G575" s="545"/>
    </row>
    <row r="576" spans="1:7" ht="21" customHeight="1" x14ac:dyDescent="0.35">
      <c r="A576" s="545"/>
      <c r="B576" s="545"/>
      <c r="C576" s="545"/>
      <c r="D576" s="545"/>
      <c r="E576" s="545"/>
      <c r="F576" s="545"/>
      <c r="G576" s="545"/>
    </row>
    <row r="577" spans="1:7" ht="21" customHeight="1" x14ac:dyDescent="0.35">
      <c r="A577" s="545"/>
      <c r="B577" s="545"/>
      <c r="C577" s="545"/>
      <c r="D577" s="545"/>
      <c r="E577" s="545"/>
      <c r="F577" s="545"/>
      <c r="G577" s="545"/>
    </row>
    <row r="578" spans="1:7" ht="21" customHeight="1" x14ac:dyDescent="0.35">
      <c r="A578" s="545"/>
      <c r="B578" s="545"/>
      <c r="C578" s="545"/>
      <c r="D578" s="545"/>
      <c r="E578" s="545"/>
      <c r="F578" s="545"/>
      <c r="G578" s="545"/>
    </row>
    <row r="579" spans="1:7" ht="21" customHeight="1" x14ac:dyDescent="0.35">
      <c r="A579" s="545"/>
      <c r="B579" s="545"/>
      <c r="C579" s="545"/>
      <c r="D579" s="545"/>
      <c r="E579" s="545"/>
      <c r="F579" s="545"/>
      <c r="G579" s="545"/>
    </row>
    <row r="580" spans="1:7" ht="21" customHeight="1" x14ac:dyDescent="0.35">
      <c r="A580" s="545"/>
      <c r="B580" s="545"/>
      <c r="C580" s="545"/>
      <c r="D580" s="545"/>
      <c r="E580" s="545"/>
      <c r="F580" s="545"/>
      <c r="G580" s="545"/>
    </row>
    <row r="581" spans="1:7" ht="21" customHeight="1" x14ac:dyDescent="0.35">
      <c r="A581" s="545"/>
      <c r="B581" s="545"/>
      <c r="C581" s="545"/>
      <c r="D581" s="545"/>
      <c r="E581" s="545"/>
      <c r="F581" s="545"/>
      <c r="G581" s="545"/>
    </row>
    <row r="582" spans="1:7" ht="21" customHeight="1" x14ac:dyDescent="0.35">
      <c r="A582" s="545"/>
      <c r="B582" s="545"/>
      <c r="C582" s="545"/>
      <c r="D582" s="545"/>
      <c r="E582" s="545"/>
      <c r="F582" s="545"/>
      <c r="G582" s="545"/>
    </row>
    <row r="583" spans="1:7" ht="21" customHeight="1" x14ac:dyDescent="0.35">
      <c r="A583" s="545"/>
      <c r="B583" s="545"/>
      <c r="C583" s="545"/>
      <c r="D583" s="545"/>
      <c r="E583" s="545"/>
      <c r="F583" s="545"/>
      <c r="G583" s="545"/>
    </row>
    <row r="584" spans="1:7" ht="21" customHeight="1" x14ac:dyDescent="0.35">
      <c r="A584" s="545"/>
      <c r="B584" s="545"/>
      <c r="C584" s="545"/>
      <c r="D584" s="545"/>
      <c r="E584" s="545"/>
      <c r="F584" s="545"/>
      <c r="G584" s="545"/>
    </row>
    <row r="585" spans="1:7" ht="21" customHeight="1" x14ac:dyDescent="0.35">
      <c r="A585" s="545"/>
      <c r="B585" s="545"/>
      <c r="C585" s="545"/>
      <c r="D585" s="545"/>
      <c r="E585" s="545"/>
      <c r="F585" s="545"/>
      <c r="G585" s="545"/>
    </row>
    <row r="586" spans="1:7" ht="21" customHeight="1" x14ac:dyDescent="0.35">
      <c r="A586" s="545"/>
      <c r="B586" s="545"/>
      <c r="C586" s="545"/>
      <c r="D586" s="545"/>
      <c r="E586" s="545"/>
      <c r="F586" s="545"/>
      <c r="G586" s="545"/>
    </row>
    <row r="587" spans="1:7" ht="21" customHeight="1" x14ac:dyDescent="0.35">
      <c r="A587" s="545"/>
      <c r="B587" s="545"/>
      <c r="C587" s="545"/>
      <c r="D587" s="545"/>
      <c r="E587" s="545"/>
      <c r="F587" s="545"/>
      <c r="G587" s="545"/>
    </row>
    <row r="588" spans="1:7" ht="21" customHeight="1" x14ac:dyDescent="0.35">
      <c r="A588" s="545"/>
      <c r="B588" s="545"/>
      <c r="C588" s="545"/>
      <c r="D588" s="545"/>
      <c r="E588" s="545"/>
      <c r="F588" s="545"/>
      <c r="G588" s="545"/>
    </row>
    <row r="589" spans="1:7" ht="21" customHeight="1" x14ac:dyDescent="0.35">
      <c r="A589" s="545"/>
      <c r="B589" s="545"/>
      <c r="C589" s="545"/>
      <c r="D589" s="545"/>
      <c r="E589" s="545"/>
      <c r="F589" s="545"/>
      <c r="G589" s="545"/>
    </row>
    <row r="590" spans="1:7" ht="21" customHeight="1" x14ac:dyDescent="0.35">
      <c r="A590" s="545"/>
      <c r="B590" s="545"/>
      <c r="C590" s="545"/>
      <c r="D590" s="545"/>
      <c r="E590" s="545"/>
      <c r="F590" s="545"/>
      <c r="G590" s="545"/>
    </row>
    <row r="591" spans="1:7" ht="21" customHeight="1" x14ac:dyDescent="0.35">
      <c r="A591" s="545"/>
      <c r="B591" s="545"/>
      <c r="C591" s="545"/>
      <c r="D591" s="545"/>
      <c r="E591" s="545"/>
      <c r="F591" s="545"/>
      <c r="G591" s="545"/>
    </row>
    <row r="592" spans="1:7" ht="21" customHeight="1" x14ac:dyDescent="0.35">
      <c r="A592" s="545"/>
      <c r="B592" s="545"/>
      <c r="C592" s="545"/>
      <c r="D592" s="545"/>
      <c r="E592" s="545"/>
      <c r="F592" s="545"/>
      <c r="G592" s="545"/>
    </row>
    <row r="593" spans="1:7" ht="21" customHeight="1" x14ac:dyDescent="0.35">
      <c r="A593" s="545"/>
      <c r="B593" s="545"/>
      <c r="C593" s="545"/>
      <c r="D593" s="545"/>
      <c r="E593" s="545"/>
      <c r="F593" s="545"/>
      <c r="G593" s="545"/>
    </row>
    <row r="594" spans="1:7" ht="21" customHeight="1" x14ac:dyDescent="0.35">
      <c r="A594" s="545"/>
      <c r="B594" s="545"/>
      <c r="C594" s="545"/>
      <c r="D594" s="545"/>
      <c r="E594" s="545"/>
      <c r="F594" s="545"/>
      <c r="G594" s="545"/>
    </row>
    <row r="595" spans="1:7" ht="21" customHeight="1" x14ac:dyDescent="0.35">
      <c r="A595" s="545"/>
      <c r="B595" s="545"/>
      <c r="C595" s="545"/>
      <c r="D595" s="545"/>
      <c r="E595" s="545"/>
      <c r="F595" s="545"/>
      <c r="G595" s="545"/>
    </row>
    <row r="596" spans="1:7" ht="21" customHeight="1" x14ac:dyDescent="0.35">
      <c r="A596" s="545"/>
      <c r="B596" s="545"/>
      <c r="C596" s="545"/>
      <c r="D596" s="545"/>
      <c r="E596" s="545"/>
      <c r="F596" s="545"/>
      <c r="G596" s="545"/>
    </row>
    <row r="597" spans="1:7" ht="21" customHeight="1" x14ac:dyDescent="0.35">
      <c r="A597" s="545"/>
      <c r="B597" s="545"/>
      <c r="C597" s="545"/>
      <c r="D597" s="545"/>
      <c r="E597" s="545"/>
      <c r="F597" s="545"/>
      <c r="G597" s="545"/>
    </row>
    <row r="598" spans="1:7" ht="21" customHeight="1" x14ac:dyDescent="0.35">
      <c r="A598" s="545"/>
      <c r="B598" s="545"/>
      <c r="C598" s="545"/>
      <c r="D598" s="545"/>
      <c r="E598" s="545"/>
      <c r="F598" s="545"/>
      <c r="G598" s="545"/>
    </row>
    <row r="599" spans="1:7" ht="21" customHeight="1" x14ac:dyDescent="0.35">
      <c r="A599" s="545"/>
      <c r="B599" s="545"/>
      <c r="C599" s="545"/>
      <c r="D599" s="545"/>
      <c r="E599" s="545"/>
      <c r="F599" s="545"/>
      <c r="G599" s="545"/>
    </row>
    <row r="600" spans="1:7" ht="21" customHeight="1" x14ac:dyDescent="0.35">
      <c r="A600" s="545"/>
      <c r="B600" s="545"/>
      <c r="C600" s="545"/>
      <c r="D600" s="545"/>
      <c r="E600" s="545"/>
      <c r="F600" s="545"/>
      <c r="G600" s="545"/>
    </row>
    <row r="601" spans="1:7" ht="21" customHeight="1" x14ac:dyDescent="0.35">
      <c r="A601" s="545"/>
      <c r="B601" s="545"/>
      <c r="C601" s="545"/>
      <c r="D601" s="545"/>
      <c r="E601" s="545"/>
      <c r="F601" s="545"/>
      <c r="G601" s="545"/>
    </row>
    <row r="602" spans="1:7" ht="21" customHeight="1" x14ac:dyDescent="0.35">
      <c r="A602" s="545"/>
      <c r="B602" s="545"/>
      <c r="C602" s="545"/>
      <c r="D602" s="545"/>
      <c r="E602" s="545"/>
      <c r="F602" s="545"/>
      <c r="G602" s="545"/>
    </row>
    <row r="603" spans="1:7" ht="21" customHeight="1" x14ac:dyDescent="0.35">
      <c r="A603" s="545"/>
      <c r="B603" s="545"/>
      <c r="C603" s="545"/>
      <c r="D603" s="545"/>
      <c r="E603" s="545"/>
      <c r="F603" s="545"/>
      <c r="G603" s="545"/>
    </row>
    <row r="604" spans="1:7" ht="21" customHeight="1" x14ac:dyDescent="0.35">
      <c r="A604" s="545"/>
      <c r="B604" s="545"/>
      <c r="C604" s="545"/>
      <c r="D604" s="545"/>
      <c r="E604" s="545"/>
      <c r="F604" s="545"/>
      <c r="G604" s="545"/>
    </row>
    <row r="605" spans="1:7" ht="21" customHeight="1" x14ac:dyDescent="0.35">
      <c r="A605" s="545"/>
      <c r="B605" s="545"/>
      <c r="C605" s="545"/>
      <c r="D605" s="545"/>
      <c r="E605" s="545"/>
      <c r="F605" s="545"/>
      <c r="G605" s="545"/>
    </row>
    <row r="606" spans="1:7" ht="21" customHeight="1" x14ac:dyDescent="0.35">
      <c r="A606" s="545"/>
      <c r="B606" s="545"/>
      <c r="C606" s="545"/>
      <c r="D606" s="545"/>
      <c r="E606" s="545"/>
      <c r="F606" s="545"/>
      <c r="G606" s="545"/>
    </row>
    <row r="607" spans="1:7" ht="21" customHeight="1" x14ac:dyDescent="0.35">
      <c r="A607" s="545"/>
      <c r="B607" s="545"/>
      <c r="C607" s="545"/>
      <c r="D607" s="545"/>
      <c r="E607" s="545"/>
      <c r="F607" s="545"/>
      <c r="G607" s="545"/>
    </row>
    <row r="608" spans="1:7" ht="21" customHeight="1" x14ac:dyDescent="0.35">
      <c r="A608" s="545"/>
      <c r="B608" s="545"/>
      <c r="C608" s="545"/>
      <c r="D608" s="545"/>
      <c r="E608" s="545"/>
      <c r="F608" s="545"/>
      <c r="G608" s="545"/>
    </row>
    <row r="609" spans="1:7" ht="21" customHeight="1" x14ac:dyDescent="0.35">
      <c r="A609" s="545"/>
      <c r="B609" s="545"/>
      <c r="C609" s="545"/>
      <c r="D609" s="545"/>
      <c r="E609" s="545"/>
      <c r="F609" s="545"/>
      <c r="G609" s="545"/>
    </row>
    <row r="610" spans="1:7" ht="21" customHeight="1" x14ac:dyDescent="0.35">
      <c r="A610" s="545"/>
      <c r="B610" s="545"/>
      <c r="C610" s="545"/>
      <c r="D610" s="545"/>
      <c r="E610" s="545"/>
      <c r="F610" s="545"/>
      <c r="G610" s="545"/>
    </row>
    <row r="611" spans="1:7" ht="21" customHeight="1" x14ac:dyDescent="0.35">
      <c r="A611" s="545"/>
      <c r="B611" s="545"/>
      <c r="C611" s="545"/>
      <c r="D611" s="545"/>
      <c r="E611" s="545"/>
      <c r="F611" s="545"/>
      <c r="G611" s="545"/>
    </row>
    <row r="612" spans="1:7" ht="21" customHeight="1" x14ac:dyDescent="0.35">
      <c r="A612" s="545"/>
      <c r="B612" s="545"/>
      <c r="C612" s="545"/>
      <c r="D612" s="545"/>
      <c r="E612" s="545"/>
      <c r="F612" s="545"/>
      <c r="G612" s="545"/>
    </row>
    <row r="613" spans="1:7" ht="21" customHeight="1" x14ac:dyDescent="0.35">
      <c r="A613" s="545"/>
      <c r="B613" s="545"/>
      <c r="C613" s="545"/>
      <c r="D613" s="545"/>
      <c r="E613" s="545"/>
      <c r="F613" s="545"/>
      <c r="G613" s="545"/>
    </row>
    <row r="614" spans="1:7" ht="21" customHeight="1" x14ac:dyDescent="0.35">
      <c r="A614" s="545"/>
      <c r="B614" s="545"/>
      <c r="C614" s="545"/>
      <c r="D614" s="545"/>
      <c r="E614" s="545"/>
      <c r="F614" s="545"/>
      <c r="G614" s="545"/>
    </row>
    <row r="615" spans="1:7" ht="21" customHeight="1" x14ac:dyDescent="0.35">
      <c r="A615" s="545"/>
      <c r="B615" s="545"/>
      <c r="C615" s="545"/>
      <c r="D615" s="545"/>
      <c r="E615" s="545"/>
      <c r="F615" s="545"/>
      <c r="G615" s="545"/>
    </row>
    <row r="616" spans="1:7" ht="21" customHeight="1" x14ac:dyDescent="0.35">
      <c r="A616" s="545"/>
      <c r="B616" s="545"/>
      <c r="C616" s="545"/>
      <c r="D616" s="545"/>
      <c r="E616" s="545"/>
      <c r="F616" s="545"/>
      <c r="G616" s="545"/>
    </row>
    <row r="617" spans="1:7" ht="21" customHeight="1" x14ac:dyDescent="0.35">
      <c r="A617" s="545"/>
      <c r="B617" s="545"/>
      <c r="C617" s="545"/>
      <c r="D617" s="545"/>
      <c r="E617" s="545"/>
      <c r="F617" s="545"/>
      <c r="G617" s="545"/>
    </row>
    <row r="618" spans="1:7" ht="21" customHeight="1" x14ac:dyDescent="0.35">
      <c r="A618" s="545"/>
      <c r="B618" s="545"/>
      <c r="C618" s="545"/>
      <c r="D618" s="545"/>
      <c r="E618" s="545"/>
      <c r="F618" s="545"/>
      <c r="G618" s="545"/>
    </row>
    <row r="619" spans="1:7" ht="21" customHeight="1" x14ac:dyDescent="0.35">
      <c r="A619" s="545"/>
      <c r="B619" s="545"/>
      <c r="C619" s="545"/>
      <c r="D619" s="545"/>
      <c r="E619" s="545"/>
      <c r="F619" s="545"/>
      <c r="G619" s="545"/>
    </row>
    <row r="620" spans="1:7" ht="21" customHeight="1" x14ac:dyDescent="0.35">
      <c r="A620" s="545"/>
      <c r="B620" s="545"/>
      <c r="C620" s="545"/>
      <c r="D620" s="545"/>
      <c r="E620" s="545"/>
      <c r="F620" s="545"/>
      <c r="G620" s="545"/>
    </row>
    <row r="621" spans="1:7" ht="21" customHeight="1" x14ac:dyDescent="0.35">
      <c r="A621" s="545"/>
      <c r="B621" s="545"/>
      <c r="C621" s="545"/>
      <c r="D621" s="545"/>
      <c r="E621" s="545"/>
      <c r="F621" s="545"/>
      <c r="G621" s="545"/>
    </row>
    <row r="622" spans="1:7" ht="21" customHeight="1" x14ac:dyDescent="0.35">
      <c r="A622" s="545"/>
      <c r="B622" s="545"/>
      <c r="C622" s="545"/>
      <c r="D622" s="545"/>
      <c r="E622" s="545"/>
      <c r="F622" s="545"/>
      <c r="G622" s="545"/>
    </row>
    <row r="623" spans="1:7" ht="21" customHeight="1" x14ac:dyDescent="0.35">
      <c r="A623" s="545"/>
      <c r="B623" s="545"/>
      <c r="C623" s="545"/>
      <c r="D623" s="545"/>
      <c r="E623" s="545"/>
      <c r="F623" s="545"/>
      <c r="G623" s="545"/>
    </row>
    <row r="624" spans="1:7" ht="21" customHeight="1" x14ac:dyDescent="0.35">
      <c r="A624" s="545"/>
      <c r="B624" s="545"/>
      <c r="C624" s="545"/>
      <c r="D624" s="545"/>
      <c r="E624" s="545"/>
      <c r="F624" s="545"/>
      <c r="G624" s="545"/>
    </row>
    <row r="625" spans="1:7" ht="21" customHeight="1" x14ac:dyDescent="0.35">
      <c r="A625" s="545"/>
      <c r="B625" s="545"/>
      <c r="C625" s="545"/>
      <c r="D625" s="545"/>
      <c r="E625" s="545"/>
      <c r="F625" s="545"/>
      <c r="G625" s="545"/>
    </row>
    <row r="626" spans="1:7" ht="21" customHeight="1" x14ac:dyDescent="0.35">
      <c r="A626" s="545"/>
      <c r="B626" s="545"/>
      <c r="C626" s="545"/>
      <c r="D626" s="545"/>
      <c r="E626" s="545"/>
      <c r="F626" s="545"/>
      <c r="G626" s="545"/>
    </row>
    <row r="627" spans="1:7" ht="21" customHeight="1" x14ac:dyDescent="0.35">
      <c r="A627" s="545"/>
      <c r="B627" s="545"/>
      <c r="C627" s="545"/>
      <c r="D627" s="545"/>
      <c r="E627" s="545"/>
      <c r="F627" s="545"/>
      <c r="G627" s="545"/>
    </row>
    <row r="628" spans="1:7" ht="21" customHeight="1" x14ac:dyDescent="0.35">
      <c r="A628" s="545"/>
      <c r="B628" s="545"/>
      <c r="C628" s="545"/>
      <c r="D628" s="545"/>
      <c r="E628" s="545"/>
      <c r="F628" s="545"/>
      <c r="G628" s="545"/>
    </row>
    <row r="629" spans="1:7" ht="21" customHeight="1" x14ac:dyDescent="0.35">
      <c r="A629" s="545"/>
      <c r="B629" s="545"/>
      <c r="C629" s="545"/>
      <c r="D629" s="545"/>
      <c r="E629" s="545"/>
      <c r="F629" s="545"/>
      <c r="G629" s="545"/>
    </row>
    <row r="630" spans="1:7" ht="21" customHeight="1" x14ac:dyDescent="0.35">
      <c r="A630" s="545"/>
      <c r="B630" s="545"/>
      <c r="C630" s="545"/>
      <c r="D630" s="545"/>
      <c r="E630" s="545"/>
      <c r="F630" s="545"/>
      <c r="G630" s="545"/>
    </row>
    <row r="631" spans="1:7" ht="21" customHeight="1" x14ac:dyDescent="0.35">
      <c r="A631" s="545"/>
      <c r="B631" s="545"/>
      <c r="C631" s="545"/>
      <c r="D631" s="545"/>
      <c r="E631" s="545"/>
      <c r="F631" s="545"/>
      <c r="G631" s="545"/>
    </row>
    <row r="632" spans="1:7" ht="21" customHeight="1" x14ac:dyDescent="0.35">
      <c r="A632" s="545"/>
      <c r="B632" s="545"/>
      <c r="C632" s="545"/>
      <c r="D632" s="545"/>
      <c r="E632" s="545"/>
      <c r="F632" s="545"/>
      <c r="G632" s="545"/>
    </row>
    <row r="633" spans="1:7" ht="21" customHeight="1" x14ac:dyDescent="0.35">
      <c r="A633" s="545"/>
      <c r="B633" s="545"/>
      <c r="C633" s="545"/>
      <c r="D633" s="545"/>
      <c r="E633" s="545"/>
      <c r="F633" s="545"/>
      <c r="G633" s="545"/>
    </row>
    <row r="634" spans="1:7" ht="21" customHeight="1" x14ac:dyDescent="0.35">
      <c r="A634" s="545"/>
      <c r="B634" s="545"/>
      <c r="C634" s="545"/>
      <c r="D634" s="545"/>
      <c r="E634" s="545"/>
      <c r="F634" s="545"/>
      <c r="G634" s="545"/>
    </row>
    <row r="635" spans="1:7" ht="21" customHeight="1" x14ac:dyDescent="0.35">
      <c r="A635" s="545"/>
      <c r="B635" s="545"/>
      <c r="C635" s="545"/>
      <c r="D635" s="545"/>
      <c r="E635" s="545"/>
      <c r="F635" s="545"/>
      <c r="G635" s="545"/>
    </row>
    <row r="636" spans="1:7" ht="21" customHeight="1" x14ac:dyDescent="0.35">
      <c r="A636" s="545"/>
      <c r="B636" s="545"/>
      <c r="C636" s="545"/>
      <c r="D636" s="545"/>
      <c r="E636" s="545"/>
      <c r="F636" s="545"/>
      <c r="G636" s="545"/>
    </row>
    <row r="637" spans="1:7" ht="21" customHeight="1" x14ac:dyDescent="0.35">
      <c r="A637" s="545"/>
      <c r="B637" s="545"/>
      <c r="C637" s="545"/>
      <c r="D637" s="545"/>
      <c r="E637" s="545"/>
      <c r="F637" s="545"/>
      <c r="G637" s="545"/>
    </row>
    <row r="638" spans="1:7" ht="21" customHeight="1" x14ac:dyDescent="0.35">
      <c r="A638" s="545"/>
      <c r="B638" s="545"/>
      <c r="C638" s="545"/>
      <c r="D638" s="545"/>
      <c r="E638" s="545"/>
      <c r="F638" s="545"/>
      <c r="G638" s="545"/>
    </row>
    <row r="639" spans="1:7" ht="21" customHeight="1" x14ac:dyDescent="0.35">
      <c r="A639" s="545"/>
      <c r="B639" s="545"/>
      <c r="C639" s="545"/>
      <c r="D639" s="545"/>
      <c r="E639" s="545"/>
      <c r="F639" s="545"/>
      <c r="G639" s="545"/>
    </row>
    <row r="640" spans="1:7" ht="21" customHeight="1" x14ac:dyDescent="0.35">
      <c r="A640" s="545"/>
      <c r="B640" s="545"/>
      <c r="C640" s="545"/>
      <c r="D640" s="545"/>
      <c r="E640" s="545"/>
      <c r="F640" s="545"/>
      <c r="G640" s="545"/>
    </row>
    <row r="641" spans="1:7" ht="21" customHeight="1" x14ac:dyDescent="0.35">
      <c r="A641" s="545"/>
      <c r="B641" s="545"/>
      <c r="C641" s="545"/>
      <c r="D641" s="545"/>
      <c r="E641" s="545"/>
      <c r="F641" s="545"/>
      <c r="G641" s="545"/>
    </row>
    <row r="642" spans="1:7" ht="21" customHeight="1" x14ac:dyDescent="0.35">
      <c r="A642" s="545"/>
      <c r="B642" s="545"/>
      <c r="C642" s="545"/>
      <c r="D642" s="545"/>
      <c r="E642" s="545"/>
      <c r="F642" s="545"/>
      <c r="G642" s="545"/>
    </row>
    <row r="643" spans="1:7" ht="21" customHeight="1" x14ac:dyDescent="0.35">
      <c r="A643" s="545"/>
      <c r="B643" s="545"/>
      <c r="C643" s="545"/>
      <c r="D643" s="545"/>
      <c r="E643" s="545"/>
      <c r="F643" s="545"/>
      <c r="G643" s="545"/>
    </row>
    <row r="644" spans="1:7" ht="21" customHeight="1" x14ac:dyDescent="0.35">
      <c r="A644" s="545"/>
      <c r="B644" s="545"/>
      <c r="C644" s="545"/>
      <c r="D644" s="545"/>
      <c r="E644" s="545"/>
      <c r="F644" s="545"/>
      <c r="G644" s="545"/>
    </row>
    <row r="645" spans="1:7" ht="21" customHeight="1" x14ac:dyDescent="0.35">
      <c r="A645" s="545"/>
      <c r="B645" s="545"/>
      <c r="C645" s="545"/>
      <c r="D645" s="545"/>
      <c r="E645" s="545"/>
      <c r="F645" s="545"/>
      <c r="G645" s="545"/>
    </row>
    <row r="646" spans="1:7" ht="21" customHeight="1" x14ac:dyDescent="0.35">
      <c r="A646" s="545"/>
      <c r="B646" s="545"/>
      <c r="C646" s="545"/>
      <c r="D646" s="545"/>
      <c r="E646" s="545"/>
      <c r="F646" s="545"/>
      <c r="G646" s="545"/>
    </row>
    <row r="647" spans="1:7" ht="21" customHeight="1" x14ac:dyDescent="0.35">
      <c r="A647" s="545"/>
      <c r="B647" s="545"/>
      <c r="C647" s="545"/>
      <c r="D647" s="545"/>
      <c r="E647" s="545"/>
      <c r="F647" s="545"/>
      <c r="G647" s="545"/>
    </row>
    <row r="648" spans="1:7" ht="21" customHeight="1" x14ac:dyDescent="0.35">
      <c r="A648" s="545"/>
      <c r="B648" s="545"/>
      <c r="C648" s="545"/>
      <c r="D648" s="545"/>
      <c r="E648" s="545"/>
      <c r="F648" s="545"/>
      <c r="G648" s="545"/>
    </row>
    <row r="649" spans="1:7" ht="21" customHeight="1" x14ac:dyDescent="0.35">
      <c r="A649" s="545"/>
      <c r="B649" s="545"/>
      <c r="C649" s="545"/>
      <c r="D649" s="545"/>
      <c r="E649" s="545"/>
      <c r="F649" s="545"/>
      <c r="G649" s="545"/>
    </row>
    <row r="650" spans="1:7" ht="21" customHeight="1" x14ac:dyDescent="0.35">
      <c r="A650" s="545"/>
      <c r="B650" s="545"/>
      <c r="C650" s="545"/>
      <c r="D650" s="545"/>
      <c r="E650" s="545"/>
      <c r="F650" s="545"/>
      <c r="G650" s="545"/>
    </row>
    <row r="651" spans="1:7" ht="21" customHeight="1" x14ac:dyDescent="0.35">
      <c r="A651" s="545"/>
      <c r="B651" s="545"/>
      <c r="C651" s="545"/>
      <c r="D651" s="545"/>
      <c r="E651" s="545"/>
      <c r="F651" s="545"/>
      <c r="G651" s="545"/>
    </row>
    <row r="652" spans="1:7" ht="21" customHeight="1" x14ac:dyDescent="0.35">
      <c r="A652" s="545"/>
      <c r="B652" s="545"/>
      <c r="C652" s="545"/>
      <c r="D652" s="545"/>
      <c r="E652" s="545"/>
      <c r="F652" s="545"/>
      <c r="G652" s="545"/>
    </row>
    <row r="653" spans="1:7" ht="21" customHeight="1" x14ac:dyDescent="0.35">
      <c r="A653" s="545"/>
      <c r="B653" s="545"/>
      <c r="C653" s="545"/>
      <c r="D653" s="545"/>
      <c r="E653" s="545"/>
      <c r="F653" s="545"/>
      <c r="G653" s="545"/>
    </row>
    <row r="654" spans="1:7" ht="21" customHeight="1" x14ac:dyDescent="0.35">
      <c r="A654" s="545"/>
      <c r="B654" s="545"/>
      <c r="C654" s="545"/>
      <c r="D654" s="545"/>
      <c r="E654" s="545"/>
      <c r="F654" s="545"/>
      <c r="G654" s="545"/>
    </row>
    <row r="655" spans="1:7" ht="21" customHeight="1" x14ac:dyDescent="0.35">
      <c r="A655" s="545"/>
      <c r="B655" s="545"/>
      <c r="C655" s="545"/>
      <c r="D655" s="545"/>
      <c r="E655" s="545"/>
      <c r="F655" s="545"/>
      <c r="G655" s="545"/>
    </row>
    <row r="656" spans="1:7" ht="21" customHeight="1" x14ac:dyDescent="0.35">
      <c r="A656" s="545"/>
      <c r="B656" s="545"/>
      <c r="C656" s="545"/>
      <c r="D656" s="545"/>
      <c r="E656" s="545"/>
      <c r="F656" s="545"/>
      <c r="G656" s="545"/>
    </row>
    <row r="657" spans="1:7" ht="21" customHeight="1" x14ac:dyDescent="0.35">
      <c r="A657" s="545"/>
      <c r="B657" s="545"/>
      <c r="C657" s="545"/>
      <c r="D657" s="545"/>
      <c r="E657" s="545"/>
      <c r="F657" s="545"/>
      <c r="G657" s="545"/>
    </row>
    <row r="658" spans="1:7" ht="21" customHeight="1" x14ac:dyDescent="0.35">
      <c r="A658" s="545"/>
      <c r="B658" s="545"/>
      <c r="C658" s="545"/>
      <c r="D658" s="545"/>
      <c r="E658" s="545"/>
      <c r="F658" s="545"/>
      <c r="G658" s="545"/>
    </row>
    <row r="659" spans="1:7" ht="21" customHeight="1" x14ac:dyDescent="0.35">
      <c r="A659" s="545"/>
      <c r="B659" s="545"/>
      <c r="C659" s="545"/>
      <c r="D659" s="545"/>
      <c r="E659" s="545"/>
      <c r="F659" s="545"/>
      <c r="G659" s="545"/>
    </row>
    <row r="660" spans="1:7" ht="21" customHeight="1" x14ac:dyDescent="0.35">
      <c r="A660" s="545"/>
      <c r="B660" s="545"/>
      <c r="C660" s="545"/>
      <c r="D660" s="545"/>
      <c r="E660" s="545"/>
      <c r="F660" s="545"/>
      <c r="G660" s="545"/>
    </row>
    <row r="661" spans="1:7" ht="21" customHeight="1" x14ac:dyDescent="0.35">
      <c r="A661" s="545"/>
      <c r="B661" s="545"/>
      <c r="C661" s="545"/>
      <c r="D661" s="545"/>
      <c r="E661" s="545"/>
      <c r="F661" s="545"/>
      <c r="G661" s="545"/>
    </row>
    <row r="662" spans="1:7" ht="21" customHeight="1" x14ac:dyDescent="0.35">
      <c r="A662" s="545"/>
      <c r="B662" s="545"/>
      <c r="C662" s="545"/>
      <c r="D662" s="545"/>
      <c r="E662" s="545"/>
      <c r="F662" s="545"/>
      <c r="G662" s="545"/>
    </row>
    <row r="663" spans="1:7" ht="21" customHeight="1" x14ac:dyDescent="0.35">
      <c r="A663" s="545"/>
      <c r="B663" s="545"/>
      <c r="C663" s="545"/>
      <c r="D663" s="545"/>
      <c r="E663" s="545"/>
      <c r="F663" s="545"/>
      <c r="G663" s="545"/>
    </row>
    <row r="664" spans="1:7" ht="21" customHeight="1" x14ac:dyDescent="0.35">
      <c r="A664" s="545"/>
      <c r="B664" s="545"/>
      <c r="C664" s="545"/>
      <c r="D664" s="545"/>
      <c r="E664" s="545"/>
      <c r="F664" s="545"/>
      <c r="G664" s="545"/>
    </row>
    <row r="665" spans="1:7" ht="21" customHeight="1" x14ac:dyDescent="0.35">
      <c r="A665" s="545"/>
      <c r="B665" s="545"/>
      <c r="C665" s="545"/>
      <c r="D665" s="545"/>
      <c r="E665" s="545"/>
      <c r="F665" s="545"/>
      <c r="G665" s="545"/>
    </row>
    <row r="666" spans="1:7" ht="21" customHeight="1" x14ac:dyDescent="0.35">
      <c r="A666" s="545"/>
      <c r="B666" s="545"/>
      <c r="C666" s="545"/>
      <c r="D666" s="545"/>
      <c r="E666" s="545"/>
      <c r="F666" s="545"/>
      <c r="G666" s="545"/>
    </row>
    <row r="667" spans="1:7" ht="21" customHeight="1" x14ac:dyDescent="0.35">
      <c r="A667" s="545"/>
      <c r="B667" s="545"/>
      <c r="C667" s="545"/>
      <c r="D667" s="545"/>
      <c r="E667" s="545"/>
      <c r="F667" s="545"/>
      <c r="G667" s="545"/>
    </row>
    <row r="668" spans="1:7" ht="21" customHeight="1" x14ac:dyDescent="0.35">
      <c r="A668" s="545"/>
      <c r="B668" s="545"/>
      <c r="C668" s="545"/>
      <c r="D668" s="545"/>
      <c r="E668" s="545"/>
      <c r="F668" s="545"/>
      <c r="G668" s="545"/>
    </row>
    <row r="669" spans="1:7" ht="21" customHeight="1" x14ac:dyDescent="0.35">
      <c r="A669" s="545"/>
      <c r="B669" s="545"/>
      <c r="C669" s="545"/>
      <c r="D669" s="545"/>
      <c r="E669" s="545"/>
      <c r="F669" s="545"/>
      <c r="G669" s="545"/>
    </row>
    <row r="670" spans="1:7" ht="21" customHeight="1" x14ac:dyDescent="0.35">
      <c r="A670" s="545"/>
      <c r="B670" s="545"/>
      <c r="C670" s="545"/>
      <c r="D670" s="545"/>
      <c r="E670" s="545"/>
      <c r="F670" s="545"/>
      <c r="G670" s="545"/>
    </row>
    <row r="671" spans="1:7" ht="21" customHeight="1" x14ac:dyDescent="0.35">
      <c r="A671" s="545"/>
      <c r="B671" s="545"/>
      <c r="C671" s="545"/>
      <c r="D671" s="545"/>
      <c r="E671" s="545"/>
      <c r="F671" s="545"/>
      <c r="G671" s="545"/>
    </row>
    <row r="672" spans="1:7" ht="21" customHeight="1" x14ac:dyDescent="0.35">
      <c r="A672" s="545"/>
      <c r="B672" s="545"/>
      <c r="C672" s="545"/>
      <c r="D672" s="545"/>
      <c r="E672" s="545"/>
      <c r="F672" s="545"/>
      <c r="G672" s="545"/>
    </row>
    <row r="673" spans="1:7" ht="21" customHeight="1" x14ac:dyDescent="0.35">
      <c r="A673" s="545"/>
      <c r="B673" s="545"/>
      <c r="C673" s="545"/>
      <c r="D673" s="545"/>
      <c r="E673" s="545"/>
      <c r="F673" s="545"/>
      <c r="G673" s="545"/>
    </row>
    <row r="674" spans="1:7" ht="21" customHeight="1" x14ac:dyDescent="0.35">
      <c r="A674" s="545"/>
      <c r="B674" s="545"/>
      <c r="C674" s="545"/>
      <c r="D674" s="545"/>
      <c r="E674" s="545"/>
      <c r="F674" s="545"/>
      <c r="G674" s="545"/>
    </row>
    <row r="675" spans="1:7" ht="21" customHeight="1" x14ac:dyDescent="0.35">
      <c r="A675" s="545"/>
      <c r="B675" s="545"/>
      <c r="C675" s="545"/>
      <c r="D675" s="545"/>
      <c r="E675" s="545"/>
      <c r="F675" s="545"/>
      <c r="G675" s="545"/>
    </row>
    <row r="676" spans="1:7" ht="21" customHeight="1" x14ac:dyDescent="0.35">
      <c r="A676" s="545"/>
      <c r="B676" s="545"/>
      <c r="C676" s="545"/>
      <c r="D676" s="545"/>
      <c r="E676" s="545"/>
      <c r="F676" s="545"/>
      <c r="G676" s="545"/>
    </row>
    <row r="677" spans="1:7" ht="21" customHeight="1" x14ac:dyDescent="0.35">
      <c r="A677" s="545"/>
      <c r="B677" s="545"/>
      <c r="C677" s="545"/>
      <c r="D677" s="545"/>
      <c r="E677" s="545"/>
      <c r="F677" s="545"/>
      <c r="G677" s="545"/>
    </row>
    <row r="678" spans="1:7" ht="21" customHeight="1" x14ac:dyDescent="0.35">
      <c r="A678" s="545"/>
      <c r="B678" s="545"/>
      <c r="C678" s="545"/>
      <c r="D678" s="545"/>
      <c r="E678" s="545"/>
      <c r="F678" s="545"/>
      <c r="G678" s="545"/>
    </row>
    <row r="679" spans="1:7" ht="21" customHeight="1" x14ac:dyDescent="0.35">
      <c r="A679" s="545"/>
      <c r="B679" s="545"/>
      <c r="C679" s="545"/>
      <c r="D679" s="545"/>
      <c r="E679" s="545"/>
      <c r="F679" s="545"/>
      <c r="G679" s="545"/>
    </row>
    <row r="680" spans="1:7" ht="21" customHeight="1" x14ac:dyDescent="0.35">
      <c r="A680" s="545"/>
      <c r="B680" s="545"/>
      <c r="C680" s="545"/>
      <c r="D680" s="545"/>
      <c r="E680" s="545"/>
      <c r="F680" s="545"/>
      <c r="G680" s="545"/>
    </row>
    <row r="681" spans="1:7" ht="21" customHeight="1" x14ac:dyDescent="0.35">
      <c r="A681" s="545"/>
      <c r="B681" s="545"/>
      <c r="C681" s="545"/>
      <c r="D681" s="545"/>
      <c r="E681" s="545"/>
      <c r="F681" s="545"/>
      <c r="G681" s="545"/>
    </row>
    <row r="682" spans="1:7" ht="21" customHeight="1" x14ac:dyDescent="0.35">
      <c r="A682" s="545"/>
      <c r="B682" s="545"/>
      <c r="C682" s="545"/>
      <c r="D682" s="545"/>
      <c r="E682" s="545"/>
      <c r="F682" s="545"/>
      <c r="G682" s="545"/>
    </row>
    <row r="683" spans="1:7" ht="21" customHeight="1" x14ac:dyDescent="0.35">
      <c r="A683" s="545"/>
      <c r="B683" s="545"/>
      <c r="C683" s="545"/>
      <c r="D683" s="545"/>
      <c r="E683" s="545"/>
      <c r="F683" s="545"/>
      <c r="G683" s="545"/>
    </row>
    <row r="684" spans="1:7" ht="21" customHeight="1" x14ac:dyDescent="0.35">
      <c r="A684" s="545"/>
      <c r="B684" s="545"/>
      <c r="C684" s="545"/>
      <c r="D684" s="545"/>
      <c r="E684" s="545"/>
      <c r="F684" s="545"/>
      <c r="G684" s="545"/>
    </row>
    <row r="685" spans="1:7" ht="21" customHeight="1" x14ac:dyDescent="0.35">
      <c r="A685" s="545"/>
      <c r="B685" s="545"/>
      <c r="C685" s="545"/>
      <c r="D685" s="545"/>
      <c r="E685" s="545"/>
      <c r="F685" s="545"/>
      <c r="G685" s="545"/>
    </row>
    <row r="686" spans="1:7" ht="21" customHeight="1" x14ac:dyDescent="0.35">
      <c r="A686" s="545"/>
      <c r="B686" s="545"/>
      <c r="C686" s="545"/>
      <c r="D686" s="545"/>
      <c r="E686" s="545"/>
      <c r="F686" s="545"/>
      <c r="G686" s="545"/>
    </row>
    <row r="687" spans="1:7" ht="21" customHeight="1" x14ac:dyDescent="0.35">
      <c r="A687" s="545"/>
      <c r="B687" s="545"/>
      <c r="C687" s="545"/>
      <c r="D687" s="545"/>
      <c r="E687" s="545"/>
      <c r="F687" s="545"/>
      <c r="G687" s="545"/>
    </row>
    <row r="688" spans="1:7" ht="21" customHeight="1" x14ac:dyDescent="0.35">
      <c r="A688" s="545"/>
      <c r="B688" s="545"/>
      <c r="C688" s="545"/>
      <c r="D688" s="545"/>
      <c r="E688" s="545"/>
      <c r="F688" s="545"/>
      <c r="G688" s="545"/>
    </row>
    <row r="689" spans="1:7" ht="21" customHeight="1" x14ac:dyDescent="0.35">
      <c r="A689" s="545"/>
      <c r="B689" s="545"/>
      <c r="C689" s="545"/>
      <c r="D689" s="545"/>
      <c r="E689" s="545"/>
      <c r="F689" s="545"/>
      <c r="G689" s="545"/>
    </row>
    <row r="690" spans="1:7" ht="21" customHeight="1" x14ac:dyDescent="0.35">
      <c r="A690" s="545"/>
      <c r="B690" s="545"/>
      <c r="C690" s="545"/>
      <c r="D690" s="545"/>
      <c r="E690" s="545"/>
      <c r="F690" s="545"/>
      <c r="G690" s="545"/>
    </row>
    <row r="691" spans="1:7" ht="21" customHeight="1" x14ac:dyDescent="0.35">
      <c r="A691" s="545"/>
      <c r="B691" s="545"/>
      <c r="C691" s="545"/>
      <c r="D691" s="545"/>
      <c r="E691" s="545"/>
      <c r="F691" s="545"/>
      <c r="G691" s="545"/>
    </row>
    <row r="692" spans="1:7" ht="21" customHeight="1" x14ac:dyDescent="0.35">
      <c r="A692" s="545"/>
      <c r="B692" s="545"/>
      <c r="C692" s="545"/>
      <c r="D692" s="545"/>
      <c r="E692" s="545"/>
      <c r="F692" s="545"/>
      <c r="G692" s="545"/>
    </row>
    <row r="693" spans="1:7" ht="21" customHeight="1" x14ac:dyDescent="0.35">
      <c r="A693" s="545"/>
      <c r="B693" s="545"/>
      <c r="C693" s="545"/>
      <c r="D693" s="545"/>
      <c r="E693" s="545"/>
      <c r="F693" s="545"/>
      <c r="G693" s="545"/>
    </row>
    <row r="694" spans="1:7" ht="21" customHeight="1" x14ac:dyDescent="0.35">
      <c r="A694" s="545"/>
      <c r="B694" s="545"/>
      <c r="C694" s="545"/>
      <c r="D694" s="545"/>
      <c r="E694" s="545"/>
      <c r="F694" s="545"/>
      <c r="G694" s="545"/>
    </row>
    <row r="695" spans="1:7" ht="21" customHeight="1" x14ac:dyDescent="0.35">
      <c r="A695" s="545"/>
      <c r="B695" s="545"/>
      <c r="C695" s="545"/>
      <c r="D695" s="545"/>
      <c r="E695" s="545"/>
      <c r="F695" s="545"/>
      <c r="G695" s="545"/>
    </row>
    <row r="696" spans="1:7" ht="21" customHeight="1" x14ac:dyDescent="0.35">
      <c r="A696" s="545"/>
      <c r="B696" s="545"/>
      <c r="C696" s="545"/>
      <c r="D696" s="545"/>
      <c r="E696" s="545"/>
      <c r="F696" s="545"/>
      <c r="G696" s="545"/>
    </row>
    <row r="697" spans="1:7" ht="21" customHeight="1" x14ac:dyDescent="0.35">
      <c r="A697" s="545"/>
      <c r="B697" s="545"/>
      <c r="C697" s="545"/>
      <c r="D697" s="545"/>
      <c r="E697" s="545"/>
      <c r="F697" s="545"/>
      <c r="G697" s="545"/>
    </row>
    <row r="698" spans="1:7" ht="21" customHeight="1" x14ac:dyDescent="0.35">
      <c r="A698" s="545"/>
      <c r="B698" s="545"/>
      <c r="C698" s="545"/>
      <c r="D698" s="545"/>
      <c r="E698" s="545"/>
      <c r="F698" s="545"/>
      <c r="G698" s="545"/>
    </row>
    <row r="699" spans="1:7" ht="21" customHeight="1" x14ac:dyDescent="0.35">
      <c r="A699" s="545"/>
      <c r="B699" s="545"/>
      <c r="C699" s="545"/>
      <c r="D699" s="545"/>
      <c r="E699" s="545"/>
      <c r="F699" s="545"/>
      <c r="G699" s="545"/>
    </row>
    <row r="700" spans="1:7" ht="21" customHeight="1" x14ac:dyDescent="0.35">
      <c r="A700" s="545"/>
      <c r="B700" s="545"/>
      <c r="C700" s="545"/>
      <c r="D700" s="545"/>
      <c r="E700" s="545"/>
      <c r="F700" s="545"/>
      <c r="G700" s="545"/>
    </row>
    <row r="701" spans="1:7" ht="21" customHeight="1" x14ac:dyDescent="0.35">
      <c r="A701" s="545"/>
      <c r="B701" s="545"/>
      <c r="C701" s="545"/>
      <c r="D701" s="545"/>
      <c r="E701" s="545"/>
      <c r="F701" s="545"/>
      <c r="G701" s="545"/>
    </row>
    <row r="702" spans="1:7" ht="21" customHeight="1" x14ac:dyDescent="0.35">
      <c r="A702" s="545"/>
      <c r="B702" s="545"/>
      <c r="C702" s="545"/>
      <c r="D702" s="545"/>
      <c r="E702" s="545"/>
      <c r="F702" s="545"/>
      <c r="G702" s="545"/>
    </row>
    <row r="703" spans="1:7" ht="21" customHeight="1" x14ac:dyDescent="0.35">
      <c r="A703" s="545"/>
      <c r="B703" s="545"/>
      <c r="C703" s="545"/>
      <c r="D703" s="545"/>
      <c r="E703" s="545"/>
      <c r="F703" s="545"/>
      <c r="G703" s="545"/>
    </row>
    <row r="704" spans="1:7" ht="21" customHeight="1" x14ac:dyDescent="0.35">
      <c r="A704" s="545"/>
      <c r="B704" s="545"/>
      <c r="C704" s="545"/>
      <c r="D704" s="545"/>
      <c r="E704" s="545"/>
      <c r="F704" s="545"/>
      <c r="G704" s="545"/>
    </row>
    <row r="705" spans="1:7" ht="21" customHeight="1" x14ac:dyDescent="0.35">
      <c r="A705" s="545"/>
      <c r="B705" s="545"/>
      <c r="C705" s="545"/>
      <c r="D705" s="545"/>
      <c r="E705" s="545"/>
      <c r="F705" s="545"/>
      <c r="G705" s="545"/>
    </row>
    <row r="706" spans="1:7" ht="21" customHeight="1" x14ac:dyDescent="0.35">
      <c r="A706" s="545"/>
      <c r="B706" s="545"/>
      <c r="C706" s="545"/>
      <c r="D706" s="545"/>
      <c r="E706" s="545"/>
      <c r="F706" s="545"/>
      <c r="G706" s="545"/>
    </row>
    <row r="707" spans="1:7" ht="21" customHeight="1" x14ac:dyDescent="0.35">
      <c r="A707" s="545"/>
      <c r="B707" s="545"/>
      <c r="C707" s="545"/>
      <c r="D707" s="545"/>
      <c r="E707" s="545"/>
      <c r="F707" s="545"/>
      <c r="G707" s="545"/>
    </row>
    <row r="708" spans="1:7" ht="21" customHeight="1" x14ac:dyDescent="0.35">
      <c r="A708" s="545"/>
      <c r="B708" s="545"/>
      <c r="C708" s="545"/>
      <c r="D708" s="545"/>
      <c r="E708" s="545"/>
      <c r="F708" s="545"/>
      <c r="G708" s="545"/>
    </row>
    <row r="709" spans="1:7" ht="21" customHeight="1" x14ac:dyDescent="0.35">
      <c r="A709" s="545"/>
      <c r="B709" s="545"/>
      <c r="C709" s="545"/>
      <c r="D709" s="545"/>
      <c r="E709" s="545"/>
      <c r="F709" s="545"/>
      <c r="G709" s="545"/>
    </row>
    <row r="710" spans="1:7" ht="21" customHeight="1" x14ac:dyDescent="0.35">
      <c r="A710" s="545"/>
      <c r="B710" s="545"/>
      <c r="C710" s="545"/>
      <c r="D710" s="545"/>
      <c r="E710" s="545"/>
      <c r="F710" s="545"/>
      <c r="G710" s="545"/>
    </row>
    <row r="711" spans="1:7" ht="21" customHeight="1" x14ac:dyDescent="0.35">
      <c r="A711" s="545"/>
      <c r="B711" s="545"/>
      <c r="C711" s="545"/>
      <c r="D711" s="545"/>
      <c r="E711" s="545"/>
      <c r="F711" s="545"/>
      <c r="G711" s="545"/>
    </row>
    <row r="712" spans="1:7" ht="21" customHeight="1" x14ac:dyDescent="0.35">
      <c r="A712" s="545"/>
      <c r="B712" s="545"/>
      <c r="C712" s="545"/>
      <c r="D712" s="545"/>
      <c r="E712" s="545"/>
      <c r="F712" s="545"/>
      <c r="G712" s="545"/>
    </row>
    <row r="713" spans="1:7" ht="21" customHeight="1" x14ac:dyDescent="0.35">
      <c r="A713" s="545"/>
      <c r="B713" s="545"/>
      <c r="C713" s="545"/>
      <c r="D713" s="545"/>
      <c r="E713" s="545"/>
      <c r="F713" s="545"/>
      <c r="G713" s="545"/>
    </row>
    <row r="714" spans="1:7" ht="21" customHeight="1" x14ac:dyDescent="0.35">
      <c r="A714" s="545"/>
      <c r="B714" s="545"/>
      <c r="C714" s="545"/>
      <c r="D714" s="545"/>
      <c r="E714" s="545"/>
      <c r="F714" s="545"/>
      <c r="G714" s="545"/>
    </row>
    <row r="715" spans="1:7" ht="21" customHeight="1" x14ac:dyDescent="0.35">
      <c r="A715" s="545"/>
      <c r="B715" s="545"/>
      <c r="C715" s="545"/>
      <c r="D715" s="545"/>
      <c r="E715" s="545"/>
      <c r="F715" s="545"/>
      <c r="G715" s="545"/>
    </row>
    <row r="716" spans="1:7" ht="21" customHeight="1" x14ac:dyDescent="0.35">
      <c r="A716" s="545"/>
      <c r="B716" s="545"/>
      <c r="C716" s="545"/>
      <c r="D716" s="545"/>
      <c r="E716" s="545"/>
      <c r="F716" s="545"/>
      <c r="G716" s="545"/>
    </row>
    <row r="717" spans="1:7" ht="21" customHeight="1" x14ac:dyDescent="0.35">
      <c r="A717" s="545"/>
      <c r="B717" s="545"/>
      <c r="C717" s="545"/>
      <c r="D717" s="545"/>
      <c r="E717" s="545"/>
      <c r="F717" s="545"/>
      <c r="G717" s="545"/>
    </row>
    <row r="718" spans="1:7" ht="21" customHeight="1" x14ac:dyDescent="0.35">
      <c r="A718" s="545"/>
      <c r="B718" s="545"/>
      <c r="C718" s="545"/>
      <c r="D718" s="545"/>
      <c r="E718" s="545"/>
      <c r="F718" s="545"/>
      <c r="G718" s="545"/>
    </row>
    <row r="719" spans="1:7" ht="21" customHeight="1" x14ac:dyDescent="0.35">
      <c r="A719" s="545"/>
      <c r="B719" s="545"/>
      <c r="C719" s="545"/>
      <c r="D719" s="545"/>
      <c r="E719" s="545"/>
      <c r="F719" s="545"/>
      <c r="G719" s="545"/>
    </row>
    <row r="720" spans="1:7" ht="21" customHeight="1" x14ac:dyDescent="0.35">
      <c r="A720" s="545"/>
      <c r="B720" s="545"/>
      <c r="C720" s="545"/>
      <c r="D720" s="545"/>
      <c r="E720" s="545"/>
      <c r="F720" s="545"/>
      <c r="G720" s="545"/>
    </row>
    <row r="721" spans="1:7" ht="21" customHeight="1" x14ac:dyDescent="0.35">
      <c r="A721" s="545"/>
      <c r="B721" s="545"/>
      <c r="C721" s="545"/>
      <c r="D721" s="545"/>
      <c r="E721" s="545"/>
      <c r="F721" s="545"/>
      <c r="G721" s="545"/>
    </row>
    <row r="722" spans="1:7" ht="21" customHeight="1" x14ac:dyDescent="0.35">
      <c r="A722" s="545"/>
      <c r="B722" s="545"/>
      <c r="C722" s="545"/>
      <c r="D722" s="545"/>
      <c r="E722" s="545"/>
      <c r="F722" s="545"/>
      <c r="G722" s="545"/>
    </row>
    <row r="723" spans="1:7" ht="21" customHeight="1" x14ac:dyDescent="0.35">
      <c r="A723" s="545"/>
      <c r="B723" s="545"/>
      <c r="C723" s="545"/>
      <c r="D723" s="545"/>
      <c r="E723" s="545"/>
      <c r="F723" s="545"/>
      <c r="G723" s="545"/>
    </row>
    <row r="724" spans="1:7" ht="21" customHeight="1" x14ac:dyDescent="0.35">
      <c r="A724" s="545"/>
      <c r="B724" s="545"/>
      <c r="C724" s="545"/>
      <c r="D724" s="545"/>
      <c r="E724" s="545"/>
      <c r="F724" s="545"/>
      <c r="G724" s="545"/>
    </row>
    <row r="725" spans="1:7" ht="21" customHeight="1" x14ac:dyDescent="0.35">
      <c r="A725" s="545"/>
      <c r="B725" s="545"/>
      <c r="C725" s="545"/>
      <c r="D725" s="545"/>
      <c r="E725" s="545"/>
      <c r="F725" s="545"/>
      <c r="G725" s="545"/>
    </row>
    <row r="726" spans="1:7" ht="21" customHeight="1" x14ac:dyDescent="0.35">
      <c r="A726" s="545"/>
      <c r="B726" s="545"/>
      <c r="C726" s="545"/>
      <c r="D726" s="545"/>
      <c r="E726" s="545"/>
      <c r="F726" s="545"/>
      <c r="G726" s="545"/>
    </row>
    <row r="727" spans="1:7" ht="21" customHeight="1" x14ac:dyDescent="0.35">
      <c r="A727" s="545"/>
      <c r="B727" s="545"/>
      <c r="C727" s="545"/>
      <c r="D727" s="545"/>
      <c r="E727" s="545"/>
      <c r="F727" s="545"/>
      <c r="G727" s="545"/>
    </row>
    <row r="728" spans="1:7" ht="21" customHeight="1" x14ac:dyDescent="0.35">
      <c r="A728" s="545"/>
      <c r="B728" s="545"/>
      <c r="C728" s="545"/>
      <c r="D728" s="545"/>
      <c r="E728" s="545"/>
      <c r="F728" s="545"/>
      <c r="G728" s="545"/>
    </row>
    <row r="729" spans="1:7" ht="21" customHeight="1" x14ac:dyDescent="0.35">
      <c r="A729" s="545"/>
      <c r="B729" s="545"/>
      <c r="C729" s="545"/>
      <c r="D729" s="545"/>
      <c r="E729" s="545"/>
      <c r="F729" s="545"/>
      <c r="G729" s="545"/>
    </row>
    <row r="730" spans="1:7" ht="21" customHeight="1" x14ac:dyDescent="0.35">
      <c r="A730" s="545"/>
      <c r="B730" s="545"/>
      <c r="C730" s="545"/>
      <c r="D730" s="545"/>
      <c r="E730" s="545"/>
      <c r="F730" s="545"/>
      <c r="G730" s="545"/>
    </row>
    <row r="731" spans="1:7" ht="21" customHeight="1" x14ac:dyDescent="0.35">
      <c r="A731" s="545"/>
      <c r="B731" s="545"/>
      <c r="C731" s="545"/>
      <c r="D731" s="545"/>
      <c r="E731" s="545"/>
      <c r="F731" s="545"/>
      <c r="G731" s="545"/>
    </row>
    <row r="732" spans="1:7" ht="21" customHeight="1" x14ac:dyDescent="0.35">
      <c r="A732" s="545"/>
      <c r="B732" s="545"/>
      <c r="C732" s="545"/>
      <c r="D732" s="545"/>
      <c r="E732" s="545"/>
      <c r="F732" s="545"/>
      <c r="G732" s="545"/>
    </row>
    <row r="733" spans="1:7" ht="21" customHeight="1" x14ac:dyDescent="0.35">
      <c r="A733" s="545"/>
      <c r="B733" s="545"/>
      <c r="C733" s="545"/>
      <c r="D733" s="545"/>
      <c r="E733" s="545"/>
      <c r="F733" s="545"/>
      <c r="G733" s="545"/>
    </row>
    <row r="734" spans="1:7" ht="21" customHeight="1" x14ac:dyDescent="0.35">
      <c r="A734" s="545"/>
      <c r="B734" s="545"/>
      <c r="C734" s="545"/>
      <c r="D734" s="545"/>
      <c r="E734" s="545"/>
      <c r="F734" s="545"/>
      <c r="G734" s="545"/>
    </row>
    <row r="735" spans="1:7" ht="21" customHeight="1" x14ac:dyDescent="0.35">
      <c r="A735" s="545"/>
      <c r="B735" s="545"/>
      <c r="C735" s="545"/>
      <c r="D735" s="545"/>
      <c r="E735" s="545"/>
      <c r="F735" s="545"/>
      <c r="G735" s="545"/>
    </row>
    <row r="736" spans="1:7" ht="21" customHeight="1" x14ac:dyDescent="0.35">
      <c r="A736" s="545"/>
      <c r="B736" s="545"/>
      <c r="C736" s="545"/>
      <c r="D736" s="545"/>
      <c r="E736" s="545"/>
      <c r="F736" s="545"/>
      <c r="G736" s="545"/>
    </row>
    <row r="737" spans="1:7" ht="21" customHeight="1" x14ac:dyDescent="0.35">
      <c r="A737" s="545"/>
      <c r="B737" s="545"/>
      <c r="C737" s="545"/>
      <c r="D737" s="545"/>
      <c r="E737" s="545"/>
      <c r="F737" s="545"/>
      <c r="G737" s="545"/>
    </row>
    <row r="738" spans="1:7" ht="21" customHeight="1" x14ac:dyDescent="0.35">
      <c r="A738" s="545"/>
      <c r="B738" s="545"/>
      <c r="C738" s="545"/>
      <c r="D738" s="545"/>
      <c r="E738" s="545"/>
      <c r="F738" s="545"/>
      <c r="G738" s="545"/>
    </row>
    <row r="739" spans="1:7" ht="21" customHeight="1" x14ac:dyDescent="0.35">
      <c r="A739" s="545"/>
      <c r="B739" s="545"/>
      <c r="C739" s="545"/>
      <c r="D739" s="545"/>
      <c r="E739" s="545"/>
      <c r="F739" s="545"/>
      <c r="G739" s="545"/>
    </row>
    <row r="740" spans="1:7" ht="21" customHeight="1" x14ac:dyDescent="0.35">
      <c r="A740" s="545"/>
      <c r="B740" s="545"/>
      <c r="C740" s="545"/>
      <c r="D740" s="545"/>
      <c r="E740" s="545"/>
      <c r="F740" s="545"/>
      <c r="G740" s="545"/>
    </row>
    <row r="741" spans="1:7" ht="21" customHeight="1" x14ac:dyDescent="0.35">
      <c r="A741" s="545"/>
      <c r="B741" s="545"/>
      <c r="C741" s="545"/>
      <c r="D741" s="545"/>
      <c r="E741" s="545"/>
      <c r="F741" s="545"/>
      <c r="G741" s="545"/>
    </row>
    <row r="742" spans="1:7" ht="21" customHeight="1" x14ac:dyDescent="0.35">
      <c r="A742" s="545"/>
      <c r="B742" s="545"/>
      <c r="C742" s="545"/>
      <c r="D742" s="545"/>
      <c r="E742" s="545"/>
      <c r="F742" s="545"/>
      <c r="G742" s="545"/>
    </row>
    <row r="743" spans="1:7" ht="21" customHeight="1" x14ac:dyDescent="0.35">
      <c r="A743" s="545"/>
      <c r="B743" s="545"/>
      <c r="C743" s="545"/>
      <c r="D743" s="545"/>
      <c r="E743" s="545"/>
      <c r="F743" s="545"/>
      <c r="G743" s="545"/>
    </row>
    <row r="744" spans="1:7" ht="21" customHeight="1" x14ac:dyDescent="0.35">
      <c r="A744" s="545"/>
      <c r="B744" s="545"/>
      <c r="C744" s="545"/>
      <c r="D744" s="545"/>
      <c r="E744" s="545"/>
      <c r="F744" s="545"/>
      <c r="G744" s="545"/>
    </row>
    <row r="745" spans="1:7" ht="21" customHeight="1" x14ac:dyDescent="0.35">
      <c r="A745" s="545"/>
      <c r="B745" s="545"/>
      <c r="C745" s="545"/>
      <c r="D745" s="545"/>
      <c r="E745" s="545"/>
      <c r="F745" s="545"/>
      <c r="G745" s="545"/>
    </row>
    <row r="746" spans="1:7" ht="21" customHeight="1" x14ac:dyDescent="0.35">
      <c r="A746" s="545"/>
      <c r="B746" s="545"/>
      <c r="C746" s="545"/>
      <c r="D746" s="545"/>
      <c r="E746" s="545"/>
      <c r="F746" s="545"/>
      <c r="G746" s="545"/>
    </row>
    <row r="747" spans="1:7" ht="21" customHeight="1" x14ac:dyDescent="0.35">
      <c r="A747" s="545"/>
      <c r="B747" s="545"/>
      <c r="C747" s="545"/>
      <c r="D747" s="545"/>
      <c r="E747" s="545"/>
      <c r="F747" s="545"/>
      <c r="G747" s="545"/>
    </row>
    <row r="748" spans="1:7" ht="21" customHeight="1" x14ac:dyDescent="0.35">
      <c r="A748" s="545"/>
      <c r="B748" s="545"/>
      <c r="C748" s="545"/>
      <c r="D748" s="545"/>
      <c r="E748" s="545"/>
      <c r="F748" s="545"/>
      <c r="G748" s="545"/>
    </row>
    <row r="749" spans="1:7" ht="21" customHeight="1" x14ac:dyDescent="0.35">
      <c r="A749" s="545"/>
      <c r="B749" s="545"/>
      <c r="C749" s="545"/>
      <c r="D749" s="545"/>
      <c r="E749" s="545"/>
      <c r="F749" s="545"/>
      <c r="G749" s="545"/>
    </row>
    <row r="750" spans="1:7" ht="21" customHeight="1" x14ac:dyDescent="0.35">
      <c r="A750" s="545"/>
      <c r="B750" s="545"/>
      <c r="C750" s="545"/>
      <c r="D750" s="545"/>
      <c r="E750" s="545"/>
      <c r="F750" s="545"/>
      <c r="G750" s="545"/>
    </row>
    <row r="751" spans="1:7" ht="21" customHeight="1" x14ac:dyDescent="0.35">
      <c r="A751" s="545"/>
      <c r="B751" s="545"/>
      <c r="C751" s="545"/>
      <c r="D751" s="545"/>
      <c r="E751" s="545"/>
      <c r="F751" s="545"/>
      <c r="G751" s="545"/>
    </row>
    <row r="752" spans="1:7" ht="21" customHeight="1" x14ac:dyDescent="0.35">
      <c r="A752" s="545"/>
      <c r="B752" s="545"/>
      <c r="C752" s="545"/>
      <c r="D752" s="545"/>
      <c r="E752" s="545"/>
      <c r="F752" s="545"/>
      <c r="G752" s="545"/>
    </row>
    <row r="753" spans="1:7" ht="21" customHeight="1" x14ac:dyDescent="0.35">
      <c r="A753" s="545"/>
      <c r="B753" s="545"/>
      <c r="C753" s="545"/>
      <c r="D753" s="545"/>
      <c r="E753" s="545"/>
      <c r="F753" s="545"/>
      <c r="G753" s="545"/>
    </row>
    <row r="754" spans="1:7" ht="21" customHeight="1" x14ac:dyDescent="0.35">
      <c r="A754" s="545"/>
      <c r="B754" s="545"/>
      <c r="C754" s="545"/>
      <c r="D754" s="545"/>
      <c r="E754" s="545"/>
      <c r="F754" s="545"/>
      <c r="G754" s="545"/>
    </row>
    <row r="755" spans="1:7" ht="21" customHeight="1" x14ac:dyDescent="0.35">
      <c r="A755" s="545"/>
      <c r="B755" s="545"/>
      <c r="C755" s="545"/>
      <c r="D755" s="545"/>
      <c r="E755" s="545"/>
      <c r="F755" s="545"/>
      <c r="G755" s="545"/>
    </row>
    <row r="756" spans="1:7" ht="21" customHeight="1" x14ac:dyDescent="0.35">
      <c r="A756" s="545"/>
      <c r="B756" s="545"/>
      <c r="C756" s="545"/>
      <c r="D756" s="545"/>
      <c r="E756" s="545"/>
      <c r="F756" s="545"/>
      <c r="G756" s="545"/>
    </row>
    <row r="757" spans="1:7" ht="21" customHeight="1" x14ac:dyDescent="0.35">
      <c r="A757" s="545"/>
      <c r="B757" s="545"/>
      <c r="C757" s="545"/>
      <c r="D757" s="545"/>
      <c r="E757" s="545"/>
      <c r="F757" s="545"/>
      <c r="G757" s="545"/>
    </row>
    <row r="758" spans="1:7" ht="21" customHeight="1" x14ac:dyDescent="0.35">
      <c r="A758" s="545"/>
      <c r="B758" s="545"/>
      <c r="C758" s="545"/>
      <c r="D758" s="545"/>
      <c r="E758" s="545"/>
      <c r="F758" s="545"/>
      <c r="G758" s="545"/>
    </row>
    <row r="759" spans="1:7" ht="21" customHeight="1" x14ac:dyDescent="0.35">
      <c r="A759" s="545"/>
      <c r="B759" s="545"/>
      <c r="C759" s="545"/>
      <c r="D759" s="545"/>
      <c r="E759" s="545"/>
      <c r="F759" s="545"/>
      <c r="G759" s="545"/>
    </row>
    <row r="760" spans="1:7" ht="21" customHeight="1" x14ac:dyDescent="0.35">
      <c r="A760" s="545"/>
      <c r="B760" s="545"/>
      <c r="C760" s="545"/>
      <c r="D760" s="545"/>
      <c r="E760" s="545"/>
      <c r="F760" s="545"/>
      <c r="G760" s="545"/>
    </row>
    <row r="761" spans="1:7" ht="21" customHeight="1" x14ac:dyDescent="0.35">
      <c r="A761" s="545"/>
      <c r="B761" s="545"/>
      <c r="C761" s="545"/>
      <c r="D761" s="545"/>
      <c r="E761" s="545"/>
      <c r="F761" s="545"/>
      <c r="G761" s="545"/>
    </row>
    <row r="762" spans="1:7" ht="21" customHeight="1" x14ac:dyDescent="0.35">
      <c r="A762" s="545"/>
      <c r="B762" s="545"/>
      <c r="C762" s="545"/>
      <c r="D762" s="545"/>
      <c r="E762" s="545"/>
      <c r="F762" s="545"/>
      <c r="G762" s="545"/>
    </row>
    <row r="763" spans="1:7" ht="21" customHeight="1" x14ac:dyDescent="0.35">
      <c r="A763" s="545"/>
      <c r="B763" s="545"/>
      <c r="C763" s="545"/>
      <c r="D763" s="545"/>
      <c r="E763" s="545"/>
      <c r="F763" s="545"/>
      <c r="G763" s="545"/>
    </row>
    <row r="764" spans="1:7" ht="21" customHeight="1" x14ac:dyDescent="0.35">
      <c r="A764" s="545"/>
      <c r="B764" s="545"/>
      <c r="C764" s="545"/>
      <c r="D764" s="545"/>
      <c r="E764" s="545"/>
      <c r="F764" s="545"/>
      <c r="G764" s="545"/>
    </row>
    <row r="765" spans="1:7" ht="21" customHeight="1" x14ac:dyDescent="0.35">
      <c r="A765" s="545"/>
      <c r="B765" s="545"/>
      <c r="C765" s="545"/>
      <c r="D765" s="545"/>
      <c r="E765" s="545"/>
      <c r="F765" s="545"/>
      <c r="G765" s="545"/>
    </row>
    <row r="766" spans="1:7" ht="21" customHeight="1" x14ac:dyDescent="0.35">
      <c r="A766" s="545"/>
      <c r="B766" s="545"/>
      <c r="C766" s="545"/>
      <c r="D766" s="545"/>
      <c r="E766" s="545"/>
      <c r="F766" s="545"/>
      <c r="G766" s="545"/>
    </row>
    <row r="767" spans="1:7" ht="21" customHeight="1" x14ac:dyDescent="0.35">
      <c r="A767" s="545"/>
      <c r="B767" s="545"/>
      <c r="C767" s="545"/>
      <c r="D767" s="545"/>
      <c r="E767" s="545"/>
      <c r="F767" s="545"/>
      <c r="G767" s="545"/>
    </row>
    <row r="768" spans="1:7" ht="21" customHeight="1" x14ac:dyDescent="0.35">
      <c r="A768" s="545"/>
      <c r="B768" s="545"/>
      <c r="C768" s="545"/>
      <c r="D768" s="545"/>
      <c r="E768" s="545"/>
      <c r="F768" s="545"/>
      <c r="G768" s="545"/>
    </row>
    <row r="769" spans="1:7" ht="21" customHeight="1" x14ac:dyDescent="0.35">
      <c r="A769" s="545"/>
      <c r="B769" s="545"/>
      <c r="C769" s="545"/>
      <c r="D769" s="545"/>
      <c r="E769" s="545"/>
      <c r="F769" s="545"/>
      <c r="G769" s="545"/>
    </row>
    <row r="770" spans="1:7" ht="21" customHeight="1" x14ac:dyDescent="0.35">
      <c r="A770" s="545"/>
      <c r="B770" s="545"/>
      <c r="C770" s="545"/>
      <c r="D770" s="545"/>
      <c r="E770" s="545"/>
      <c r="F770" s="545"/>
      <c r="G770" s="545"/>
    </row>
    <row r="771" spans="1:7" ht="21" customHeight="1" x14ac:dyDescent="0.35">
      <c r="A771" s="545"/>
      <c r="B771" s="545"/>
      <c r="C771" s="545"/>
      <c r="D771" s="545"/>
      <c r="E771" s="545"/>
      <c r="F771" s="545"/>
      <c r="G771" s="545"/>
    </row>
    <row r="772" spans="1:7" ht="21" customHeight="1" x14ac:dyDescent="0.35">
      <c r="A772" s="545"/>
      <c r="B772" s="545"/>
      <c r="C772" s="545"/>
      <c r="D772" s="545"/>
      <c r="E772" s="545"/>
      <c r="F772" s="545"/>
      <c r="G772" s="545"/>
    </row>
    <row r="773" spans="1:7" ht="21" customHeight="1" x14ac:dyDescent="0.35">
      <c r="A773" s="545"/>
      <c r="B773" s="545"/>
      <c r="C773" s="545"/>
      <c r="D773" s="545"/>
      <c r="E773" s="545"/>
      <c r="F773" s="545"/>
      <c r="G773" s="545"/>
    </row>
    <row r="774" spans="1:7" ht="21" customHeight="1" x14ac:dyDescent="0.35">
      <c r="A774" s="545"/>
      <c r="B774" s="545"/>
      <c r="C774" s="545"/>
      <c r="D774" s="545"/>
      <c r="E774" s="545"/>
      <c r="F774" s="545"/>
      <c r="G774" s="545"/>
    </row>
    <row r="775" spans="1:7" ht="21" customHeight="1" x14ac:dyDescent="0.35">
      <c r="A775" s="545"/>
      <c r="B775" s="545"/>
      <c r="C775" s="545"/>
      <c r="D775" s="545"/>
      <c r="E775" s="545"/>
      <c r="F775" s="545"/>
      <c r="G775" s="545"/>
    </row>
    <row r="776" spans="1:7" ht="21" customHeight="1" x14ac:dyDescent="0.35">
      <c r="A776" s="545"/>
      <c r="B776" s="545"/>
      <c r="C776" s="545"/>
      <c r="D776" s="545"/>
      <c r="E776" s="545"/>
      <c r="F776" s="545"/>
      <c r="G776" s="545"/>
    </row>
    <row r="777" spans="1:7" ht="21" customHeight="1" x14ac:dyDescent="0.35">
      <c r="A777" s="545"/>
      <c r="B777" s="545"/>
      <c r="C777" s="545"/>
      <c r="D777" s="545"/>
      <c r="E777" s="545"/>
      <c r="F777" s="545"/>
      <c r="G777" s="545"/>
    </row>
    <row r="778" spans="1:7" ht="21" customHeight="1" x14ac:dyDescent="0.35">
      <c r="A778" s="545"/>
      <c r="B778" s="545"/>
      <c r="C778" s="545"/>
      <c r="D778" s="545"/>
      <c r="E778" s="545"/>
      <c r="F778" s="545"/>
      <c r="G778" s="545"/>
    </row>
    <row r="779" spans="1:7" ht="21" customHeight="1" x14ac:dyDescent="0.35">
      <c r="A779" s="545"/>
      <c r="B779" s="545"/>
      <c r="C779" s="545"/>
      <c r="D779" s="545"/>
      <c r="E779" s="545"/>
      <c r="F779" s="545"/>
      <c r="G779" s="545"/>
    </row>
    <row r="780" spans="1:7" ht="21" customHeight="1" x14ac:dyDescent="0.35">
      <c r="A780" s="545"/>
      <c r="B780" s="545"/>
      <c r="C780" s="545"/>
      <c r="D780" s="545"/>
      <c r="E780" s="545"/>
      <c r="F780" s="545"/>
      <c r="G780" s="545"/>
    </row>
    <row r="781" spans="1:7" ht="21" customHeight="1" x14ac:dyDescent="0.35">
      <c r="A781" s="545"/>
      <c r="B781" s="545"/>
      <c r="C781" s="545"/>
      <c r="D781" s="545"/>
      <c r="E781" s="545"/>
      <c r="F781" s="545"/>
      <c r="G781" s="545"/>
    </row>
    <row r="782" spans="1:7" ht="21" customHeight="1" x14ac:dyDescent="0.35">
      <c r="A782" s="545"/>
      <c r="B782" s="545"/>
      <c r="C782" s="545"/>
      <c r="D782" s="545"/>
      <c r="E782" s="545"/>
      <c r="F782" s="545"/>
      <c r="G782" s="545"/>
    </row>
    <row r="783" spans="1:7" ht="21" customHeight="1" x14ac:dyDescent="0.35">
      <c r="A783" s="545"/>
      <c r="B783" s="545"/>
      <c r="C783" s="545"/>
      <c r="D783" s="545"/>
      <c r="E783" s="545"/>
      <c r="F783" s="545"/>
      <c r="G783" s="545"/>
    </row>
    <row r="784" spans="1:7" ht="21" customHeight="1" x14ac:dyDescent="0.35">
      <c r="A784" s="545"/>
      <c r="B784" s="545"/>
      <c r="C784" s="545"/>
      <c r="D784" s="545"/>
      <c r="E784" s="545"/>
      <c r="F784" s="545"/>
      <c r="G784" s="545"/>
    </row>
    <row r="785" spans="1:7" ht="21" customHeight="1" x14ac:dyDescent="0.35">
      <c r="A785" s="545"/>
      <c r="B785" s="545"/>
      <c r="C785" s="545"/>
      <c r="D785" s="545"/>
      <c r="E785" s="545"/>
      <c r="F785" s="545"/>
      <c r="G785" s="545"/>
    </row>
    <row r="786" spans="1:7" ht="21" customHeight="1" x14ac:dyDescent="0.35">
      <c r="A786" s="545"/>
      <c r="B786" s="545"/>
      <c r="C786" s="545"/>
      <c r="D786" s="545"/>
      <c r="E786" s="545"/>
      <c r="F786" s="545"/>
      <c r="G786" s="545"/>
    </row>
    <row r="787" spans="1:7" ht="21" customHeight="1" x14ac:dyDescent="0.35">
      <c r="A787" s="545"/>
      <c r="B787" s="545"/>
      <c r="C787" s="545"/>
      <c r="D787" s="545"/>
      <c r="E787" s="545"/>
      <c r="F787" s="545"/>
      <c r="G787" s="545"/>
    </row>
    <row r="788" spans="1:7" ht="21" customHeight="1" x14ac:dyDescent="0.35">
      <c r="A788" s="545"/>
      <c r="B788" s="545"/>
      <c r="C788" s="545"/>
      <c r="D788" s="545"/>
      <c r="E788" s="545"/>
      <c r="F788" s="545"/>
      <c r="G788" s="545"/>
    </row>
    <row r="789" spans="1:7" ht="21" customHeight="1" x14ac:dyDescent="0.35">
      <c r="A789" s="545"/>
      <c r="B789" s="545"/>
      <c r="C789" s="545"/>
      <c r="D789" s="545"/>
      <c r="E789" s="545"/>
      <c r="F789" s="545"/>
      <c r="G789" s="545"/>
    </row>
    <row r="790" spans="1:7" ht="21" customHeight="1" x14ac:dyDescent="0.35">
      <c r="A790" s="545"/>
      <c r="B790" s="545"/>
      <c r="C790" s="545"/>
      <c r="D790" s="545"/>
      <c r="E790" s="545"/>
      <c r="F790" s="545"/>
      <c r="G790" s="545"/>
    </row>
    <row r="791" spans="1:7" ht="21" customHeight="1" x14ac:dyDescent="0.35">
      <c r="A791" s="545"/>
      <c r="B791" s="545"/>
      <c r="C791" s="545"/>
      <c r="D791" s="545"/>
      <c r="E791" s="545"/>
      <c r="F791" s="545"/>
      <c r="G791" s="545"/>
    </row>
    <row r="792" spans="1:7" ht="21" customHeight="1" x14ac:dyDescent="0.35">
      <c r="A792" s="545"/>
      <c r="B792" s="545"/>
      <c r="C792" s="545"/>
      <c r="D792" s="545"/>
      <c r="E792" s="545"/>
      <c r="F792" s="545"/>
      <c r="G792" s="545"/>
    </row>
    <row r="793" spans="1:7" ht="21" customHeight="1" x14ac:dyDescent="0.35">
      <c r="A793" s="545"/>
      <c r="B793" s="545"/>
      <c r="C793" s="545"/>
      <c r="D793" s="545"/>
      <c r="E793" s="545"/>
      <c r="F793" s="545"/>
      <c r="G793" s="545"/>
    </row>
    <row r="794" spans="1:7" ht="21" customHeight="1" x14ac:dyDescent="0.35">
      <c r="A794" s="545"/>
      <c r="B794" s="545"/>
      <c r="C794" s="545"/>
      <c r="D794" s="545"/>
      <c r="E794" s="545"/>
      <c r="F794" s="545"/>
      <c r="G794" s="545"/>
    </row>
    <row r="795" spans="1:7" ht="21" customHeight="1" x14ac:dyDescent="0.35">
      <c r="A795" s="545"/>
      <c r="B795" s="545"/>
      <c r="C795" s="545"/>
      <c r="D795" s="545"/>
      <c r="E795" s="545"/>
      <c r="F795" s="545"/>
      <c r="G795" s="545"/>
    </row>
    <row r="796" spans="1:7" ht="21" customHeight="1" x14ac:dyDescent="0.35">
      <c r="A796" s="545"/>
      <c r="B796" s="545"/>
      <c r="C796" s="545"/>
      <c r="D796" s="545"/>
      <c r="E796" s="545"/>
      <c r="F796" s="545"/>
      <c r="G796" s="545"/>
    </row>
    <row r="797" spans="1:7" ht="21" customHeight="1" x14ac:dyDescent="0.35">
      <c r="A797" s="545"/>
      <c r="B797" s="545"/>
      <c r="C797" s="545"/>
      <c r="D797" s="545"/>
      <c r="E797" s="545"/>
      <c r="F797" s="545"/>
      <c r="G797" s="545"/>
    </row>
    <row r="798" spans="1:7" ht="21" customHeight="1" x14ac:dyDescent="0.35">
      <c r="A798" s="545"/>
      <c r="B798" s="545"/>
      <c r="C798" s="545"/>
      <c r="D798" s="545"/>
      <c r="E798" s="545"/>
      <c r="F798" s="545"/>
      <c r="G798" s="545"/>
    </row>
    <row r="799" spans="1:7" ht="21" customHeight="1" x14ac:dyDescent="0.35">
      <c r="A799" s="545"/>
      <c r="B799" s="545"/>
      <c r="C799" s="545"/>
      <c r="D799" s="545"/>
      <c r="E799" s="545"/>
      <c r="F799" s="545"/>
      <c r="G799" s="545"/>
    </row>
    <row r="800" spans="1:7" ht="21" customHeight="1" x14ac:dyDescent="0.35">
      <c r="A800" s="545"/>
      <c r="B800" s="545"/>
      <c r="C800" s="545"/>
      <c r="D800" s="545"/>
      <c r="E800" s="545"/>
      <c r="F800" s="545"/>
      <c r="G800" s="545"/>
    </row>
    <row r="801" spans="1:7" ht="21" customHeight="1" x14ac:dyDescent="0.35">
      <c r="A801" s="545"/>
      <c r="B801" s="545"/>
      <c r="C801" s="545"/>
      <c r="D801" s="545"/>
      <c r="E801" s="545"/>
      <c r="F801" s="545"/>
      <c r="G801" s="545"/>
    </row>
    <row r="802" spans="1:7" ht="21" customHeight="1" x14ac:dyDescent="0.35">
      <c r="A802" s="545"/>
      <c r="B802" s="545"/>
      <c r="C802" s="545"/>
      <c r="D802" s="545"/>
      <c r="E802" s="545"/>
      <c r="F802" s="545"/>
      <c r="G802" s="545"/>
    </row>
    <row r="803" spans="1:7" ht="21" customHeight="1" x14ac:dyDescent="0.35">
      <c r="A803" s="545"/>
      <c r="B803" s="545"/>
      <c r="C803" s="545"/>
      <c r="D803" s="545"/>
      <c r="E803" s="545"/>
      <c r="F803" s="545"/>
      <c r="G803" s="545"/>
    </row>
    <row r="804" spans="1:7" ht="21" customHeight="1" x14ac:dyDescent="0.35">
      <c r="A804" s="545"/>
      <c r="B804" s="545"/>
      <c r="C804" s="545"/>
      <c r="D804" s="545"/>
      <c r="E804" s="545"/>
      <c r="F804" s="545"/>
      <c r="G804" s="545"/>
    </row>
    <row r="805" spans="1:7" ht="21" customHeight="1" x14ac:dyDescent="0.35">
      <c r="A805" s="545"/>
      <c r="B805" s="545"/>
      <c r="C805" s="545"/>
      <c r="D805" s="545"/>
      <c r="E805" s="545"/>
      <c r="F805" s="545"/>
      <c r="G805" s="545"/>
    </row>
    <row r="806" spans="1:7" ht="21" customHeight="1" x14ac:dyDescent="0.35">
      <c r="A806" s="545"/>
      <c r="B806" s="545"/>
      <c r="C806" s="545"/>
      <c r="D806" s="545"/>
      <c r="E806" s="545"/>
      <c r="F806" s="545"/>
      <c r="G806" s="545"/>
    </row>
    <row r="807" spans="1:7" ht="21" customHeight="1" x14ac:dyDescent="0.35">
      <c r="A807" s="545"/>
      <c r="B807" s="545"/>
      <c r="C807" s="545"/>
      <c r="D807" s="545"/>
      <c r="E807" s="545"/>
      <c r="F807" s="545"/>
      <c r="G807" s="545"/>
    </row>
    <row r="808" spans="1:7" ht="21" customHeight="1" x14ac:dyDescent="0.35">
      <c r="A808" s="545"/>
      <c r="B808" s="545"/>
      <c r="C808" s="545"/>
      <c r="D808" s="545"/>
      <c r="E808" s="545"/>
      <c r="F808" s="545"/>
      <c r="G808" s="545"/>
    </row>
    <row r="809" spans="1:7" ht="21" customHeight="1" x14ac:dyDescent="0.35">
      <c r="A809" s="545"/>
      <c r="B809" s="545"/>
      <c r="C809" s="545"/>
      <c r="D809" s="545"/>
      <c r="E809" s="545"/>
      <c r="F809" s="545"/>
      <c r="G809" s="545"/>
    </row>
    <row r="810" spans="1:7" ht="21" customHeight="1" x14ac:dyDescent="0.35">
      <c r="A810" s="545"/>
      <c r="B810" s="545"/>
      <c r="C810" s="545"/>
      <c r="D810" s="545"/>
      <c r="E810" s="545"/>
      <c r="F810" s="545"/>
      <c r="G810" s="545"/>
    </row>
    <row r="811" spans="1:7" ht="21" customHeight="1" x14ac:dyDescent="0.35">
      <c r="A811" s="545"/>
      <c r="B811" s="545"/>
      <c r="C811" s="545"/>
      <c r="D811" s="545"/>
      <c r="E811" s="545"/>
      <c r="F811" s="545"/>
      <c r="G811" s="545"/>
    </row>
    <row r="812" spans="1:7" ht="21" customHeight="1" x14ac:dyDescent="0.35">
      <c r="A812" s="545"/>
      <c r="B812" s="545"/>
      <c r="C812" s="545"/>
      <c r="D812" s="545"/>
      <c r="E812" s="545"/>
      <c r="F812" s="545"/>
      <c r="G812" s="545"/>
    </row>
    <row r="813" spans="1:7" ht="21" customHeight="1" x14ac:dyDescent="0.35">
      <c r="A813" s="545"/>
      <c r="B813" s="545"/>
      <c r="C813" s="545"/>
      <c r="D813" s="545"/>
      <c r="E813" s="545"/>
      <c r="F813" s="545"/>
      <c r="G813" s="545"/>
    </row>
    <row r="814" spans="1:7" ht="21" customHeight="1" x14ac:dyDescent="0.35">
      <c r="A814" s="545"/>
      <c r="B814" s="545"/>
      <c r="C814" s="545"/>
      <c r="D814" s="545"/>
      <c r="E814" s="545"/>
      <c r="F814" s="545"/>
      <c r="G814" s="545"/>
    </row>
    <row r="815" spans="1:7" ht="21" customHeight="1" x14ac:dyDescent="0.35">
      <c r="A815" s="545"/>
      <c r="B815" s="545"/>
      <c r="C815" s="545"/>
      <c r="D815" s="545"/>
      <c r="E815" s="545"/>
      <c r="F815" s="545"/>
      <c r="G815" s="545"/>
    </row>
    <row r="816" spans="1:7" ht="21" customHeight="1" x14ac:dyDescent="0.35">
      <c r="A816" s="545"/>
      <c r="B816" s="545"/>
      <c r="C816" s="545"/>
      <c r="D816" s="545"/>
      <c r="E816" s="545"/>
      <c r="F816" s="545"/>
      <c r="G816" s="545"/>
    </row>
    <row r="817" spans="1:7" ht="21" customHeight="1" x14ac:dyDescent="0.35">
      <c r="A817" s="545"/>
      <c r="B817" s="545"/>
      <c r="C817" s="545"/>
      <c r="D817" s="545"/>
      <c r="E817" s="545"/>
      <c r="F817" s="545"/>
      <c r="G817" s="545"/>
    </row>
    <row r="818" spans="1:7" ht="21" customHeight="1" x14ac:dyDescent="0.35">
      <c r="A818" s="545"/>
      <c r="B818" s="545"/>
      <c r="C818" s="545"/>
      <c r="D818" s="545"/>
      <c r="E818" s="545"/>
      <c r="F818" s="545"/>
      <c r="G818" s="545"/>
    </row>
    <row r="819" spans="1:7" ht="21" customHeight="1" x14ac:dyDescent="0.35">
      <c r="A819" s="545"/>
      <c r="B819" s="545"/>
      <c r="C819" s="545"/>
      <c r="D819" s="545"/>
      <c r="E819" s="545"/>
      <c r="F819" s="545"/>
      <c r="G819" s="545"/>
    </row>
    <row r="820" spans="1:7" ht="21" customHeight="1" x14ac:dyDescent="0.35">
      <c r="A820" s="545"/>
      <c r="B820" s="545"/>
      <c r="C820" s="545"/>
      <c r="D820" s="545"/>
      <c r="E820" s="545"/>
      <c r="F820" s="545"/>
      <c r="G820" s="545"/>
    </row>
    <row r="821" spans="1:7" ht="21" customHeight="1" x14ac:dyDescent="0.35">
      <c r="A821" s="545"/>
      <c r="B821" s="545"/>
      <c r="C821" s="545"/>
      <c r="D821" s="545"/>
      <c r="E821" s="545"/>
      <c r="F821" s="545"/>
      <c r="G821" s="545"/>
    </row>
    <row r="822" spans="1:7" ht="21" customHeight="1" x14ac:dyDescent="0.35">
      <c r="A822" s="545"/>
      <c r="B822" s="545"/>
      <c r="C822" s="545"/>
      <c r="D822" s="545"/>
      <c r="E822" s="545"/>
      <c r="F822" s="545"/>
      <c r="G822" s="545"/>
    </row>
    <row r="823" spans="1:7" ht="21" customHeight="1" x14ac:dyDescent="0.35">
      <c r="A823" s="545"/>
      <c r="B823" s="545"/>
      <c r="C823" s="545"/>
      <c r="D823" s="545"/>
      <c r="E823" s="545"/>
      <c r="F823" s="545"/>
      <c r="G823" s="545"/>
    </row>
    <row r="824" spans="1:7" ht="21" customHeight="1" x14ac:dyDescent="0.35">
      <c r="A824" s="545"/>
      <c r="B824" s="545"/>
      <c r="C824" s="545"/>
      <c r="D824" s="545"/>
      <c r="E824" s="545"/>
      <c r="F824" s="545"/>
      <c r="G824" s="545"/>
    </row>
    <row r="825" spans="1:7" ht="21" customHeight="1" x14ac:dyDescent="0.35">
      <c r="A825" s="545"/>
      <c r="B825" s="545"/>
      <c r="C825" s="545"/>
      <c r="D825" s="545"/>
      <c r="E825" s="545"/>
      <c r="F825" s="545"/>
      <c r="G825" s="545"/>
    </row>
    <row r="826" spans="1:7" ht="21" customHeight="1" x14ac:dyDescent="0.35">
      <c r="A826" s="545"/>
      <c r="B826" s="545"/>
      <c r="C826" s="545"/>
      <c r="D826" s="545"/>
      <c r="E826" s="545"/>
      <c r="F826" s="545"/>
      <c r="G826" s="545"/>
    </row>
    <row r="827" spans="1:7" ht="21" customHeight="1" x14ac:dyDescent="0.35">
      <c r="A827" s="545"/>
      <c r="B827" s="545"/>
      <c r="C827" s="545"/>
      <c r="D827" s="545"/>
      <c r="E827" s="545"/>
      <c r="F827" s="545"/>
      <c r="G827" s="545"/>
    </row>
    <row r="828" spans="1:7" ht="21" customHeight="1" x14ac:dyDescent="0.35">
      <c r="A828" s="545"/>
      <c r="B828" s="545"/>
      <c r="C828" s="545"/>
      <c r="D828" s="545"/>
      <c r="E828" s="545"/>
      <c r="F828" s="545"/>
      <c r="G828" s="545"/>
    </row>
    <row r="829" spans="1:7" ht="21" customHeight="1" x14ac:dyDescent="0.35">
      <c r="A829" s="545"/>
      <c r="B829" s="545"/>
      <c r="C829" s="545"/>
      <c r="D829" s="545"/>
      <c r="E829" s="545"/>
      <c r="F829" s="545"/>
      <c r="G829" s="545"/>
    </row>
    <row r="830" spans="1:7" ht="21" customHeight="1" x14ac:dyDescent="0.35">
      <c r="A830" s="545"/>
      <c r="B830" s="545"/>
      <c r="C830" s="545"/>
      <c r="D830" s="545"/>
      <c r="E830" s="545"/>
      <c r="F830" s="545"/>
      <c r="G830" s="545"/>
    </row>
    <row r="831" spans="1:7" ht="21" customHeight="1" x14ac:dyDescent="0.35">
      <c r="A831" s="545"/>
      <c r="B831" s="545"/>
      <c r="C831" s="545"/>
      <c r="D831" s="545"/>
      <c r="E831" s="545"/>
      <c r="F831" s="545"/>
      <c r="G831" s="545"/>
    </row>
    <row r="832" spans="1:7" ht="21" customHeight="1" x14ac:dyDescent="0.35">
      <c r="A832" s="545"/>
      <c r="B832" s="545"/>
      <c r="C832" s="545"/>
      <c r="D832" s="545"/>
      <c r="E832" s="545"/>
      <c r="F832" s="545"/>
      <c r="G832" s="545"/>
    </row>
    <row r="833" spans="1:7" ht="21" customHeight="1" x14ac:dyDescent="0.35">
      <c r="A833" s="545"/>
      <c r="B833" s="545"/>
      <c r="C833" s="545"/>
      <c r="D833" s="545"/>
      <c r="E833" s="545"/>
      <c r="F833" s="545"/>
      <c r="G833" s="545"/>
    </row>
    <row r="834" spans="1:7" ht="21" customHeight="1" x14ac:dyDescent="0.35">
      <c r="A834" s="545"/>
      <c r="B834" s="545"/>
      <c r="C834" s="545"/>
      <c r="D834" s="545"/>
      <c r="E834" s="545"/>
      <c r="F834" s="545"/>
      <c r="G834" s="545"/>
    </row>
    <row r="835" spans="1:7" ht="21" customHeight="1" x14ac:dyDescent="0.35">
      <c r="A835" s="545"/>
      <c r="B835" s="545"/>
      <c r="C835" s="545"/>
      <c r="D835" s="545"/>
      <c r="E835" s="545"/>
      <c r="F835" s="545"/>
      <c r="G835" s="545"/>
    </row>
    <row r="836" spans="1:7" ht="21" customHeight="1" x14ac:dyDescent="0.35">
      <c r="A836" s="545"/>
      <c r="B836" s="545"/>
      <c r="C836" s="545"/>
      <c r="D836" s="545"/>
      <c r="E836" s="545"/>
      <c r="F836" s="545"/>
      <c r="G836" s="545"/>
    </row>
    <row r="837" spans="1:7" ht="21" customHeight="1" x14ac:dyDescent="0.35">
      <c r="A837" s="545"/>
      <c r="B837" s="545"/>
      <c r="C837" s="545"/>
      <c r="D837" s="545"/>
      <c r="E837" s="545"/>
      <c r="F837" s="545"/>
      <c r="G837" s="545"/>
    </row>
    <row r="838" spans="1:7" ht="21" customHeight="1" x14ac:dyDescent="0.35">
      <c r="A838" s="545"/>
      <c r="B838" s="545"/>
      <c r="C838" s="545"/>
      <c r="D838" s="545"/>
      <c r="E838" s="545"/>
      <c r="F838" s="545"/>
      <c r="G838" s="545"/>
    </row>
    <row r="839" spans="1:7" ht="21" customHeight="1" x14ac:dyDescent="0.35">
      <c r="A839" s="545"/>
      <c r="B839" s="545"/>
      <c r="C839" s="545"/>
      <c r="D839" s="545"/>
      <c r="E839" s="545"/>
      <c r="F839" s="545"/>
      <c r="G839" s="545"/>
    </row>
    <row r="840" spans="1:7" ht="21" customHeight="1" x14ac:dyDescent="0.35">
      <c r="A840" s="545"/>
      <c r="B840" s="545"/>
      <c r="C840" s="545"/>
      <c r="D840" s="545"/>
      <c r="E840" s="545"/>
      <c r="F840" s="545"/>
      <c r="G840" s="545"/>
    </row>
    <row r="841" spans="1:7" ht="21" customHeight="1" x14ac:dyDescent="0.35">
      <c r="A841" s="545"/>
      <c r="B841" s="545"/>
      <c r="C841" s="545"/>
      <c r="D841" s="545"/>
      <c r="E841" s="545"/>
      <c r="F841" s="545"/>
      <c r="G841" s="545"/>
    </row>
    <row r="842" spans="1:7" ht="21" customHeight="1" x14ac:dyDescent="0.35">
      <c r="A842" s="545"/>
      <c r="B842" s="545"/>
      <c r="C842" s="545"/>
      <c r="D842" s="545"/>
      <c r="E842" s="545"/>
      <c r="F842" s="545"/>
      <c r="G842" s="545"/>
    </row>
    <row r="843" spans="1:7" ht="21" customHeight="1" x14ac:dyDescent="0.35">
      <c r="A843" s="545"/>
      <c r="B843" s="545"/>
      <c r="C843" s="545"/>
      <c r="D843" s="545"/>
      <c r="E843" s="545"/>
      <c r="F843" s="545"/>
      <c r="G843" s="545"/>
    </row>
    <row r="844" spans="1:7" ht="21" customHeight="1" x14ac:dyDescent="0.35">
      <c r="A844" s="545"/>
      <c r="B844" s="545"/>
      <c r="C844" s="545"/>
      <c r="D844" s="545"/>
      <c r="E844" s="545"/>
      <c r="F844" s="545"/>
      <c r="G844" s="545"/>
    </row>
    <row r="845" spans="1:7" ht="21" customHeight="1" x14ac:dyDescent="0.35">
      <c r="A845" s="545"/>
      <c r="B845" s="545"/>
      <c r="C845" s="545"/>
      <c r="D845" s="545"/>
      <c r="E845" s="545"/>
      <c r="F845" s="545"/>
      <c r="G845" s="545"/>
    </row>
    <row r="846" spans="1:7" ht="21" customHeight="1" x14ac:dyDescent="0.35">
      <c r="A846" s="545"/>
      <c r="B846" s="545"/>
      <c r="C846" s="545"/>
      <c r="D846" s="545"/>
      <c r="E846" s="545"/>
      <c r="F846" s="545"/>
      <c r="G846" s="545"/>
    </row>
    <row r="847" spans="1:7" ht="21" customHeight="1" x14ac:dyDescent="0.35">
      <c r="A847" s="545"/>
      <c r="B847" s="545"/>
      <c r="C847" s="545"/>
      <c r="D847" s="545"/>
      <c r="E847" s="545"/>
      <c r="F847" s="545"/>
      <c r="G847" s="545"/>
    </row>
    <row r="848" spans="1:7" ht="21" customHeight="1" x14ac:dyDescent="0.35">
      <c r="A848" s="545"/>
      <c r="B848" s="545"/>
      <c r="C848" s="545"/>
      <c r="D848" s="545"/>
      <c r="E848" s="545"/>
      <c r="F848" s="545"/>
      <c r="G848" s="545"/>
    </row>
    <row r="849" spans="1:7" ht="21" customHeight="1" x14ac:dyDescent="0.35">
      <c r="A849" s="545"/>
      <c r="B849" s="545"/>
      <c r="C849" s="545"/>
      <c r="D849" s="545"/>
      <c r="E849" s="545"/>
      <c r="F849" s="545"/>
      <c r="G849" s="545"/>
    </row>
    <row r="850" spans="1:7" ht="21" customHeight="1" x14ac:dyDescent="0.35">
      <c r="A850" s="545"/>
      <c r="B850" s="545"/>
      <c r="C850" s="545"/>
      <c r="D850" s="545"/>
      <c r="E850" s="545"/>
      <c r="F850" s="545"/>
      <c r="G850" s="545"/>
    </row>
    <row r="851" spans="1:7" ht="21" customHeight="1" x14ac:dyDescent="0.35">
      <c r="A851" s="545"/>
      <c r="B851" s="545"/>
      <c r="C851" s="545"/>
      <c r="D851" s="545"/>
      <c r="E851" s="545"/>
      <c r="F851" s="545"/>
      <c r="G851" s="545"/>
    </row>
    <row r="852" spans="1:7" ht="21" customHeight="1" x14ac:dyDescent="0.35">
      <c r="A852" s="545"/>
      <c r="B852" s="545"/>
      <c r="C852" s="545"/>
      <c r="D852" s="545"/>
      <c r="E852" s="545"/>
      <c r="F852" s="545"/>
      <c r="G852" s="545"/>
    </row>
    <row r="853" spans="1:7" ht="21" customHeight="1" x14ac:dyDescent="0.35">
      <c r="A853" s="545"/>
      <c r="B853" s="545"/>
      <c r="C853" s="545"/>
      <c r="D853" s="545"/>
      <c r="E853" s="545"/>
      <c r="F853" s="545"/>
      <c r="G853" s="545"/>
    </row>
    <row r="854" spans="1:7" ht="21" customHeight="1" x14ac:dyDescent="0.35">
      <c r="A854" s="545"/>
      <c r="B854" s="545"/>
      <c r="C854" s="545"/>
      <c r="D854" s="545"/>
      <c r="E854" s="545"/>
      <c r="F854" s="545"/>
      <c r="G854" s="545"/>
    </row>
    <row r="855" spans="1:7" ht="21" customHeight="1" x14ac:dyDescent="0.35">
      <c r="A855" s="545"/>
      <c r="B855" s="545"/>
      <c r="C855" s="545"/>
      <c r="D855" s="545"/>
      <c r="E855" s="545"/>
      <c r="F855" s="545"/>
      <c r="G855" s="545"/>
    </row>
    <row r="856" spans="1:7" ht="21" customHeight="1" x14ac:dyDescent="0.35">
      <c r="A856" s="545"/>
      <c r="B856" s="545"/>
      <c r="C856" s="545"/>
      <c r="D856" s="545"/>
      <c r="E856" s="545"/>
      <c r="F856" s="545"/>
      <c r="G856" s="545"/>
    </row>
    <row r="857" spans="1:7" ht="21" customHeight="1" x14ac:dyDescent="0.35">
      <c r="A857" s="545"/>
      <c r="B857" s="545"/>
      <c r="C857" s="545"/>
      <c r="D857" s="545"/>
      <c r="E857" s="545"/>
      <c r="F857" s="545"/>
      <c r="G857" s="545"/>
    </row>
    <row r="858" spans="1:7" ht="21" customHeight="1" x14ac:dyDescent="0.35">
      <c r="A858" s="545"/>
      <c r="B858" s="545"/>
      <c r="C858" s="545"/>
      <c r="D858" s="545"/>
      <c r="E858" s="545"/>
      <c r="F858" s="545"/>
      <c r="G858" s="545"/>
    </row>
    <row r="859" spans="1:7" ht="21" customHeight="1" x14ac:dyDescent="0.35">
      <c r="A859" s="545"/>
      <c r="B859" s="545"/>
      <c r="C859" s="545"/>
      <c r="D859" s="545"/>
      <c r="E859" s="545"/>
      <c r="F859" s="545"/>
      <c r="G859" s="545"/>
    </row>
    <row r="860" spans="1:7" ht="21" customHeight="1" x14ac:dyDescent="0.35">
      <c r="A860" s="545"/>
      <c r="B860" s="545"/>
      <c r="C860" s="545"/>
      <c r="D860" s="545"/>
      <c r="E860" s="545"/>
      <c r="F860" s="545"/>
      <c r="G860" s="545"/>
    </row>
    <row r="861" spans="1:7" ht="21" customHeight="1" x14ac:dyDescent="0.35">
      <c r="A861" s="545"/>
      <c r="B861" s="545"/>
      <c r="C861" s="545"/>
      <c r="D861" s="545"/>
      <c r="E861" s="545"/>
      <c r="F861" s="545"/>
      <c r="G861" s="545"/>
    </row>
    <row r="862" spans="1:7" ht="21" customHeight="1" x14ac:dyDescent="0.35">
      <c r="A862" s="545"/>
      <c r="B862" s="545"/>
      <c r="C862" s="545"/>
      <c r="D862" s="545"/>
      <c r="E862" s="545"/>
      <c r="F862" s="545"/>
      <c r="G862" s="545"/>
    </row>
    <row r="863" spans="1:7" ht="21" customHeight="1" x14ac:dyDescent="0.35">
      <c r="A863" s="545"/>
      <c r="B863" s="545"/>
      <c r="C863" s="545"/>
      <c r="D863" s="545"/>
      <c r="E863" s="545"/>
      <c r="F863" s="545"/>
      <c r="G863" s="545"/>
    </row>
    <row r="864" spans="1:7" ht="21" customHeight="1" x14ac:dyDescent="0.35">
      <c r="A864" s="545"/>
      <c r="B864" s="545"/>
      <c r="C864" s="545"/>
      <c r="D864" s="545"/>
      <c r="E864" s="545"/>
      <c r="F864" s="545"/>
      <c r="G864" s="545"/>
    </row>
    <row r="865" spans="1:7" ht="21" customHeight="1" x14ac:dyDescent="0.35">
      <c r="A865" s="545"/>
      <c r="B865" s="545"/>
      <c r="C865" s="545"/>
      <c r="D865" s="545"/>
      <c r="E865" s="545"/>
      <c r="F865" s="545"/>
      <c r="G865" s="545"/>
    </row>
    <row r="866" spans="1:7" ht="21" customHeight="1" x14ac:dyDescent="0.35">
      <c r="A866" s="545"/>
      <c r="B866" s="545"/>
      <c r="C866" s="545"/>
      <c r="D866" s="545"/>
      <c r="E866" s="545"/>
      <c r="F866" s="545"/>
      <c r="G866" s="545"/>
    </row>
    <row r="867" spans="1:7" ht="21" customHeight="1" x14ac:dyDescent="0.35">
      <c r="A867" s="545"/>
      <c r="B867" s="545"/>
      <c r="C867" s="545"/>
      <c r="D867" s="545"/>
      <c r="E867" s="545"/>
      <c r="F867" s="545"/>
      <c r="G867" s="545"/>
    </row>
    <row r="868" spans="1:7" ht="21" customHeight="1" x14ac:dyDescent="0.35">
      <c r="A868" s="545"/>
      <c r="B868" s="545"/>
      <c r="C868" s="545"/>
      <c r="D868" s="545"/>
      <c r="E868" s="545"/>
      <c r="F868" s="545"/>
      <c r="G868" s="545"/>
    </row>
    <row r="869" spans="1:7" ht="21" customHeight="1" x14ac:dyDescent="0.35">
      <c r="A869" s="545"/>
      <c r="B869" s="545"/>
      <c r="C869" s="545"/>
      <c r="D869" s="545"/>
      <c r="E869" s="545"/>
      <c r="F869" s="545"/>
      <c r="G869" s="545"/>
    </row>
    <row r="870" spans="1:7" ht="21" customHeight="1" x14ac:dyDescent="0.35">
      <c r="A870" s="545"/>
      <c r="B870" s="545"/>
      <c r="C870" s="545"/>
      <c r="D870" s="545"/>
      <c r="E870" s="545"/>
      <c r="F870" s="545"/>
      <c r="G870" s="545"/>
    </row>
    <row r="871" spans="1:7" ht="21" customHeight="1" x14ac:dyDescent="0.35">
      <c r="A871" s="545"/>
      <c r="B871" s="545"/>
      <c r="C871" s="545"/>
      <c r="D871" s="545"/>
      <c r="E871" s="545"/>
      <c r="F871" s="545"/>
      <c r="G871" s="545"/>
    </row>
    <row r="872" spans="1:7" ht="21" customHeight="1" x14ac:dyDescent="0.35">
      <c r="A872" s="545"/>
      <c r="B872" s="545"/>
      <c r="C872" s="545"/>
      <c r="D872" s="545"/>
      <c r="E872" s="545"/>
      <c r="F872" s="545"/>
      <c r="G872" s="545"/>
    </row>
    <row r="873" spans="1:7" ht="21" customHeight="1" x14ac:dyDescent="0.35">
      <c r="A873" s="545"/>
      <c r="B873" s="545"/>
      <c r="C873" s="545"/>
      <c r="D873" s="545"/>
      <c r="E873" s="545"/>
      <c r="F873" s="545"/>
      <c r="G873" s="545"/>
    </row>
    <row r="874" spans="1:7" ht="21" customHeight="1" x14ac:dyDescent="0.35">
      <c r="A874" s="545"/>
      <c r="B874" s="545"/>
      <c r="C874" s="545"/>
      <c r="D874" s="545"/>
      <c r="E874" s="545"/>
      <c r="F874" s="545"/>
      <c r="G874" s="545"/>
    </row>
    <row r="875" spans="1:7" ht="21" customHeight="1" x14ac:dyDescent="0.35">
      <c r="A875" s="545"/>
      <c r="B875" s="545"/>
      <c r="C875" s="545"/>
      <c r="D875" s="545"/>
      <c r="E875" s="545"/>
      <c r="F875" s="545"/>
      <c r="G875" s="545"/>
    </row>
    <row r="876" spans="1:7" ht="21" customHeight="1" x14ac:dyDescent="0.35">
      <c r="A876" s="545"/>
      <c r="B876" s="545"/>
      <c r="C876" s="545"/>
      <c r="D876" s="545"/>
      <c r="E876" s="545"/>
      <c r="F876" s="545"/>
      <c r="G876" s="545"/>
    </row>
    <row r="877" spans="1:7" ht="21" customHeight="1" x14ac:dyDescent="0.35">
      <c r="A877" s="545"/>
      <c r="B877" s="545"/>
      <c r="C877" s="545"/>
      <c r="D877" s="545"/>
      <c r="E877" s="545"/>
      <c r="F877" s="545"/>
      <c r="G877" s="545"/>
    </row>
    <row r="878" spans="1:7" ht="21" customHeight="1" x14ac:dyDescent="0.35">
      <c r="A878" s="545"/>
      <c r="B878" s="545"/>
      <c r="C878" s="545"/>
      <c r="D878" s="545"/>
      <c r="E878" s="545"/>
      <c r="F878" s="545"/>
      <c r="G878" s="545"/>
    </row>
    <row r="879" spans="1:7" ht="21" customHeight="1" x14ac:dyDescent="0.35">
      <c r="A879" s="545"/>
      <c r="B879" s="545"/>
      <c r="C879" s="545"/>
      <c r="D879" s="545"/>
      <c r="E879" s="545"/>
      <c r="F879" s="545"/>
      <c r="G879" s="545"/>
    </row>
    <row r="880" spans="1:7" ht="21" customHeight="1" x14ac:dyDescent="0.35">
      <c r="A880" s="545"/>
      <c r="B880" s="545"/>
      <c r="C880" s="545"/>
      <c r="D880" s="545"/>
      <c r="E880" s="545"/>
      <c r="F880" s="545"/>
      <c r="G880" s="545"/>
    </row>
    <row r="881" spans="1:7" ht="21" customHeight="1" x14ac:dyDescent="0.35">
      <c r="A881" s="545"/>
      <c r="B881" s="545"/>
      <c r="C881" s="545"/>
      <c r="D881" s="545"/>
      <c r="E881" s="545"/>
      <c r="F881" s="545"/>
      <c r="G881" s="545"/>
    </row>
    <row r="882" spans="1:7" ht="21" customHeight="1" x14ac:dyDescent="0.35">
      <c r="A882" s="545"/>
      <c r="B882" s="545"/>
      <c r="C882" s="545"/>
      <c r="D882" s="545"/>
      <c r="E882" s="545"/>
      <c r="F882" s="545"/>
      <c r="G882" s="545"/>
    </row>
    <row r="883" spans="1:7" ht="21" customHeight="1" x14ac:dyDescent="0.35">
      <c r="A883" s="545"/>
      <c r="B883" s="545"/>
      <c r="C883" s="545"/>
      <c r="D883" s="545"/>
      <c r="E883" s="545"/>
      <c r="F883" s="545"/>
      <c r="G883" s="545"/>
    </row>
    <row r="884" spans="1:7" ht="21" customHeight="1" x14ac:dyDescent="0.35">
      <c r="A884" s="545"/>
      <c r="B884" s="545"/>
      <c r="C884" s="545"/>
      <c r="D884" s="545"/>
      <c r="E884" s="545"/>
      <c r="F884" s="545"/>
      <c r="G884" s="545"/>
    </row>
    <row r="885" spans="1:7" ht="21" customHeight="1" x14ac:dyDescent="0.35">
      <c r="A885" s="545"/>
      <c r="B885" s="545"/>
      <c r="C885" s="545"/>
      <c r="D885" s="545"/>
      <c r="E885" s="545"/>
      <c r="F885" s="545"/>
      <c r="G885" s="545"/>
    </row>
    <row r="886" spans="1:7" ht="21" customHeight="1" x14ac:dyDescent="0.35">
      <c r="A886" s="545"/>
      <c r="B886" s="545"/>
      <c r="C886" s="545"/>
      <c r="D886" s="545"/>
      <c r="E886" s="545"/>
      <c r="F886" s="545"/>
      <c r="G886" s="545"/>
    </row>
    <row r="887" spans="1:7" ht="21" customHeight="1" x14ac:dyDescent="0.35">
      <c r="A887" s="545"/>
      <c r="B887" s="545"/>
      <c r="C887" s="545"/>
      <c r="D887" s="545"/>
      <c r="E887" s="545"/>
      <c r="F887" s="545"/>
      <c r="G887" s="545"/>
    </row>
    <row r="888" spans="1:7" ht="21" customHeight="1" x14ac:dyDescent="0.35">
      <c r="A888" s="545"/>
      <c r="B888" s="545"/>
      <c r="C888" s="545"/>
      <c r="D888" s="545"/>
      <c r="E888" s="545"/>
      <c r="F888" s="545"/>
      <c r="G888" s="545"/>
    </row>
    <row r="889" spans="1:7" ht="21" customHeight="1" x14ac:dyDescent="0.35">
      <c r="A889" s="545"/>
      <c r="B889" s="545"/>
      <c r="C889" s="545"/>
      <c r="D889" s="545"/>
      <c r="E889" s="545"/>
      <c r="F889" s="545"/>
      <c r="G889" s="545"/>
    </row>
    <row r="890" spans="1:7" ht="21" customHeight="1" x14ac:dyDescent="0.35">
      <c r="A890" s="545"/>
      <c r="B890" s="545"/>
      <c r="C890" s="545"/>
      <c r="D890" s="545"/>
      <c r="E890" s="545"/>
      <c r="F890" s="545"/>
      <c r="G890" s="545"/>
    </row>
    <row r="891" spans="1:7" ht="21" customHeight="1" x14ac:dyDescent="0.35">
      <c r="A891" s="545"/>
      <c r="B891" s="545"/>
      <c r="C891" s="545"/>
      <c r="D891" s="545"/>
      <c r="E891" s="545"/>
      <c r="F891" s="545"/>
      <c r="G891" s="545"/>
    </row>
    <row r="892" spans="1:7" ht="21" customHeight="1" x14ac:dyDescent="0.35">
      <c r="A892" s="545"/>
      <c r="B892" s="545"/>
      <c r="C892" s="545"/>
      <c r="D892" s="545"/>
      <c r="E892" s="545"/>
      <c r="F892" s="545"/>
      <c r="G892" s="545"/>
    </row>
    <row r="893" spans="1:7" ht="21" customHeight="1" x14ac:dyDescent="0.35">
      <c r="A893" s="545"/>
      <c r="B893" s="545"/>
      <c r="C893" s="545"/>
      <c r="D893" s="545"/>
      <c r="E893" s="545"/>
      <c r="F893" s="545"/>
      <c r="G893" s="545"/>
    </row>
    <row r="894" spans="1:7" ht="21" customHeight="1" x14ac:dyDescent="0.35">
      <c r="A894" s="545"/>
      <c r="B894" s="545"/>
      <c r="C894" s="545"/>
      <c r="D894" s="545"/>
      <c r="E894" s="545"/>
      <c r="F894" s="545"/>
      <c r="G894" s="545"/>
    </row>
    <row r="895" spans="1:7" ht="21" customHeight="1" x14ac:dyDescent="0.35">
      <c r="A895" s="545"/>
      <c r="B895" s="545"/>
      <c r="C895" s="545"/>
      <c r="D895" s="545"/>
      <c r="E895" s="545"/>
      <c r="F895" s="545"/>
      <c r="G895" s="545"/>
    </row>
    <row r="896" spans="1:7" ht="21" customHeight="1" x14ac:dyDescent="0.35">
      <c r="A896" s="545"/>
      <c r="B896" s="545"/>
      <c r="C896" s="545"/>
      <c r="D896" s="545"/>
      <c r="E896" s="545"/>
      <c r="F896" s="545"/>
      <c r="G896" s="545"/>
    </row>
    <row r="897" spans="1:7" ht="21" customHeight="1" x14ac:dyDescent="0.35">
      <c r="A897" s="545"/>
      <c r="B897" s="545"/>
      <c r="C897" s="545"/>
      <c r="D897" s="545"/>
      <c r="E897" s="545"/>
      <c r="F897" s="545"/>
      <c r="G897" s="545"/>
    </row>
    <row r="898" spans="1:7" ht="21" customHeight="1" x14ac:dyDescent="0.35">
      <c r="A898" s="545"/>
      <c r="B898" s="545"/>
      <c r="C898" s="545"/>
      <c r="D898" s="545"/>
      <c r="E898" s="545"/>
      <c r="F898" s="545"/>
      <c r="G898" s="545"/>
    </row>
    <row r="899" spans="1:7" ht="21" customHeight="1" x14ac:dyDescent="0.35">
      <c r="A899" s="545"/>
      <c r="B899" s="545"/>
      <c r="C899" s="545"/>
      <c r="D899" s="545"/>
      <c r="E899" s="545"/>
      <c r="F899" s="545"/>
      <c r="G899" s="545"/>
    </row>
    <row r="900" spans="1:7" ht="21" customHeight="1" x14ac:dyDescent="0.35">
      <c r="A900" s="545"/>
      <c r="B900" s="545"/>
      <c r="C900" s="545"/>
      <c r="D900" s="545"/>
      <c r="E900" s="545"/>
      <c r="F900" s="545"/>
      <c r="G900" s="545"/>
    </row>
    <row r="901" spans="1:7" ht="21" customHeight="1" x14ac:dyDescent="0.35">
      <c r="A901" s="545"/>
      <c r="B901" s="545"/>
      <c r="C901" s="545"/>
      <c r="D901" s="545"/>
      <c r="E901" s="545"/>
      <c r="F901" s="545"/>
      <c r="G901" s="545"/>
    </row>
    <row r="902" spans="1:7" ht="21" customHeight="1" x14ac:dyDescent="0.35">
      <c r="A902" s="545"/>
      <c r="B902" s="545"/>
      <c r="C902" s="545"/>
      <c r="D902" s="545"/>
      <c r="E902" s="545"/>
      <c r="F902" s="545"/>
      <c r="G902" s="545"/>
    </row>
    <row r="903" spans="1:7" ht="21" customHeight="1" x14ac:dyDescent="0.35">
      <c r="A903" s="545"/>
      <c r="B903" s="545"/>
      <c r="C903" s="545"/>
      <c r="D903" s="545"/>
      <c r="E903" s="545"/>
      <c r="F903" s="545"/>
      <c r="G903" s="545"/>
    </row>
    <row r="904" spans="1:7" ht="21" customHeight="1" x14ac:dyDescent="0.35">
      <c r="A904" s="545"/>
      <c r="B904" s="545"/>
      <c r="C904" s="545"/>
      <c r="D904" s="545"/>
      <c r="E904" s="545"/>
      <c r="F904" s="545"/>
      <c r="G904" s="545"/>
    </row>
    <row r="905" spans="1:7" ht="21" customHeight="1" x14ac:dyDescent="0.35">
      <c r="A905" s="545"/>
      <c r="B905" s="545"/>
      <c r="C905" s="545"/>
      <c r="D905" s="545"/>
      <c r="E905" s="545"/>
      <c r="F905" s="545"/>
      <c r="G905" s="545"/>
    </row>
    <row r="906" spans="1:7" ht="21" customHeight="1" x14ac:dyDescent="0.35">
      <c r="A906" s="545"/>
      <c r="B906" s="545"/>
      <c r="C906" s="545"/>
      <c r="D906" s="545"/>
      <c r="E906" s="545"/>
      <c r="F906" s="545"/>
      <c r="G906" s="545"/>
    </row>
    <row r="907" spans="1:7" ht="21" customHeight="1" x14ac:dyDescent="0.35">
      <c r="A907" s="545"/>
      <c r="B907" s="545"/>
      <c r="C907" s="545"/>
      <c r="D907" s="545"/>
      <c r="E907" s="545"/>
      <c r="F907" s="545"/>
      <c r="G907" s="545"/>
    </row>
    <row r="908" spans="1:7" ht="21" customHeight="1" x14ac:dyDescent="0.35">
      <c r="A908" s="545"/>
      <c r="B908" s="545"/>
      <c r="C908" s="545"/>
      <c r="D908" s="545"/>
      <c r="E908" s="545"/>
      <c r="F908" s="545"/>
      <c r="G908" s="545"/>
    </row>
    <row r="909" spans="1:7" ht="21" customHeight="1" x14ac:dyDescent="0.35">
      <c r="A909" s="545"/>
      <c r="B909" s="545"/>
      <c r="C909" s="545"/>
      <c r="D909" s="545"/>
      <c r="E909" s="545"/>
      <c r="F909" s="545"/>
      <c r="G909" s="545"/>
    </row>
    <row r="910" spans="1:7" ht="21" customHeight="1" x14ac:dyDescent="0.35">
      <c r="A910" s="545"/>
      <c r="B910" s="545"/>
      <c r="C910" s="545"/>
      <c r="D910" s="545"/>
      <c r="E910" s="545"/>
      <c r="F910" s="545"/>
      <c r="G910" s="545"/>
    </row>
    <row r="911" spans="1:7" ht="21" customHeight="1" x14ac:dyDescent="0.35">
      <c r="A911" s="545"/>
      <c r="B911" s="545"/>
      <c r="C911" s="545"/>
      <c r="D911" s="545"/>
      <c r="E911" s="545"/>
      <c r="F911" s="545"/>
      <c r="G911" s="545"/>
    </row>
    <row r="912" spans="1:7" ht="21" customHeight="1" x14ac:dyDescent="0.35">
      <c r="A912" s="545"/>
      <c r="B912" s="545"/>
      <c r="C912" s="545"/>
      <c r="D912" s="545"/>
      <c r="E912" s="545"/>
      <c r="F912" s="545"/>
      <c r="G912" s="545"/>
    </row>
    <row r="913" spans="1:7" ht="21" customHeight="1" x14ac:dyDescent="0.35">
      <c r="A913" s="545"/>
      <c r="B913" s="545"/>
      <c r="C913" s="545"/>
      <c r="D913" s="545"/>
      <c r="E913" s="545"/>
      <c r="F913" s="545"/>
      <c r="G913" s="545"/>
    </row>
    <row r="914" spans="1:7" ht="21" customHeight="1" x14ac:dyDescent="0.35">
      <c r="A914" s="545"/>
      <c r="B914" s="545"/>
      <c r="C914" s="545"/>
      <c r="D914" s="545"/>
      <c r="E914" s="545"/>
      <c r="F914" s="545"/>
      <c r="G914" s="545"/>
    </row>
    <row r="915" spans="1:7" ht="21" customHeight="1" x14ac:dyDescent="0.35">
      <c r="A915" s="545"/>
      <c r="B915" s="545"/>
      <c r="C915" s="545"/>
      <c r="D915" s="545"/>
      <c r="E915" s="545"/>
      <c r="F915" s="545"/>
      <c r="G915" s="545"/>
    </row>
    <row r="916" spans="1:7" ht="21" customHeight="1" x14ac:dyDescent="0.35">
      <c r="A916" s="545"/>
      <c r="B916" s="545"/>
      <c r="C916" s="545"/>
      <c r="D916" s="545"/>
      <c r="E916" s="545"/>
      <c r="F916" s="545"/>
      <c r="G916" s="545"/>
    </row>
    <row r="917" spans="1:7" ht="21" customHeight="1" x14ac:dyDescent="0.35">
      <c r="A917" s="545"/>
      <c r="B917" s="545"/>
      <c r="C917" s="545"/>
      <c r="D917" s="545"/>
      <c r="E917" s="545"/>
      <c r="F917" s="545"/>
      <c r="G917" s="545"/>
    </row>
    <row r="918" spans="1:7" ht="21" customHeight="1" x14ac:dyDescent="0.35">
      <c r="A918" s="545"/>
      <c r="B918" s="545"/>
      <c r="C918" s="545"/>
      <c r="D918" s="545"/>
      <c r="E918" s="545"/>
      <c r="F918" s="545"/>
      <c r="G918" s="545"/>
    </row>
    <row r="919" spans="1:7" ht="21" customHeight="1" x14ac:dyDescent="0.35">
      <c r="A919" s="545"/>
      <c r="B919" s="545"/>
      <c r="C919" s="545"/>
      <c r="D919" s="545"/>
      <c r="E919" s="545"/>
      <c r="F919" s="545"/>
      <c r="G919" s="545"/>
    </row>
    <row r="920" spans="1:7" ht="21" customHeight="1" x14ac:dyDescent="0.35">
      <c r="A920" s="545"/>
      <c r="B920" s="545"/>
      <c r="C920" s="545"/>
      <c r="D920" s="545"/>
      <c r="E920" s="545"/>
      <c r="F920" s="545"/>
      <c r="G920" s="545"/>
    </row>
    <row r="921" spans="1:7" ht="21" customHeight="1" x14ac:dyDescent="0.35">
      <c r="A921" s="545"/>
      <c r="B921" s="545"/>
      <c r="C921" s="545"/>
      <c r="D921" s="545"/>
      <c r="E921" s="545"/>
      <c r="F921" s="545"/>
      <c r="G921" s="545"/>
    </row>
    <row r="922" spans="1:7" ht="21" customHeight="1" x14ac:dyDescent="0.35">
      <c r="A922" s="545"/>
      <c r="B922" s="545"/>
      <c r="C922" s="545"/>
      <c r="D922" s="545"/>
      <c r="E922" s="545"/>
      <c r="F922" s="545"/>
      <c r="G922" s="545"/>
    </row>
    <row r="923" spans="1:7" ht="21" customHeight="1" x14ac:dyDescent="0.35">
      <c r="A923" s="545"/>
      <c r="B923" s="545"/>
      <c r="C923" s="545"/>
      <c r="D923" s="545"/>
      <c r="E923" s="545"/>
      <c r="F923" s="545"/>
      <c r="G923" s="545"/>
    </row>
    <row r="924" spans="1:7" ht="21" customHeight="1" x14ac:dyDescent="0.35">
      <c r="A924" s="545"/>
      <c r="B924" s="545"/>
      <c r="C924" s="545"/>
      <c r="D924" s="545"/>
      <c r="E924" s="545"/>
      <c r="F924" s="545"/>
      <c r="G924" s="545"/>
    </row>
    <row r="925" spans="1:7" ht="21" customHeight="1" x14ac:dyDescent="0.35">
      <c r="A925" s="545"/>
      <c r="B925" s="545"/>
      <c r="C925" s="545"/>
      <c r="D925" s="545"/>
      <c r="E925" s="545"/>
      <c r="F925" s="545"/>
      <c r="G925" s="545"/>
    </row>
    <row r="926" spans="1:7" ht="21" customHeight="1" x14ac:dyDescent="0.35">
      <c r="A926" s="545"/>
      <c r="B926" s="545"/>
      <c r="C926" s="545"/>
      <c r="D926" s="545"/>
      <c r="E926" s="545"/>
      <c r="F926" s="545"/>
      <c r="G926" s="545"/>
    </row>
    <row r="927" spans="1:7" ht="21" customHeight="1" x14ac:dyDescent="0.35">
      <c r="A927" s="545"/>
      <c r="B927" s="545"/>
      <c r="C927" s="545"/>
      <c r="D927" s="545"/>
      <c r="E927" s="545"/>
      <c r="F927" s="545"/>
      <c r="G927" s="545"/>
    </row>
    <row r="928" spans="1:7" ht="21" customHeight="1" x14ac:dyDescent="0.35">
      <c r="A928" s="545"/>
      <c r="B928" s="545"/>
      <c r="C928" s="545"/>
      <c r="D928" s="545"/>
      <c r="E928" s="545"/>
      <c r="F928" s="545"/>
      <c r="G928" s="545"/>
    </row>
    <row r="929" spans="1:7" ht="21" customHeight="1" x14ac:dyDescent="0.35">
      <c r="A929" s="545"/>
      <c r="B929" s="545"/>
      <c r="C929" s="545"/>
      <c r="D929" s="545"/>
      <c r="E929" s="545"/>
      <c r="F929" s="545"/>
      <c r="G929" s="545"/>
    </row>
    <row r="930" spans="1:7" ht="21" customHeight="1" x14ac:dyDescent="0.35">
      <c r="A930" s="545"/>
      <c r="B930" s="545"/>
      <c r="C930" s="545"/>
      <c r="D930" s="545"/>
      <c r="E930" s="545"/>
      <c r="F930" s="545"/>
      <c r="G930" s="545"/>
    </row>
    <row r="931" spans="1:7" ht="21" customHeight="1" x14ac:dyDescent="0.35">
      <c r="A931" s="545"/>
      <c r="B931" s="545"/>
      <c r="C931" s="545"/>
      <c r="D931" s="545"/>
      <c r="E931" s="545"/>
      <c r="F931" s="545"/>
      <c r="G931" s="545"/>
    </row>
    <row r="932" spans="1:7" ht="21" customHeight="1" x14ac:dyDescent="0.35">
      <c r="A932" s="545"/>
      <c r="B932" s="545"/>
      <c r="C932" s="545"/>
      <c r="D932" s="545"/>
      <c r="E932" s="545"/>
      <c r="F932" s="545"/>
      <c r="G932" s="545"/>
    </row>
    <row r="933" spans="1:7" ht="21" customHeight="1" x14ac:dyDescent="0.35">
      <c r="A933" s="545"/>
      <c r="B933" s="545"/>
      <c r="C933" s="545"/>
      <c r="D933" s="545"/>
      <c r="E933" s="545"/>
      <c r="F933" s="545"/>
      <c r="G933" s="545"/>
    </row>
    <row r="934" spans="1:7" ht="21" customHeight="1" x14ac:dyDescent="0.35">
      <c r="A934" s="545"/>
      <c r="B934" s="545"/>
      <c r="C934" s="545"/>
      <c r="D934" s="545"/>
      <c r="E934" s="545"/>
      <c r="F934" s="545"/>
      <c r="G934" s="545"/>
    </row>
    <row r="935" spans="1:7" ht="21" customHeight="1" x14ac:dyDescent="0.35">
      <c r="A935" s="545"/>
      <c r="B935" s="545"/>
      <c r="C935" s="545"/>
      <c r="D935" s="545"/>
      <c r="E935" s="545"/>
      <c r="F935" s="545"/>
      <c r="G935" s="545"/>
    </row>
    <row r="936" spans="1:7" ht="21" customHeight="1" x14ac:dyDescent="0.35">
      <c r="A936" s="545"/>
      <c r="B936" s="545"/>
      <c r="C936" s="545"/>
      <c r="D936" s="545"/>
      <c r="E936" s="545"/>
      <c r="F936" s="545"/>
      <c r="G936" s="545"/>
    </row>
    <row r="937" spans="1:7" ht="21" customHeight="1" x14ac:dyDescent="0.35">
      <c r="A937" s="545"/>
      <c r="B937" s="545"/>
      <c r="C937" s="545"/>
      <c r="D937" s="545"/>
      <c r="E937" s="545"/>
      <c r="F937" s="545"/>
      <c r="G937" s="545"/>
    </row>
    <row r="938" spans="1:7" ht="21" customHeight="1" x14ac:dyDescent="0.35">
      <c r="A938" s="545"/>
      <c r="B938" s="545"/>
      <c r="C938" s="545"/>
      <c r="D938" s="545"/>
      <c r="E938" s="545"/>
      <c r="F938" s="545"/>
      <c r="G938" s="545"/>
    </row>
    <row r="939" spans="1:7" ht="21" customHeight="1" x14ac:dyDescent="0.35">
      <c r="A939" s="545"/>
      <c r="B939" s="545"/>
      <c r="C939" s="545"/>
      <c r="D939" s="545"/>
      <c r="E939" s="545"/>
      <c r="F939" s="545"/>
      <c r="G939" s="545"/>
    </row>
    <row r="940" spans="1:7" ht="21" customHeight="1" x14ac:dyDescent="0.35">
      <c r="A940" s="545"/>
      <c r="B940" s="545"/>
      <c r="C940" s="545"/>
      <c r="D940" s="545"/>
      <c r="E940" s="545"/>
      <c r="F940" s="545"/>
      <c r="G940" s="545"/>
    </row>
    <row r="941" spans="1:7" ht="21" customHeight="1" x14ac:dyDescent="0.35">
      <c r="A941" s="545"/>
      <c r="B941" s="545"/>
      <c r="C941" s="545"/>
      <c r="D941" s="545"/>
      <c r="E941" s="545"/>
      <c r="F941" s="545"/>
      <c r="G941" s="545"/>
    </row>
    <row r="942" spans="1:7" ht="21" customHeight="1" x14ac:dyDescent="0.35">
      <c r="A942" s="545"/>
      <c r="B942" s="545"/>
      <c r="C942" s="545"/>
      <c r="D942" s="545"/>
      <c r="E942" s="545"/>
      <c r="F942" s="545"/>
      <c r="G942" s="545"/>
    </row>
    <row r="943" spans="1:7" ht="21" customHeight="1" x14ac:dyDescent="0.35">
      <c r="A943" s="545"/>
      <c r="B943" s="545"/>
      <c r="C943" s="545"/>
      <c r="D943" s="545"/>
      <c r="E943" s="545"/>
      <c r="F943" s="545"/>
      <c r="G943" s="545"/>
    </row>
    <row r="944" spans="1:7" ht="21" customHeight="1" x14ac:dyDescent="0.35">
      <c r="A944" s="545"/>
      <c r="B944" s="545"/>
      <c r="C944" s="545"/>
      <c r="D944" s="545"/>
      <c r="E944" s="545"/>
      <c r="F944" s="545"/>
      <c r="G944" s="545"/>
    </row>
    <row r="945" spans="1:7" ht="21" customHeight="1" x14ac:dyDescent="0.35">
      <c r="A945" s="545"/>
      <c r="B945" s="545"/>
      <c r="C945" s="545"/>
      <c r="D945" s="545"/>
      <c r="E945" s="545"/>
      <c r="F945" s="545"/>
      <c r="G945" s="545"/>
    </row>
    <row r="946" spans="1:7" ht="21" customHeight="1" x14ac:dyDescent="0.35">
      <c r="A946" s="545"/>
      <c r="B946" s="545"/>
      <c r="C946" s="545"/>
      <c r="D946" s="545"/>
      <c r="E946" s="545"/>
      <c r="F946" s="545"/>
      <c r="G946" s="545"/>
    </row>
    <row r="947" spans="1:7" ht="21" customHeight="1" x14ac:dyDescent="0.35">
      <c r="A947" s="545"/>
      <c r="B947" s="545"/>
      <c r="C947" s="545"/>
      <c r="D947" s="545"/>
      <c r="E947" s="545"/>
      <c r="F947" s="545"/>
      <c r="G947" s="545"/>
    </row>
    <row r="948" spans="1:7" ht="21" customHeight="1" x14ac:dyDescent="0.35">
      <c r="A948" s="545"/>
      <c r="B948" s="545"/>
      <c r="C948" s="545"/>
      <c r="D948" s="545"/>
      <c r="E948" s="545"/>
      <c r="F948" s="545"/>
      <c r="G948" s="545"/>
    </row>
    <row r="949" spans="1:7" ht="21" customHeight="1" x14ac:dyDescent="0.35">
      <c r="A949" s="545"/>
      <c r="B949" s="545"/>
      <c r="C949" s="545"/>
      <c r="D949" s="545"/>
      <c r="E949" s="545"/>
      <c r="F949" s="545"/>
      <c r="G949" s="545"/>
    </row>
    <row r="950" spans="1:7" ht="21" customHeight="1" x14ac:dyDescent="0.35">
      <c r="A950" s="545"/>
      <c r="B950" s="545"/>
      <c r="C950" s="545"/>
      <c r="D950" s="545"/>
      <c r="E950" s="545"/>
      <c r="F950" s="545"/>
      <c r="G950" s="545"/>
    </row>
    <row r="951" spans="1:7" ht="21" customHeight="1" x14ac:dyDescent="0.35">
      <c r="A951" s="545"/>
      <c r="B951" s="545"/>
      <c r="C951" s="545"/>
      <c r="D951" s="545"/>
      <c r="E951" s="545"/>
      <c r="F951" s="545"/>
      <c r="G951" s="545"/>
    </row>
    <row r="952" spans="1:7" ht="21" customHeight="1" x14ac:dyDescent="0.35">
      <c r="A952" s="545"/>
      <c r="B952" s="545"/>
      <c r="C952" s="545"/>
      <c r="D952" s="545"/>
      <c r="E952" s="545"/>
      <c r="F952" s="545"/>
      <c r="G952" s="545"/>
    </row>
    <row r="953" spans="1:7" ht="21" customHeight="1" x14ac:dyDescent="0.35">
      <c r="A953" s="545"/>
      <c r="B953" s="545"/>
      <c r="C953" s="545"/>
      <c r="D953" s="545"/>
      <c r="E953" s="545"/>
      <c r="F953" s="545"/>
      <c r="G953" s="545"/>
    </row>
    <row r="954" spans="1:7" ht="21" customHeight="1" x14ac:dyDescent="0.35">
      <c r="A954" s="545"/>
      <c r="B954" s="545"/>
      <c r="C954" s="545"/>
      <c r="D954" s="545"/>
      <c r="E954" s="545"/>
      <c r="F954" s="545"/>
      <c r="G954" s="545"/>
    </row>
    <row r="955" spans="1:7" ht="21" customHeight="1" x14ac:dyDescent="0.35">
      <c r="A955" s="545"/>
      <c r="B955" s="545"/>
      <c r="C955" s="545"/>
      <c r="D955" s="545"/>
      <c r="E955" s="545"/>
      <c r="F955" s="545"/>
      <c r="G955" s="545"/>
    </row>
    <row r="956" spans="1:7" ht="21" customHeight="1" x14ac:dyDescent="0.35">
      <c r="A956" s="545"/>
      <c r="B956" s="545"/>
      <c r="C956" s="545"/>
      <c r="D956" s="545"/>
      <c r="E956" s="545"/>
      <c r="F956" s="545"/>
      <c r="G956" s="545"/>
    </row>
    <row r="957" spans="1:7" ht="21" customHeight="1" x14ac:dyDescent="0.35">
      <c r="A957" s="545"/>
      <c r="B957" s="545"/>
      <c r="C957" s="545"/>
      <c r="D957" s="545"/>
      <c r="E957" s="545"/>
      <c r="F957" s="545"/>
      <c r="G957" s="545"/>
    </row>
    <row r="958" spans="1:7" ht="21" customHeight="1" x14ac:dyDescent="0.35">
      <c r="A958" s="545"/>
      <c r="B958" s="545"/>
      <c r="C958" s="545"/>
      <c r="D958" s="545"/>
      <c r="E958" s="545"/>
      <c r="F958" s="545"/>
      <c r="G958" s="545"/>
    </row>
    <row r="959" spans="1:7" ht="21" customHeight="1" x14ac:dyDescent="0.35">
      <c r="A959" s="545"/>
      <c r="B959" s="545"/>
      <c r="C959" s="545"/>
      <c r="D959" s="545"/>
      <c r="E959" s="545"/>
      <c r="F959" s="545"/>
      <c r="G959" s="545"/>
    </row>
    <row r="960" spans="1:7" ht="21" customHeight="1" x14ac:dyDescent="0.35">
      <c r="A960" s="545"/>
      <c r="B960" s="545"/>
      <c r="C960" s="545"/>
      <c r="D960" s="545"/>
      <c r="E960" s="545"/>
      <c r="F960" s="545"/>
      <c r="G960" s="545"/>
    </row>
    <row r="961" spans="1:7" ht="21" customHeight="1" x14ac:dyDescent="0.35">
      <c r="A961" s="545"/>
      <c r="B961" s="545"/>
      <c r="C961" s="545"/>
      <c r="D961" s="545"/>
      <c r="E961" s="545"/>
      <c r="F961" s="545"/>
      <c r="G961" s="545"/>
    </row>
    <row r="962" spans="1:7" ht="21" customHeight="1" x14ac:dyDescent="0.35">
      <c r="A962" s="545"/>
      <c r="B962" s="545"/>
      <c r="C962" s="545"/>
      <c r="D962" s="545"/>
      <c r="E962" s="545"/>
      <c r="F962" s="545"/>
      <c r="G962" s="545"/>
    </row>
    <row r="963" spans="1:7" ht="21" customHeight="1" x14ac:dyDescent="0.35">
      <c r="A963" s="545"/>
      <c r="B963" s="545"/>
      <c r="C963" s="545"/>
      <c r="D963" s="545"/>
      <c r="E963" s="545"/>
      <c r="F963" s="545"/>
      <c r="G963" s="545"/>
    </row>
    <row r="964" spans="1:7" ht="21" customHeight="1" x14ac:dyDescent="0.35">
      <c r="A964" s="545"/>
      <c r="B964" s="545"/>
      <c r="C964" s="545"/>
      <c r="D964" s="545"/>
      <c r="E964" s="545"/>
      <c r="F964" s="545"/>
      <c r="G964" s="545"/>
    </row>
    <row r="965" spans="1:7" ht="21" customHeight="1" x14ac:dyDescent="0.35">
      <c r="A965" s="545"/>
      <c r="B965" s="545"/>
      <c r="C965" s="545"/>
      <c r="D965" s="545"/>
      <c r="E965" s="545"/>
      <c r="F965" s="545"/>
      <c r="G965" s="545"/>
    </row>
    <row r="966" spans="1:7" ht="21" customHeight="1" x14ac:dyDescent="0.35">
      <c r="A966" s="545"/>
      <c r="B966" s="545"/>
      <c r="C966" s="545"/>
      <c r="D966" s="545"/>
      <c r="E966" s="545"/>
      <c r="F966" s="545"/>
      <c r="G966" s="545"/>
    </row>
    <row r="967" spans="1:7" ht="21" customHeight="1" x14ac:dyDescent="0.35">
      <c r="A967" s="545"/>
      <c r="B967" s="545"/>
      <c r="C967" s="545"/>
      <c r="D967" s="545"/>
      <c r="E967" s="545"/>
      <c r="F967" s="545"/>
      <c r="G967" s="545"/>
    </row>
    <row r="968" spans="1:7" ht="21" customHeight="1" x14ac:dyDescent="0.35">
      <c r="A968" s="545"/>
      <c r="B968" s="545"/>
      <c r="C968" s="545"/>
      <c r="D968" s="545"/>
      <c r="E968" s="545"/>
      <c r="F968" s="545"/>
      <c r="G968" s="545"/>
    </row>
    <row r="969" spans="1:7" ht="21" customHeight="1" x14ac:dyDescent="0.35">
      <c r="A969" s="545"/>
      <c r="B969" s="545"/>
      <c r="C969" s="545"/>
      <c r="D969" s="545"/>
      <c r="E969" s="545"/>
      <c r="F969" s="545"/>
      <c r="G969" s="545"/>
    </row>
    <row r="970" spans="1:7" ht="21" customHeight="1" x14ac:dyDescent="0.35">
      <c r="A970" s="545"/>
      <c r="B970" s="545"/>
      <c r="C970" s="545"/>
      <c r="D970" s="545"/>
      <c r="E970" s="545"/>
      <c r="F970" s="545"/>
      <c r="G970" s="545"/>
    </row>
    <row r="971" spans="1:7" ht="21" customHeight="1" x14ac:dyDescent="0.35">
      <c r="A971" s="545"/>
      <c r="B971" s="545"/>
      <c r="C971" s="545"/>
      <c r="D971" s="545"/>
      <c r="E971" s="545"/>
      <c r="F971" s="545"/>
      <c r="G971" s="545"/>
    </row>
    <row r="972" spans="1:7" ht="21" customHeight="1" x14ac:dyDescent="0.35">
      <c r="A972" s="545"/>
      <c r="B972" s="545"/>
      <c r="C972" s="545"/>
      <c r="D972" s="545"/>
      <c r="E972" s="545"/>
      <c r="F972" s="545"/>
      <c r="G972" s="545"/>
    </row>
    <row r="973" spans="1:7" ht="21" customHeight="1" x14ac:dyDescent="0.35">
      <c r="A973" s="545"/>
      <c r="B973" s="545"/>
      <c r="C973" s="545"/>
      <c r="D973" s="545"/>
      <c r="E973" s="545"/>
      <c r="F973" s="545"/>
      <c r="G973" s="545"/>
    </row>
    <row r="974" spans="1:7" ht="21" customHeight="1" x14ac:dyDescent="0.35">
      <c r="A974" s="545"/>
      <c r="B974" s="545"/>
      <c r="C974" s="545"/>
      <c r="D974" s="545"/>
      <c r="E974" s="545"/>
      <c r="F974" s="545"/>
      <c r="G974" s="545"/>
    </row>
    <row r="975" spans="1:7" ht="21" customHeight="1" x14ac:dyDescent="0.35">
      <c r="A975" s="545"/>
      <c r="B975" s="545"/>
      <c r="C975" s="545"/>
      <c r="D975" s="545"/>
      <c r="E975" s="545"/>
      <c r="F975" s="545"/>
      <c r="G975" s="545"/>
    </row>
    <row r="976" spans="1:7" ht="21" customHeight="1" x14ac:dyDescent="0.35">
      <c r="A976" s="545"/>
      <c r="B976" s="545"/>
      <c r="C976" s="545"/>
      <c r="D976" s="545"/>
      <c r="E976" s="545"/>
      <c r="F976" s="545"/>
      <c r="G976" s="545"/>
    </row>
    <row r="977" spans="1:7" ht="21" customHeight="1" x14ac:dyDescent="0.35">
      <c r="A977" s="545"/>
      <c r="B977" s="545"/>
      <c r="C977" s="545"/>
      <c r="D977" s="545"/>
      <c r="E977" s="545"/>
      <c r="F977" s="545"/>
      <c r="G977" s="545"/>
    </row>
    <row r="978" spans="1:7" ht="21" customHeight="1" x14ac:dyDescent="0.35">
      <c r="A978" s="545"/>
      <c r="B978" s="545"/>
      <c r="C978" s="545"/>
      <c r="D978" s="545"/>
      <c r="E978" s="545"/>
      <c r="F978" s="545"/>
      <c r="G978" s="545"/>
    </row>
    <row r="979" spans="1:7" ht="21" customHeight="1" x14ac:dyDescent="0.35">
      <c r="A979" s="545"/>
      <c r="B979" s="545"/>
      <c r="C979" s="545"/>
      <c r="D979" s="545"/>
      <c r="E979" s="545"/>
      <c r="F979" s="545"/>
      <c r="G979" s="545"/>
    </row>
    <row r="980" spans="1:7" ht="21" customHeight="1" x14ac:dyDescent="0.35">
      <c r="A980" s="545"/>
      <c r="B980" s="545"/>
      <c r="C980" s="545"/>
      <c r="D980" s="545"/>
      <c r="E980" s="545"/>
      <c r="F980" s="545"/>
      <c r="G980" s="545"/>
    </row>
    <row r="981" spans="1:7" ht="21" customHeight="1" x14ac:dyDescent="0.35">
      <c r="A981" s="545"/>
      <c r="B981" s="545"/>
      <c r="C981" s="545"/>
      <c r="D981" s="545"/>
      <c r="E981" s="545"/>
      <c r="F981" s="545"/>
      <c r="G981" s="545"/>
    </row>
    <row r="982" spans="1:7" ht="21" customHeight="1" x14ac:dyDescent="0.35">
      <c r="A982" s="545"/>
      <c r="B982" s="545"/>
      <c r="C982" s="545"/>
      <c r="D982" s="545"/>
      <c r="E982" s="545"/>
      <c r="F982" s="545"/>
      <c r="G982" s="545"/>
    </row>
    <row r="983" spans="1:7" ht="21" customHeight="1" x14ac:dyDescent="0.35">
      <c r="A983" s="545"/>
      <c r="B983" s="545"/>
      <c r="C983" s="545"/>
      <c r="D983" s="545"/>
      <c r="E983" s="545"/>
      <c r="F983" s="545"/>
      <c r="G983" s="545"/>
    </row>
    <row r="984" spans="1:7" ht="21" customHeight="1" x14ac:dyDescent="0.35">
      <c r="A984" s="545"/>
      <c r="B984" s="545"/>
      <c r="C984" s="545"/>
      <c r="D984" s="545"/>
      <c r="E984" s="545"/>
      <c r="F984" s="545"/>
      <c r="G984" s="545"/>
    </row>
    <row r="985" spans="1:7" ht="21" customHeight="1" x14ac:dyDescent="0.35">
      <c r="A985" s="545"/>
      <c r="B985" s="545"/>
      <c r="C985" s="545"/>
      <c r="D985" s="545"/>
      <c r="E985" s="545"/>
      <c r="F985" s="545"/>
      <c r="G985" s="545"/>
    </row>
    <row r="986" spans="1:7" ht="21" customHeight="1" x14ac:dyDescent="0.35">
      <c r="A986" s="545"/>
      <c r="B986" s="545"/>
      <c r="C986" s="545"/>
      <c r="D986" s="545"/>
      <c r="E986" s="545"/>
      <c r="F986" s="545"/>
      <c r="G986" s="545"/>
    </row>
    <row r="987" spans="1:7" ht="21" customHeight="1" x14ac:dyDescent="0.35">
      <c r="A987" s="545"/>
      <c r="B987" s="545"/>
      <c r="C987" s="545"/>
      <c r="D987" s="545"/>
      <c r="E987" s="545"/>
      <c r="F987" s="545"/>
      <c r="G987" s="545"/>
    </row>
    <row r="988" spans="1:7" ht="21" customHeight="1" x14ac:dyDescent="0.35">
      <c r="A988" s="545"/>
      <c r="B988" s="545"/>
      <c r="C988" s="545"/>
      <c r="D988" s="545"/>
      <c r="E988" s="545"/>
      <c r="F988" s="545"/>
      <c r="G988" s="545"/>
    </row>
    <row r="989" spans="1:7" ht="21" customHeight="1" x14ac:dyDescent="0.35">
      <c r="A989" s="545"/>
      <c r="B989" s="545"/>
      <c r="C989" s="545"/>
      <c r="D989" s="545"/>
      <c r="E989" s="545"/>
      <c r="F989" s="545"/>
      <c r="G989" s="545"/>
    </row>
    <row r="990" spans="1:7" ht="21" customHeight="1" x14ac:dyDescent="0.35">
      <c r="A990" s="545"/>
      <c r="B990" s="545"/>
      <c r="C990" s="545"/>
      <c r="D990" s="545"/>
      <c r="E990" s="545"/>
      <c r="F990" s="545"/>
      <c r="G990" s="545"/>
    </row>
    <row r="991" spans="1:7" ht="21" customHeight="1" x14ac:dyDescent="0.35">
      <c r="A991" s="545"/>
      <c r="B991" s="545"/>
      <c r="C991" s="545"/>
      <c r="D991" s="545"/>
      <c r="E991" s="545"/>
      <c r="F991" s="545"/>
      <c r="G991" s="545"/>
    </row>
    <row r="992" spans="1:7" ht="21" customHeight="1" x14ac:dyDescent="0.35">
      <c r="A992" s="545"/>
      <c r="B992" s="545"/>
      <c r="C992" s="545"/>
      <c r="D992" s="545"/>
      <c r="E992" s="545"/>
      <c r="F992" s="545"/>
      <c r="G992" s="545"/>
    </row>
    <row r="993" spans="1:7" ht="21" customHeight="1" x14ac:dyDescent="0.35">
      <c r="A993" s="545"/>
      <c r="B993" s="545"/>
      <c r="C993" s="545"/>
      <c r="D993" s="545"/>
      <c r="E993" s="545"/>
      <c r="F993" s="545"/>
      <c r="G993" s="545"/>
    </row>
    <row r="994" spans="1:7" ht="21" customHeight="1" x14ac:dyDescent="0.35">
      <c r="A994" s="545"/>
      <c r="B994" s="545"/>
      <c r="C994" s="545"/>
      <c r="D994" s="545"/>
      <c r="E994" s="545"/>
      <c r="F994" s="545"/>
      <c r="G994" s="545"/>
    </row>
    <row r="995" spans="1:7" ht="21" customHeight="1" x14ac:dyDescent="0.35">
      <c r="A995" s="545"/>
      <c r="B995" s="545"/>
      <c r="C995" s="545"/>
      <c r="D995" s="545"/>
      <c r="E995" s="545"/>
      <c r="F995" s="545"/>
      <c r="G995" s="545"/>
    </row>
    <row r="996" spans="1:7" ht="21" customHeight="1" x14ac:dyDescent="0.35">
      <c r="A996" s="545"/>
      <c r="B996" s="545"/>
      <c r="C996" s="545"/>
      <c r="D996" s="545"/>
      <c r="E996" s="545"/>
      <c r="F996" s="545"/>
      <c r="G996" s="545"/>
    </row>
    <row r="997" spans="1:7" ht="21" customHeight="1" x14ac:dyDescent="0.35">
      <c r="A997" s="545"/>
      <c r="B997" s="545"/>
      <c r="C997" s="545"/>
      <c r="D997" s="545"/>
      <c r="E997" s="545"/>
      <c r="F997" s="545"/>
      <c r="G997" s="545"/>
    </row>
    <row r="998" spans="1:7" ht="21" customHeight="1" x14ac:dyDescent="0.35">
      <c r="A998" s="545"/>
      <c r="B998" s="545"/>
      <c r="C998" s="545"/>
      <c r="D998" s="545"/>
      <c r="E998" s="545"/>
      <c r="F998" s="545"/>
      <c r="G998" s="545"/>
    </row>
    <row r="999" spans="1:7" ht="21" customHeight="1" x14ac:dyDescent="0.35">
      <c r="A999" s="545"/>
      <c r="B999" s="545"/>
      <c r="C999" s="545"/>
      <c r="D999" s="545"/>
      <c r="E999" s="545"/>
      <c r="F999" s="545"/>
      <c r="G999" s="545"/>
    </row>
    <row r="1000" spans="1:7" ht="21" customHeight="1" x14ac:dyDescent="0.35">
      <c r="A1000" s="545"/>
      <c r="B1000" s="545"/>
      <c r="C1000" s="545"/>
      <c r="D1000" s="545"/>
      <c r="E1000" s="545"/>
      <c r="F1000" s="545"/>
      <c r="G1000" s="545"/>
    </row>
    <row r="1001" spans="1:7" ht="21" customHeight="1" x14ac:dyDescent="0.35">
      <c r="A1001" s="545"/>
      <c r="B1001" s="545"/>
      <c r="C1001" s="545"/>
      <c r="D1001" s="545"/>
      <c r="E1001" s="545"/>
      <c r="F1001" s="545"/>
      <c r="G1001" s="545"/>
    </row>
    <row r="1002" spans="1:7" ht="21" customHeight="1" x14ac:dyDescent="0.35">
      <c r="A1002" s="545"/>
      <c r="B1002" s="545"/>
      <c r="C1002" s="545"/>
      <c r="D1002" s="545"/>
      <c r="E1002" s="545"/>
      <c r="F1002" s="545"/>
      <c r="G1002" s="545"/>
    </row>
    <row r="1003" spans="1:7" ht="21" customHeight="1" x14ac:dyDescent="0.35">
      <c r="A1003" s="545"/>
      <c r="B1003" s="545"/>
      <c r="C1003" s="545"/>
      <c r="D1003" s="545"/>
      <c r="E1003" s="545"/>
      <c r="F1003" s="545"/>
      <c r="G1003" s="545"/>
    </row>
    <row r="1004" spans="1:7" ht="21" customHeight="1" x14ac:dyDescent="0.35">
      <c r="A1004" s="545"/>
      <c r="B1004" s="545"/>
      <c r="C1004" s="545"/>
      <c r="D1004" s="545"/>
      <c r="E1004" s="545"/>
      <c r="F1004" s="545"/>
      <c r="G1004" s="545"/>
    </row>
    <row r="1005" spans="1:7" ht="21" customHeight="1" x14ac:dyDescent="0.35">
      <c r="A1005" s="545"/>
      <c r="B1005" s="545"/>
      <c r="C1005" s="545"/>
      <c r="D1005" s="545"/>
      <c r="E1005" s="545"/>
      <c r="F1005" s="545"/>
      <c r="G1005" s="545"/>
    </row>
    <row r="1006" spans="1:7" ht="21" customHeight="1" x14ac:dyDescent="0.35">
      <c r="A1006" s="545"/>
      <c r="B1006" s="545"/>
      <c r="C1006" s="545"/>
      <c r="D1006" s="545"/>
      <c r="E1006" s="545"/>
      <c r="F1006" s="545"/>
      <c r="G1006" s="545"/>
    </row>
    <row r="1007" spans="1:7" ht="21" customHeight="1" x14ac:dyDescent="0.35">
      <c r="A1007" s="545"/>
      <c r="B1007" s="545"/>
      <c r="C1007" s="545"/>
      <c r="D1007" s="545"/>
      <c r="E1007" s="545"/>
      <c r="F1007" s="545"/>
      <c r="G1007" s="545"/>
    </row>
    <row r="1008" spans="1:7" ht="21" customHeight="1" x14ac:dyDescent="0.35">
      <c r="A1008" s="545"/>
      <c r="B1008" s="545"/>
      <c r="C1008" s="545"/>
      <c r="D1008" s="545"/>
      <c r="E1008" s="545"/>
      <c r="F1008" s="545"/>
      <c r="G1008" s="545"/>
    </row>
    <row r="1009" spans="1:7" ht="21" customHeight="1" x14ac:dyDescent="0.35">
      <c r="A1009" s="545"/>
      <c r="B1009" s="545"/>
      <c r="C1009" s="545"/>
      <c r="D1009" s="545"/>
      <c r="E1009" s="545"/>
      <c r="F1009" s="545"/>
      <c r="G1009" s="545"/>
    </row>
    <row r="1010" spans="1:7" ht="21" customHeight="1" x14ac:dyDescent="0.35">
      <c r="A1010" s="545"/>
      <c r="B1010" s="545"/>
      <c r="C1010" s="545"/>
      <c r="D1010" s="545"/>
      <c r="E1010" s="545"/>
      <c r="F1010" s="545"/>
      <c r="G1010" s="545"/>
    </row>
    <row r="1011" spans="1:7" ht="21" customHeight="1" x14ac:dyDescent="0.35">
      <c r="A1011" s="545"/>
      <c r="B1011" s="545"/>
      <c r="C1011" s="545"/>
      <c r="D1011" s="545"/>
      <c r="E1011" s="545"/>
      <c r="F1011" s="545"/>
      <c r="G1011" s="545"/>
    </row>
    <row r="1012" spans="1:7" ht="21" customHeight="1" x14ac:dyDescent="0.35">
      <c r="A1012" s="545"/>
      <c r="B1012" s="545"/>
      <c r="C1012" s="545"/>
      <c r="D1012" s="545"/>
      <c r="E1012" s="545"/>
      <c r="F1012" s="545"/>
      <c r="G1012" s="545"/>
    </row>
    <row r="1013" spans="1:7" ht="21" customHeight="1" x14ac:dyDescent="0.35">
      <c r="A1013" s="545"/>
      <c r="B1013" s="545"/>
      <c r="C1013" s="545"/>
      <c r="D1013" s="545"/>
      <c r="E1013" s="545"/>
      <c r="F1013" s="545"/>
      <c r="G1013" s="545"/>
    </row>
    <row r="1014" spans="1:7" ht="21" customHeight="1" x14ac:dyDescent="0.35">
      <c r="A1014" s="545"/>
      <c r="B1014" s="545"/>
      <c r="C1014" s="545"/>
      <c r="D1014" s="545"/>
      <c r="E1014" s="545"/>
      <c r="F1014" s="545"/>
      <c r="G1014" s="545"/>
    </row>
    <row r="1015" spans="1:7" ht="21" customHeight="1" x14ac:dyDescent="0.35">
      <c r="A1015" s="545"/>
      <c r="B1015" s="545"/>
      <c r="C1015" s="545"/>
      <c r="D1015" s="545"/>
      <c r="E1015" s="545"/>
      <c r="F1015" s="545"/>
      <c r="G1015" s="545"/>
    </row>
    <row r="1016" spans="1:7" ht="21" customHeight="1" x14ac:dyDescent="0.35">
      <c r="A1016" s="545"/>
      <c r="B1016" s="545"/>
      <c r="C1016" s="545"/>
      <c r="D1016" s="545"/>
      <c r="E1016" s="545"/>
      <c r="F1016" s="545"/>
      <c r="G1016" s="545"/>
    </row>
    <row r="1017" spans="1:7" ht="21" customHeight="1" x14ac:dyDescent="0.35">
      <c r="A1017" s="545"/>
      <c r="B1017" s="545"/>
      <c r="C1017" s="545"/>
      <c r="D1017" s="545"/>
      <c r="E1017" s="545"/>
      <c r="F1017" s="545"/>
      <c r="G1017" s="545"/>
    </row>
    <row r="1018" spans="1:7" ht="21" customHeight="1" x14ac:dyDescent="0.35">
      <c r="A1018" s="545"/>
      <c r="B1018" s="545"/>
      <c r="C1018" s="545"/>
      <c r="D1018" s="545"/>
      <c r="E1018" s="545"/>
      <c r="F1018" s="545"/>
      <c r="G1018" s="545"/>
    </row>
    <row r="1019" spans="1:7" ht="21" customHeight="1" x14ac:dyDescent="0.35">
      <c r="A1019" s="545"/>
      <c r="B1019" s="545"/>
      <c r="C1019" s="545"/>
      <c r="D1019" s="545"/>
      <c r="E1019" s="545"/>
      <c r="F1019" s="545"/>
      <c r="G1019" s="545"/>
    </row>
    <row r="1020" spans="1:7" ht="21" customHeight="1" x14ac:dyDescent="0.35">
      <c r="A1020" s="545"/>
      <c r="B1020" s="545"/>
      <c r="C1020" s="545"/>
      <c r="D1020" s="545"/>
      <c r="E1020" s="545"/>
      <c r="F1020" s="545"/>
      <c r="G1020" s="545"/>
    </row>
    <row r="1021" spans="1:7" ht="21" customHeight="1" x14ac:dyDescent="0.35">
      <c r="A1021" s="545"/>
      <c r="B1021" s="545"/>
      <c r="C1021" s="545"/>
      <c r="D1021" s="545"/>
      <c r="E1021" s="545"/>
      <c r="F1021" s="545"/>
      <c r="G1021" s="545"/>
    </row>
    <row r="1022" spans="1:7" ht="21" customHeight="1" x14ac:dyDescent="0.35">
      <c r="A1022" s="545"/>
      <c r="B1022" s="545"/>
      <c r="C1022" s="545"/>
      <c r="D1022" s="545"/>
      <c r="E1022" s="545"/>
      <c r="F1022" s="545"/>
      <c r="G1022" s="545"/>
    </row>
    <row r="1023" spans="1:7" ht="21" customHeight="1" x14ac:dyDescent="0.35">
      <c r="A1023" s="545"/>
      <c r="B1023" s="545"/>
      <c r="C1023" s="545"/>
      <c r="D1023" s="545"/>
      <c r="E1023" s="545"/>
      <c r="F1023" s="545"/>
      <c r="G1023" s="545"/>
    </row>
    <row r="1024" spans="1:7" ht="21" customHeight="1" x14ac:dyDescent="0.35">
      <c r="A1024" s="545"/>
      <c r="B1024" s="545"/>
      <c r="C1024" s="545"/>
      <c r="D1024" s="545"/>
      <c r="E1024" s="545"/>
      <c r="F1024" s="545"/>
      <c r="G1024" s="545"/>
    </row>
    <row r="1025" spans="1:7" ht="21" customHeight="1" x14ac:dyDescent="0.35">
      <c r="A1025" s="545"/>
      <c r="B1025" s="545"/>
      <c r="C1025" s="545"/>
      <c r="D1025" s="545"/>
      <c r="E1025" s="545"/>
      <c r="F1025" s="545"/>
      <c r="G1025" s="545"/>
    </row>
    <row r="1026" spans="1:7" ht="21" customHeight="1" x14ac:dyDescent="0.35">
      <c r="A1026" s="545"/>
      <c r="B1026" s="545"/>
      <c r="C1026" s="545"/>
      <c r="D1026" s="545"/>
      <c r="E1026" s="545"/>
      <c r="F1026" s="545"/>
      <c r="G1026" s="545"/>
    </row>
    <row r="1027" spans="1:7" ht="21" customHeight="1" x14ac:dyDescent="0.35">
      <c r="A1027" s="545"/>
      <c r="B1027" s="545"/>
      <c r="C1027" s="545"/>
      <c r="D1027" s="545"/>
      <c r="E1027" s="545"/>
      <c r="F1027" s="545"/>
      <c r="G1027" s="545"/>
    </row>
    <row r="1028" spans="1:7" ht="21" customHeight="1" x14ac:dyDescent="0.35">
      <c r="A1028" s="545"/>
      <c r="B1028" s="545"/>
      <c r="C1028" s="545"/>
      <c r="D1028" s="545"/>
      <c r="E1028" s="545"/>
      <c r="F1028" s="545"/>
      <c r="G1028" s="545"/>
    </row>
    <row r="1029" spans="1:7" ht="21" customHeight="1" x14ac:dyDescent="0.35">
      <c r="A1029" s="545"/>
      <c r="B1029" s="545"/>
      <c r="C1029" s="545"/>
      <c r="D1029" s="545"/>
      <c r="E1029" s="545"/>
      <c r="F1029" s="545"/>
      <c r="G1029" s="545"/>
    </row>
    <row r="1030" spans="1:7" ht="21" customHeight="1" x14ac:dyDescent="0.35">
      <c r="A1030" s="545"/>
      <c r="B1030" s="545"/>
      <c r="C1030" s="545"/>
      <c r="D1030" s="545"/>
      <c r="E1030" s="545"/>
      <c r="F1030" s="545"/>
      <c r="G1030" s="545"/>
    </row>
    <row r="1031" spans="1:7" ht="21" customHeight="1" x14ac:dyDescent="0.35">
      <c r="A1031" s="545"/>
      <c r="B1031" s="545"/>
      <c r="C1031" s="545"/>
      <c r="D1031" s="545"/>
      <c r="E1031" s="545"/>
      <c r="F1031" s="545"/>
      <c r="G1031" s="545"/>
    </row>
    <row r="1032" spans="1:7" ht="21" customHeight="1" x14ac:dyDescent="0.35">
      <c r="A1032" s="545"/>
      <c r="B1032" s="545"/>
      <c r="C1032" s="545"/>
      <c r="D1032" s="545"/>
      <c r="E1032" s="545"/>
      <c r="F1032" s="545"/>
      <c r="G1032" s="545"/>
    </row>
    <row r="1033" spans="1:7" ht="21" customHeight="1" x14ac:dyDescent="0.35">
      <c r="A1033" s="545"/>
      <c r="B1033" s="545"/>
      <c r="C1033" s="545"/>
      <c r="D1033" s="545"/>
      <c r="E1033" s="545"/>
      <c r="F1033" s="545"/>
      <c r="G1033" s="545"/>
    </row>
    <row r="1034" spans="1:7" ht="21" customHeight="1" x14ac:dyDescent="0.35">
      <c r="A1034" s="545"/>
      <c r="B1034" s="545"/>
      <c r="C1034" s="545"/>
      <c r="D1034" s="545"/>
      <c r="E1034" s="545"/>
      <c r="F1034" s="545"/>
      <c r="G1034" s="545"/>
    </row>
    <row r="1035" spans="1:7" ht="21" customHeight="1" x14ac:dyDescent="0.35">
      <c r="A1035" s="545"/>
      <c r="B1035" s="545"/>
      <c r="C1035" s="545"/>
      <c r="D1035" s="545"/>
      <c r="E1035" s="545"/>
      <c r="F1035" s="545"/>
      <c r="G1035" s="545"/>
    </row>
    <row r="1036" spans="1:7" ht="21" customHeight="1" x14ac:dyDescent="0.35">
      <c r="A1036" s="545"/>
      <c r="B1036" s="545"/>
      <c r="C1036" s="545"/>
      <c r="D1036" s="545"/>
      <c r="E1036" s="545"/>
      <c r="F1036" s="545"/>
      <c r="G1036" s="545"/>
    </row>
    <row r="1037" spans="1:7" ht="21" customHeight="1" x14ac:dyDescent="0.35">
      <c r="A1037" s="545"/>
      <c r="B1037" s="545"/>
      <c r="C1037" s="545"/>
      <c r="D1037" s="545"/>
      <c r="E1037" s="545"/>
      <c r="F1037" s="545"/>
      <c r="G1037" s="545"/>
    </row>
    <row r="1038" spans="1:7" ht="21" customHeight="1" x14ac:dyDescent="0.35">
      <c r="A1038" s="545"/>
      <c r="B1038" s="545"/>
      <c r="C1038" s="545"/>
      <c r="D1038" s="545"/>
      <c r="E1038" s="545"/>
      <c r="F1038" s="545"/>
      <c r="G1038" s="545"/>
    </row>
    <row r="1039" spans="1:7" ht="21" customHeight="1" x14ac:dyDescent="0.35">
      <c r="A1039" s="545"/>
      <c r="B1039" s="545"/>
      <c r="C1039" s="545"/>
      <c r="D1039" s="545"/>
      <c r="E1039" s="545"/>
      <c r="F1039" s="545"/>
      <c r="G1039" s="545"/>
    </row>
  </sheetData>
  <mergeCells count="10">
    <mergeCell ref="G1:H2"/>
    <mergeCell ref="A6:G7"/>
    <mergeCell ref="C8:G8"/>
    <mergeCell ref="A9:A10"/>
    <mergeCell ref="B9:B10"/>
    <mergeCell ref="C9:C10"/>
    <mergeCell ref="D9:D10"/>
    <mergeCell ref="E9:E10"/>
    <mergeCell ref="F9:F10"/>
    <mergeCell ref="G9:G10"/>
  </mergeCells>
  <pageMargins left="0.7" right="0.7" top="0.75" bottom="0.75" header="0.51180555555555496" footer="0.51180555555555496"/>
  <pageSetup paperSize="9" firstPageNumber="0" orientation="portrait" useFirstPageNumber="1"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K73"/>
  <sheetViews>
    <sheetView showGridLines="0" showRowColHeaders="0" zoomScale="91" zoomScaleNormal="91" workbookViewId="0">
      <selection activeCell="L36" sqref="L36"/>
    </sheetView>
  </sheetViews>
  <sheetFormatPr baseColWidth="10" defaultColWidth="10.69140625" defaultRowHeight="20.100000000000001" customHeight="1" x14ac:dyDescent="0.35"/>
  <cols>
    <col min="1" max="1" width="15.3046875" customWidth="1"/>
    <col min="2" max="2" width="9.921875" customWidth="1"/>
    <col min="3" max="6" width="7.53515625" customWidth="1"/>
    <col min="7" max="11" width="10.69140625" style="626"/>
  </cols>
  <sheetData>
    <row r="1" spans="1:6" ht="20.100000000000001" customHeight="1" x14ac:dyDescent="0.35">
      <c r="A1" s="625" t="s">
        <v>135</v>
      </c>
      <c r="B1" s="626"/>
      <c r="C1" s="626"/>
      <c r="D1" s="626"/>
      <c r="E1" s="1300" t="s">
        <v>163</v>
      </c>
      <c r="F1" s="1300"/>
    </row>
    <row r="2" spans="1:6" ht="20.100000000000001" customHeight="1" x14ac:dyDescent="0.35">
      <c r="A2" s="627" t="s">
        <v>136</v>
      </c>
      <c r="B2" s="626"/>
      <c r="C2" s="626"/>
      <c r="D2" s="626"/>
      <c r="E2" s="1300"/>
      <c r="F2" s="1300"/>
    </row>
    <row r="3" spans="1:6" s="626" customFormat="1" ht="20.100000000000001" customHeight="1" x14ac:dyDescent="0.35">
      <c r="A3" s="628"/>
      <c r="E3" s="629"/>
      <c r="F3" s="629"/>
    </row>
    <row r="4" spans="1:6" s="626" customFormat="1" ht="20.100000000000001" customHeight="1" x14ac:dyDescent="0.35">
      <c r="A4" s="630" t="s">
        <v>188</v>
      </c>
    </row>
    <row r="5" spans="1:6" s="626" customFormat="1" ht="20.100000000000001" customHeight="1" x14ac:dyDescent="0.35"/>
    <row r="6" spans="1:6" s="626" customFormat="1" ht="20.100000000000001" customHeight="1" x14ac:dyDescent="0.35">
      <c r="A6" s="1362" t="s">
        <v>1999</v>
      </c>
      <c r="B6" s="1362"/>
      <c r="C6" s="1362"/>
      <c r="D6" s="1362"/>
      <c r="E6" s="1362"/>
      <c r="F6" s="1362"/>
    </row>
    <row r="7" spans="1:6" s="626" customFormat="1" ht="20.100000000000001" customHeight="1" x14ac:dyDescent="0.35">
      <c r="A7" s="1362"/>
      <c r="B7" s="1362"/>
      <c r="C7" s="1362"/>
      <c r="D7" s="1362"/>
      <c r="E7" s="1362"/>
      <c r="F7" s="1362"/>
    </row>
    <row r="8" spans="1:6" ht="20.100000000000001" customHeight="1" x14ac:dyDescent="0.35">
      <c r="A8" s="542"/>
      <c r="B8" s="542"/>
      <c r="C8" s="1363" t="s">
        <v>189</v>
      </c>
      <c r="D8" s="1363"/>
      <c r="E8" s="1363"/>
      <c r="F8" s="1363"/>
    </row>
    <row r="9" spans="1:6" ht="20.100000000000001" customHeight="1" x14ac:dyDescent="0.35">
      <c r="A9" s="1364" t="s">
        <v>175</v>
      </c>
      <c r="B9" s="1343" t="s">
        <v>61</v>
      </c>
      <c r="C9" s="1365" t="s">
        <v>190</v>
      </c>
      <c r="D9" s="1366" t="s">
        <v>191</v>
      </c>
      <c r="E9" s="1367" t="s">
        <v>192</v>
      </c>
      <c r="F9" s="1368" t="s">
        <v>193</v>
      </c>
    </row>
    <row r="10" spans="1:6" ht="20.100000000000001" customHeight="1" x14ac:dyDescent="0.35">
      <c r="A10" s="1364"/>
      <c r="B10" s="1343"/>
      <c r="C10" s="1365"/>
      <c r="D10" s="1366"/>
      <c r="E10" s="1367"/>
      <c r="F10" s="1368"/>
    </row>
    <row r="11" spans="1:6" ht="20.100000000000001" customHeight="1" x14ac:dyDescent="0.35">
      <c r="A11" s="174" t="s">
        <v>61</v>
      </c>
      <c r="B11" s="620">
        <f>SUM(C11:F11)</f>
        <v>1785</v>
      </c>
      <c r="C11" s="278">
        <f>C13+C12</f>
        <v>20</v>
      </c>
      <c r="D11" s="620">
        <f>D12+D13</f>
        <v>147</v>
      </c>
      <c r="E11" s="278">
        <f>E12+E13</f>
        <v>670</v>
      </c>
      <c r="F11" s="620">
        <f>F12+F13</f>
        <v>948</v>
      </c>
    </row>
    <row r="12" spans="1:6" ht="20.100000000000001" customHeight="1" x14ac:dyDescent="0.35">
      <c r="A12" s="239" t="s">
        <v>194</v>
      </c>
      <c r="B12" s="620">
        <f>SUM(C12:F12)</f>
        <v>1152</v>
      </c>
      <c r="C12" s="621">
        <v>6</v>
      </c>
      <c r="D12" s="621">
        <v>75</v>
      </c>
      <c r="E12" s="621">
        <v>394</v>
      </c>
      <c r="F12" s="621">
        <v>677</v>
      </c>
    </row>
    <row r="13" spans="1:6" ht="20.100000000000001" customHeight="1" x14ac:dyDescent="0.35">
      <c r="A13" s="239" t="s">
        <v>195</v>
      </c>
      <c r="B13" s="620">
        <f>SUM(C13:F13)</f>
        <v>633</v>
      </c>
      <c r="C13" s="621">
        <v>14</v>
      </c>
      <c r="D13" s="624">
        <v>72</v>
      </c>
      <c r="E13" s="621">
        <v>276</v>
      </c>
      <c r="F13" s="621">
        <v>271</v>
      </c>
    </row>
    <row r="14" spans="1:6" ht="21" customHeight="1" x14ac:dyDescent="0.35">
      <c r="A14" s="338" t="s">
        <v>161</v>
      </c>
      <c r="B14" s="338"/>
      <c r="C14" s="338"/>
      <c r="D14" s="338"/>
      <c r="E14" s="338"/>
      <c r="F14" s="338"/>
    </row>
    <row r="15" spans="1:6" s="626" customFormat="1" ht="20.100000000000001" customHeight="1" x14ac:dyDescent="0.35">
      <c r="A15" s="631"/>
      <c r="B15" s="631"/>
      <c r="C15" s="631"/>
      <c r="D15" s="631"/>
      <c r="E15" s="631"/>
      <c r="F15" s="631"/>
    </row>
    <row r="16" spans="1:6" s="626" customFormat="1" ht="20.100000000000001" customHeight="1" x14ac:dyDescent="0.35">
      <c r="A16" s="627"/>
    </row>
    <row r="17" spans="1:4" s="626" customFormat="1" ht="20.100000000000001" customHeight="1" x14ac:dyDescent="0.35">
      <c r="A17" s="627"/>
      <c r="B17" s="632"/>
      <c r="C17" s="632"/>
      <c r="D17" s="632"/>
    </row>
    <row r="18" spans="1:4" s="626" customFormat="1" ht="20.100000000000001" customHeight="1" x14ac:dyDescent="0.35">
      <c r="A18" s="625"/>
    </row>
    <row r="19" spans="1:4" s="626" customFormat="1" ht="20.100000000000001" customHeight="1" x14ac:dyDescent="0.35"/>
    <row r="20" spans="1:4" s="626" customFormat="1" ht="20.100000000000001" customHeight="1" x14ac:dyDescent="0.35"/>
    <row r="21" spans="1:4" s="626" customFormat="1" ht="20.100000000000001" customHeight="1" x14ac:dyDescent="0.35"/>
    <row r="22" spans="1:4" s="626" customFormat="1" ht="20.100000000000001" customHeight="1" x14ac:dyDescent="0.35"/>
    <row r="23" spans="1:4" s="626" customFormat="1" ht="20.100000000000001" customHeight="1" x14ac:dyDescent="0.35"/>
    <row r="24" spans="1:4" s="626" customFormat="1" ht="20.100000000000001" customHeight="1" x14ac:dyDescent="0.35"/>
    <row r="25" spans="1:4" s="626" customFormat="1" ht="20.100000000000001" customHeight="1" x14ac:dyDescent="0.35"/>
    <row r="26" spans="1:4" s="626" customFormat="1" ht="20.100000000000001" customHeight="1" x14ac:dyDescent="0.35"/>
    <row r="27" spans="1:4" s="626" customFormat="1" ht="20.100000000000001" customHeight="1" x14ac:dyDescent="0.35"/>
    <row r="28" spans="1:4" s="626" customFormat="1" ht="20.100000000000001" customHeight="1" x14ac:dyDescent="0.35"/>
    <row r="29" spans="1:4" s="626" customFormat="1" ht="20.100000000000001" customHeight="1" x14ac:dyDescent="0.35"/>
    <row r="30" spans="1:4" s="626" customFormat="1" ht="20.100000000000001" customHeight="1" x14ac:dyDescent="0.35"/>
    <row r="31" spans="1:4" s="626" customFormat="1" ht="20.100000000000001" customHeight="1" x14ac:dyDescent="0.35"/>
    <row r="32" spans="1:4" s="626" customFormat="1" ht="20.100000000000001" customHeight="1" x14ac:dyDescent="0.35"/>
    <row r="33" s="626" customFormat="1" ht="20.100000000000001" customHeight="1" x14ac:dyDescent="0.35"/>
    <row r="34" s="626" customFormat="1" ht="20.100000000000001" customHeight="1" x14ac:dyDescent="0.35"/>
    <row r="35" s="626" customFormat="1" ht="20.100000000000001" customHeight="1" x14ac:dyDescent="0.35"/>
    <row r="36" s="626" customFormat="1" ht="20.100000000000001" customHeight="1" x14ac:dyDescent="0.35"/>
    <row r="37" s="626" customFormat="1" ht="20.100000000000001" customHeight="1" x14ac:dyDescent="0.35"/>
    <row r="38" s="626" customFormat="1" ht="20.100000000000001" customHeight="1" x14ac:dyDescent="0.35"/>
    <row r="39" s="626" customFormat="1" ht="20.100000000000001" customHeight="1" x14ac:dyDescent="0.35"/>
    <row r="40" s="626" customFormat="1" ht="20.100000000000001" customHeight="1" x14ac:dyDescent="0.35"/>
    <row r="41" s="626" customFormat="1" ht="20.100000000000001" customHeight="1" x14ac:dyDescent="0.35"/>
    <row r="42" s="626" customFormat="1" ht="20.100000000000001" customHeight="1" x14ac:dyDescent="0.35"/>
    <row r="43" s="626" customFormat="1" ht="20.100000000000001" customHeight="1" x14ac:dyDescent="0.35"/>
    <row r="44" s="626" customFormat="1" ht="20.100000000000001" customHeight="1" x14ac:dyDescent="0.35"/>
    <row r="45" s="626" customFormat="1" ht="20.100000000000001" customHeight="1" x14ac:dyDescent="0.35"/>
    <row r="46" s="626" customFormat="1" ht="20.100000000000001" customHeight="1" x14ac:dyDescent="0.35"/>
    <row r="47" s="626" customFormat="1" ht="20.100000000000001" customHeight="1" x14ac:dyDescent="0.35"/>
    <row r="48" s="626" customFormat="1" ht="20.100000000000001" customHeight="1" x14ac:dyDescent="0.35"/>
    <row r="49" s="626" customFormat="1" ht="20.100000000000001" customHeight="1" x14ac:dyDescent="0.35"/>
    <row r="50" s="626" customFormat="1" ht="20.100000000000001" customHeight="1" x14ac:dyDescent="0.35"/>
    <row r="51" s="626" customFormat="1" ht="20.100000000000001" customHeight="1" x14ac:dyDescent="0.35"/>
    <row r="52" s="626" customFormat="1" ht="20.100000000000001" customHeight="1" x14ac:dyDescent="0.35"/>
    <row r="53" s="626" customFormat="1" ht="20.100000000000001" customHeight="1" x14ac:dyDescent="0.35"/>
    <row r="54" s="626" customFormat="1" ht="20.100000000000001" customHeight="1" x14ac:dyDescent="0.35"/>
    <row r="55" s="626" customFormat="1" ht="20.100000000000001" customHeight="1" x14ac:dyDescent="0.35"/>
    <row r="56" s="626" customFormat="1" ht="20.100000000000001" customHeight="1" x14ac:dyDescent="0.35"/>
    <row r="57" s="626" customFormat="1" ht="20.100000000000001" customHeight="1" x14ac:dyDescent="0.35"/>
    <row r="58" s="626" customFormat="1" ht="20.100000000000001" customHeight="1" x14ac:dyDescent="0.35"/>
    <row r="59" s="626" customFormat="1" ht="20.100000000000001" customHeight="1" x14ac:dyDescent="0.35"/>
    <row r="60" s="626" customFormat="1" ht="20.100000000000001" customHeight="1" x14ac:dyDescent="0.35"/>
    <row r="61" s="626" customFormat="1" ht="20.100000000000001" customHeight="1" x14ac:dyDescent="0.35"/>
    <row r="62" s="626" customFormat="1" ht="20.100000000000001" customHeight="1" x14ac:dyDescent="0.35"/>
    <row r="63" s="626" customFormat="1" ht="20.100000000000001" customHeight="1" x14ac:dyDescent="0.35"/>
    <row r="64" s="626" customFormat="1" ht="20.100000000000001" customHeight="1" x14ac:dyDescent="0.35"/>
    <row r="65" s="626" customFormat="1" ht="20.100000000000001" customHeight="1" x14ac:dyDescent="0.35"/>
    <row r="66" s="626" customFormat="1" ht="20.100000000000001" customHeight="1" x14ac:dyDescent="0.35"/>
    <row r="67" s="626" customFormat="1" ht="20.100000000000001" customHeight="1" x14ac:dyDescent="0.35"/>
    <row r="68" s="626" customFormat="1" ht="20.100000000000001" customHeight="1" x14ac:dyDescent="0.35"/>
    <row r="69" s="626" customFormat="1" ht="20.100000000000001" customHeight="1" x14ac:dyDescent="0.35"/>
    <row r="70" s="626" customFormat="1" ht="20.100000000000001" customHeight="1" x14ac:dyDescent="0.35"/>
    <row r="71" s="626" customFormat="1" ht="20.100000000000001" customHeight="1" x14ac:dyDescent="0.35"/>
    <row r="72" s="626" customFormat="1" ht="20.100000000000001" customHeight="1" x14ac:dyDescent="0.35"/>
    <row r="73" s="626" customFormat="1" ht="20.100000000000001" customHeight="1" x14ac:dyDescent="0.35"/>
  </sheetData>
  <mergeCells count="9">
    <mergeCell ref="E1:F2"/>
    <mergeCell ref="A6:F7"/>
    <mergeCell ref="C8:F8"/>
    <mergeCell ref="A9:A10"/>
    <mergeCell ref="B9:B10"/>
    <mergeCell ref="C9:C10"/>
    <mergeCell ref="D9:D10"/>
    <mergeCell ref="E9:E10"/>
    <mergeCell ref="F9:F10"/>
  </mergeCells>
  <pageMargins left="0.7" right="0.7" top="0.75" bottom="0.75" header="0.51180555555555496" footer="0.51180555555555496"/>
  <pageSetup paperSize="9" firstPageNumber="0" orientation="portrait" useFirstPageNumber="1"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V94"/>
  <sheetViews>
    <sheetView showRowColHeaders="0" zoomScale="90" zoomScaleNormal="90" workbookViewId="0"/>
  </sheetViews>
  <sheetFormatPr baseColWidth="10" defaultColWidth="10.69140625" defaultRowHeight="20.100000000000001" customHeight="1" x14ac:dyDescent="0.35"/>
  <cols>
    <col min="1" max="1" width="26.921875" customWidth="1"/>
    <col min="2" max="2" width="9.921875" customWidth="1"/>
    <col min="3" max="4" width="11.23046875" customWidth="1"/>
    <col min="5" max="22" width="10.69140625" style="626"/>
  </cols>
  <sheetData>
    <row r="1" spans="1:8" s="626" customFormat="1" ht="20.100000000000001" customHeight="1" x14ac:dyDescent="0.35">
      <c r="A1" s="625" t="s">
        <v>135</v>
      </c>
      <c r="E1" s="1300" t="s">
        <v>163</v>
      </c>
      <c r="F1" s="1300"/>
      <c r="G1" s="1369"/>
      <c r="H1" s="1369"/>
    </row>
    <row r="2" spans="1:8" s="626" customFormat="1" ht="20.100000000000001" customHeight="1" x14ac:dyDescent="0.35">
      <c r="A2" s="627" t="s">
        <v>136</v>
      </c>
      <c r="E2" s="1300"/>
      <c r="F2" s="1300"/>
      <c r="G2" s="1369"/>
      <c r="H2" s="1369"/>
    </row>
    <row r="3" spans="1:8" ht="20.100000000000001" customHeight="1" x14ac:dyDescent="0.35">
      <c r="A3" s="628"/>
      <c r="B3" s="626"/>
      <c r="C3" s="626"/>
      <c r="D3" s="626"/>
      <c r="E3" s="629"/>
      <c r="F3" s="629"/>
    </row>
    <row r="4" spans="1:8" ht="20.100000000000001" customHeight="1" x14ac:dyDescent="0.35">
      <c r="A4" s="630" t="s">
        <v>196</v>
      </c>
      <c r="B4" s="626"/>
      <c r="C4" s="626"/>
      <c r="D4" s="626"/>
    </row>
    <row r="5" spans="1:8" ht="20.100000000000001" customHeight="1" x14ac:dyDescent="0.35">
      <c r="A5" s="626"/>
      <c r="B5" s="626"/>
      <c r="C5" s="626"/>
      <c r="D5" s="626"/>
    </row>
    <row r="6" spans="1:8" ht="20.100000000000001" customHeight="1" x14ac:dyDescent="0.35">
      <c r="A6" s="1301" t="s">
        <v>2029</v>
      </c>
      <c r="B6" s="1301"/>
      <c r="C6" s="1301"/>
      <c r="D6" s="1301"/>
    </row>
    <row r="7" spans="1:8" ht="20.100000000000001" customHeight="1" x14ac:dyDescent="0.35">
      <c r="A7" s="1301"/>
      <c r="B7" s="1301"/>
      <c r="C7" s="1301"/>
      <c r="D7" s="1301"/>
    </row>
    <row r="8" spans="1:8" ht="20.100000000000001" customHeight="1" x14ac:dyDescent="0.35">
      <c r="A8" s="542"/>
      <c r="B8" s="542"/>
      <c r="C8" s="1363" t="s">
        <v>175</v>
      </c>
      <c r="D8" s="1363"/>
    </row>
    <row r="9" spans="1:8" ht="20.100000000000001" customHeight="1" x14ac:dyDescent="0.35">
      <c r="A9" s="1364" t="s">
        <v>197</v>
      </c>
      <c r="B9" s="1343" t="s">
        <v>61</v>
      </c>
      <c r="C9" s="1365" t="s">
        <v>194</v>
      </c>
      <c r="D9" s="1366" t="s">
        <v>195</v>
      </c>
    </row>
    <row r="10" spans="1:8" ht="20.100000000000001" customHeight="1" x14ac:dyDescent="0.35">
      <c r="A10" s="1364"/>
      <c r="B10" s="1343"/>
      <c r="C10" s="1365"/>
      <c r="D10" s="1366"/>
    </row>
    <row r="11" spans="1:8" ht="20.100000000000001" customHeight="1" x14ac:dyDescent="0.35">
      <c r="A11" s="174" t="s">
        <v>61</v>
      </c>
      <c r="B11" s="1111">
        <f t="shared" ref="B11:B16" si="0">SUM(C11:D11)</f>
        <v>1785</v>
      </c>
      <c r="C11" s="1112">
        <f>SUM(C12:C35)</f>
        <v>1152</v>
      </c>
      <c r="D11" s="1112">
        <f>SUM(D12:D35)</f>
        <v>633</v>
      </c>
      <c r="F11" s="635"/>
      <c r="G11" s="635"/>
    </row>
    <row r="12" spans="1:8" ht="24.75" customHeight="1" x14ac:dyDescent="0.35">
      <c r="A12" s="633" t="s">
        <v>198</v>
      </c>
      <c r="B12" s="1111">
        <f t="shared" si="0"/>
        <v>78</v>
      </c>
      <c r="C12" s="1121">
        <v>58</v>
      </c>
      <c r="D12" s="1121">
        <v>20</v>
      </c>
      <c r="F12" s="635"/>
      <c r="G12" s="635"/>
    </row>
    <row r="13" spans="1:8" ht="29.25" customHeight="1" x14ac:dyDescent="0.35">
      <c r="A13" s="633" t="s">
        <v>199</v>
      </c>
      <c r="B13" s="1111">
        <f t="shared" si="0"/>
        <v>56</v>
      </c>
      <c r="C13" s="1121">
        <v>55</v>
      </c>
      <c r="D13" s="1121">
        <v>1</v>
      </c>
      <c r="G13" s="635"/>
    </row>
    <row r="14" spans="1:8" ht="20.100000000000001" customHeight="1" x14ac:dyDescent="0.35">
      <c r="A14" s="543" t="s">
        <v>200</v>
      </c>
      <c r="B14" s="1111">
        <f t="shared" si="0"/>
        <v>207</v>
      </c>
      <c r="C14" s="1121">
        <v>155</v>
      </c>
      <c r="D14" s="1121">
        <v>52</v>
      </c>
      <c r="G14" s="635"/>
    </row>
    <row r="15" spans="1:8" ht="20.100000000000001" customHeight="1" x14ac:dyDescent="0.35">
      <c r="A15" s="543" t="s">
        <v>2550</v>
      </c>
      <c r="B15" s="1111">
        <f t="shared" si="0"/>
        <v>68</v>
      </c>
      <c r="C15" s="1121">
        <v>56</v>
      </c>
      <c r="D15" s="1121">
        <v>12</v>
      </c>
      <c r="G15" s="635"/>
    </row>
    <row r="16" spans="1:8" ht="20.100000000000001" customHeight="1" x14ac:dyDescent="0.35">
      <c r="A16" s="543" t="s">
        <v>201</v>
      </c>
      <c r="B16" s="1111">
        <f t="shared" si="0"/>
        <v>14</v>
      </c>
      <c r="C16" s="1121">
        <v>9</v>
      </c>
      <c r="D16" s="1121">
        <v>5</v>
      </c>
      <c r="G16" s="635"/>
    </row>
    <row r="17" spans="1:8" ht="20.100000000000001" customHeight="1" x14ac:dyDescent="0.35">
      <c r="A17" s="543" t="s">
        <v>202</v>
      </c>
      <c r="B17" s="1111">
        <f t="shared" ref="B17:B35" si="1">SUM(C17:D17)</f>
        <v>1</v>
      </c>
      <c r="C17" s="1121">
        <v>1</v>
      </c>
      <c r="D17" s="1121">
        <v>0</v>
      </c>
      <c r="F17" s="635"/>
      <c r="G17" s="635"/>
    </row>
    <row r="18" spans="1:8" ht="20.100000000000001" customHeight="1" x14ac:dyDescent="0.35">
      <c r="A18" s="543" t="s">
        <v>203</v>
      </c>
      <c r="B18" s="1111">
        <f t="shared" si="1"/>
        <v>309</v>
      </c>
      <c r="C18" s="1121">
        <v>202</v>
      </c>
      <c r="D18" s="1121">
        <v>107</v>
      </c>
      <c r="F18" s="635"/>
      <c r="G18" s="635"/>
    </row>
    <row r="19" spans="1:8" ht="20.100000000000001" customHeight="1" x14ac:dyDescent="0.35">
      <c r="A19" s="543" t="s">
        <v>204</v>
      </c>
      <c r="B19" s="1111">
        <f t="shared" si="1"/>
        <v>1</v>
      </c>
      <c r="C19" s="1121">
        <v>1</v>
      </c>
      <c r="D19" s="1121">
        <v>0</v>
      </c>
    </row>
    <row r="20" spans="1:8" ht="20.100000000000001" customHeight="1" x14ac:dyDescent="0.35">
      <c r="A20" s="543" t="s">
        <v>205</v>
      </c>
      <c r="B20" s="1111">
        <f t="shared" si="1"/>
        <v>3</v>
      </c>
      <c r="C20" s="1121">
        <v>2</v>
      </c>
      <c r="D20" s="1121">
        <v>1</v>
      </c>
      <c r="F20" s="635"/>
      <c r="G20" s="635"/>
    </row>
    <row r="21" spans="1:8" ht="20.100000000000001" customHeight="1" x14ac:dyDescent="0.35">
      <c r="A21" s="543" t="s">
        <v>206</v>
      </c>
      <c r="B21" s="1111">
        <f t="shared" si="1"/>
        <v>44</v>
      </c>
      <c r="C21" s="1121">
        <v>33</v>
      </c>
      <c r="D21" s="1121">
        <v>11</v>
      </c>
      <c r="F21" s="635"/>
      <c r="G21" s="635"/>
    </row>
    <row r="22" spans="1:8" ht="20.100000000000001" customHeight="1" x14ac:dyDescent="0.35">
      <c r="A22" s="543" t="s">
        <v>207</v>
      </c>
      <c r="B22" s="1111">
        <f t="shared" si="1"/>
        <v>0</v>
      </c>
      <c r="C22" s="1121">
        <v>0</v>
      </c>
      <c r="D22" s="1121">
        <v>0</v>
      </c>
      <c r="F22" s="635"/>
      <c r="G22" s="635"/>
      <c r="H22" s="635"/>
    </row>
    <row r="23" spans="1:8" ht="20.100000000000001" customHeight="1" x14ac:dyDescent="0.35">
      <c r="A23" s="543" t="s">
        <v>208</v>
      </c>
      <c r="B23" s="1111">
        <f t="shared" si="1"/>
        <v>171</v>
      </c>
      <c r="C23" s="1121">
        <v>144</v>
      </c>
      <c r="D23" s="1121">
        <v>27</v>
      </c>
      <c r="F23" s="635"/>
      <c r="G23" s="635"/>
      <c r="H23" s="635"/>
    </row>
    <row r="24" spans="1:8" ht="20.100000000000001" customHeight="1" x14ac:dyDescent="0.35">
      <c r="A24" s="543" t="s">
        <v>209</v>
      </c>
      <c r="B24" s="1111">
        <f t="shared" si="1"/>
        <v>103</v>
      </c>
      <c r="C24" s="1121">
        <v>76</v>
      </c>
      <c r="D24" s="1121">
        <v>27</v>
      </c>
      <c r="F24" s="635"/>
      <c r="G24" s="635"/>
      <c r="H24" s="635"/>
    </row>
    <row r="25" spans="1:8" ht="20.100000000000001" customHeight="1" x14ac:dyDescent="0.35">
      <c r="A25" s="543" t="s">
        <v>2551</v>
      </c>
      <c r="B25" s="1111">
        <f t="shared" si="1"/>
        <v>238</v>
      </c>
      <c r="C25" s="1121">
        <v>116</v>
      </c>
      <c r="D25" s="1121">
        <v>122</v>
      </c>
      <c r="F25" s="635"/>
      <c r="G25" s="635"/>
    </row>
    <row r="26" spans="1:8" ht="20.100000000000001" customHeight="1" x14ac:dyDescent="0.35">
      <c r="A26" s="543" t="s">
        <v>210</v>
      </c>
      <c r="B26" s="1111">
        <f t="shared" si="1"/>
        <v>7</v>
      </c>
      <c r="C26" s="1121">
        <v>6</v>
      </c>
      <c r="D26" s="1121">
        <v>1</v>
      </c>
      <c r="F26" s="635"/>
      <c r="G26" s="635"/>
    </row>
    <row r="27" spans="1:8" ht="20.100000000000001" customHeight="1" x14ac:dyDescent="0.35">
      <c r="A27" s="543" t="s">
        <v>211</v>
      </c>
      <c r="B27" s="1111">
        <f t="shared" si="1"/>
        <v>7</v>
      </c>
      <c r="C27" s="1121">
        <v>4</v>
      </c>
      <c r="D27" s="1121">
        <v>3</v>
      </c>
      <c r="F27" s="635"/>
      <c r="G27" s="635"/>
    </row>
    <row r="28" spans="1:8" ht="20.100000000000001" customHeight="1" x14ac:dyDescent="0.35">
      <c r="A28" s="543" t="s">
        <v>212</v>
      </c>
      <c r="B28" s="1111">
        <f t="shared" si="1"/>
        <v>6</v>
      </c>
      <c r="C28" s="1121">
        <v>3</v>
      </c>
      <c r="D28" s="1121">
        <v>3</v>
      </c>
      <c r="F28" s="635"/>
      <c r="G28" s="635"/>
    </row>
    <row r="29" spans="1:8" ht="20.100000000000001" customHeight="1" x14ac:dyDescent="0.35">
      <c r="A29" s="543" t="s">
        <v>213</v>
      </c>
      <c r="B29" s="1111">
        <f t="shared" si="1"/>
        <v>88</v>
      </c>
      <c r="C29" s="1121">
        <v>21</v>
      </c>
      <c r="D29" s="1121">
        <v>67</v>
      </c>
      <c r="G29" s="635"/>
    </row>
    <row r="30" spans="1:8" ht="26.25" customHeight="1" x14ac:dyDescent="0.35">
      <c r="A30" s="634" t="s">
        <v>214</v>
      </c>
      <c r="B30" s="1111">
        <f t="shared" si="1"/>
        <v>0</v>
      </c>
      <c r="C30" s="1121">
        <v>0</v>
      </c>
      <c r="D30" s="1121">
        <v>0</v>
      </c>
      <c r="G30" s="635"/>
    </row>
    <row r="31" spans="1:8" ht="25.5" customHeight="1" x14ac:dyDescent="0.35">
      <c r="A31" s="633" t="s">
        <v>215</v>
      </c>
      <c r="B31" s="1111">
        <f t="shared" si="1"/>
        <v>20</v>
      </c>
      <c r="C31" s="1121">
        <v>17</v>
      </c>
      <c r="D31" s="1121">
        <v>3</v>
      </c>
      <c r="F31" s="635"/>
      <c r="G31" s="635"/>
    </row>
    <row r="32" spans="1:8" ht="28.5" customHeight="1" x14ac:dyDescent="0.35">
      <c r="A32" s="543" t="s">
        <v>216</v>
      </c>
      <c r="B32" s="1111">
        <f t="shared" si="1"/>
        <v>48</v>
      </c>
      <c r="C32" s="1121">
        <v>32</v>
      </c>
      <c r="D32" s="1121">
        <v>16</v>
      </c>
      <c r="F32" s="635"/>
      <c r="G32" s="635"/>
    </row>
    <row r="33" spans="1:7" ht="20.100000000000001" customHeight="1" x14ac:dyDescent="0.35">
      <c r="A33" s="543" t="s">
        <v>2009</v>
      </c>
      <c r="B33" s="1111">
        <f t="shared" si="1"/>
        <v>13</v>
      </c>
      <c r="C33" s="1121">
        <v>10</v>
      </c>
      <c r="D33" s="1121">
        <v>3</v>
      </c>
      <c r="F33" s="635"/>
      <c r="G33" s="635"/>
    </row>
    <row r="34" spans="1:7" ht="20.100000000000001" customHeight="1" x14ac:dyDescent="0.35">
      <c r="A34" s="543" t="s">
        <v>217</v>
      </c>
      <c r="B34" s="1111">
        <f t="shared" si="1"/>
        <v>185</v>
      </c>
      <c r="C34" s="1121">
        <v>94</v>
      </c>
      <c r="D34" s="1121">
        <v>91</v>
      </c>
    </row>
    <row r="35" spans="1:7" ht="20.100000000000001" customHeight="1" x14ac:dyDescent="0.35">
      <c r="A35" s="543" t="s">
        <v>218</v>
      </c>
      <c r="B35" s="1111">
        <f t="shared" si="1"/>
        <v>118</v>
      </c>
      <c r="C35" s="1121">
        <v>57</v>
      </c>
      <c r="D35" s="1121">
        <v>61</v>
      </c>
    </row>
    <row r="36" spans="1:7" ht="39.75" customHeight="1" x14ac:dyDescent="0.35">
      <c r="A36" s="1370" t="s">
        <v>161</v>
      </c>
      <c r="B36" s="1370"/>
      <c r="C36" s="1370"/>
      <c r="D36" s="1370"/>
    </row>
    <row r="37" spans="1:7" s="626" customFormat="1" ht="20.100000000000001" customHeight="1" x14ac:dyDescent="0.35">
      <c r="A37" s="636"/>
      <c r="B37" s="631"/>
      <c r="C37" s="631"/>
      <c r="D37" s="631"/>
    </row>
    <row r="38" spans="1:7" s="626" customFormat="1" ht="20.100000000000001" customHeight="1" x14ac:dyDescent="0.35">
      <c r="A38" s="627"/>
      <c r="B38" s="631"/>
      <c r="C38" s="631"/>
      <c r="D38" s="631"/>
    </row>
    <row r="39" spans="1:7" s="626" customFormat="1" ht="20.100000000000001" customHeight="1" x14ac:dyDescent="0.35">
      <c r="A39" s="627"/>
      <c r="B39" s="631"/>
      <c r="C39" s="631"/>
      <c r="D39" s="631"/>
    </row>
    <row r="40" spans="1:7" s="626" customFormat="1" ht="20.100000000000001" customHeight="1" x14ac:dyDescent="0.35">
      <c r="A40" s="625"/>
    </row>
    <row r="41" spans="1:7" s="626" customFormat="1" ht="20.100000000000001" customHeight="1" x14ac:dyDescent="0.35"/>
    <row r="42" spans="1:7" s="626" customFormat="1" ht="20.100000000000001" customHeight="1" x14ac:dyDescent="0.35"/>
    <row r="43" spans="1:7" s="626" customFormat="1" ht="20.100000000000001" customHeight="1" x14ac:dyDescent="0.35"/>
    <row r="44" spans="1:7" s="626" customFormat="1" ht="20.100000000000001" customHeight="1" x14ac:dyDescent="0.35"/>
    <row r="45" spans="1:7" s="626" customFormat="1" ht="20.100000000000001" customHeight="1" x14ac:dyDescent="0.35"/>
    <row r="46" spans="1:7" s="626" customFormat="1" ht="20.100000000000001" customHeight="1" x14ac:dyDescent="0.35"/>
    <row r="47" spans="1:7" s="626" customFormat="1" ht="20.100000000000001" customHeight="1" x14ac:dyDescent="0.35"/>
    <row r="48" spans="1:7" s="626" customFormat="1" ht="20.100000000000001" customHeight="1" x14ac:dyDescent="0.35"/>
    <row r="49" s="626" customFormat="1" ht="20.100000000000001" customHeight="1" x14ac:dyDescent="0.35"/>
    <row r="50" s="626" customFormat="1" ht="20.100000000000001" customHeight="1" x14ac:dyDescent="0.35"/>
    <row r="51" s="626" customFormat="1" ht="20.100000000000001" customHeight="1" x14ac:dyDescent="0.35"/>
    <row r="52" s="626" customFormat="1" ht="20.100000000000001" customHeight="1" x14ac:dyDescent="0.35"/>
    <row r="53" s="626" customFormat="1" ht="20.100000000000001" customHeight="1" x14ac:dyDescent="0.35"/>
    <row r="54" s="626" customFormat="1" ht="20.100000000000001" customHeight="1" x14ac:dyDescent="0.35"/>
    <row r="55" s="626" customFormat="1" ht="20.100000000000001" customHeight="1" x14ac:dyDescent="0.35"/>
    <row r="56" s="626" customFormat="1" ht="20.100000000000001" customHeight="1" x14ac:dyDescent="0.35"/>
    <row r="57" s="626" customFormat="1" ht="20.100000000000001" customHeight="1" x14ac:dyDescent="0.35"/>
    <row r="58" s="626" customFormat="1" ht="20.100000000000001" customHeight="1" x14ac:dyDescent="0.35"/>
    <row r="59" s="626" customFormat="1" ht="20.100000000000001" customHeight="1" x14ac:dyDescent="0.35"/>
    <row r="60" s="626" customFormat="1" ht="20.100000000000001" customHeight="1" x14ac:dyDescent="0.35"/>
    <row r="61" s="626" customFormat="1" ht="20.100000000000001" customHeight="1" x14ac:dyDescent="0.35"/>
    <row r="62" s="626" customFormat="1" ht="20.100000000000001" customHeight="1" x14ac:dyDescent="0.35"/>
    <row r="63" s="626" customFormat="1" ht="20.100000000000001" customHeight="1" x14ac:dyDescent="0.35"/>
    <row r="64" s="626" customFormat="1" ht="20.100000000000001" customHeight="1" x14ac:dyDescent="0.35"/>
    <row r="65" s="626" customFormat="1" ht="20.100000000000001" customHeight="1" x14ac:dyDescent="0.35"/>
    <row r="66" s="626" customFormat="1" ht="20.100000000000001" customHeight="1" x14ac:dyDescent="0.35"/>
    <row r="67" s="626" customFormat="1" ht="20.100000000000001" customHeight="1" x14ac:dyDescent="0.35"/>
    <row r="68" s="626" customFormat="1" ht="20.100000000000001" customHeight="1" x14ac:dyDescent="0.35"/>
    <row r="69" s="626" customFormat="1" ht="20.100000000000001" customHeight="1" x14ac:dyDescent="0.35"/>
    <row r="70" s="626" customFormat="1" ht="20.100000000000001" customHeight="1" x14ac:dyDescent="0.35"/>
    <row r="71" s="626" customFormat="1" ht="20.100000000000001" customHeight="1" x14ac:dyDescent="0.35"/>
    <row r="72" s="626" customFormat="1" ht="20.100000000000001" customHeight="1" x14ac:dyDescent="0.35"/>
    <row r="73" s="626" customFormat="1" ht="20.100000000000001" customHeight="1" x14ac:dyDescent="0.35"/>
    <row r="74" s="626" customFormat="1" ht="20.100000000000001" customHeight="1" x14ac:dyDescent="0.35"/>
    <row r="75" s="626" customFormat="1" ht="20.100000000000001" customHeight="1" x14ac:dyDescent="0.35"/>
    <row r="76" s="626" customFormat="1" ht="20.100000000000001" customHeight="1" x14ac:dyDescent="0.35"/>
    <row r="77" s="626" customFormat="1" ht="20.100000000000001" customHeight="1" x14ac:dyDescent="0.35"/>
    <row r="78" s="626" customFormat="1" ht="20.100000000000001" customHeight="1" x14ac:dyDescent="0.35"/>
    <row r="79" s="626" customFormat="1" ht="20.100000000000001" customHeight="1" x14ac:dyDescent="0.35"/>
    <row r="80" s="626" customFormat="1" ht="20.100000000000001" customHeight="1" x14ac:dyDescent="0.35"/>
    <row r="81" s="626" customFormat="1" ht="20.100000000000001" customHeight="1" x14ac:dyDescent="0.35"/>
    <row r="82" s="626" customFormat="1" ht="20.100000000000001" customHeight="1" x14ac:dyDescent="0.35"/>
    <row r="83" s="626" customFormat="1" ht="20.100000000000001" customHeight="1" x14ac:dyDescent="0.35"/>
    <row r="84" s="626" customFormat="1" ht="20.100000000000001" customHeight="1" x14ac:dyDescent="0.35"/>
    <row r="85" s="626" customFormat="1" ht="20.100000000000001" customHeight="1" x14ac:dyDescent="0.35"/>
    <row r="86" s="626" customFormat="1" ht="20.100000000000001" customHeight="1" x14ac:dyDescent="0.35"/>
    <row r="87" s="626" customFormat="1" ht="20.100000000000001" customHeight="1" x14ac:dyDescent="0.35"/>
    <row r="88" s="626" customFormat="1" ht="20.100000000000001" customHeight="1" x14ac:dyDescent="0.35"/>
    <row r="89" s="626" customFormat="1" ht="20.100000000000001" customHeight="1" x14ac:dyDescent="0.35"/>
    <row r="90" s="626" customFormat="1" ht="20.100000000000001" customHeight="1" x14ac:dyDescent="0.35"/>
    <row r="91" s="626" customFormat="1" ht="20.100000000000001" customHeight="1" x14ac:dyDescent="0.35"/>
    <row r="92" s="626" customFormat="1" ht="20.100000000000001" customHeight="1" x14ac:dyDescent="0.35"/>
    <row r="93" s="626" customFormat="1" ht="20.100000000000001" customHeight="1" x14ac:dyDescent="0.35"/>
    <row r="94" s="626" customFormat="1" ht="20.100000000000001" customHeight="1" x14ac:dyDescent="0.35"/>
  </sheetData>
  <mergeCells count="9">
    <mergeCell ref="G1:H2"/>
    <mergeCell ref="E1:F2"/>
    <mergeCell ref="A6:D7"/>
    <mergeCell ref="C8:D8"/>
    <mergeCell ref="A36:D36"/>
    <mergeCell ref="A9:A10"/>
    <mergeCell ref="B9:B10"/>
    <mergeCell ref="C9:C10"/>
    <mergeCell ref="D9:D10"/>
  </mergeCells>
  <pageMargins left="0.7" right="0.7" top="0.75" bottom="0.75" header="0.51180555555555496" footer="0.51180555555555496"/>
  <pageSetup paperSize="9" firstPageNumber="0" orientation="portrait" useFirstPageNumber="1"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J208"/>
  <sheetViews>
    <sheetView showRowColHeaders="0" zoomScale="80" zoomScaleNormal="80" workbookViewId="0">
      <selection activeCell="A11" sqref="A11"/>
    </sheetView>
  </sheetViews>
  <sheetFormatPr baseColWidth="10" defaultColWidth="10.69140625" defaultRowHeight="21" x14ac:dyDescent="0.35"/>
  <cols>
    <col min="1" max="1" width="13.23046875" style="626" customWidth="1"/>
    <col min="2" max="16384" width="10.69140625" style="626"/>
  </cols>
  <sheetData>
    <row r="7" spans="1:10" ht="46.5" customHeight="1" x14ac:dyDescent="0.35">
      <c r="C7" s="1039"/>
    </row>
    <row r="8" spans="1:10" ht="46.5" customHeight="1" x14ac:dyDescent="0.35">
      <c r="C8" s="1039"/>
    </row>
    <row r="9" spans="1:10" ht="32.25" customHeight="1" x14ac:dyDescent="0.35"/>
    <row r="10" spans="1:10" ht="22.5" customHeight="1" x14ac:dyDescent="0.35">
      <c r="B10" s="1038"/>
    </row>
    <row r="11" spans="1:10" ht="22.5" customHeight="1" x14ac:dyDescent="0.35">
      <c r="A11" s="1041" t="s">
        <v>219</v>
      </c>
      <c r="B11" s="1049" t="s">
        <v>2063</v>
      </c>
      <c r="C11" s="1049"/>
      <c r="D11" s="1049"/>
      <c r="E11" s="1049"/>
      <c r="F11" s="1049"/>
      <c r="G11" s="1049"/>
      <c r="H11" s="1049"/>
      <c r="I11" s="1050"/>
      <c r="J11" s="1050"/>
    </row>
    <row r="12" spans="1:10" ht="22.5" customHeight="1" x14ac:dyDescent="0.35">
      <c r="A12" s="1051"/>
      <c r="B12" s="1049"/>
      <c r="C12" s="1049"/>
      <c r="D12" s="1049"/>
      <c r="E12" s="1049"/>
      <c r="F12" s="1049"/>
      <c r="G12" s="1049"/>
      <c r="H12" s="1049"/>
      <c r="I12" s="1050"/>
      <c r="J12" s="1050"/>
    </row>
    <row r="13" spans="1:10" ht="22.5" customHeight="1" x14ac:dyDescent="0.35">
      <c r="A13" s="1041" t="s">
        <v>220</v>
      </c>
      <c r="B13" s="1049" t="s">
        <v>2064</v>
      </c>
      <c r="C13" s="1049"/>
      <c r="D13" s="1049"/>
      <c r="E13" s="1049"/>
      <c r="F13" s="1049"/>
      <c r="G13" s="1049"/>
      <c r="H13" s="1049"/>
      <c r="I13" s="1050"/>
      <c r="J13" s="1050"/>
    </row>
    <row r="14" spans="1:10" ht="22.5" customHeight="1" x14ac:dyDescent="0.35">
      <c r="A14" s="1051"/>
      <c r="B14" s="1049"/>
      <c r="C14" s="1049"/>
      <c r="D14" s="1049"/>
      <c r="E14" s="1049"/>
      <c r="F14" s="1049"/>
      <c r="G14" s="1049"/>
      <c r="H14" s="1049"/>
      <c r="I14" s="1050"/>
      <c r="J14" s="1050"/>
    </row>
    <row r="15" spans="1:10" ht="22.5" customHeight="1" x14ac:dyDescent="0.35">
      <c r="A15" s="1041" t="s">
        <v>221</v>
      </c>
      <c r="B15" s="1049" t="s">
        <v>2065</v>
      </c>
      <c r="C15" s="1049"/>
      <c r="D15" s="1049"/>
      <c r="E15" s="1049"/>
      <c r="F15" s="1049"/>
      <c r="G15" s="1049"/>
      <c r="H15" s="1049"/>
      <c r="I15" s="1050"/>
      <c r="J15" s="1050"/>
    </row>
    <row r="16" spans="1:10" ht="22.5" customHeight="1" x14ac:dyDescent="0.35">
      <c r="A16" s="1051"/>
      <c r="B16" s="1049"/>
      <c r="C16" s="1049"/>
      <c r="D16" s="1049"/>
      <c r="E16" s="1049"/>
      <c r="F16" s="1049"/>
      <c r="G16" s="1049"/>
      <c r="H16" s="1049"/>
      <c r="I16" s="1050"/>
      <c r="J16" s="1050"/>
    </row>
    <row r="17" spans="1:10" ht="22.5" customHeight="1" x14ac:dyDescent="0.35">
      <c r="A17" s="1041" t="s">
        <v>222</v>
      </c>
      <c r="B17" s="1049" t="s">
        <v>2066</v>
      </c>
      <c r="C17" s="1049"/>
      <c r="D17" s="1049"/>
      <c r="E17" s="1049"/>
      <c r="F17" s="1049"/>
      <c r="G17" s="1049"/>
      <c r="H17" s="1049"/>
      <c r="I17" s="1050"/>
      <c r="J17" s="1050"/>
    </row>
    <row r="18" spans="1:10" ht="22.5" customHeight="1" x14ac:dyDescent="0.35">
      <c r="A18" s="1051"/>
      <c r="B18" s="1049"/>
      <c r="C18" s="1049"/>
      <c r="D18" s="1049"/>
      <c r="E18" s="1049"/>
      <c r="F18" s="1049"/>
      <c r="G18" s="1049"/>
      <c r="H18" s="1049"/>
      <c r="I18" s="1050"/>
      <c r="J18" s="1050"/>
    </row>
    <row r="19" spans="1:10" ht="22.5" customHeight="1" x14ac:dyDescent="0.35">
      <c r="A19" s="1051"/>
      <c r="B19" s="1052"/>
      <c r="C19" s="1052"/>
      <c r="D19" s="1052"/>
      <c r="E19" s="1052"/>
      <c r="F19" s="1052"/>
      <c r="G19" s="1052"/>
      <c r="H19" s="1052"/>
      <c r="I19" s="1050"/>
      <c r="J19" s="1050"/>
    </row>
    <row r="20" spans="1:10" ht="22.5" customHeight="1" x14ac:dyDescent="0.35">
      <c r="A20" s="1041" t="s">
        <v>223</v>
      </c>
      <c r="B20" s="1049" t="s">
        <v>2067</v>
      </c>
      <c r="C20" s="1049"/>
      <c r="D20" s="1049"/>
      <c r="E20" s="1049"/>
      <c r="F20" s="1049"/>
      <c r="G20" s="1049"/>
      <c r="H20" s="1049"/>
      <c r="I20" s="1050"/>
      <c r="J20" s="1050"/>
    </row>
    <row r="21" spans="1:10" ht="22.5" customHeight="1" x14ac:dyDescent="0.35">
      <c r="A21" s="1051"/>
      <c r="B21" s="1049"/>
      <c r="C21" s="1049"/>
      <c r="D21" s="1049"/>
      <c r="E21" s="1049"/>
      <c r="F21" s="1049"/>
      <c r="G21" s="1049"/>
      <c r="H21" s="1049"/>
      <c r="I21" s="1050"/>
      <c r="J21" s="1050"/>
    </row>
    <row r="22" spans="1:10" ht="22.5" customHeight="1" x14ac:dyDescent="0.35">
      <c r="A22" s="1041" t="s">
        <v>224</v>
      </c>
      <c r="B22" s="1049" t="s">
        <v>2068</v>
      </c>
      <c r="C22" s="1049"/>
      <c r="D22" s="1049"/>
      <c r="E22" s="1049"/>
      <c r="F22" s="1049"/>
      <c r="G22" s="1049"/>
      <c r="H22" s="1049"/>
      <c r="I22" s="1050"/>
      <c r="J22" s="1050"/>
    </row>
    <row r="23" spans="1:10" ht="22.5" customHeight="1" x14ac:dyDescent="0.35">
      <c r="A23" s="1051"/>
      <c r="B23" s="1049"/>
      <c r="C23" s="1049"/>
      <c r="D23" s="1049"/>
      <c r="E23" s="1049"/>
      <c r="F23" s="1049"/>
      <c r="G23" s="1049"/>
      <c r="H23" s="1049"/>
      <c r="I23" s="1050"/>
      <c r="J23" s="1050"/>
    </row>
    <row r="24" spans="1:10" ht="22.5" customHeight="1" x14ac:dyDescent="0.35">
      <c r="A24" s="1041" t="s">
        <v>225</v>
      </c>
      <c r="B24" s="1049" t="s">
        <v>2069</v>
      </c>
      <c r="C24" s="1049"/>
      <c r="D24" s="1049"/>
      <c r="E24" s="1049"/>
      <c r="F24" s="1049"/>
      <c r="G24" s="1049"/>
      <c r="H24" s="1049"/>
      <c r="I24" s="1050"/>
      <c r="J24" s="1050"/>
    </row>
    <row r="25" spans="1:10" ht="22.5" customHeight="1" x14ac:dyDescent="0.35">
      <c r="A25" s="1051"/>
      <c r="B25" s="1049"/>
      <c r="C25" s="1049"/>
      <c r="D25" s="1049"/>
      <c r="E25" s="1049"/>
      <c r="F25" s="1049"/>
      <c r="G25" s="1049"/>
      <c r="H25" s="1049"/>
      <c r="I25" s="1050"/>
      <c r="J25" s="1050"/>
    </row>
    <row r="26" spans="1:10" ht="22.5" customHeight="1" x14ac:dyDescent="0.35">
      <c r="A26" s="1041" t="s">
        <v>226</v>
      </c>
      <c r="B26" s="1049" t="s">
        <v>2070</v>
      </c>
      <c r="C26" s="1049"/>
      <c r="D26" s="1049"/>
      <c r="E26" s="1049"/>
      <c r="F26" s="1049"/>
      <c r="G26" s="1049"/>
      <c r="H26" s="1049"/>
      <c r="I26" s="1050"/>
      <c r="J26" s="1050"/>
    </row>
    <row r="27" spans="1:10" ht="22.5" customHeight="1" x14ac:dyDescent="0.35">
      <c r="A27" s="1051"/>
      <c r="B27" s="1049"/>
      <c r="C27" s="1049"/>
      <c r="D27" s="1049"/>
      <c r="E27" s="1049"/>
      <c r="F27" s="1049"/>
      <c r="G27" s="1049"/>
      <c r="H27" s="1049"/>
      <c r="I27" s="1050"/>
      <c r="J27" s="1050"/>
    </row>
    <row r="28" spans="1:10" ht="22.5" customHeight="1" x14ac:dyDescent="0.35">
      <c r="A28" s="1041" t="s">
        <v>227</v>
      </c>
      <c r="B28" s="1049" t="s">
        <v>2071</v>
      </c>
      <c r="C28" s="1049"/>
      <c r="D28" s="1049"/>
      <c r="E28" s="1049"/>
      <c r="F28" s="1049"/>
      <c r="G28" s="1049"/>
      <c r="H28" s="1049"/>
      <c r="I28" s="1050"/>
      <c r="J28" s="1050"/>
    </row>
    <row r="29" spans="1:10" ht="22.5" customHeight="1" x14ac:dyDescent="0.35">
      <c r="A29" s="1051"/>
      <c r="B29" s="1049"/>
      <c r="C29" s="1049"/>
      <c r="D29" s="1049"/>
      <c r="E29" s="1049"/>
      <c r="F29" s="1049"/>
      <c r="G29" s="1049"/>
      <c r="H29" s="1049"/>
      <c r="I29" s="1050"/>
      <c r="J29" s="1050"/>
    </row>
    <row r="30" spans="1:10" ht="22.5" customHeight="1" x14ac:dyDescent="0.35">
      <c r="A30" s="1041" t="s">
        <v>228</v>
      </c>
      <c r="B30" s="1049" t="s">
        <v>2072</v>
      </c>
      <c r="C30" s="1049"/>
      <c r="D30" s="1049"/>
      <c r="E30" s="1049"/>
      <c r="F30" s="1049"/>
      <c r="G30" s="1049"/>
      <c r="H30" s="1049"/>
      <c r="I30" s="1050"/>
      <c r="J30" s="1050"/>
    </row>
    <row r="31" spans="1:10" ht="22.5" customHeight="1" x14ac:dyDescent="0.35">
      <c r="A31" s="1051"/>
      <c r="B31" s="1049"/>
      <c r="C31" s="1049"/>
      <c r="D31" s="1049"/>
      <c r="E31" s="1049"/>
      <c r="F31" s="1049"/>
      <c r="G31" s="1049"/>
      <c r="H31" s="1049"/>
      <c r="I31" s="1050"/>
      <c r="J31" s="1050"/>
    </row>
    <row r="32" spans="1:10" ht="22.5" customHeight="1" x14ac:dyDescent="0.35">
      <c r="A32" s="1041" t="s">
        <v>229</v>
      </c>
      <c r="B32" s="1049" t="s">
        <v>2073</v>
      </c>
      <c r="C32" s="1049"/>
      <c r="D32" s="1049"/>
      <c r="E32" s="1049"/>
      <c r="F32" s="1049"/>
      <c r="G32" s="1049"/>
      <c r="H32" s="1049"/>
      <c r="I32" s="1050"/>
      <c r="J32" s="1050"/>
    </row>
    <row r="33" spans="1:10" ht="22.5" customHeight="1" x14ac:dyDescent="0.35">
      <c r="A33" s="1051"/>
      <c r="B33" s="1049"/>
      <c r="C33" s="1049"/>
      <c r="D33" s="1049"/>
      <c r="E33" s="1049"/>
      <c r="F33" s="1049"/>
      <c r="G33" s="1049"/>
      <c r="H33" s="1049"/>
      <c r="I33" s="1050"/>
      <c r="J33" s="1050"/>
    </row>
    <row r="34" spans="1:10" ht="22.5" customHeight="1" x14ac:dyDescent="0.35">
      <c r="A34" s="1041" t="s">
        <v>230</v>
      </c>
      <c r="B34" s="1049" t="s">
        <v>2074</v>
      </c>
      <c r="C34" s="1049"/>
      <c r="D34" s="1049"/>
      <c r="E34" s="1049"/>
      <c r="F34" s="1049"/>
      <c r="G34" s="1049"/>
      <c r="H34" s="1049"/>
      <c r="I34" s="1050"/>
      <c r="J34" s="1050"/>
    </row>
    <row r="35" spans="1:10" ht="22.5" customHeight="1" x14ac:dyDescent="0.35">
      <c r="A35" s="1051"/>
      <c r="B35" s="1049"/>
      <c r="C35" s="1049"/>
      <c r="D35" s="1049"/>
      <c r="E35" s="1049"/>
      <c r="F35" s="1049"/>
      <c r="G35" s="1049"/>
      <c r="H35" s="1049"/>
      <c r="I35" s="1050"/>
      <c r="J35" s="1050"/>
    </row>
    <row r="36" spans="1:10" ht="22.5" customHeight="1" x14ac:dyDescent="0.35">
      <c r="A36" s="1041" t="s">
        <v>231</v>
      </c>
      <c r="B36" s="1049" t="s">
        <v>2075</v>
      </c>
      <c r="C36" s="1049"/>
      <c r="D36" s="1049"/>
      <c r="E36" s="1049"/>
      <c r="F36" s="1049"/>
      <c r="G36" s="1049"/>
      <c r="H36" s="1049"/>
      <c r="I36" s="1050"/>
      <c r="J36" s="1050"/>
    </row>
    <row r="37" spans="1:10" ht="22.5" customHeight="1" x14ac:dyDescent="0.35">
      <c r="A37" s="1051"/>
      <c r="B37" s="1049"/>
      <c r="C37" s="1049"/>
      <c r="D37" s="1049"/>
      <c r="E37" s="1049"/>
      <c r="F37" s="1049"/>
      <c r="G37" s="1049"/>
      <c r="H37" s="1049"/>
      <c r="I37" s="1050"/>
      <c r="J37" s="1050"/>
    </row>
    <row r="38" spans="1:10" ht="22.5" customHeight="1" x14ac:dyDescent="0.35">
      <c r="A38" s="1041" t="s">
        <v>232</v>
      </c>
      <c r="B38" s="1049" t="s">
        <v>2076</v>
      </c>
      <c r="C38" s="1049"/>
      <c r="D38" s="1049"/>
      <c r="E38" s="1049"/>
      <c r="F38" s="1049"/>
      <c r="G38" s="1049"/>
      <c r="H38" s="1049"/>
      <c r="I38" s="1050"/>
      <c r="J38" s="1050"/>
    </row>
    <row r="39" spans="1:10" ht="22.5" customHeight="1" x14ac:dyDescent="0.35">
      <c r="A39" s="1051"/>
      <c r="B39" s="1049"/>
      <c r="C39" s="1049"/>
      <c r="D39" s="1049"/>
      <c r="E39" s="1049"/>
      <c r="F39" s="1049"/>
      <c r="G39" s="1049"/>
      <c r="H39" s="1049"/>
      <c r="I39" s="1050"/>
      <c r="J39" s="1050"/>
    </row>
    <row r="40" spans="1:10" ht="22.5" customHeight="1" x14ac:dyDescent="0.35">
      <c r="A40" s="1041" t="s">
        <v>233</v>
      </c>
      <c r="B40" s="1049" t="s">
        <v>2077</v>
      </c>
      <c r="C40" s="1049"/>
      <c r="D40" s="1049"/>
      <c r="E40" s="1049"/>
      <c r="F40" s="1049"/>
      <c r="G40" s="1049"/>
      <c r="H40" s="1049"/>
      <c r="I40" s="1050"/>
      <c r="J40" s="1050"/>
    </row>
    <row r="41" spans="1:10" ht="22.5" customHeight="1" x14ac:dyDescent="0.35">
      <c r="A41" s="1041"/>
      <c r="B41" s="1049"/>
      <c r="C41" s="1049"/>
      <c r="D41" s="1049"/>
      <c r="E41" s="1049"/>
      <c r="F41" s="1049"/>
      <c r="G41" s="1049"/>
      <c r="H41" s="1049"/>
      <c r="I41" s="1050"/>
      <c r="J41" s="1050"/>
    </row>
    <row r="42" spans="1:10" ht="22.5" customHeight="1" x14ac:dyDescent="0.35">
      <c r="A42" s="1041" t="s">
        <v>234</v>
      </c>
      <c r="B42" s="1049" t="s">
        <v>2078</v>
      </c>
      <c r="C42" s="1049"/>
      <c r="D42" s="1049"/>
      <c r="E42" s="1049"/>
      <c r="F42" s="1049"/>
      <c r="G42" s="1049"/>
      <c r="H42" s="1049"/>
      <c r="I42" s="1050"/>
      <c r="J42" s="1050"/>
    </row>
    <row r="43" spans="1:10" ht="22.5" customHeight="1" x14ac:dyDescent="0.35">
      <c r="A43" s="1051"/>
      <c r="B43" s="1049"/>
      <c r="C43" s="1049"/>
      <c r="D43" s="1049"/>
      <c r="E43" s="1049"/>
      <c r="F43" s="1049"/>
      <c r="G43" s="1049"/>
      <c r="H43" s="1049"/>
      <c r="I43" s="1050"/>
      <c r="J43" s="1050"/>
    </row>
    <row r="44" spans="1:10" ht="22.5" customHeight="1" x14ac:dyDescent="0.35">
      <c r="A44" s="1041" t="s">
        <v>235</v>
      </c>
      <c r="B44" s="1049" t="s">
        <v>2079</v>
      </c>
      <c r="C44" s="1049"/>
      <c r="D44" s="1049"/>
      <c r="E44" s="1049"/>
      <c r="F44" s="1049"/>
      <c r="G44" s="1049"/>
      <c r="H44" s="1049"/>
      <c r="I44" s="1050"/>
      <c r="J44" s="1050"/>
    </row>
    <row r="45" spans="1:10" ht="22.5" customHeight="1" x14ac:dyDescent="0.35">
      <c r="A45" s="1051"/>
      <c r="B45" s="1049"/>
      <c r="C45" s="1049"/>
      <c r="D45" s="1049"/>
      <c r="E45" s="1049"/>
      <c r="F45" s="1049"/>
      <c r="G45" s="1049"/>
      <c r="H45" s="1049"/>
      <c r="I45" s="1050"/>
      <c r="J45" s="1050"/>
    </row>
    <row r="46" spans="1:10" ht="22.5" customHeight="1" x14ac:dyDescent="0.35">
      <c r="A46" s="1041" t="s">
        <v>236</v>
      </c>
      <c r="B46" s="1049" t="s">
        <v>2080</v>
      </c>
      <c r="C46" s="1049"/>
      <c r="D46" s="1049"/>
      <c r="E46" s="1049"/>
      <c r="F46" s="1049"/>
      <c r="G46" s="1049"/>
      <c r="H46" s="1049"/>
      <c r="I46" s="1050"/>
      <c r="J46" s="1050"/>
    </row>
    <row r="47" spans="1:10" ht="22.5" customHeight="1" x14ac:dyDescent="0.35">
      <c r="A47" s="1051"/>
      <c r="B47" s="1049"/>
      <c r="C47" s="1049"/>
      <c r="D47" s="1049"/>
      <c r="E47" s="1049"/>
      <c r="F47" s="1049"/>
      <c r="G47" s="1049"/>
      <c r="H47" s="1049"/>
      <c r="I47" s="1050"/>
      <c r="J47" s="1050"/>
    </row>
    <row r="48" spans="1:10" ht="22.5" customHeight="1" x14ac:dyDescent="0.35">
      <c r="A48" s="1041" t="s">
        <v>237</v>
      </c>
      <c r="B48" s="1049" t="s">
        <v>2081</v>
      </c>
      <c r="C48" s="1049"/>
      <c r="D48" s="1049"/>
      <c r="E48" s="1049"/>
      <c r="F48" s="1049"/>
      <c r="G48" s="1049"/>
      <c r="H48" s="1049"/>
      <c r="I48" s="1050"/>
      <c r="J48" s="1050"/>
    </row>
    <row r="49" spans="1:10" ht="22.5" customHeight="1" x14ac:dyDescent="0.35">
      <c r="A49" s="1051"/>
      <c r="B49" s="1049"/>
      <c r="C49" s="1049"/>
      <c r="D49" s="1049"/>
      <c r="E49" s="1049"/>
      <c r="F49" s="1049"/>
      <c r="G49" s="1049"/>
      <c r="H49" s="1049"/>
      <c r="I49" s="1050"/>
      <c r="J49" s="1050"/>
    </row>
    <row r="50" spans="1:10" ht="22.5" customHeight="1" x14ac:dyDescent="0.35">
      <c r="A50" s="1041" t="s">
        <v>238</v>
      </c>
      <c r="B50" s="1049" t="s">
        <v>2082</v>
      </c>
      <c r="C50" s="1049"/>
      <c r="D50" s="1049"/>
      <c r="E50" s="1049"/>
      <c r="F50" s="1049"/>
      <c r="G50" s="1049"/>
      <c r="H50" s="1049"/>
      <c r="I50" s="1050"/>
      <c r="J50" s="1050"/>
    </row>
    <row r="51" spans="1:10" ht="22.5" customHeight="1" x14ac:dyDescent="0.35">
      <c r="A51" s="1051"/>
      <c r="B51" s="1049"/>
      <c r="C51" s="1049"/>
      <c r="D51" s="1049"/>
      <c r="E51" s="1049"/>
      <c r="F51" s="1049"/>
      <c r="G51" s="1049"/>
      <c r="H51" s="1049"/>
      <c r="I51" s="1050"/>
      <c r="J51" s="1050"/>
    </row>
    <row r="52" spans="1:10" ht="22.5" customHeight="1" x14ac:dyDescent="0.35">
      <c r="A52" s="1041" t="s">
        <v>239</v>
      </c>
      <c r="B52" s="1049" t="s">
        <v>2083</v>
      </c>
      <c r="C52" s="1049"/>
      <c r="D52" s="1049"/>
      <c r="E52" s="1049"/>
      <c r="F52" s="1049"/>
      <c r="G52" s="1049"/>
      <c r="H52" s="1049"/>
      <c r="I52" s="1050"/>
      <c r="J52" s="1050"/>
    </row>
    <row r="53" spans="1:10" ht="22.5" customHeight="1" x14ac:dyDescent="0.35">
      <c r="A53" s="1051"/>
      <c r="B53" s="1049"/>
      <c r="C53" s="1049"/>
      <c r="D53" s="1049"/>
      <c r="E53" s="1049"/>
      <c r="F53" s="1049"/>
      <c r="G53" s="1049"/>
      <c r="H53" s="1049"/>
      <c r="I53" s="1050"/>
      <c r="J53" s="1050"/>
    </row>
    <row r="54" spans="1:10" ht="22.5" customHeight="1" x14ac:dyDescent="0.35">
      <c r="A54" s="1041" t="s">
        <v>240</v>
      </c>
      <c r="B54" s="1049" t="s">
        <v>2084</v>
      </c>
      <c r="C54" s="1049"/>
      <c r="D54" s="1049"/>
      <c r="E54" s="1049"/>
      <c r="F54" s="1049"/>
      <c r="G54" s="1049"/>
      <c r="H54" s="1049"/>
      <c r="I54" s="1050"/>
      <c r="J54" s="1050"/>
    </row>
    <row r="55" spans="1:10" ht="22.5" customHeight="1" x14ac:dyDescent="0.35">
      <c r="A55" s="1051"/>
      <c r="B55" s="1049"/>
      <c r="C55" s="1049"/>
      <c r="D55" s="1049"/>
      <c r="E55" s="1049"/>
      <c r="F55" s="1049"/>
      <c r="G55" s="1049"/>
      <c r="H55" s="1049"/>
      <c r="I55" s="1050"/>
      <c r="J55" s="1050"/>
    </row>
    <row r="56" spans="1:10" ht="22.5" customHeight="1" x14ac:dyDescent="0.35">
      <c r="A56" s="1051"/>
      <c r="B56" s="1052"/>
      <c r="C56" s="1052"/>
      <c r="D56" s="1052"/>
      <c r="E56" s="1052"/>
      <c r="F56" s="1052"/>
      <c r="G56" s="1052"/>
      <c r="H56" s="1052"/>
      <c r="I56" s="1050"/>
      <c r="J56" s="1050"/>
    </row>
    <row r="57" spans="1:10" ht="22.5" customHeight="1" x14ac:dyDescent="0.35">
      <c r="A57" s="1041" t="s">
        <v>241</v>
      </c>
      <c r="B57" s="1049" t="s">
        <v>2085</v>
      </c>
      <c r="C57" s="1049"/>
      <c r="D57" s="1049"/>
      <c r="E57" s="1049"/>
      <c r="F57" s="1049"/>
      <c r="G57" s="1049"/>
      <c r="H57" s="1049"/>
      <c r="I57" s="1050"/>
      <c r="J57" s="1050"/>
    </row>
    <row r="58" spans="1:10" ht="22.5" customHeight="1" x14ac:dyDescent="0.35">
      <c r="A58" s="1051"/>
      <c r="B58" s="1049"/>
      <c r="C58" s="1049"/>
      <c r="D58" s="1049"/>
      <c r="E58" s="1049"/>
      <c r="F58" s="1049"/>
      <c r="G58" s="1049"/>
      <c r="H58" s="1049"/>
      <c r="I58" s="1050"/>
      <c r="J58" s="1050"/>
    </row>
    <row r="59" spans="1:10" ht="22.5" customHeight="1" x14ac:dyDescent="0.35">
      <c r="A59" s="1041" t="s">
        <v>242</v>
      </c>
      <c r="B59" s="1049" t="s">
        <v>2086</v>
      </c>
      <c r="C59" s="1049"/>
      <c r="D59" s="1049"/>
      <c r="E59" s="1049"/>
      <c r="F59" s="1049"/>
      <c r="G59" s="1049"/>
      <c r="H59" s="1049"/>
      <c r="I59" s="1050"/>
      <c r="J59" s="1050"/>
    </row>
    <row r="60" spans="1:10" ht="22.5" customHeight="1" x14ac:dyDescent="0.35">
      <c r="A60" s="1051"/>
      <c r="B60" s="1049"/>
      <c r="C60" s="1049"/>
      <c r="D60" s="1049"/>
      <c r="E60" s="1049"/>
      <c r="F60" s="1049"/>
      <c r="G60" s="1049"/>
      <c r="H60" s="1049"/>
      <c r="I60" s="1050"/>
      <c r="J60" s="1050"/>
    </row>
    <row r="61" spans="1:10" ht="22.5" customHeight="1" x14ac:dyDescent="0.35">
      <c r="A61" s="1051"/>
      <c r="B61" s="1053"/>
      <c r="C61" s="1053"/>
      <c r="D61" s="1053"/>
      <c r="E61" s="1053"/>
      <c r="F61" s="1053"/>
      <c r="G61" s="1053"/>
      <c r="H61" s="1053"/>
      <c r="I61" s="1050"/>
      <c r="J61" s="1050"/>
    </row>
    <row r="62" spans="1:10" ht="22.5" customHeight="1" x14ac:dyDescent="0.35">
      <c r="A62" s="1051"/>
      <c r="B62" s="1052"/>
      <c r="C62" s="1052"/>
      <c r="D62" s="1052"/>
      <c r="E62" s="1052"/>
      <c r="F62" s="1052"/>
      <c r="G62" s="1052"/>
      <c r="H62" s="1052"/>
      <c r="I62" s="1050"/>
      <c r="J62" s="1050"/>
    </row>
    <row r="63" spans="1:10" ht="22.5" customHeight="1" x14ac:dyDescent="0.35">
      <c r="A63" s="1051"/>
      <c r="B63" s="1052"/>
      <c r="C63" s="1052"/>
      <c r="D63" s="1052"/>
      <c r="E63" s="1052"/>
      <c r="F63" s="1052"/>
      <c r="G63" s="1052"/>
      <c r="H63" s="1052"/>
      <c r="I63" s="1050"/>
      <c r="J63" s="1050"/>
    </row>
    <row r="64" spans="1:10" ht="22.5" customHeight="1" x14ac:dyDescent="0.35">
      <c r="A64" s="1051"/>
      <c r="B64" s="1052"/>
      <c r="C64" s="1052"/>
      <c r="D64" s="1052"/>
      <c r="E64" s="1052"/>
      <c r="F64" s="1052"/>
      <c r="G64" s="1052"/>
      <c r="H64" s="1052"/>
      <c r="I64" s="1050"/>
      <c r="J64" s="1050"/>
    </row>
    <row r="65" spans="1:1" ht="22.5" customHeight="1" x14ac:dyDescent="0.35">
      <c r="A65" s="1054"/>
    </row>
    <row r="66" spans="1:1" ht="22.5" customHeight="1" x14ac:dyDescent="0.35">
      <c r="A66" s="1054"/>
    </row>
    <row r="67" spans="1:1" ht="22.5" customHeight="1" x14ac:dyDescent="0.35">
      <c r="A67" s="1054"/>
    </row>
    <row r="68" spans="1:1" ht="22.5" customHeight="1" x14ac:dyDescent="0.35">
      <c r="A68" s="1054"/>
    </row>
    <row r="69" spans="1:1" ht="22.5" customHeight="1" x14ac:dyDescent="0.35">
      <c r="A69" s="1054"/>
    </row>
    <row r="70" spans="1:1" ht="22.5" customHeight="1" x14ac:dyDescent="0.35">
      <c r="A70" s="1054"/>
    </row>
    <row r="71" spans="1:1" ht="22.5" customHeight="1" x14ac:dyDescent="0.35">
      <c r="A71" s="1054"/>
    </row>
    <row r="72" spans="1:1" ht="22.5" customHeight="1" x14ac:dyDescent="0.35">
      <c r="A72" s="1054"/>
    </row>
    <row r="73" spans="1:1" ht="22.5" customHeight="1" x14ac:dyDescent="0.35">
      <c r="A73" s="1054"/>
    </row>
    <row r="74" spans="1:1" ht="22.5" customHeight="1" x14ac:dyDescent="0.35">
      <c r="A74" s="1054"/>
    </row>
    <row r="75" spans="1:1" ht="22.5" customHeight="1" x14ac:dyDescent="0.35">
      <c r="A75" s="1054"/>
    </row>
    <row r="76" spans="1:1" ht="22.5" customHeight="1" x14ac:dyDescent="0.35">
      <c r="A76" s="1054"/>
    </row>
    <row r="77" spans="1:1" ht="22.5" customHeight="1" x14ac:dyDescent="0.35">
      <c r="A77" s="1054"/>
    </row>
    <row r="78" spans="1:1" ht="22.5" customHeight="1" x14ac:dyDescent="0.35">
      <c r="A78" s="1054"/>
    </row>
    <row r="79" spans="1:1" ht="22.5" customHeight="1" x14ac:dyDescent="0.35">
      <c r="A79" s="1054"/>
    </row>
    <row r="80" spans="1:1" ht="22.5" customHeight="1" x14ac:dyDescent="0.35">
      <c r="A80" s="1054"/>
    </row>
    <row r="81" spans="1:1" ht="22.5" customHeight="1" x14ac:dyDescent="0.35">
      <c r="A81" s="1054"/>
    </row>
    <row r="82" spans="1:1" ht="22.5" customHeight="1" x14ac:dyDescent="0.35">
      <c r="A82" s="1054"/>
    </row>
    <row r="83" spans="1:1" ht="22.5" customHeight="1" x14ac:dyDescent="0.35">
      <c r="A83" s="1054"/>
    </row>
    <row r="84" spans="1:1" ht="22.5" customHeight="1" x14ac:dyDescent="0.35">
      <c r="A84" s="1054"/>
    </row>
    <row r="85" spans="1:1" ht="22.5" customHeight="1" x14ac:dyDescent="0.35"/>
    <row r="86" spans="1:1" ht="22.5" customHeight="1" x14ac:dyDescent="0.35"/>
    <row r="87" spans="1:1" ht="22.5" customHeight="1" x14ac:dyDescent="0.35"/>
    <row r="88" spans="1:1" ht="22.5" customHeight="1" x14ac:dyDescent="0.35"/>
    <row r="89" spans="1:1" ht="22.5" customHeight="1" x14ac:dyDescent="0.35"/>
    <row r="90" spans="1:1" ht="22.5" customHeight="1" x14ac:dyDescent="0.35"/>
    <row r="91" spans="1:1" ht="22.5" customHeight="1" x14ac:dyDescent="0.35"/>
    <row r="92" spans="1:1" ht="22.5" customHeight="1" x14ac:dyDescent="0.35"/>
    <row r="93" spans="1:1" ht="22.5" customHeight="1" x14ac:dyDescent="0.35"/>
    <row r="94" spans="1:1" ht="22.5" customHeight="1" x14ac:dyDescent="0.35"/>
    <row r="95" spans="1:1" ht="22.5" customHeight="1" x14ac:dyDescent="0.35"/>
    <row r="96" spans="1:1" ht="22.5" customHeight="1" x14ac:dyDescent="0.35"/>
    <row r="97" ht="22.5" customHeight="1" x14ac:dyDescent="0.35"/>
    <row r="98" ht="22.5" customHeight="1" x14ac:dyDescent="0.35"/>
    <row r="99" ht="22.5" customHeight="1" x14ac:dyDescent="0.35"/>
    <row r="100" ht="22.5" customHeight="1" x14ac:dyDescent="0.35"/>
    <row r="101" ht="22.5" customHeight="1" x14ac:dyDescent="0.35"/>
    <row r="102" ht="22.5" customHeight="1" x14ac:dyDescent="0.35"/>
    <row r="103" ht="22.5" customHeight="1" x14ac:dyDescent="0.35"/>
    <row r="104" ht="22.5" customHeight="1" x14ac:dyDescent="0.35"/>
    <row r="105" ht="22.5" customHeight="1" x14ac:dyDescent="0.35"/>
    <row r="106" ht="22.5" customHeight="1" x14ac:dyDescent="0.35"/>
    <row r="107" ht="22.5" customHeight="1" x14ac:dyDescent="0.35"/>
    <row r="108" ht="22.5" customHeight="1" x14ac:dyDescent="0.35"/>
    <row r="109" ht="22.5" customHeight="1" x14ac:dyDescent="0.35"/>
    <row r="110" ht="22.5" customHeight="1" x14ac:dyDescent="0.35"/>
    <row r="111" ht="22.5" customHeight="1" x14ac:dyDescent="0.35"/>
    <row r="112" ht="22.5" customHeight="1" x14ac:dyDescent="0.35"/>
    <row r="113" ht="22.5" customHeight="1" x14ac:dyDescent="0.35"/>
    <row r="114" ht="22.5" customHeight="1" x14ac:dyDescent="0.35"/>
    <row r="115" ht="22.5" customHeight="1" x14ac:dyDescent="0.35"/>
    <row r="116" ht="22.5" customHeight="1" x14ac:dyDescent="0.35"/>
    <row r="117" ht="22.5" customHeight="1" x14ac:dyDescent="0.35"/>
    <row r="118" ht="22.5" customHeight="1" x14ac:dyDescent="0.35"/>
    <row r="119" ht="22.5" customHeight="1" x14ac:dyDescent="0.35"/>
    <row r="120" ht="22.5" customHeight="1" x14ac:dyDescent="0.35"/>
    <row r="121" ht="22.5" customHeight="1" x14ac:dyDescent="0.35"/>
    <row r="122" ht="22.5" customHeight="1" x14ac:dyDescent="0.35"/>
    <row r="123" ht="22.5" customHeight="1" x14ac:dyDescent="0.35"/>
    <row r="124" ht="22.5" customHeight="1" x14ac:dyDescent="0.35"/>
    <row r="125" ht="22.5" customHeight="1" x14ac:dyDescent="0.35"/>
    <row r="126" ht="22.5" customHeight="1" x14ac:dyDescent="0.35"/>
    <row r="127" ht="22.5" customHeight="1" x14ac:dyDescent="0.35"/>
    <row r="128" ht="22.5" customHeight="1" x14ac:dyDescent="0.35"/>
    <row r="129" ht="22.5" customHeight="1" x14ac:dyDescent="0.35"/>
    <row r="130" ht="22.5" customHeight="1" x14ac:dyDescent="0.35"/>
    <row r="131" ht="22.5" customHeight="1" x14ac:dyDescent="0.35"/>
    <row r="132" ht="22.5" customHeight="1" x14ac:dyDescent="0.35"/>
    <row r="133" ht="22.5" customHeight="1" x14ac:dyDescent="0.35"/>
    <row r="134" ht="22.5" customHeight="1" x14ac:dyDescent="0.35"/>
    <row r="135" ht="22.5" customHeight="1" x14ac:dyDescent="0.35"/>
    <row r="136" ht="22.5" customHeight="1" x14ac:dyDescent="0.35"/>
    <row r="137" ht="22.5" customHeight="1" x14ac:dyDescent="0.35"/>
    <row r="138" ht="22.5" customHeight="1" x14ac:dyDescent="0.35"/>
    <row r="139" ht="22.5" customHeight="1" x14ac:dyDescent="0.35"/>
    <row r="140" ht="22.5" customHeight="1" x14ac:dyDescent="0.35"/>
    <row r="141" ht="22.5" customHeight="1" x14ac:dyDescent="0.35"/>
    <row r="142" ht="22.5" customHeight="1" x14ac:dyDescent="0.35"/>
    <row r="143" ht="22.5" customHeight="1" x14ac:dyDescent="0.35"/>
    <row r="144" ht="22.5" customHeight="1" x14ac:dyDescent="0.35"/>
    <row r="145" spans="1:1" ht="22.5" customHeight="1" x14ac:dyDescent="0.35"/>
    <row r="146" spans="1:1" ht="22.5" customHeight="1" x14ac:dyDescent="0.35"/>
    <row r="147" spans="1:1" ht="22.5" customHeight="1" x14ac:dyDescent="0.35"/>
    <row r="148" spans="1:1" ht="22.5" customHeight="1" x14ac:dyDescent="0.35"/>
    <row r="149" spans="1:1" ht="22.5" customHeight="1" x14ac:dyDescent="0.35"/>
    <row r="150" spans="1:1" ht="22.5" customHeight="1" x14ac:dyDescent="0.35"/>
    <row r="151" spans="1:1" ht="22.5" customHeight="1" x14ac:dyDescent="0.35"/>
    <row r="152" spans="1:1" ht="22.5" customHeight="1" x14ac:dyDescent="0.35"/>
    <row r="153" spans="1:1" ht="22.5" customHeight="1" x14ac:dyDescent="0.35"/>
    <row r="154" spans="1:1" ht="22.5" customHeight="1" x14ac:dyDescent="0.35"/>
    <row r="155" spans="1:1" ht="22.5" customHeight="1" x14ac:dyDescent="0.35">
      <c r="A155" s="1054" t="str">
        <f t="shared" ref="A155:A204" si="0">MID(B105,1,20)</f>
        <v/>
      </c>
    </row>
    <row r="156" spans="1:1" ht="22.5" customHeight="1" x14ac:dyDescent="0.35">
      <c r="A156" s="1054" t="str">
        <f t="shared" si="0"/>
        <v/>
      </c>
    </row>
    <row r="157" spans="1:1" ht="22.5" customHeight="1" x14ac:dyDescent="0.35">
      <c r="A157" s="1054" t="str">
        <f t="shared" si="0"/>
        <v/>
      </c>
    </row>
    <row r="158" spans="1:1" ht="22.5" customHeight="1" x14ac:dyDescent="0.35">
      <c r="A158" s="1054" t="str">
        <f t="shared" si="0"/>
        <v/>
      </c>
    </row>
    <row r="159" spans="1:1" ht="22.5" customHeight="1" x14ac:dyDescent="0.35">
      <c r="A159" s="1054" t="str">
        <f t="shared" si="0"/>
        <v/>
      </c>
    </row>
    <row r="160" spans="1:1" ht="22.5" customHeight="1" x14ac:dyDescent="0.35">
      <c r="A160" s="1054" t="str">
        <f t="shared" si="0"/>
        <v/>
      </c>
    </row>
    <row r="161" spans="1:1" ht="22.5" customHeight="1" x14ac:dyDescent="0.35">
      <c r="A161" s="1054" t="str">
        <f t="shared" si="0"/>
        <v/>
      </c>
    </row>
    <row r="162" spans="1:1" ht="22.5" customHeight="1" x14ac:dyDescent="0.35">
      <c r="A162" s="1054" t="str">
        <f t="shared" si="0"/>
        <v/>
      </c>
    </row>
    <row r="163" spans="1:1" ht="22.5" customHeight="1" x14ac:dyDescent="0.35">
      <c r="A163" s="1054" t="str">
        <f t="shared" si="0"/>
        <v/>
      </c>
    </row>
    <row r="164" spans="1:1" ht="22.5" customHeight="1" x14ac:dyDescent="0.35">
      <c r="A164" s="1054" t="str">
        <f t="shared" si="0"/>
        <v/>
      </c>
    </row>
    <row r="165" spans="1:1" ht="22.5" customHeight="1" x14ac:dyDescent="0.35">
      <c r="A165" s="1054" t="str">
        <f t="shared" si="0"/>
        <v/>
      </c>
    </row>
    <row r="166" spans="1:1" ht="22.5" customHeight="1" x14ac:dyDescent="0.35">
      <c r="A166" s="1054" t="str">
        <f t="shared" si="0"/>
        <v/>
      </c>
    </row>
    <row r="167" spans="1:1" ht="22.5" customHeight="1" x14ac:dyDescent="0.35">
      <c r="A167" s="1054" t="str">
        <f t="shared" si="0"/>
        <v/>
      </c>
    </row>
    <row r="168" spans="1:1" ht="22.5" customHeight="1" x14ac:dyDescent="0.35">
      <c r="A168" s="1054" t="str">
        <f t="shared" si="0"/>
        <v/>
      </c>
    </row>
    <row r="169" spans="1:1" ht="22.5" customHeight="1" x14ac:dyDescent="0.35">
      <c r="A169" s="1054" t="str">
        <f t="shared" si="0"/>
        <v/>
      </c>
    </row>
    <row r="170" spans="1:1" ht="22.5" customHeight="1" x14ac:dyDescent="0.35">
      <c r="A170" s="1054" t="str">
        <f t="shared" si="0"/>
        <v/>
      </c>
    </row>
    <row r="171" spans="1:1" ht="22.5" customHeight="1" x14ac:dyDescent="0.35">
      <c r="A171" s="1054" t="str">
        <f t="shared" si="0"/>
        <v/>
      </c>
    </row>
    <row r="172" spans="1:1" ht="22.5" customHeight="1" x14ac:dyDescent="0.35">
      <c r="A172" s="1054" t="str">
        <f t="shared" si="0"/>
        <v/>
      </c>
    </row>
    <row r="173" spans="1:1" ht="22.5" customHeight="1" x14ac:dyDescent="0.35">
      <c r="A173" s="1054" t="str">
        <f t="shared" si="0"/>
        <v/>
      </c>
    </row>
    <row r="174" spans="1:1" ht="22.5" customHeight="1" x14ac:dyDescent="0.35">
      <c r="A174" s="1054" t="str">
        <f t="shared" si="0"/>
        <v/>
      </c>
    </row>
    <row r="175" spans="1:1" ht="22.5" customHeight="1" x14ac:dyDescent="0.35">
      <c r="A175" s="1054" t="str">
        <f t="shared" si="0"/>
        <v/>
      </c>
    </row>
    <row r="176" spans="1:1" ht="22.5" customHeight="1" x14ac:dyDescent="0.35">
      <c r="A176" s="1054" t="str">
        <f t="shared" si="0"/>
        <v/>
      </c>
    </row>
    <row r="177" spans="1:1" ht="22.5" customHeight="1" x14ac:dyDescent="0.35">
      <c r="A177" s="1054" t="str">
        <f t="shared" si="0"/>
        <v/>
      </c>
    </row>
    <row r="178" spans="1:1" ht="22.5" customHeight="1" x14ac:dyDescent="0.35">
      <c r="A178" s="1054" t="str">
        <f t="shared" si="0"/>
        <v/>
      </c>
    </row>
    <row r="179" spans="1:1" ht="22.5" customHeight="1" x14ac:dyDescent="0.35">
      <c r="A179" s="1054" t="str">
        <f t="shared" si="0"/>
        <v/>
      </c>
    </row>
    <row r="180" spans="1:1" ht="22.5" customHeight="1" x14ac:dyDescent="0.35">
      <c r="A180" s="1054" t="str">
        <f t="shared" si="0"/>
        <v/>
      </c>
    </row>
    <row r="181" spans="1:1" ht="22.5" customHeight="1" x14ac:dyDescent="0.35">
      <c r="A181" s="1054" t="str">
        <f t="shared" si="0"/>
        <v/>
      </c>
    </row>
    <row r="182" spans="1:1" ht="22.5" customHeight="1" x14ac:dyDescent="0.35">
      <c r="A182" s="1054" t="str">
        <f t="shared" si="0"/>
        <v/>
      </c>
    </row>
    <row r="183" spans="1:1" ht="22.5" customHeight="1" x14ac:dyDescent="0.35">
      <c r="A183" s="1054" t="str">
        <f t="shared" si="0"/>
        <v/>
      </c>
    </row>
    <row r="184" spans="1:1" ht="22.5" customHeight="1" x14ac:dyDescent="0.35">
      <c r="A184" s="1054" t="str">
        <f t="shared" si="0"/>
        <v/>
      </c>
    </row>
    <row r="185" spans="1:1" ht="22.5" customHeight="1" x14ac:dyDescent="0.35">
      <c r="A185" s="1054" t="str">
        <f t="shared" si="0"/>
        <v/>
      </c>
    </row>
    <row r="186" spans="1:1" ht="22.5" customHeight="1" x14ac:dyDescent="0.35">
      <c r="A186" s="1054" t="str">
        <f t="shared" si="0"/>
        <v/>
      </c>
    </row>
    <row r="187" spans="1:1" ht="22.5" customHeight="1" x14ac:dyDescent="0.35">
      <c r="A187" s="1054" t="str">
        <f t="shared" si="0"/>
        <v/>
      </c>
    </row>
    <row r="188" spans="1:1" ht="22.5" customHeight="1" x14ac:dyDescent="0.35">
      <c r="A188" s="1054" t="str">
        <f t="shared" si="0"/>
        <v/>
      </c>
    </row>
    <row r="189" spans="1:1" ht="22.5" customHeight="1" x14ac:dyDescent="0.35">
      <c r="A189" s="1054" t="str">
        <f t="shared" si="0"/>
        <v/>
      </c>
    </row>
    <row r="190" spans="1:1" ht="22.5" customHeight="1" x14ac:dyDescent="0.35">
      <c r="A190" s="1054" t="str">
        <f t="shared" si="0"/>
        <v/>
      </c>
    </row>
    <row r="191" spans="1:1" ht="22.5" customHeight="1" x14ac:dyDescent="0.35">
      <c r="A191" s="1054" t="str">
        <f t="shared" si="0"/>
        <v/>
      </c>
    </row>
    <row r="192" spans="1:1" ht="22.5" customHeight="1" x14ac:dyDescent="0.35">
      <c r="A192" s="1054" t="str">
        <f t="shared" si="0"/>
        <v/>
      </c>
    </row>
    <row r="193" spans="1:1" ht="22.5" customHeight="1" x14ac:dyDescent="0.35">
      <c r="A193" s="1054" t="str">
        <f t="shared" si="0"/>
        <v/>
      </c>
    </row>
    <row r="194" spans="1:1" ht="22.5" customHeight="1" x14ac:dyDescent="0.35">
      <c r="A194" s="1054" t="str">
        <f t="shared" si="0"/>
        <v/>
      </c>
    </row>
    <row r="195" spans="1:1" ht="22.5" customHeight="1" x14ac:dyDescent="0.35">
      <c r="A195" s="1054" t="str">
        <f t="shared" si="0"/>
        <v/>
      </c>
    </row>
    <row r="196" spans="1:1" ht="22.5" customHeight="1" x14ac:dyDescent="0.35">
      <c r="A196" s="1054" t="str">
        <f t="shared" si="0"/>
        <v/>
      </c>
    </row>
    <row r="197" spans="1:1" ht="22.5" customHeight="1" x14ac:dyDescent="0.35">
      <c r="A197" s="1054" t="str">
        <f t="shared" si="0"/>
        <v/>
      </c>
    </row>
    <row r="198" spans="1:1" ht="22.5" customHeight="1" x14ac:dyDescent="0.35">
      <c r="A198" s="1054" t="str">
        <f t="shared" si="0"/>
        <v/>
      </c>
    </row>
    <row r="199" spans="1:1" ht="22.5" customHeight="1" x14ac:dyDescent="0.35">
      <c r="A199" s="1054" t="str">
        <f t="shared" si="0"/>
        <v/>
      </c>
    </row>
    <row r="200" spans="1:1" ht="22.5" customHeight="1" x14ac:dyDescent="0.35">
      <c r="A200" s="1054" t="str">
        <f t="shared" si="0"/>
        <v/>
      </c>
    </row>
    <row r="201" spans="1:1" ht="22.5" customHeight="1" x14ac:dyDescent="0.35">
      <c r="A201" s="1054" t="str">
        <f t="shared" si="0"/>
        <v/>
      </c>
    </row>
    <row r="202" spans="1:1" ht="22.5" customHeight="1" x14ac:dyDescent="0.35">
      <c r="A202" s="1054" t="str">
        <f t="shared" si="0"/>
        <v/>
      </c>
    </row>
    <row r="203" spans="1:1" ht="22.5" customHeight="1" x14ac:dyDescent="0.35">
      <c r="A203" s="1054" t="str">
        <f t="shared" si="0"/>
        <v/>
      </c>
    </row>
    <row r="204" spans="1:1" ht="22.5" customHeight="1" x14ac:dyDescent="0.35">
      <c r="A204" s="1054" t="str">
        <f t="shared" si="0"/>
        <v/>
      </c>
    </row>
    <row r="205" spans="1:1" ht="22.5" customHeight="1" x14ac:dyDescent="0.35"/>
    <row r="206" spans="1:1" ht="22.5" customHeight="1" x14ac:dyDescent="0.35"/>
    <row r="207" spans="1:1" ht="22.5" customHeight="1" x14ac:dyDescent="0.35"/>
    <row r="208" spans="1:1" ht="22.5" customHeight="1" x14ac:dyDescent="0.35"/>
  </sheetData>
  <hyperlinks>
    <hyperlink ref="A11" location="'II-2.1.1'!A1" display="Cuadro Nº II-2.1.1  "/>
    <hyperlink ref="A13" location="' II-2.1.2'!A1" display="Cuadro Nº II-2.1.2  "/>
    <hyperlink ref="A15" location="'II-2.1.3'!A1" display="Cuadro Nº II-2.1.3  "/>
    <hyperlink ref="A17" location="'II-2.1.4'!A1" display="Cuadro Nº II-2.1.4  "/>
    <hyperlink ref="A20" location="'II-2.2.1'!A1" display="Cuadro Nº II-2.2.1  "/>
    <hyperlink ref="A22" location="'II-2.2.2'!A1" display="Cuadro Nº II-2.2.2  "/>
    <hyperlink ref="A24" location="'II-2.2.3'!A1" display="Cuadro Nº II-2.2.3  "/>
    <hyperlink ref="A26" location="'II-2.2.4'!A1" display="Cuadro Nº II-2.2.4  "/>
    <hyperlink ref="A28" location="'II-2.2.5'!A1" display="Cuadro Nº II-2.2.5  "/>
    <hyperlink ref="A30" location="'II-2.2.6'!A1" display="Cuadro Nº II-2.2.6  "/>
    <hyperlink ref="A32" location="'II-2.2.7'!A1" display="Cuadro Nº II-2.2.7  "/>
    <hyperlink ref="A34" location="'II-2.2.8'!A1" display="Cuadro Nº II-2.2.8  "/>
    <hyperlink ref="A36" location="'II-2.2.9'!A1" display="Cuadro Nº II-2.2.9  "/>
    <hyperlink ref="A38" location="'II-2.2.10'!A1" display="Cuadro Nº II-2.2.10 "/>
    <hyperlink ref="A40" location="'II-2.2.11'!A1" display="Cuadro Nº II-2.2.11 "/>
    <hyperlink ref="A42" location="'II-2.2.12'!A1" display="Cuadro Nº II-2.2.12 "/>
    <hyperlink ref="A44" location="'II-2.2.13'!A1" display="Cuadro Nº II-2.2.13 "/>
    <hyperlink ref="A46" location="'II-2.2.14'!A1" display="Cuadro Nº II-2.2.14 "/>
    <hyperlink ref="A48" location="'II-2.2.15'!A1" display="Cuadro Nº II-2.2.15 "/>
    <hyperlink ref="A50" location="'II-2.2.16'!A1" display="Cuadro Nº II-2.2.16 "/>
    <hyperlink ref="A52" location="'II-2.2.17'!A1" display="Cuadro Nº II-2.2.17 "/>
    <hyperlink ref="A54" location="'II-2.2.18'!A1" display="Cuadro Nº II-2.2.18 "/>
    <hyperlink ref="A57" location="'II-2.3.1 '!A1" display="Cuadro Nº II-2.3.1  "/>
    <hyperlink ref="A59" location="'II-2.3.2 '!A1" display="Cuadro Nº II-2.3.2  "/>
  </hyperlinks>
  <pageMargins left="0.7" right="0.7" top="0.75" bottom="0.75" header="0.51180555555555496" footer="0.51180555555555496"/>
  <pageSetup firstPageNumber="0" orientation="portrait" useFirstPageNumber="1"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BH60"/>
  <sheetViews>
    <sheetView showRowColHeaders="0" zoomScale="87" zoomScaleNormal="87" workbookViewId="0">
      <selection activeCell="I4" sqref="I4"/>
    </sheetView>
  </sheetViews>
  <sheetFormatPr baseColWidth="10" defaultColWidth="10.69140625" defaultRowHeight="21" x14ac:dyDescent="0.35"/>
  <cols>
    <col min="1" max="1" width="10.765625"/>
    <col min="2" max="2" width="5.4609375" customWidth="1"/>
    <col min="3" max="6" width="5.765625" customWidth="1"/>
    <col min="7" max="7" width="5.4609375" customWidth="1"/>
    <col min="11" max="11" width="6.69140625" hidden="1" customWidth="1"/>
  </cols>
  <sheetData>
    <row r="1" spans="1:60" ht="53.25" customHeight="1" x14ac:dyDescent="0.35">
      <c r="A1" s="1374" t="s">
        <v>2003</v>
      </c>
      <c r="B1" s="1374"/>
      <c r="C1" s="1374"/>
      <c r="D1" s="1374"/>
      <c r="E1" s="1300" t="s">
        <v>45</v>
      </c>
      <c r="F1" s="1300"/>
      <c r="G1" s="1300"/>
      <c r="H1" s="626"/>
      <c r="I1" s="626"/>
      <c r="J1" s="626"/>
      <c r="K1" s="626"/>
      <c r="L1" s="626"/>
      <c r="M1" s="626"/>
      <c r="N1" s="626"/>
      <c r="O1" s="626"/>
      <c r="P1" s="626"/>
      <c r="Q1" s="626"/>
      <c r="R1" s="626"/>
      <c r="S1" s="626"/>
      <c r="T1" s="626"/>
      <c r="U1" s="626"/>
      <c r="V1" s="626"/>
      <c r="W1" s="626"/>
      <c r="X1" s="626"/>
      <c r="Y1" s="626"/>
      <c r="Z1" s="626"/>
      <c r="AA1" s="626"/>
      <c r="AB1" s="626"/>
      <c r="AC1" s="626"/>
      <c r="AD1" s="626"/>
      <c r="AE1" s="626"/>
      <c r="AF1" s="626"/>
      <c r="AG1" s="626"/>
      <c r="AH1" s="626"/>
      <c r="AI1" s="626"/>
      <c r="AJ1" s="626"/>
      <c r="AK1" s="626"/>
      <c r="AL1" s="626"/>
      <c r="AM1" s="626"/>
      <c r="AN1" s="626"/>
      <c r="AO1" s="626"/>
      <c r="AP1" s="626"/>
      <c r="AQ1" s="626"/>
      <c r="AR1" s="626"/>
      <c r="AS1" s="626"/>
      <c r="AT1" s="626"/>
      <c r="AU1" s="626"/>
      <c r="AV1" s="626"/>
      <c r="AW1" s="626"/>
      <c r="AX1" s="626"/>
      <c r="AY1" s="626"/>
      <c r="AZ1" s="626"/>
      <c r="BA1" s="626"/>
      <c r="BB1" s="626"/>
      <c r="BC1" s="626"/>
      <c r="BD1" s="626"/>
      <c r="BE1" s="626"/>
      <c r="BF1" s="626"/>
    </row>
    <row r="2" spans="1:60" ht="12.75" customHeight="1" x14ac:dyDescent="0.35">
      <c r="A2" s="111"/>
      <c r="B2" s="111"/>
      <c r="C2" s="111"/>
      <c r="D2" s="111"/>
      <c r="E2" s="1300"/>
      <c r="F2" s="1300"/>
      <c r="G2" s="1300"/>
      <c r="H2" s="626"/>
      <c r="I2" s="626"/>
      <c r="J2" s="626"/>
      <c r="K2" s="626"/>
      <c r="L2" s="626"/>
      <c r="M2" s="626"/>
      <c r="N2" s="626"/>
      <c r="O2" s="626"/>
      <c r="P2" s="626"/>
      <c r="Q2" s="626"/>
      <c r="R2" s="626"/>
      <c r="S2" s="626"/>
      <c r="T2" s="626"/>
      <c r="U2" s="626"/>
      <c r="V2" s="626"/>
      <c r="W2" s="626"/>
      <c r="X2" s="626"/>
      <c r="Y2" s="626"/>
      <c r="Z2" s="626"/>
      <c r="AA2" s="626"/>
      <c r="AB2" s="626"/>
      <c r="AC2" s="626"/>
      <c r="AD2" s="626"/>
      <c r="AE2" s="626"/>
      <c r="AF2" s="626"/>
      <c r="AG2" s="626"/>
      <c r="AH2" s="626"/>
      <c r="AI2" s="626"/>
      <c r="AJ2" s="626"/>
      <c r="AK2" s="626"/>
      <c r="AL2" s="626"/>
      <c r="AM2" s="626"/>
      <c r="AN2" s="626"/>
      <c r="AO2" s="626"/>
      <c r="AP2" s="626"/>
      <c r="AQ2" s="626"/>
      <c r="AR2" s="626"/>
      <c r="AS2" s="626"/>
      <c r="AT2" s="626"/>
      <c r="AU2" s="626"/>
      <c r="AV2" s="626"/>
      <c r="AW2" s="626"/>
      <c r="AX2" s="626"/>
      <c r="AY2" s="626"/>
      <c r="AZ2" s="626"/>
      <c r="BA2" s="626"/>
      <c r="BB2" s="626"/>
      <c r="BC2" s="626"/>
      <c r="BD2" s="626"/>
      <c r="BE2" s="626"/>
      <c r="BF2" s="626"/>
    </row>
    <row r="3" spans="1:60" ht="20.25" customHeight="1" x14ac:dyDescent="0.35">
      <c r="A3" s="137" t="s">
        <v>243</v>
      </c>
      <c r="B3" s="111"/>
      <c r="C3" s="111"/>
      <c r="D3" s="111"/>
      <c r="E3" s="111"/>
      <c r="F3" s="111"/>
      <c r="G3" s="111"/>
    </row>
    <row r="4" spans="1:60" ht="72.75" customHeight="1" x14ac:dyDescent="0.35">
      <c r="A4" s="1372" t="s">
        <v>244</v>
      </c>
      <c r="B4" s="1372"/>
      <c r="C4" s="1372"/>
      <c r="D4" s="1372"/>
      <c r="E4" s="1372"/>
      <c r="F4" s="1372"/>
      <c r="G4" s="628"/>
      <c r="H4" s="626"/>
      <c r="I4" s="626"/>
      <c r="J4" s="626"/>
      <c r="K4" s="626"/>
      <c r="L4" s="626"/>
      <c r="M4" s="626"/>
      <c r="N4" s="626"/>
      <c r="O4" s="626"/>
      <c r="P4" s="626"/>
      <c r="Q4" s="626"/>
      <c r="R4" s="626"/>
      <c r="S4" s="626"/>
      <c r="T4" s="626"/>
      <c r="U4" s="626"/>
      <c r="V4" s="626"/>
      <c r="W4" s="626"/>
      <c r="X4" s="626"/>
      <c r="Y4" s="626"/>
      <c r="Z4" s="626"/>
      <c r="AA4" s="626"/>
      <c r="AB4" s="626"/>
      <c r="AC4" s="626"/>
      <c r="AD4" s="626"/>
      <c r="AE4" s="626"/>
      <c r="AF4" s="626"/>
      <c r="AG4" s="626"/>
      <c r="AH4" s="626"/>
      <c r="AI4" s="626"/>
      <c r="AJ4" s="626"/>
      <c r="AK4" s="626"/>
      <c r="AL4" s="626"/>
      <c r="AM4" s="626"/>
      <c r="AN4" s="626"/>
      <c r="AO4" s="626"/>
      <c r="AP4" s="626"/>
      <c r="AQ4" s="626"/>
      <c r="AR4" s="626"/>
      <c r="AS4" s="626"/>
      <c r="AT4" s="626"/>
      <c r="AU4" s="626"/>
      <c r="AV4" s="626"/>
      <c r="AW4" s="626"/>
      <c r="AX4" s="626"/>
      <c r="AY4" s="626"/>
      <c r="AZ4" s="626"/>
      <c r="BA4" s="626"/>
      <c r="BB4" s="626"/>
      <c r="BC4" s="626"/>
      <c r="BD4" s="626"/>
      <c r="BE4" s="626"/>
      <c r="BF4" s="626"/>
      <c r="BG4" s="626"/>
      <c r="BH4" s="626"/>
    </row>
    <row r="5" spans="1:60" ht="15" customHeight="1" x14ac:dyDescent="0.35">
      <c r="A5" s="1354" t="s">
        <v>60</v>
      </c>
      <c r="B5" s="1105"/>
      <c r="C5" s="1373" t="s">
        <v>62</v>
      </c>
      <c r="D5" s="1373"/>
      <c r="E5" s="1373"/>
      <c r="F5" s="1373"/>
      <c r="G5" s="626"/>
      <c r="H5" s="626"/>
      <c r="I5" s="626"/>
      <c r="J5" s="626"/>
      <c r="K5" s="626"/>
      <c r="L5" s="626"/>
      <c r="M5" s="626"/>
      <c r="N5" s="626"/>
      <c r="O5" s="626"/>
      <c r="P5" s="626"/>
      <c r="Q5" s="626"/>
      <c r="R5" s="626"/>
      <c r="S5" s="626"/>
      <c r="T5" s="626"/>
      <c r="U5" s="626"/>
      <c r="V5" s="626"/>
      <c r="W5" s="626"/>
      <c r="X5" s="626"/>
      <c r="Y5" s="626"/>
      <c r="Z5" s="626"/>
      <c r="AA5" s="626"/>
      <c r="AB5" s="626"/>
      <c r="AC5" s="626"/>
      <c r="AD5" s="626"/>
      <c r="AE5" s="626"/>
      <c r="AF5" s="626"/>
      <c r="AG5" s="626"/>
      <c r="AH5" s="626"/>
      <c r="AI5" s="626"/>
      <c r="AJ5" s="626"/>
      <c r="AK5" s="626"/>
      <c r="AL5" s="626"/>
      <c r="AM5" s="626"/>
      <c r="AN5" s="626"/>
      <c r="AO5" s="626"/>
      <c r="AP5" s="626"/>
      <c r="AQ5" s="626"/>
      <c r="AR5" s="626"/>
      <c r="AS5" s="626"/>
      <c r="AT5" s="626"/>
      <c r="AU5" s="626"/>
      <c r="AV5" s="626"/>
      <c r="AW5" s="626"/>
      <c r="AX5" s="626"/>
      <c r="AY5" s="626"/>
      <c r="AZ5" s="626"/>
      <c r="BA5" s="626"/>
      <c r="BB5" s="626"/>
      <c r="BC5" s="626"/>
      <c r="BD5" s="626"/>
      <c r="BE5" s="626"/>
      <c r="BF5" s="626"/>
      <c r="BG5" s="626"/>
      <c r="BH5" s="626"/>
    </row>
    <row r="6" spans="1:60" ht="14.25" customHeight="1" x14ac:dyDescent="0.35">
      <c r="A6" s="1354"/>
      <c r="B6" s="1317" t="s">
        <v>61</v>
      </c>
      <c r="C6" s="1373" t="s">
        <v>245</v>
      </c>
      <c r="D6" s="1373"/>
      <c r="E6" s="1373"/>
      <c r="F6" s="1373"/>
      <c r="G6" s="626"/>
      <c r="H6" s="626"/>
      <c r="I6" s="626"/>
      <c r="J6" s="626"/>
      <c r="K6" s="626"/>
      <c r="L6" s="626"/>
      <c r="M6" s="626"/>
      <c r="N6" s="626"/>
      <c r="O6" s="626"/>
      <c r="P6" s="626"/>
      <c r="Q6" s="626"/>
      <c r="R6" s="626"/>
      <c r="S6" s="626"/>
      <c r="T6" s="626"/>
      <c r="U6" s="626"/>
      <c r="V6" s="626"/>
      <c r="W6" s="626"/>
      <c r="X6" s="626"/>
      <c r="Y6" s="626"/>
      <c r="Z6" s="626"/>
      <c r="AA6" s="626"/>
      <c r="AB6" s="626"/>
      <c r="AC6" s="626"/>
      <c r="AD6" s="626"/>
      <c r="AE6" s="626"/>
      <c r="AF6" s="626"/>
      <c r="AG6" s="626"/>
      <c r="AH6" s="626"/>
      <c r="AI6" s="626"/>
      <c r="AJ6" s="626"/>
      <c r="AK6" s="626"/>
      <c r="AL6" s="626"/>
      <c r="AM6" s="626"/>
      <c r="AN6" s="626"/>
      <c r="AO6" s="626"/>
      <c r="AP6" s="626"/>
      <c r="AQ6" s="626"/>
      <c r="AR6" s="626"/>
      <c r="AS6" s="626"/>
      <c r="AT6" s="626"/>
      <c r="AU6" s="626"/>
      <c r="AV6" s="626"/>
      <c r="AW6" s="626"/>
      <c r="AX6" s="626"/>
      <c r="AY6" s="626"/>
      <c r="AZ6" s="626"/>
      <c r="BA6" s="626"/>
      <c r="BB6" s="626"/>
      <c r="BC6" s="626"/>
      <c r="BD6" s="626"/>
      <c r="BE6" s="626"/>
      <c r="BF6" s="626"/>
      <c r="BG6" s="626"/>
      <c r="BH6" s="626"/>
    </row>
    <row r="7" spans="1:60" ht="13.5" customHeight="1" x14ac:dyDescent="0.35">
      <c r="A7" s="1354"/>
      <c r="B7" s="1317"/>
      <c r="C7" s="1373" t="s">
        <v>63</v>
      </c>
      <c r="D7" s="1373"/>
      <c r="E7" s="1373" t="s">
        <v>64</v>
      </c>
      <c r="F7" s="1373"/>
      <c r="G7" s="626"/>
      <c r="H7" s="626"/>
      <c r="I7" s="626"/>
      <c r="J7" s="626"/>
      <c r="K7" s="626"/>
      <c r="L7" s="626"/>
      <c r="M7" s="626"/>
      <c r="N7" s="626"/>
      <c r="O7" s="626"/>
      <c r="P7" s="626"/>
      <c r="Q7" s="626"/>
      <c r="R7" s="626"/>
      <c r="S7" s="626"/>
      <c r="T7" s="626"/>
      <c r="U7" s="626"/>
      <c r="V7" s="626"/>
      <c r="W7" s="626"/>
      <c r="X7" s="626"/>
      <c r="Y7" s="626"/>
      <c r="Z7" s="626"/>
      <c r="AA7" s="626"/>
      <c r="AB7" s="626"/>
      <c r="AC7" s="626"/>
      <c r="AD7" s="626"/>
      <c r="AE7" s="626"/>
      <c r="AF7" s="626"/>
      <c r="AG7" s="626"/>
      <c r="AH7" s="626"/>
      <c r="AI7" s="626"/>
      <c r="AJ7" s="626"/>
      <c r="AK7" s="626"/>
      <c r="AL7" s="626"/>
      <c r="AM7" s="626"/>
      <c r="AN7" s="626"/>
      <c r="AO7" s="626"/>
      <c r="AP7" s="626"/>
      <c r="AQ7" s="626"/>
      <c r="AR7" s="626"/>
      <c r="AS7" s="626"/>
      <c r="AT7" s="626"/>
      <c r="AU7" s="626"/>
      <c r="AV7" s="626"/>
      <c r="AW7" s="626"/>
      <c r="AX7" s="626"/>
      <c r="AY7" s="626"/>
      <c r="AZ7" s="626"/>
      <c r="BA7" s="626"/>
      <c r="BB7" s="626"/>
      <c r="BC7" s="626"/>
      <c r="BD7" s="626"/>
      <c r="BE7" s="626"/>
      <c r="BF7" s="626"/>
      <c r="BG7" s="626"/>
      <c r="BH7" s="626"/>
    </row>
    <row r="8" spans="1:60" ht="8.25" customHeight="1" x14ac:dyDescent="0.35">
      <c r="A8" s="1354"/>
      <c r="B8" s="1317"/>
      <c r="C8" s="1371" t="s">
        <v>246</v>
      </c>
      <c r="D8" s="1371" t="s">
        <v>247</v>
      </c>
      <c r="E8" s="1371" t="s">
        <v>246</v>
      </c>
      <c r="F8" s="1371" t="s">
        <v>247</v>
      </c>
      <c r="G8" s="626"/>
      <c r="H8" s="626"/>
      <c r="I8" s="626"/>
      <c r="J8" s="626"/>
      <c r="K8" s="626"/>
      <c r="L8" s="626"/>
      <c r="M8" s="626"/>
      <c r="N8" s="626"/>
      <c r="O8" s="626"/>
      <c r="P8" s="626"/>
      <c r="Q8" s="626"/>
      <c r="R8" s="626"/>
      <c r="S8" s="626"/>
      <c r="T8" s="626"/>
      <c r="U8" s="626"/>
      <c r="V8" s="626"/>
      <c r="W8" s="626"/>
      <c r="X8" s="626"/>
      <c r="Y8" s="626"/>
      <c r="Z8" s="626"/>
      <c r="AA8" s="626"/>
      <c r="AB8" s="626"/>
      <c r="AC8" s="626"/>
      <c r="AD8" s="626"/>
      <c r="AE8" s="626"/>
      <c r="AF8" s="626"/>
      <c r="AG8" s="626"/>
      <c r="AH8" s="626"/>
      <c r="AI8" s="626"/>
      <c r="AJ8" s="626"/>
      <c r="AK8" s="626"/>
      <c r="AL8" s="626"/>
      <c r="AM8" s="626"/>
      <c r="AN8" s="626"/>
      <c r="AO8" s="626"/>
      <c r="AP8" s="626"/>
      <c r="AQ8" s="626"/>
      <c r="AR8" s="626"/>
      <c r="AS8" s="626"/>
      <c r="AT8" s="626"/>
      <c r="AU8" s="626"/>
      <c r="AV8" s="626"/>
      <c r="AW8" s="626"/>
      <c r="AX8" s="626"/>
      <c r="AY8" s="626"/>
      <c r="AZ8" s="626"/>
      <c r="BA8" s="626"/>
      <c r="BB8" s="626"/>
      <c r="BC8" s="626"/>
      <c r="BD8" s="626"/>
      <c r="BE8" s="626"/>
      <c r="BF8" s="626"/>
      <c r="BG8" s="626"/>
      <c r="BH8" s="626"/>
    </row>
    <row r="9" spans="1:60" ht="7.5" customHeight="1" x14ac:dyDescent="0.35">
      <c r="A9" s="1354"/>
      <c r="B9" s="1317"/>
      <c r="C9" s="1371"/>
      <c r="D9" s="1371"/>
      <c r="E9" s="1371"/>
      <c r="F9" s="1371"/>
      <c r="G9" s="626"/>
      <c r="H9" s="626"/>
      <c r="I9" s="626"/>
      <c r="J9" s="626"/>
      <c r="K9" s="626"/>
      <c r="L9" s="626"/>
      <c r="M9" s="626"/>
      <c r="N9" s="626"/>
      <c r="O9" s="626"/>
      <c r="P9" s="626"/>
      <c r="Q9" s="626"/>
      <c r="R9" s="626"/>
      <c r="S9" s="626"/>
      <c r="T9" s="626"/>
      <c r="U9" s="626"/>
      <c r="V9" s="626"/>
      <c r="W9" s="626"/>
      <c r="X9" s="626"/>
      <c r="Y9" s="626"/>
      <c r="Z9" s="626"/>
      <c r="AA9" s="626"/>
      <c r="AB9" s="626"/>
      <c r="AC9" s="626"/>
      <c r="AD9" s="626"/>
      <c r="AE9" s="626"/>
      <c r="AF9" s="626"/>
      <c r="AG9" s="626"/>
      <c r="AH9" s="626"/>
      <c r="AI9" s="626"/>
      <c r="AJ9" s="626"/>
      <c r="AK9" s="626"/>
      <c r="AL9" s="626"/>
      <c r="AM9" s="626"/>
      <c r="AN9" s="626"/>
      <c r="AO9" s="626"/>
      <c r="AP9" s="626"/>
      <c r="AQ9" s="626"/>
      <c r="AR9" s="626"/>
      <c r="AS9" s="626"/>
      <c r="AT9" s="626"/>
      <c r="AU9" s="626"/>
      <c r="AV9" s="626"/>
      <c r="AW9" s="626"/>
      <c r="AX9" s="626"/>
      <c r="AY9" s="626"/>
      <c r="AZ9" s="626"/>
      <c r="BA9" s="626"/>
      <c r="BB9" s="626"/>
      <c r="BC9" s="626"/>
      <c r="BD9" s="626"/>
      <c r="BE9" s="626"/>
      <c r="BF9" s="626"/>
      <c r="BG9" s="626"/>
      <c r="BH9" s="626"/>
    </row>
    <row r="10" spans="1:60" ht="16.5" customHeight="1" x14ac:dyDescent="0.35">
      <c r="A10" s="74" t="s">
        <v>61</v>
      </c>
      <c r="B10" s="63">
        <f t="shared" ref="B10:B30" si="0">+C10+D10+E10+F10</f>
        <v>2453</v>
      </c>
      <c r="C10" s="60">
        <f>SUM(C11:C12)</f>
        <v>1955</v>
      </c>
      <c r="D10" s="60">
        <f>SUM(D11:D12)</f>
        <v>81</v>
      </c>
      <c r="E10" s="60">
        <f>SUM(E11,E12)</f>
        <v>355</v>
      </c>
      <c r="F10" s="60">
        <f>SUM(F11:F12)</f>
        <v>62</v>
      </c>
      <c r="G10" s="626"/>
      <c r="H10" s="626"/>
      <c r="I10" s="626"/>
      <c r="J10" s="626"/>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N10" s="626"/>
      <c r="AO10" s="626"/>
      <c r="AP10" s="626"/>
      <c r="AQ10" s="626"/>
      <c r="AR10" s="626"/>
      <c r="AS10" s="626"/>
      <c r="AT10" s="626"/>
      <c r="AU10" s="626"/>
      <c r="AV10" s="626"/>
      <c r="AW10" s="626"/>
      <c r="AX10" s="626"/>
      <c r="AY10" s="626"/>
      <c r="AZ10" s="626"/>
      <c r="BA10" s="626"/>
      <c r="BB10" s="626"/>
      <c r="BC10" s="626"/>
      <c r="BD10" s="626"/>
      <c r="BE10" s="626"/>
      <c r="BF10" s="626"/>
      <c r="BG10" s="626"/>
      <c r="BH10" s="626"/>
    </row>
    <row r="11" spans="1:60" ht="18" customHeight="1" x14ac:dyDescent="0.35">
      <c r="A11" s="343" t="s">
        <v>70</v>
      </c>
      <c r="B11" s="63">
        <f t="shared" si="0"/>
        <v>471</v>
      </c>
      <c r="C11" s="540">
        <v>243</v>
      </c>
      <c r="D11" s="540">
        <v>27</v>
      </c>
      <c r="E11" s="540">
        <f>'II-2.1.4'!D11+'II-2.1.4'!E11</f>
        <v>169</v>
      </c>
      <c r="F11" s="540">
        <f>'II-2.1.4'!F11</f>
        <v>32</v>
      </c>
      <c r="G11" s="626"/>
      <c r="H11" s="626"/>
      <c r="I11" s="1075"/>
      <c r="J11" s="1075"/>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6"/>
      <c r="AM11" s="626"/>
      <c r="AN11" s="626"/>
      <c r="AO11" s="626"/>
      <c r="AP11" s="626"/>
      <c r="AQ11" s="626"/>
      <c r="AR11" s="626"/>
      <c r="AS11" s="626"/>
      <c r="AT11" s="626"/>
      <c r="AU11" s="626"/>
      <c r="AV11" s="626"/>
      <c r="AW11" s="626"/>
      <c r="AX11" s="626"/>
      <c r="AY11" s="626"/>
      <c r="AZ11" s="626"/>
      <c r="BA11" s="626"/>
      <c r="BB11" s="626"/>
      <c r="BC11" s="626"/>
      <c r="BD11" s="626"/>
      <c r="BE11" s="626"/>
      <c r="BF11" s="626"/>
      <c r="BG11" s="626"/>
      <c r="BH11" s="626"/>
    </row>
    <row r="12" spans="1:60" ht="16.5" customHeight="1" x14ac:dyDescent="0.35">
      <c r="A12" s="182" t="s">
        <v>71</v>
      </c>
      <c r="B12" s="63">
        <f t="shared" si="0"/>
        <v>1982</v>
      </c>
      <c r="C12" s="1239">
        <f>SUM(C13:C30)</f>
        <v>1712</v>
      </c>
      <c r="D12" s="541">
        <f>SUM(D13:D30)</f>
        <v>54</v>
      </c>
      <c r="E12" s="540">
        <f>SUM(E13:E30)</f>
        <v>186</v>
      </c>
      <c r="F12" s="541">
        <f>SUM(F13:F30)</f>
        <v>30</v>
      </c>
      <c r="G12" s="626"/>
      <c r="H12" s="626"/>
      <c r="I12" s="1076"/>
      <c r="J12" s="1077"/>
      <c r="K12" s="626"/>
      <c r="L12" s="626"/>
      <c r="M12" s="626"/>
      <c r="N12" s="626"/>
      <c r="O12" s="626"/>
      <c r="P12" s="626"/>
      <c r="Q12" s="626"/>
      <c r="R12" s="626"/>
      <c r="S12" s="626"/>
      <c r="T12" s="626"/>
      <c r="U12" s="626"/>
      <c r="V12" s="626"/>
      <c r="W12" s="626"/>
      <c r="X12" s="626"/>
      <c r="Y12" s="626"/>
      <c r="Z12" s="626"/>
      <c r="AA12" s="626"/>
      <c r="AB12" s="626"/>
      <c r="AC12" s="626"/>
      <c r="AD12" s="626"/>
      <c r="AE12" s="626"/>
      <c r="AF12" s="626"/>
      <c r="AG12" s="626"/>
      <c r="AH12" s="626"/>
      <c r="AI12" s="626"/>
      <c r="AJ12" s="626"/>
      <c r="AK12" s="626"/>
      <c r="AL12" s="626"/>
      <c r="AM12" s="626"/>
      <c r="AN12" s="626"/>
      <c r="AO12" s="626"/>
      <c r="AP12" s="626"/>
      <c r="AQ12" s="626"/>
      <c r="AR12" s="626"/>
      <c r="AS12" s="626"/>
      <c r="AT12" s="626"/>
      <c r="AU12" s="626"/>
      <c r="AV12" s="626"/>
      <c r="AW12" s="626"/>
      <c r="AX12" s="626"/>
      <c r="AY12" s="626"/>
      <c r="AZ12" s="626"/>
      <c r="BA12" s="626"/>
      <c r="BB12" s="626"/>
      <c r="BC12" s="626"/>
      <c r="BD12" s="626"/>
      <c r="BE12" s="626"/>
      <c r="BF12" s="626"/>
      <c r="BG12" s="626"/>
      <c r="BH12" s="626"/>
    </row>
    <row r="13" spans="1:60" ht="12.75" customHeight="1" x14ac:dyDescent="0.35">
      <c r="A13" s="182" t="s">
        <v>72</v>
      </c>
      <c r="B13" s="63">
        <f t="shared" si="0"/>
        <v>77</v>
      </c>
      <c r="C13" s="541">
        <v>71</v>
      </c>
      <c r="D13" s="540">
        <v>2</v>
      </c>
      <c r="E13" s="540">
        <f>'II-2.1.4'!D13+'II-2.1.4'!E13</f>
        <v>2</v>
      </c>
      <c r="F13" s="540">
        <f>'II-2.1.4'!F13</f>
        <v>2</v>
      </c>
      <c r="G13" s="626"/>
      <c r="H13" s="626"/>
      <c r="I13" s="1075"/>
      <c r="J13" s="1076"/>
      <c r="K13" s="626"/>
      <c r="L13" s="626"/>
      <c r="M13" s="626"/>
      <c r="N13" s="626"/>
      <c r="O13" s="626"/>
      <c r="P13" s="626"/>
      <c r="Q13" s="626"/>
      <c r="R13" s="626"/>
      <c r="S13" s="626"/>
      <c r="T13" s="626"/>
      <c r="U13" s="626"/>
      <c r="V13" s="626"/>
      <c r="W13" s="626"/>
      <c r="X13" s="626"/>
      <c r="Y13" s="626"/>
      <c r="Z13" s="626"/>
      <c r="AA13" s="626"/>
      <c r="AB13" s="626"/>
      <c r="AC13" s="626"/>
      <c r="AD13" s="626"/>
      <c r="AE13" s="626"/>
      <c r="AF13" s="626"/>
      <c r="AG13" s="626"/>
      <c r="AH13" s="626"/>
      <c r="AI13" s="626"/>
      <c r="AJ13" s="626"/>
      <c r="AK13" s="626"/>
      <c r="AL13" s="626"/>
      <c r="AM13" s="626"/>
      <c r="AN13" s="626"/>
      <c r="AO13" s="626"/>
      <c r="AP13" s="626"/>
      <c r="AQ13" s="626"/>
      <c r="AR13" s="626"/>
      <c r="AS13" s="626"/>
      <c r="AT13" s="626"/>
      <c r="AU13" s="626"/>
      <c r="AV13" s="626"/>
      <c r="AW13" s="626"/>
      <c r="AX13" s="626"/>
      <c r="AY13" s="626"/>
      <c r="AZ13" s="626"/>
      <c r="BA13" s="626"/>
      <c r="BB13" s="626"/>
      <c r="BC13" s="626"/>
      <c r="BD13" s="626"/>
      <c r="BE13" s="626"/>
      <c r="BF13" s="626"/>
      <c r="BG13" s="626"/>
      <c r="BH13" s="626"/>
    </row>
    <row r="14" spans="1:60" ht="12.75" customHeight="1" x14ac:dyDescent="0.35">
      <c r="A14" s="182" t="s">
        <v>73</v>
      </c>
      <c r="B14" s="63">
        <f t="shared" si="0"/>
        <v>317</v>
      </c>
      <c r="C14" s="541">
        <v>232</v>
      </c>
      <c r="D14" s="540">
        <v>11</v>
      </c>
      <c r="E14" s="540">
        <f>'II-2.1.4'!D14+'II-2.1.4'!E14</f>
        <v>68</v>
      </c>
      <c r="F14" s="540">
        <f>'II-2.1.4'!F14</f>
        <v>6</v>
      </c>
      <c r="G14" s="626"/>
      <c r="H14" s="626"/>
      <c r="I14" s="1075"/>
      <c r="J14" s="1076"/>
      <c r="K14" s="626"/>
      <c r="L14" s="626"/>
      <c r="M14" s="626"/>
      <c r="N14" s="626"/>
      <c r="O14" s="626"/>
      <c r="P14" s="626"/>
      <c r="Q14" s="626"/>
      <c r="R14" s="626"/>
      <c r="S14" s="626"/>
      <c r="T14" s="626"/>
      <c r="U14" s="626"/>
      <c r="V14" s="626"/>
      <c r="W14" s="626"/>
      <c r="X14" s="626"/>
      <c r="Y14" s="626"/>
      <c r="Z14" s="626"/>
      <c r="AA14" s="626"/>
      <c r="AB14" s="626"/>
      <c r="AC14" s="626"/>
      <c r="AD14" s="626"/>
      <c r="AE14" s="626"/>
      <c r="AF14" s="626"/>
      <c r="AG14" s="626"/>
      <c r="AH14" s="626"/>
      <c r="AI14" s="626"/>
      <c r="AJ14" s="626"/>
      <c r="AK14" s="626"/>
      <c r="AL14" s="626"/>
      <c r="AM14" s="626"/>
      <c r="AN14" s="626"/>
      <c r="AO14" s="626"/>
      <c r="AP14" s="626"/>
      <c r="AQ14" s="626"/>
      <c r="AR14" s="626"/>
      <c r="AS14" s="626"/>
      <c r="AT14" s="626"/>
      <c r="AU14" s="626"/>
      <c r="AV14" s="626"/>
      <c r="AW14" s="626"/>
      <c r="AX14" s="626"/>
      <c r="AY14" s="626"/>
      <c r="AZ14" s="626"/>
      <c r="BA14" s="626"/>
      <c r="BB14" s="626"/>
      <c r="BC14" s="626"/>
      <c r="BD14" s="626"/>
      <c r="BE14" s="626"/>
      <c r="BF14" s="626"/>
      <c r="BG14" s="626"/>
      <c r="BH14" s="626"/>
    </row>
    <row r="15" spans="1:60" ht="12.75" customHeight="1" x14ac:dyDescent="0.35">
      <c r="A15" s="182" t="s">
        <v>74</v>
      </c>
      <c r="B15" s="63">
        <f t="shared" si="0"/>
        <v>106</v>
      </c>
      <c r="C15" s="541">
        <v>97</v>
      </c>
      <c r="D15" s="540">
        <v>3</v>
      </c>
      <c r="E15" s="540">
        <f>'II-2.1.4'!D15+'II-2.1.4'!E15</f>
        <v>6</v>
      </c>
      <c r="F15" s="540">
        <f>'II-2.1.4'!F15</f>
        <v>0</v>
      </c>
      <c r="G15" s="626"/>
      <c r="H15" s="626"/>
      <c r="I15" s="1075"/>
      <c r="J15" s="1076"/>
      <c r="K15" s="626"/>
      <c r="L15" s="626"/>
      <c r="M15" s="626"/>
      <c r="N15" s="626"/>
      <c r="O15" s="626"/>
      <c r="P15" s="626"/>
      <c r="Q15" s="626"/>
      <c r="R15" s="626"/>
      <c r="S15" s="626"/>
      <c r="T15" s="626"/>
      <c r="U15" s="626"/>
      <c r="V15" s="626"/>
      <c r="W15" s="626"/>
      <c r="X15" s="626"/>
      <c r="Y15" s="626"/>
      <c r="Z15" s="626"/>
      <c r="AA15" s="626"/>
      <c r="AB15" s="626"/>
      <c r="AC15" s="626"/>
      <c r="AD15" s="626"/>
      <c r="AE15" s="626"/>
      <c r="AF15" s="626"/>
      <c r="AG15" s="626"/>
      <c r="AH15" s="626"/>
      <c r="AI15" s="626"/>
      <c r="AJ15" s="626"/>
      <c r="AK15" s="626"/>
      <c r="AL15" s="626"/>
      <c r="AM15" s="626"/>
      <c r="AN15" s="626"/>
      <c r="AO15" s="626"/>
      <c r="AP15" s="626"/>
      <c r="AQ15" s="626"/>
      <c r="AR15" s="626"/>
      <c r="AS15" s="626"/>
      <c r="AT15" s="626"/>
      <c r="AU15" s="626"/>
      <c r="AV15" s="626"/>
      <c r="AW15" s="626"/>
      <c r="AX15" s="626"/>
      <c r="AY15" s="626"/>
      <c r="AZ15" s="626"/>
      <c r="BA15" s="626"/>
      <c r="BB15" s="626"/>
      <c r="BC15" s="626"/>
      <c r="BD15" s="626"/>
      <c r="BE15" s="626"/>
      <c r="BF15" s="626"/>
      <c r="BG15" s="626"/>
      <c r="BH15" s="626"/>
    </row>
    <row r="16" spans="1:60" ht="12.75" customHeight="1" x14ac:dyDescent="0.35">
      <c r="A16" s="182" t="s">
        <v>75</v>
      </c>
      <c r="B16" s="63">
        <f t="shared" si="0"/>
        <v>137</v>
      </c>
      <c r="C16" s="541">
        <v>121</v>
      </c>
      <c r="D16" s="540">
        <v>4</v>
      </c>
      <c r="E16" s="540">
        <f>'II-2.1.4'!D16+'II-2.1.4'!E16</f>
        <v>11</v>
      </c>
      <c r="F16" s="540">
        <f>'II-2.1.4'!F16</f>
        <v>1</v>
      </c>
      <c r="G16" s="626"/>
      <c r="H16" s="626"/>
      <c r="I16" s="1075"/>
      <c r="J16" s="1076"/>
      <c r="K16" s="626"/>
      <c r="L16" s="626"/>
      <c r="M16" s="626"/>
      <c r="N16" s="626"/>
      <c r="O16" s="626"/>
      <c r="P16" s="626"/>
      <c r="Q16" s="626"/>
      <c r="R16" s="626"/>
      <c r="S16" s="626"/>
      <c r="T16" s="626"/>
      <c r="U16" s="626"/>
      <c r="V16" s="626"/>
      <c r="W16" s="626"/>
      <c r="X16" s="626"/>
      <c r="Y16" s="626"/>
      <c r="Z16" s="626"/>
      <c r="AA16" s="626"/>
      <c r="AB16" s="626"/>
      <c r="AC16" s="626"/>
      <c r="AD16" s="626"/>
      <c r="AE16" s="626"/>
      <c r="AF16" s="626"/>
      <c r="AG16" s="626"/>
      <c r="AH16" s="626"/>
      <c r="AI16" s="626"/>
      <c r="AJ16" s="626"/>
      <c r="AK16" s="626"/>
      <c r="AL16" s="626"/>
      <c r="AM16" s="626"/>
      <c r="AN16" s="626"/>
      <c r="AO16" s="626"/>
      <c r="AP16" s="626"/>
      <c r="AQ16" s="626"/>
      <c r="AR16" s="626"/>
      <c r="AS16" s="626"/>
      <c r="AT16" s="626"/>
      <c r="AU16" s="626"/>
      <c r="AV16" s="626"/>
      <c r="AW16" s="626"/>
      <c r="AX16" s="626"/>
      <c r="AY16" s="626"/>
      <c r="AZ16" s="626"/>
      <c r="BA16" s="626"/>
      <c r="BB16" s="626"/>
      <c r="BC16" s="626"/>
      <c r="BD16" s="626"/>
      <c r="BE16" s="626"/>
      <c r="BF16" s="626"/>
      <c r="BG16" s="626"/>
      <c r="BH16" s="626"/>
    </row>
    <row r="17" spans="1:60" ht="12.75" customHeight="1" x14ac:dyDescent="0.35">
      <c r="A17" s="182" t="s">
        <v>76</v>
      </c>
      <c r="B17" s="63">
        <f t="shared" si="0"/>
        <v>79</v>
      </c>
      <c r="C17" s="541">
        <v>74</v>
      </c>
      <c r="D17" s="540">
        <v>2</v>
      </c>
      <c r="E17" s="540">
        <f>'II-2.1.4'!D17+'II-2.1.4'!E17</f>
        <v>3</v>
      </c>
      <c r="F17" s="540">
        <f>'II-2.1.4'!F17</f>
        <v>0</v>
      </c>
      <c r="G17" s="626"/>
      <c r="H17" s="626"/>
      <c r="I17" s="1075"/>
      <c r="J17" s="1076"/>
      <c r="K17" s="626"/>
      <c r="L17" s="626"/>
      <c r="M17" s="626"/>
      <c r="N17" s="626"/>
      <c r="O17" s="626"/>
      <c r="P17" s="626"/>
      <c r="Q17" s="626"/>
      <c r="R17" s="626"/>
      <c r="S17" s="626"/>
      <c r="T17" s="626"/>
      <c r="U17" s="626"/>
      <c r="V17" s="626"/>
      <c r="W17" s="626"/>
      <c r="X17" s="626"/>
      <c r="Y17" s="626"/>
      <c r="Z17" s="626"/>
      <c r="AA17" s="626"/>
      <c r="AB17" s="626"/>
      <c r="AC17" s="626"/>
      <c r="AD17" s="626"/>
      <c r="AE17" s="626"/>
      <c r="AF17" s="626"/>
      <c r="AG17" s="626"/>
      <c r="AH17" s="626"/>
      <c r="AI17" s="626"/>
      <c r="AJ17" s="626"/>
      <c r="AK17" s="626"/>
      <c r="AL17" s="626"/>
      <c r="AM17" s="626"/>
      <c r="AN17" s="626"/>
      <c r="AO17" s="626"/>
      <c r="AP17" s="626"/>
      <c r="AQ17" s="626"/>
      <c r="AR17" s="626"/>
      <c r="AS17" s="626"/>
      <c r="AT17" s="626"/>
      <c r="AU17" s="626"/>
      <c r="AV17" s="626"/>
      <c r="AW17" s="626"/>
      <c r="AX17" s="626"/>
      <c r="AY17" s="626"/>
      <c r="AZ17" s="626"/>
      <c r="BA17" s="626"/>
      <c r="BB17" s="626"/>
      <c r="BC17" s="626"/>
      <c r="BD17" s="626"/>
      <c r="BE17" s="626"/>
      <c r="BF17" s="626"/>
      <c r="BG17" s="626"/>
      <c r="BH17" s="626"/>
    </row>
    <row r="18" spans="1:60" ht="12.75" customHeight="1" x14ac:dyDescent="0.35">
      <c r="A18" s="182" t="s">
        <v>77</v>
      </c>
      <c r="B18" s="63">
        <f t="shared" si="0"/>
        <v>38</v>
      </c>
      <c r="C18" s="541">
        <v>33</v>
      </c>
      <c r="D18" s="540">
        <v>1</v>
      </c>
      <c r="E18" s="540">
        <f>'II-2.1.4'!D18+'II-2.1.4'!E18</f>
        <v>4</v>
      </c>
      <c r="F18" s="540">
        <f>'II-2.1.4'!F18</f>
        <v>0</v>
      </c>
      <c r="G18" s="626"/>
      <c r="H18" s="626"/>
      <c r="I18" s="626"/>
      <c r="J18" s="1076"/>
      <c r="K18" s="626"/>
      <c r="L18" s="626"/>
      <c r="M18" s="626"/>
      <c r="N18" s="626"/>
      <c r="O18" s="626"/>
      <c r="P18" s="626"/>
      <c r="Q18" s="626"/>
      <c r="R18" s="626"/>
      <c r="S18" s="626"/>
      <c r="T18" s="626"/>
      <c r="U18" s="626"/>
      <c r="V18" s="626"/>
      <c r="W18" s="626"/>
      <c r="X18" s="626"/>
      <c r="Y18" s="626"/>
      <c r="Z18" s="626"/>
      <c r="AA18" s="626"/>
      <c r="AB18" s="626"/>
      <c r="AC18" s="626"/>
      <c r="AD18" s="626"/>
      <c r="AE18" s="626"/>
      <c r="AF18" s="626"/>
      <c r="AG18" s="626"/>
      <c r="AH18" s="626"/>
      <c r="AI18" s="626"/>
      <c r="AJ18" s="626"/>
      <c r="AK18" s="626"/>
      <c r="AL18" s="626"/>
      <c r="AM18" s="626"/>
      <c r="AN18" s="626"/>
      <c r="AO18" s="626"/>
      <c r="AP18" s="626"/>
      <c r="AQ18" s="626"/>
      <c r="AR18" s="626"/>
      <c r="AS18" s="626"/>
      <c r="AT18" s="626"/>
      <c r="AU18" s="626"/>
      <c r="AV18" s="626"/>
      <c r="AW18" s="626"/>
      <c r="AX18" s="626"/>
      <c r="AY18" s="626"/>
      <c r="AZ18" s="626"/>
      <c r="BA18" s="626"/>
      <c r="BB18" s="626"/>
      <c r="BC18" s="626"/>
      <c r="BD18" s="626"/>
      <c r="BE18" s="626"/>
      <c r="BF18" s="626"/>
      <c r="BG18" s="626"/>
      <c r="BH18" s="626"/>
    </row>
    <row r="19" spans="1:60" ht="12.75" customHeight="1" x14ac:dyDescent="0.35">
      <c r="A19" s="182" t="s">
        <v>78</v>
      </c>
      <c r="B19" s="63">
        <f t="shared" si="0"/>
        <v>99</v>
      </c>
      <c r="C19" s="541">
        <v>93</v>
      </c>
      <c r="D19" s="540">
        <v>2</v>
      </c>
      <c r="E19" s="540">
        <f>'II-2.1.4'!D19+'II-2.1.4'!E19</f>
        <v>4</v>
      </c>
      <c r="F19" s="540">
        <f>'II-2.1.4'!F19</f>
        <v>0</v>
      </c>
      <c r="G19" s="626"/>
      <c r="H19" s="626"/>
      <c r="I19" s="626"/>
      <c r="J19" s="1076"/>
      <c r="K19" s="626"/>
      <c r="L19" s="626"/>
      <c r="M19" s="626"/>
      <c r="N19" s="626"/>
      <c r="O19" s="626"/>
      <c r="P19" s="626"/>
      <c r="Q19" s="626"/>
      <c r="R19" s="626"/>
      <c r="S19" s="626"/>
      <c r="T19" s="626"/>
      <c r="U19" s="626"/>
      <c r="V19" s="626"/>
      <c r="W19" s="626"/>
      <c r="X19" s="626"/>
      <c r="Y19" s="626"/>
      <c r="Z19" s="626"/>
      <c r="AA19" s="626"/>
      <c r="AB19" s="626"/>
      <c r="AC19" s="626"/>
      <c r="AD19" s="626"/>
      <c r="AE19" s="626"/>
      <c r="AF19" s="626"/>
      <c r="AG19" s="626"/>
      <c r="AH19" s="626"/>
      <c r="AI19" s="626"/>
      <c r="AJ19" s="626"/>
      <c r="AK19" s="626"/>
      <c r="AL19" s="626"/>
      <c r="AM19" s="626"/>
      <c r="AN19" s="626"/>
      <c r="AO19" s="626"/>
      <c r="AP19" s="626"/>
      <c r="AQ19" s="626"/>
      <c r="AR19" s="626"/>
      <c r="AS19" s="626"/>
      <c r="AT19" s="626"/>
      <c r="AU19" s="626"/>
      <c r="AV19" s="626"/>
      <c r="AW19" s="626"/>
      <c r="AX19" s="626"/>
      <c r="AY19" s="626"/>
      <c r="AZ19" s="626"/>
      <c r="BA19" s="626"/>
      <c r="BB19" s="626"/>
      <c r="BC19" s="626"/>
      <c r="BD19" s="626"/>
      <c r="BE19" s="626"/>
      <c r="BF19" s="626"/>
      <c r="BG19" s="626"/>
      <c r="BH19" s="626"/>
    </row>
    <row r="20" spans="1:60" ht="12.75" customHeight="1" x14ac:dyDescent="0.35">
      <c r="A20" s="182" t="s">
        <v>79</v>
      </c>
      <c r="B20" s="63">
        <f t="shared" si="0"/>
        <v>90</v>
      </c>
      <c r="C20" s="541">
        <v>81</v>
      </c>
      <c r="D20" s="540">
        <v>2</v>
      </c>
      <c r="E20" s="540">
        <f>'II-2.1.4'!D20+'II-2.1.4'!E20</f>
        <v>6</v>
      </c>
      <c r="F20" s="540">
        <f>'II-2.1.4'!F20</f>
        <v>1</v>
      </c>
      <c r="G20" s="626"/>
      <c r="H20" s="626"/>
      <c r="I20" s="626"/>
      <c r="J20" s="1076"/>
      <c r="K20" s="626"/>
      <c r="L20" s="626"/>
      <c r="M20" s="626"/>
      <c r="N20" s="626"/>
      <c r="O20" s="626"/>
      <c r="P20" s="626"/>
      <c r="Q20" s="626"/>
      <c r="R20" s="626"/>
      <c r="S20" s="626"/>
      <c r="T20" s="626"/>
      <c r="U20" s="626"/>
      <c r="V20" s="626"/>
      <c r="W20" s="626"/>
      <c r="X20" s="626"/>
      <c r="Y20" s="626"/>
      <c r="Z20" s="626"/>
      <c r="AA20" s="626"/>
      <c r="AB20" s="626"/>
      <c r="AC20" s="626"/>
      <c r="AD20" s="626"/>
      <c r="AE20" s="626"/>
      <c r="AF20" s="626"/>
      <c r="AG20" s="626"/>
      <c r="AH20" s="626"/>
      <c r="AI20" s="626"/>
      <c r="AJ20" s="626"/>
      <c r="AK20" s="626"/>
      <c r="AL20" s="626"/>
      <c r="AM20" s="626"/>
      <c r="AN20" s="626"/>
      <c r="AO20" s="626"/>
      <c r="AP20" s="626"/>
      <c r="AQ20" s="626"/>
      <c r="AR20" s="626"/>
      <c r="AS20" s="626"/>
      <c r="AT20" s="626"/>
      <c r="AU20" s="626"/>
      <c r="AV20" s="626"/>
      <c r="AW20" s="626"/>
      <c r="AX20" s="626"/>
      <c r="AY20" s="626"/>
      <c r="AZ20" s="626"/>
      <c r="BA20" s="626"/>
      <c r="BB20" s="626"/>
      <c r="BC20" s="626"/>
      <c r="BD20" s="626"/>
      <c r="BE20" s="626"/>
      <c r="BF20" s="626"/>
      <c r="BG20" s="626"/>
      <c r="BH20" s="626"/>
    </row>
    <row r="21" spans="1:60" ht="12.75" customHeight="1" x14ac:dyDescent="0.35">
      <c r="A21" s="182" t="s">
        <v>80</v>
      </c>
      <c r="B21" s="63">
        <f t="shared" si="0"/>
        <v>113</v>
      </c>
      <c r="C21" s="541">
        <v>79</v>
      </c>
      <c r="D21" s="540">
        <v>4</v>
      </c>
      <c r="E21" s="540">
        <f>'II-2.1.4'!D21+'II-2.1.4'!E21</f>
        <v>28</v>
      </c>
      <c r="F21" s="540">
        <f>'II-2.1.4'!F21</f>
        <v>2</v>
      </c>
      <c r="G21" s="626"/>
      <c r="H21" s="626"/>
      <c r="I21" s="626"/>
      <c r="J21" s="1076"/>
      <c r="K21" s="626"/>
      <c r="L21" s="626"/>
      <c r="M21" s="626"/>
      <c r="N21" s="626"/>
      <c r="O21" s="626"/>
      <c r="P21" s="626"/>
      <c r="Q21" s="626"/>
      <c r="R21" s="626"/>
      <c r="S21" s="626"/>
      <c r="T21" s="626"/>
      <c r="U21" s="626"/>
      <c r="V21" s="626"/>
      <c r="W21" s="626"/>
      <c r="X21" s="626"/>
      <c r="Y21" s="626"/>
      <c r="Z21" s="626"/>
      <c r="AA21" s="626"/>
      <c r="AB21" s="626"/>
      <c r="AC21" s="626"/>
      <c r="AD21" s="626"/>
      <c r="AE21" s="626"/>
      <c r="AF21" s="626"/>
      <c r="AG21" s="626"/>
      <c r="AH21" s="626"/>
      <c r="AI21" s="626"/>
      <c r="AJ21" s="626"/>
      <c r="AK21" s="626"/>
      <c r="AL21" s="626"/>
      <c r="AM21" s="626"/>
      <c r="AN21" s="626"/>
      <c r="AO21" s="626"/>
      <c r="AP21" s="626"/>
      <c r="AQ21" s="626"/>
      <c r="AR21" s="626"/>
      <c r="AS21" s="626"/>
      <c r="AT21" s="626"/>
      <c r="AU21" s="626"/>
      <c r="AV21" s="626"/>
      <c r="AW21" s="626"/>
      <c r="AX21" s="626"/>
      <c r="AY21" s="626"/>
      <c r="AZ21" s="626"/>
      <c r="BA21" s="626"/>
      <c r="BB21" s="626"/>
      <c r="BC21" s="626"/>
      <c r="BD21" s="626"/>
      <c r="BE21" s="626"/>
      <c r="BF21" s="626"/>
      <c r="BG21" s="626"/>
      <c r="BH21" s="626"/>
    </row>
    <row r="22" spans="1:60" ht="12.75" customHeight="1" x14ac:dyDescent="0.35">
      <c r="A22" s="182" t="s">
        <v>81</v>
      </c>
      <c r="B22" s="63">
        <f t="shared" si="0"/>
        <v>119</v>
      </c>
      <c r="C22" s="541">
        <v>103</v>
      </c>
      <c r="D22" s="540">
        <v>2</v>
      </c>
      <c r="E22" s="540">
        <f>'II-2.1.4'!D22+'II-2.1.4'!E22</f>
        <v>9</v>
      </c>
      <c r="F22" s="540">
        <f>'II-2.1.4'!F22</f>
        <v>5</v>
      </c>
      <c r="G22" s="626"/>
      <c r="H22" s="626"/>
      <c r="I22" s="626"/>
      <c r="J22" s="1076"/>
      <c r="K22" s="626"/>
      <c r="L22" s="626"/>
      <c r="M22" s="626"/>
      <c r="N22" s="626"/>
      <c r="O22" s="626"/>
      <c r="P22" s="626"/>
      <c r="Q22" s="626"/>
      <c r="R22" s="626"/>
      <c r="S22" s="626"/>
      <c r="T22" s="626"/>
      <c r="U22" s="626"/>
      <c r="V22" s="626"/>
      <c r="W22" s="626"/>
      <c r="X22" s="626"/>
      <c r="Y22" s="626"/>
      <c r="Z22" s="626"/>
      <c r="AA22" s="626"/>
      <c r="AB22" s="626"/>
      <c r="AC22" s="626"/>
      <c r="AD22" s="626"/>
      <c r="AE22" s="626"/>
      <c r="AF22" s="626"/>
      <c r="AG22" s="626"/>
      <c r="AH22" s="626"/>
      <c r="AI22" s="626"/>
      <c r="AJ22" s="626"/>
      <c r="AK22" s="626"/>
      <c r="AL22" s="626"/>
      <c r="AM22" s="626"/>
      <c r="AN22" s="626"/>
      <c r="AO22" s="626"/>
      <c r="AP22" s="626"/>
      <c r="AQ22" s="626"/>
      <c r="AR22" s="626"/>
      <c r="AS22" s="626"/>
      <c r="AT22" s="626"/>
      <c r="AU22" s="626"/>
      <c r="AV22" s="626"/>
      <c r="AW22" s="626"/>
      <c r="AX22" s="626"/>
      <c r="AY22" s="626"/>
      <c r="AZ22" s="626"/>
      <c r="BA22" s="626"/>
      <c r="BB22" s="626"/>
      <c r="BC22" s="626"/>
      <c r="BD22" s="626"/>
      <c r="BE22" s="626"/>
      <c r="BF22" s="626"/>
      <c r="BG22" s="626"/>
      <c r="BH22" s="626"/>
    </row>
    <row r="23" spans="1:60" ht="12.75" customHeight="1" x14ac:dyDescent="0.35">
      <c r="A23" s="182" t="s">
        <v>82</v>
      </c>
      <c r="B23" s="63">
        <f t="shared" si="0"/>
        <v>67</v>
      </c>
      <c r="C23" s="541">
        <v>57</v>
      </c>
      <c r="D23" s="540">
        <v>2</v>
      </c>
      <c r="E23" s="540">
        <f>'II-2.1.4'!D23+'II-2.1.4'!E23</f>
        <v>7</v>
      </c>
      <c r="F23" s="540">
        <f>'II-2.1.4'!F23</f>
        <v>1</v>
      </c>
      <c r="G23" s="626"/>
      <c r="H23" s="626"/>
      <c r="I23" s="626"/>
      <c r="J23" s="1076"/>
      <c r="K23" s="626"/>
      <c r="L23" s="626"/>
      <c r="M23" s="626"/>
      <c r="N23" s="626"/>
      <c r="O23" s="626"/>
      <c r="P23" s="626"/>
      <c r="Q23" s="626"/>
      <c r="R23" s="626"/>
      <c r="S23" s="626"/>
      <c r="T23" s="626"/>
      <c r="U23" s="626"/>
      <c r="V23" s="626"/>
      <c r="W23" s="626"/>
      <c r="X23" s="626"/>
      <c r="Y23" s="626"/>
      <c r="Z23" s="626"/>
      <c r="AA23" s="626"/>
      <c r="AB23" s="626"/>
      <c r="AC23" s="626"/>
      <c r="AD23" s="626"/>
      <c r="AE23" s="626"/>
      <c r="AF23" s="626"/>
      <c r="AG23" s="626"/>
      <c r="AH23" s="626"/>
      <c r="AI23" s="626"/>
      <c r="AJ23" s="626"/>
      <c r="AK23" s="626"/>
      <c r="AL23" s="626"/>
      <c r="AM23" s="626"/>
      <c r="AN23" s="626"/>
      <c r="AO23" s="626"/>
      <c r="AP23" s="626"/>
      <c r="AQ23" s="626"/>
      <c r="AR23" s="626"/>
      <c r="AS23" s="626"/>
      <c r="AT23" s="626"/>
      <c r="AU23" s="626"/>
      <c r="AV23" s="626"/>
      <c r="AW23" s="626"/>
      <c r="AX23" s="626"/>
      <c r="AY23" s="626"/>
      <c r="AZ23" s="626"/>
      <c r="BA23" s="626"/>
      <c r="BB23" s="626"/>
      <c r="BC23" s="626"/>
      <c r="BD23" s="626"/>
      <c r="BE23" s="626"/>
      <c r="BF23" s="626"/>
      <c r="BG23" s="626"/>
      <c r="BH23" s="626"/>
    </row>
    <row r="24" spans="1:60" ht="12.75" customHeight="1" x14ac:dyDescent="0.35">
      <c r="A24" s="182" t="s">
        <v>83</v>
      </c>
      <c r="B24" s="63">
        <f t="shared" si="0"/>
        <v>128</v>
      </c>
      <c r="C24" s="541">
        <v>115</v>
      </c>
      <c r="D24" s="540">
        <v>4</v>
      </c>
      <c r="E24" s="540">
        <f>'II-2.1.4'!D24+'II-2.1.4'!E24</f>
        <v>7</v>
      </c>
      <c r="F24" s="540">
        <f>'II-2.1.4'!F24</f>
        <v>2</v>
      </c>
      <c r="G24" s="626"/>
      <c r="H24" s="626"/>
      <c r="I24" s="626"/>
      <c r="J24" s="1076"/>
      <c r="K24" s="626"/>
      <c r="L24" s="626"/>
      <c r="M24" s="626"/>
      <c r="N24" s="626"/>
      <c r="O24" s="626"/>
      <c r="P24" s="626"/>
      <c r="Q24" s="626"/>
      <c r="R24" s="626"/>
      <c r="S24" s="626"/>
      <c r="T24" s="626"/>
      <c r="U24" s="626"/>
      <c r="V24" s="626"/>
      <c r="W24" s="626"/>
      <c r="X24" s="626"/>
      <c r="Y24" s="626"/>
      <c r="Z24" s="626"/>
      <c r="AA24" s="626"/>
      <c r="AB24" s="626"/>
      <c r="AC24" s="626"/>
      <c r="AD24" s="626"/>
      <c r="AE24" s="626"/>
      <c r="AF24" s="626"/>
      <c r="AG24" s="626"/>
      <c r="AH24" s="626"/>
      <c r="AI24" s="626"/>
      <c r="AJ24" s="626"/>
      <c r="AK24" s="626"/>
      <c r="AL24" s="626"/>
      <c r="AM24" s="626"/>
      <c r="AN24" s="626"/>
      <c r="AO24" s="626"/>
      <c r="AP24" s="626"/>
      <c r="AQ24" s="626"/>
      <c r="AR24" s="626"/>
      <c r="AS24" s="626"/>
      <c r="AT24" s="626"/>
      <c r="AU24" s="626"/>
      <c r="AV24" s="626"/>
      <c r="AW24" s="626"/>
      <c r="AX24" s="626"/>
      <c r="AY24" s="626"/>
      <c r="AZ24" s="626"/>
      <c r="BA24" s="626"/>
      <c r="BB24" s="626"/>
      <c r="BC24" s="626"/>
      <c r="BD24" s="626"/>
      <c r="BE24" s="626"/>
      <c r="BF24" s="626"/>
      <c r="BG24" s="626"/>
      <c r="BH24" s="626"/>
    </row>
    <row r="25" spans="1:60" ht="12.75" customHeight="1" x14ac:dyDescent="0.35">
      <c r="A25" s="182" t="s">
        <v>84</v>
      </c>
      <c r="B25" s="63">
        <f t="shared" si="0"/>
        <v>77</v>
      </c>
      <c r="C25" s="541">
        <v>68</v>
      </c>
      <c r="D25" s="540">
        <v>3</v>
      </c>
      <c r="E25" s="540">
        <f>'II-2.1.4'!D25+'II-2.1.4'!E25</f>
        <v>4</v>
      </c>
      <c r="F25" s="540">
        <f>'II-2.1.4'!F25</f>
        <v>2</v>
      </c>
      <c r="G25" s="626"/>
      <c r="H25" s="626"/>
      <c r="I25" s="626"/>
      <c r="J25" s="1076"/>
      <c r="K25" s="626"/>
      <c r="L25" s="626"/>
      <c r="M25" s="626"/>
      <c r="N25" s="626"/>
      <c r="O25" s="626"/>
      <c r="P25" s="626"/>
      <c r="Q25" s="626"/>
      <c r="R25" s="626"/>
      <c r="S25" s="626"/>
      <c r="T25" s="626"/>
      <c r="U25" s="626"/>
      <c r="V25" s="626"/>
      <c r="W25" s="626"/>
      <c r="X25" s="626"/>
      <c r="Y25" s="626"/>
      <c r="Z25" s="626"/>
      <c r="AA25" s="626"/>
      <c r="AB25" s="626"/>
      <c r="AC25" s="626"/>
      <c r="AD25" s="626"/>
      <c r="AE25" s="626"/>
      <c r="AF25" s="626"/>
      <c r="AG25" s="626"/>
      <c r="AH25" s="626"/>
      <c r="AI25" s="626"/>
      <c r="AJ25" s="626"/>
      <c r="AK25" s="626"/>
      <c r="AL25" s="626"/>
      <c r="AM25" s="626"/>
      <c r="AN25" s="626"/>
      <c r="AO25" s="626"/>
      <c r="AP25" s="626"/>
      <c r="AQ25" s="626"/>
      <c r="AR25" s="626"/>
      <c r="AS25" s="626"/>
      <c r="AT25" s="626"/>
      <c r="AU25" s="626"/>
      <c r="AV25" s="626"/>
      <c r="AW25" s="626"/>
      <c r="AX25" s="626"/>
      <c r="AY25" s="626"/>
      <c r="AZ25" s="626"/>
      <c r="BA25" s="626"/>
      <c r="BB25" s="626"/>
      <c r="BC25" s="626"/>
      <c r="BD25" s="626"/>
      <c r="BE25" s="626"/>
      <c r="BF25" s="626"/>
      <c r="BG25" s="626"/>
      <c r="BH25" s="626"/>
    </row>
    <row r="26" spans="1:60" ht="12.75" customHeight="1" x14ac:dyDescent="0.35">
      <c r="A26" s="182" t="s">
        <v>85</v>
      </c>
      <c r="B26" s="63">
        <f t="shared" si="0"/>
        <v>113</v>
      </c>
      <c r="C26" s="541">
        <v>98</v>
      </c>
      <c r="D26" s="540">
        <v>3</v>
      </c>
      <c r="E26" s="540">
        <f>'II-2.1.4'!D26+'II-2.1.4'!E26</f>
        <v>8</v>
      </c>
      <c r="F26" s="540">
        <f>'II-2.1.4'!F26</f>
        <v>4</v>
      </c>
      <c r="G26" s="626"/>
      <c r="H26" s="626"/>
      <c r="I26" s="626"/>
      <c r="J26" s="1076"/>
      <c r="K26" s="626"/>
      <c r="L26" s="626"/>
      <c r="M26" s="626"/>
      <c r="N26" s="626"/>
      <c r="O26" s="626"/>
      <c r="P26" s="626"/>
      <c r="Q26" s="626"/>
      <c r="R26" s="626"/>
      <c r="S26" s="626"/>
      <c r="T26" s="626"/>
      <c r="U26" s="626"/>
      <c r="V26" s="626"/>
      <c r="W26" s="626"/>
      <c r="X26" s="626"/>
      <c r="Y26" s="626"/>
      <c r="Z26" s="626"/>
      <c r="AA26" s="626"/>
      <c r="AB26" s="626"/>
      <c r="AC26" s="626"/>
      <c r="AD26" s="626"/>
      <c r="AE26" s="626"/>
      <c r="AF26" s="626"/>
      <c r="AG26" s="626"/>
      <c r="AH26" s="626"/>
      <c r="AI26" s="626"/>
      <c r="AJ26" s="626"/>
      <c r="AK26" s="626"/>
      <c r="AL26" s="626"/>
      <c r="AM26" s="626"/>
      <c r="AN26" s="626"/>
      <c r="AO26" s="626"/>
      <c r="AP26" s="626"/>
      <c r="AQ26" s="626"/>
      <c r="AR26" s="626"/>
      <c r="AS26" s="626"/>
      <c r="AT26" s="626"/>
      <c r="AU26" s="626"/>
      <c r="AV26" s="626"/>
      <c r="AW26" s="626"/>
      <c r="AX26" s="626"/>
      <c r="AY26" s="626"/>
      <c r="AZ26" s="626"/>
      <c r="BA26" s="626"/>
      <c r="BB26" s="626"/>
      <c r="BC26" s="626"/>
      <c r="BD26" s="626"/>
      <c r="BE26" s="626"/>
      <c r="BF26" s="626"/>
      <c r="BG26" s="626"/>
      <c r="BH26" s="626"/>
    </row>
    <row r="27" spans="1:60" ht="12.75" customHeight="1" x14ac:dyDescent="0.35">
      <c r="A27" s="182" t="s">
        <v>86</v>
      </c>
      <c r="B27" s="63">
        <f t="shared" si="0"/>
        <v>117</v>
      </c>
      <c r="C27" s="541">
        <v>107</v>
      </c>
      <c r="D27" s="540">
        <v>3</v>
      </c>
      <c r="E27" s="540">
        <f>'II-2.1.4'!D27+'II-2.1.4'!E27</f>
        <v>7</v>
      </c>
      <c r="F27" s="540">
        <f>'II-2.1.4'!F27</f>
        <v>0</v>
      </c>
      <c r="G27" s="626"/>
      <c r="H27" s="626"/>
      <c r="I27" s="626"/>
      <c r="J27" s="1076"/>
      <c r="K27" s="626"/>
      <c r="L27" s="626"/>
      <c r="M27" s="626"/>
      <c r="N27" s="626"/>
      <c r="O27" s="626"/>
      <c r="P27" s="626"/>
      <c r="Q27" s="626"/>
      <c r="R27" s="626"/>
      <c r="S27" s="626"/>
      <c r="T27" s="626"/>
      <c r="U27" s="626"/>
      <c r="V27" s="626"/>
      <c r="W27" s="626"/>
      <c r="X27" s="626"/>
      <c r="Y27" s="626"/>
      <c r="Z27" s="626"/>
      <c r="AA27" s="626"/>
      <c r="AB27" s="626"/>
      <c r="AC27" s="626"/>
      <c r="AD27" s="626"/>
      <c r="AE27" s="626"/>
      <c r="AF27" s="626"/>
      <c r="AG27" s="626"/>
      <c r="AH27" s="626"/>
      <c r="AI27" s="626"/>
      <c r="AJ27" s="626"/>
      <c r="AK27" s="626"/>
      <c r="AL27" s="626"/>
      <c r="AM27" s="626"/>
      <c r="AN27" s="626"/>
      <c r="AO27" s="626"/>
      <c r="AP27" s="626"/>
      <c r="AQ27" s="626"/>
      <c r="AR27" s="626"/>
      <c r="AS27" s="626"/>
      <c r="AT27" s="626"/>
      <c r="AU27" s="626"/>
      <c r="AV27" s="626"/>
      <c r="AW27" s="626"/>
      <c r="AX27" s="626"/>
      <c r="AY27" s="626"/>
      <c r="AZ27" s="626"/>
      <c r="BA27" s="626"/>
      <c r="BB27" s="626"/>
      <c r="BC27" s="626"/>
      <c r="BD27" s="626"/>
      <c r="BE27" s="626"/>
      <c r="BF27" s="626"/>
      <c r="BG27" s="626"/>
      <c r="BH27" s="626"/>
    </row>
    <row r="28" spans="1:60" ht="12.75" customHeight="1" x14ac:dyDescent="0.35">
      <c r="A28" s="666" t="s">
        <v>87</v>
      </c>
      <c r="B28" s="63">
        <f t="shared" si="0"/>
        <v>101</v>
      </c>
      <c r="C28" s="541">
        <v>90</v>
      </c>
      <c r="D28" s="540">
        <v>3</v>
      </c>
      <c r="E28" s="540">
        <f>'II-2.1.4'!D28+'II-2.1.4'!E28</f>
        <v>4</v>
      </c>
      <c r="F28" s="540">
        <f>'II-2.1.4'!F28</f>
        <v>4</v>
      </c>
      <c r="G28" s="626"/>
      <c r="H28" s="626"/>
      <c r="I28" s="626"/>
      <c r="J28" s="1076"/>
      <c r="K28" s="626"/>
      <c r="L28" s="626"/>
      <c r="M28" s="626"/>
      <c r="N28" s="626"/>
      <c r="O28" s="626"/>
      <c r="P28" s="626"/>
      <c r="Q28" s="626"/>
      <c r="R28" s="626"/>
      <c r="S28" s="626"/>
      <c r="T28" s="626"/>
      <c r="U28" s="626"/>
      <c r="V28" s="626"/>
      <c r="W28" s="626"/>
      <c r="X28" s="626"/>
      <c r="Y28" s="626"/>
      <c r="Z28" s="626"/>
      <c r="AA28" s="626"/>
      <c r="AB28" s="626"/>
      <c r="AC28" s="626"/>
      <c r="AD28" s="626"/>
      <c r="AE28" s="626"/>
      <c r="AF28" s="626"/>
      <c r="AG28" s="626"/>
      <c r="AH28" s="626"/>
      <c r="AI28" s="626"/>
      <c r="AJ28" s="626"/>
      <c r="AK28" s="626"/>
      <c r="AL28" s="626"/>
      <c r="AM28" s="626"/>
      <c r="AN28" s="626"/>
      <c r="AO28" s="626"/>
      <c r="AP28" s="626"/>
      <c r="AQ28" s="626"/>
      <c r="AR28" s="626"/>
      <c r="AS28" s="626"/>
      <c r="AT28" s="626"/>
      <c r="AU28" s="626"/>
      <c r="AV28" s="626"/>
      <c r="AW28" s="626"/>
      <c r="AX28" s="626"/>
      <c r="AY28" s="626"/>
      <c r="AZ28" s="626"/>
      <c r="BA28" s="626"/>
      <c r="BB28" s="626"/>
      <c r="BC28" s="626"/>
      <c r="BD28" s="626"/>
      <c r="BE28" s="626"/>
      <c r="BF28" s="626"/>
      <c r="BG28" s="626"/>
      <c r="BH28" s="626"/>
    </row>
    <row r="29" spans="1:60" ht="12.75" customHeight="1" x14ac:dyDescent="0.35">
      <c r="A29" s="666" t="s">
        <v>88</v>
      </c>
      <c r="B29" s="63">
        <f t="shared" si="0"/>
        <v>138</v>
      </c>
      <c r="C29" s="541">
        <v>129</v>
      </c>
      <c r="D29" s="540">
        <v>2</v>
      </c>
      <c r="E29" s="540">
        <f>'II-2.1.4'!D29+'II-2.1.4'!E29</f>
        <v>7</v>
      </c>
      <c r="F29" s="540">
        <f>'II-2.1.4'!F29</f>
        <v>0</v>
      </c>
      <c r="G29" s="626"/>
      <c r="H29" s="626"/>
      <c r="I29" s="626"/>
      <c r="J29" s="1076"/>
      <c r="K29" s="626"/>
      <c r="L29" s="626"/>
      <c r="M29" s="626"/>
      <c r="N29" s="626"/>
      <c r="O29" s="626"/>
      <c r="P29" s="626"/>
      <c r="Q29" s="626"/>
      <c r="R29" s="626"/>
      <c r="S29" s="626"/>
      <c r="T29" s="626"/>
      <c r="U29" s="626"/>
      <c r="V29" s="626"/>
      <c r="W29" s="626"/>
      <c r="X29" s="626"/>
      <c r="Y29" s="626"/>
      <c r="Z29" s="626"/>
      <c r="AA29" s="626"/>
      <c r="AB29" s="626"/>
      <c r="AC29" s="626"/>
      <c r="AD29" s="626"/>
      <c r="AE29" s="626"/>
      <c r="AF29" s="626"/>
      <c r="AG29" s="626"/>
      <c r="AH29" s="626"/>
      <c r="AI29" s="626"/>
      <c r="AJ29" s="626"/>
      <c r="AK29" s="626"/>
      <c r="AL29" s="626"/>
      <c r="AM29" s="626"/>
      <c r="AN29" s="626"/>
      <c r="AO29" s="626"/>
      <c r="AP29" s="626"/>
      <c r="AQ29" s="626"/>
      <c r="AR29" s="626"/>
      <c r="AS29" s="626"/>
      <c r="AT29" s="626"/>
      <c r="AU29" s="626"/>
      <c r="AV29" s="626"/>
      <c r="AW29" s="626"/>
      <c r="AX29" s="626"/>
      <c r="AY29" s="626"/>
      <c r="AZ29" s="626"/>
      <c r="BA29" s="626"/>
      <c r="BB29" s="626"/>
    </row>
    <row r="30" spans="1:60" ht="12.75" customHeight="1" x14ac:dyDescent="0.35">
      <c r="A30" s="666" t="s">
        <v>89</v>
      </c>
      <c r="B30" s="63">
        <f t="shared" si="0"/>
        <v>66</v>
      </c>
      <c r="C30" s="541">
        <v>64</v>
      </c>
      <c r="D30" s="540">
        <v>1</v>
      </c>
      <c r="E30" s="540">
        <f>'II-2.1.4'!D30+'II-2.1.4'!E30</f>
        <v>1</v>
      </c>
      <c r="F30" s="540">
        <f>'II-2.1.4'!F30</f>
        <v>0</v>
      </c>
      <c r="G30" s="626"/>
      <c r="H30" s="626"/>
      <c r="I30" s="626"/>
      <c r="J30" s="1076"/>
      <c r="K30" s="626"/>
      <c r="L30" s="626"/>
      <c r="M30" s="626"/>
      <c r="N30" s="626"/>
      <c r="O30" s="626"/>
      <c r="P30" s="626"/>
      <c r="Q30" s="626"/>
      <c r="R30" s="626"/>
      <c r="S30" s="626"/>
      <c r="T30" s="626"/>
      <c r="U30" s="626"/>
      <c r="V30" s="626"/>
      <c r="W30" s="626"/>
      <c r="X30" s="626"/>
      <c r="Y30" s="626"/>
      <c r="Z30" s="626"/>
      <c r="AA30" s="626"/>
      <c r="AB30" s="626"/>
      <c r="AC30" s="626"/>
      <c r="AD30" s="626"/>
      <c r="AE30" s="626"/>
      <c r="AF30" s="626"/>
      <c r="AG30" s="626"/>
      <c r="AH30" s="626"/>
      <c r="AI30" s="626"/>
      <c r="AJ30" s="626"/>
      <c r="AK30" s="626"/>
      <c r="AL30" s="626"/>
      <c r="AM30" s="626"/>
      <c r="AN30" s="626"/>
      <c r="AO30" s="626"/>
      <c r="AP30" s="626"/>
      <c r="AQ30" s="626"/>
      <c r="AR30" s="626"/>
      <c r="AS30" s="626"/>
      <c r="AT30" s="626"/>
      <c r="AU30" s="626"/>
      <c r="AV30" s="626"/>
      <c r="AW30" s="626"/>
      <c r="AX30" s="626"/>
      <c r="AY30" s="626"/>
      <c r="AZ30" s="626"/>
      <c r="BA30" s="626"/>
      <c r="BB30" s="626"/>
    </row>
    <row r="31" spans="1:60" ht="24" customHeight="1" x14ac:dyDescent="0.35">
      <c r="A31" s="1338" t="s">
        <v>2010</v>
      </c>
      <c r="B31" s="1338"/>
      <c r="C31" s="1338"/>
      <c r="D31" s="1338"/>
      <c r="E31" s="1338"/>
      <c r="F31" s="1338"/>
      <c r="G31" s="1338"/>
      <c r="H31" s="1338"/>
      <c r="I31" s="626"/>
      <c r="J31" s="1075"/>
      <c r="K31" s="626"/>
      <c r="L31" s="626"/>
      <c r="M31" s="626"/>
      <c r="N31" s="626"/>
      <c r="O31" s="626"/>
      <c r="P31" s="626"/>
      <c r="Q31" s="626"/>
      <c r="R31" s="626"/>
      <c r="S31" s="626"/>
      <c r="T31" s="626"/>
      <c r="U31" s="626"/>
      <c r="V31" s="626"/>
      <c r="W31" s="626"/>
      <c r="X31" s="626"/>
      <c r="Y31" s="626"/>
      <c r="Z31" s="626"/>
      <c r="AA31" s="626"/>
      <c r="AB31" s="626"/>
      <c r="AC31" s="626"/>
      <c r="AD31" s="626"/>
      <c r="AE31" s="626"/>
      <c r="AF31" s="626"/>
      <c r="AG31" s="626"/>
      <c r="AH31" s="626"/>
      <c r="AI31" s="626"/>
      <c r="AJ31" s="626"/>
      <c r="AK31" s="626"/>
      <c r="AL31" s="626"/>
      <c r="AM31" s="626"/>
      <c r="AN31" s="626"/>
      <c r="AO31" s="626"/>
      <c r="AP31" s="626"/>
      <c r="AQ31" s="626"/>
      <c r="AR31" s="626"/>
      <c r="AS31" s="626"/>
      <c r="AT31" s="626"/>
      <c r="AU31" s="626"/>
      <c r="AV31" s="626"/>
      <c r="AW31" s="626"/>
      <c r="AX31" s="626"/>
      <c r="AY31" s="626"/>
      <c r="AZ31" s="626"/>
      <c r="BA31" s="626"/>
      <c r="BB31" s="626"/>
    </row>
    <row r="32" spans="1:60" ht="12.75" customHeight="1" x14ac:dyDescent="0.35">
      <c r="A32" s="625" t="s">
        <v>248</v>
      </c>
      <c r="B32" s="626"/>
      <c r="C32" s="626"/>
      <c r="D32" s="626"/>
      <c r="E32" s="626"/>
      <c r="F32" s="626"/>
      <c r="G32" s="626"/>
      <c r="H32" s="626"/>
      <c r="I32" s="626"/>
      <c r="J32" s="626"/>
      <c r="K32" s="626"/>
      <c r="L32" s="626"/>
    </row>
    <row r="33" s="626" customFormat="1" x14ac:dyDescent="0.35"/>
    <row r="34" s="626" customFormat="1" x14ac:dyDescent="0.35"/>
    <row r="35" s="626" customFormat="1" x14ac:dyDescent="0.35"/>
    <row r="36" s="626" customFormat="1" x14ac:dyDescent="0.35"/>
    <row r="37" s="626" customFormat="1" x14ac:dyDescent="0.35"/>
    <row r="38" s="626" customFormat="1" x14ac:dyDescent="0.35"/>
    <row r="39" s="626" customFormat="1" x14ac:dyDescent="0.35"/>
    <row r="40" s="626" customFormat="1" x14ac:dyDescent="0.35"/>
    <row r="41" s="626" customFormat="1" x14ac:dyDescent="0.35"/>
    <row r="42" s="626" customFormat="1" x14ac:dyDescent="0.35"/>
    <row r="43" s="626" customFormat="1" x14ac:dyDescent="0.35"/>
    <row r="44" s="626" customFormat="1" x14ac:dyDescent="0.35"/>
    <row r="45" s="626" customFormat="1" x14ac:dyDescent="0.35"/>
    <row r="46" s="626" customFormat="1" x14ac:dyDescent="0.35"/>
    <row r="47" s="626" customFormat="1" x14ac:dyDescent="0.35"/>
    <row r="48" s="626" customFormat="1" x14ac:dyDescent="0.35"/>
    <row r="49" s="626" customFormat="1" x14ac:dyDescent="0.35"/>
    <row r="50" s="626" customFormat="1" x14ac:dyDescent="0.35"/>
    <row r="51" s="626" customFormat="1" x14ac:dyDescent="0.35"/>
    <row r="52" s="626" customFormat="1" x14ac:dyDescent="0.35"/>
    <row r="53" s="626" customFormat="1" x14ac:dyDescent="0.35"/>
    <row r="54" s="626" customFormat="1" x14ac:dyDescent="0.35"/>
    <row r="55" s="626" customFormat="1" x14ac:dyDescent="0.35"/>
    <row r="56" s="626" customFormat="1" x14ac:dyDescent="0.35"/>
    <row r="57" s="626" customFormat="1" x14ac:dyDescent="0.35"/>
    <row r="58" s="626" customFormat="1" x14ac:dyDescent="0.35"/>
    <row r="59" s="626" customFormat="1" x14ac:dyDescent="0.35"/>
    <row r="60" s="626" customFormat="1" x14ac:dyDescent="0.35"/>
  </sheetData>
  <mergeCells count="14">
    <mergeCell ref="E1:G2"/>
    <mergeCell ref="A31:H31"/>
    <mergeCell ref="A5:A9"/>
    <mergeCell ref="B6:B9"/>
    <mergeCell ref="C8:C9"/>
    <mergeCell ref="D8:D9"/>
    <mergeCell ref="E8:E9"/>
    <mergeCell ref="F8:F9"/>
    <mergeCell ref="A4:F4"/>
    <mergeCell ref="C5:F5"/>
    <mergeCell ref="C6:F6"/>
    <mergeCell ref="C7:D7"/>
    <mergeCell ref="E7:F7"/>
    <mergeCell ref="A1:D1"/>
  </mergeCells>
  <printOptions horizontalCentered="1"/>
  <pageMargins left="0.75" right="0.75" top="0.98402777777777795" bottom="1" header="0.51180555555555496" footer="0.51180555555555496"/>
  <pageSetup paperSize="9" firstPageNumber="0" orientation="portrait" useFirstPageNumber="1"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437"/>
  <sheetViews>
    <sheetView showRowColHeaders="0" zoomScale="85" zoomScaleNormal="85" workbookViewId="0">
      <pane xSplit="3" ySplit="7" topLeftCell="M8" activePane="bottomRight" state="frozen"/>
      <selection activeCell="S37" sqref="S37"/>
      <selection pane="topRight" activeCell="S37" sqref="S37"/>
      <selection pane="bottomLeft" activeCell="S37" sqref="S37"/>
      <selection pane="bottomRight" sqref="A1:P4"/>
    </sheetView>
  </sheetViews>
  <sheetFormatPr baseColWidth="10" defaultColWidth="7.53515625" defaultRowHeight="21" x14ac:dyDescent="0.35"/>
  <cols>
    <col min="1" max="1" width="1.765625" customWidth="1"/>
    <col min="2" max="2" width="2.765625" customWidth="1"/>
    <col min="3" max="3" width="28.3046875" customWidth="1"/>
    <col min="4" max="17" width="8.765625" customWidth="1"/>
    <col min="18" max="21" width="10" customWidth="1"/>
    <col min="22" max="22" width="10.69140625" customWidth="1"/>
  </cols>
  <sheetData>
    <row r="1" spans="1:73" ht="12.75" customHeight="1" x14ac:dyDescent="0.35">
      <c r="A1" s="1280" t="s">
        <v>0</v>
      </c>
      <c r="B1" s="1280"/>
      <c r="C1" s="1280"/>
      <c r="D1" s="1280"/>
      <c r="E1" s="1280"/>
      <c r="F1" s="1280"/>
      <c r="G1" s="1280"/>
      <c r="H1" s="1280"/>
      <c r="I1" s="1280"/>
      <c r="J1" s="1280"/>
      <c r="K1" s="1280"/>
      <c r="L1" s="1280"/>
      <c r="M1" s="1280"/>
      <c r="N1" s="1280"/>
      <c r="O1" s="1280"/>
      <c r="P1" s="1280"/>
      <c r="Q1" s="1279"/>
      <c r="R1" s="1279"/>
      <c r="S1" s="1279"/>
      <c r="T1" s="1279"/>
      <c r="U1" s="1279"/>
      <c r="V1" s="1279"/>
      <c r="W1" s="626"/>
      <c r="X1" s="626"/>
      <c r="Y1" s="626"/>
      <c r="Z1" s="626"/>
      <c r="AA1" s="626"/>
      <c r="AB1" s="626"/>
      <c r="AC1" s="626"/>
      <c r="AD1" s="626"/>
      <c r="AE1" s="626"/>
      <c r="AF1" s="626"/>
      <c r="AG1" s="626"/>
      <c r="AH1" s="626"/>
      <c r="AI1" s="626"/>
      <c r="AJ1" s="626"/>
      <c r="AK1" s="626"/>
      <c r="AL1" s="626"/>
      <c r="AM1" s="626"/>
      <c r="AN1" s="626"/>
      <c r="AO1" s="626"/>
      <c r="AP1" s="626"/>
      <c r="AQ1" s="626"/>
      <c r="AR1" s="626"/>
      <c r="AS1" s="626"/>
      <c r="AT1" s="626"/>
      <c r="AU1" s="626"/>
      <c r="AV1" s="626"/>
      <c r="AW1" s="626"/>
      <c r="AX1" s="626"/>
      <c r="AY1" s="626"/>
      <c r="AZ1" s="626"/>
      <c r="BA1" s="626"/>
      <c r="BB1" s="626"/>
      <c r="BC1" s="626"/>
      <c r="BD1" s="626"/>
      <c r="BE1" s="626"/>
      <c r="BF1" s="626"/>
      <c r="BG1" s="626"/>
      <c r="BH1" s="626"/>
      <c r="BI1" s="626"/>
      <c r="BJ1" s="626"/>
      <c r="BK1" s="626"/>
      <c r="BL1" s="626"/>
      <c r="BM1" s="626"/>
    </row>
    <row r="2" spans="1:73" x14ac:dyDescent="0.35">
      <c r="A2" s="1280"/>
      <c r="B2" s="1280"/>
      <c r="C2" s="1280"/>
      <c r="D2" s="1280"/>
      <c r="E2" s="1280"/>
      <c r="F2" s="1280"/>
      <c r="G2" s="1280"/>
      <c r="H2" s="1280"/>
      <c r="I2" s="1280"/>
      <c r="J2" s="1280"/>
      <c r="K2" s="1280"/>
      <c r="L2" s="1280"/>
      <c r="M2" s="1280"/>
      <c r="N2" s="1280"/>
      <c r="O2" s="1280"/>
      <c r="P2" s="1280"/>
      <c r="Q2" s="1279"/>
      <c r="R2" s="1279"/>
      <c r="S2" s="1279"/>
      <c r="T2" s="1279"/>
      <c r="U2" s="1279"/>
      <c r="V2" s="1279"/>
      <c r="W2" s="626"/>
      <c r="X2" s="626"/>
      <c r="Y2" s="626"/>
      <c r="Z2" s="626"/>
      <c r="AA2" s="626"/>
      <c r="AB2" s="626"/>
      <c r="AC2" s="626"/>
      <c r="AD2" s="626"/>
      <c r="AE2" s="626"/>
      <c r="AF2" s="626"/>
      <c r="AG2" s="626"/>
      <c r="AH2" s="626"/>
      <c r="AI2" s="626"/>
      <c r="AJ2" s="626"/>
      <c r="AK2" s="626"/>
      <c r="AL2" s="626"/>
      <c r="AM2" s="626"/>
      <c r="AN2" s="626"/>
      <c r="AO2" s="626"/>
      <c r="AP2" s="626"/>
      <c r="AQ2" s="626"/>
      <c r="AR2" s="626"/>
      <c r="AS2" s="626"/>
      <c r="AT2" s="626"/>
      <c r="AU2" s="626"/>
      <c r="AV2" s="626"/>
      <c r="AW2" s="626"/>
      <c r="AX2" s="626"/>
      <c r="AY2" s="626"/>
      <c r="AZ2" s="626"/>
      <c r="BA2" s="626"/>
      <c r="BB2" s="626"/>
      <c r="BC2" s="626"/>
      <c r="BD2" s="626"/>
      <c r="BE2" s="626"/>
      <c r="BF2" s="626"/>
      <c r="BG2" s="626"/>
      <c r="BH2" s="626"/>
      <c r="BI2" s="626"/>
      <c r="BJ2" s="626"/>
      <c r="BK2" s="626"/>
      <c r="BL2" s="626"/>
      <c r="BM2" s="626"/>
    </row>
    <row r="3" spans="1:73" ht="20.25" customHeight="1" x14ac:dyDescent="0.35">
      <c r="A3" s="1280"/>
      <c r="B3" s="1280"/>
      <c r="C3" s="1280"/>
      <c r="D3" s="1280"/>
      <c r="E3" s="1280"/>
      <c r="F3" s="1280"/>
      <c r="G3" s="1280"/>
      <c r="H3" s="1280"/>
      <c r="I3" s="1280"/>
      <c r="J3" s="1280"/>
      <c r="K3" s="1280"/>
      <c r="L3" s="1280"/>
      <c r="M3" s="1280"/>
      <c r="N3" s="1280"/>
      <c r="O3" s="1280"/>
      <c r="P3" s="1280"/>
      <c r="Q3" s="1279"/>
      <c r="R3" s="1279"/>
      <c r="S3" s="1279"/>
      <c r="T3" s="1279"/>
      <c r="U3" s="1279"/>
      <c r="V3" s="1279"/>
      <c r="W3" s="626"/>
      <c r="X3" s="626"/>
      <c r="Y3" s="626"/>
      <c r="Z3" s="626"/>
      <c r="AA3" s="626"/>
      <c r="AB3" s="626"/>
      <c r="AC3" s="626"/>
      <c r="AD3" s="626"/>
      <c r="AE3" s="626"/>
      <c r="AF3" s="626"/>
      <c r="AG3" s="626"/>
      <c r="AH3" s="626"/>
      <c r="AI3" s="626"/>
      <c r="AJ3" s="626"/>
      <c r="AK3" s="626"/>
      <c r="AL3" s="626"/>
      <c r="AM3" s="626"/>
      <c r="AN3" s="626"/>
      <c r="AO3" s="626"/>
      <c r="AP3" s="626"/>
      <c r="AQ3" s="626"/>
      <c r="AR3" s="626"/>
      <c r="AS3" s="626"/>
      <c r="AT3" s="626"/>
      <c r="AU3" s="626"/>
      <c r="AV3" s="626"/>
      <c r="AW3" s="626"/>
      <c r="AX3" s="626"/>
      <c r="AY3" s="626"/>
      <c r="AZ3" s="626"/>
      <c r="BA3" s="626"/>
      <c r="BB3" s="626"/>
      <c r="BC3" s="626"/>
      <c r="BD3" s="626"/>
      <c r="BE3" s="626"/>
      <c r="BF3" s="626"/>
      <c r="BG3" s="626"/>
      <c r="BH3" s="626"/>
      <c r="BI3" s="626"/>
      <c r="BJ3" s="626"/>
      <c r="BK3" s="626"/>
      <c r="BL3" s="626"/>
      <c r="BM3" s="626"/>
    </row>
    <row r="4" spans="1:73" ht="20.25" customHeight="1" x14ac:dyDescent="0.35">
      <c r="A4" s="1280"/>
      <c r="B4" s="1280"/>
      <c r="C4" s="1280"/>
      <c r="D4" s="1280"/>
      <c r="E4" s="1280"/>
      <c r="F4" s="1280"/>
      <c r="G4" s="1280"/>
      <c r="H4" s="1280"/>
      <c r="I4" s="1280"/>
      <c r="J4" s="1280"/>
      <c r="K4" s="1280"/>
      <c r="L4" s="1280"/>
      <c r="M4" s="1280"/>
      <c r="N4" s="1280"/>
      <c r="O4" s="1280"/>
      <c r="P4" s="1280"/>
      <c r="Q4" s="1279"/>
      <c r="R4" s="1279"/>
      <c r="S4" s="1279"/>
      <c r="T4" s="1279"/>
      <c r="U4" s="1279"/>
      <c r="V4" s="1279"/>
      <c r="W4" s="626"/>
      <c r="X4" s="626"/>
      <c r="Y4" s="626"/>
      <c r="Z4" s="626"/>
      <c r="AA4" s="626"/>
      <c r="AB4" s="626"/>
      <c r="AC4" s="626"/>
      <c r="AD4" s="626"/>
      <c r="AE4" s="626"/>
      <c r="AF4" s="626"/>
      <c r="AG4" s="626"/>
      <c r="AH4" s="626"/>
      <c r="AI4" s="626"/>
      <c r="AJ4" s="626"/>
      <c r="AK4" s="626"/>
      <c r="AL4" s="626"/>
      <c r="AM4" s="626"/>
      <c r="AN4" s="626"/>
      <c r="AO4" s="626"/>
      <c r="AP4" s="626"/>
      <c r="AQ4" s="626"/>
      <c r="AR4" s="626"/>
      <c r="AS4" s="626"/>
      <c r="AT4" s="626"/>
      <c r="AU4" s="626"/>
      <c r="AV4" s="626"/>
      <c r="AW4" s="626"/>
      <c r="AX4" s="626"/>
      <c r="AY4" s="626"/>
      <c r="AZ4" s="626"/>
      <c r="BA4" s="626"/>
      <c r="BB4" s="626"/>
      <c r="BC4" s="626"/>
      <c r="BD4" s="626"/>
      <c r="BE4" s="626"/>
      <c r="BF4" s="626"/>
      <c r="BG4" s="626"/>
      <c r="BH4" s="626"/>
      <c r="BI4" s="626"/>
      <c r="BJ4" s="626"/>
      <c r="BK4" s="626"/>
      <c r="BL4" s="626"/>
      <c r="BM4" s="626"/>
    </row>
    <row r="5" spans="1:73" ht="20.25" customHeight="1" x14ac:dyDescent="0.35">
      <c r="A5" s="230"/>
      <c r="B5" s="11"/>
      <c r="C5" s="11"/>
      <c r="D5" s="575"/>
      <c r="E5" s="575"/>
      <c r="F5" s="575"/>
      <c r="G5" s="575"/>
      <c r="H5" s="575"/>
      <c r="I5" s="575"/>
      <c r="J5" s="575"/>
      <c r="K5" s="575"/>
      <c r="L5" s="575"/>
      <c r="M5" s="575"/>
      <c r="N5" s="575"/>
      <c r="O5" s="11"/>
      <c r="P5" s="11"/>
      <c r="Q5" s="189"/>
      <c r="R5" s="189"/>
      <c r="S5" s="189"/>
      <c r="T5" s="189"/>
      <c r="U5" s="189"/>
      <c r="V5" s="189"/>
      <c r="W5" s="626"/>
      <c r="X5" s="626"/>
      <c r="Y5" s="626"/>
      <c r="Z5" s="626"/>
      <c r="AA5" s="626"/>
      <c r="AB5" s="626"/>
      <c r="AC5" s="626"/>
      <c r="AD5" s="626"/>
      <c r="AE5" s="626"/>
      <c r="AF5" s="626"/>
      <c r="AG5" s="626"/>
      <c r="AH5" s="626"/>
      <c r="AI5" s="626"/>
      <c r="AJ5" s="626"/>
      <c r="AK5" s="626"/>
      <c r="AL5" s="626"/>
      <c r="AM5" s="626"/>
      <c r="AN5" s="626"/>
      <c r="AO5" s="626"/>
      <c r="AP5" s="626"/>
      <c r="AQ5" s="626"/>
      <c r="AR5" s="626"/>
      <c r="AS5" s="626"/>
      <c r="AT5" s="626"/>
      <c r="AU5" s="626"/>
      <c r="AV5" s="626"/>
      <c r="AW5" s="626"/>
      <c r="AX5" s="626"/>
      <c r="AY5" s="626"/>
      <c r="AZ5" s="626"/>
      <c r="BA5" s="626"/>
      <c r="BB5" s="626"/>
      <c r="BC5" s="626"/>
      <c r="BD5" s="626"/>
      <c r="BE5" s="626"/>
      <c r="BF5" s="626"/>
      <c r="BG5" s="626"/>
      <c r="BH5" s="626"/>
      <c r="BI5" s="626"/>
      <c r="BJ5" s="626"/>
      <c r="BK5" s="626"/>
      <c r="BL5" s="626"/>
      <c r="BM5" s="626"/>
    </row>
    <row r="6" spans="1:73" ht="66.75" customHeight="1" x14ac:dyDescent="0.35">
      <c r="A6" s="1282" t="s">
        <v>1</v>
      </c>
      <c r="B6" s="1282"/>
      <c r="C6" s="1282"/>
      <c r="D6" s="1282"/>
      <c r="E6" s="1282"/>
      <c r="F6" s="1282"/>
      <c r="G6" s="1282"/>
      <c r="H6" s="1282"/>
      <c r="I6" s="1282"/>
      <c r="J6" s="1282"/>
      <c r="K6" s="1282"/>
      <c r="L6" s="1282"/>
      <c r="M6" s="1282"/>
      <c r="N6" s="1282"/>
      <c r="O6" s="1282"/>
      <c r="P6" s="1282"/>
      <c r="Q6" s="579"/>
      <c r="R6" s="579"/>
      <c r="S6" s="579"/>
      <c r="T6" s="579"/>
      <c r="U6" s="579"/>
      <c r="V6" s="579"/>
      <c r="W6" s="1097"/>
      <c r="X6" s="1097"/>
      <c r="Y6" s="1097"/>
      <c r="Z6" s="1097"/>
      <c r="AA6" s="1097"/>
      <c r="AB6" s="1097"/>
      <c r="AC6" s="1097"/>
      <c r="AD6" s="1097"/>
      <c r="AE6" s="1097"/>
      <c r="AF6" s="1097"/>
      <c r="AG6" s="1097"/>
      <c r="AH6" s="1097"/>
      <c r="AI6" s="1097"/>
      <c r="AJ6" s="1097"/>
      <c r="AK6" s="1097"/>
      <c r="AL6" s="1097"/>
      <c r="AM6" s="1097"/>
      <c r="AN6" s="1097"/>
      <c r="AO6" s="1097"/>
      <c r="AP6" s="1097"/>
      <c r="AQ6" s="1097"/>
      <c r="AR6" s="1097"/>
      <c r="AS6" s="1097"/>
      <c r="AT6" s="1097"/>
      <c r="AU6" s="1097"/>
      <c r="AV6" s="1097"/>
      <c r="AW6" s="1097"/>
      <c r="AX6" s="1097"/>
      <c r="AY6" s="1097"/>
      <c r="AZ6" s="1097"/>
      <c r="BA6" s="1097"/>
      <c r="BB6" s="1097"/>
      <c r="BC6" s="1097"/>
      <c r="BD6" s="1097"/>
      <c r="BE6" s="1097"/>
      <c r="BF6" s="1097"/>
      <c r="BG6" s="1097"/>
      <c r="BH6" s="1097"/>
      <c r="BI6" s="1097"/>
      <c r="BJ6" s="1097"/>
      <c r="BK6" s="1097"/>
      <c r="BL6" s="626"/>
      <c r="BM6" s="626"/>
    </row>
    <row r="7" spans="1:73" ht="32.25" customHeight="1" x14ac:dyDescent="0.35">
      <c r="A7" s="1281" t="s">
        <v>2</v>
      </c>
      <c r="B7" s="1281"/>
      <c r="C7" s="1281"/>
      <c r="D7" s="1283" t="s">
        <v>3</v>
      </c>
      <c r="E7" s="1283"/>
      <c r="F7" s="1283"/>
      <c r="G7" s="1283"/>
      <c r="H7" s="1283"/>
      <c r="I7" s="1283"/>
      <c r="J7" s="1283"/>
      <c r="K7" s="1283"/>
      <c r="L7" s="1283"/>
      <c r="M7" s="1283"/>
      <c r="N7" s="578"/>
      <c r="O7" s="48"/>
      <c r="P7" s="48"/>
      <c r="Q7" s="580"/>
      <c r="R7" s="580"/>
      <c r="S7" s="48"/>
      <c r="T7" s="48"/>
      <c r="U7" s="48"/>
      <c r="V7" s="48"/>
      <c r="W7" s="1097"/>
      <c r="X7" s="1097"/>
      <c r="Y7" s="1097"/>
      <c r="Z7" s="1097"/>
      <c r="AA7" s="1097"/>
      <c r="AB7" s="1097"/>
      <c r="AC7" s="1097"/>
      <c r="AD7" s="1097"/>
      <c r="AE7" s="1097"/>
      <c r="AF7" s="1097"/>
      <c r="AG7" s="1097"/>
      <c r="AH7" s="1097"/>
      <c r="AI7" s="1097"/>
      <c r="AJ7" s="1097"/>
      <c r="AK7" s="1097"/>
      <c r="AL7" s="1097"/>
      <c r="AM7" s="1097"/>
      <c r="AN7" s="1097"/>
      <c r="AO7" s="1097"/>
      <c r="AP7" s="1097"/>
      <c r="AQ7" s="1097"/>
      <c r="AR7" s="1097"/>
      <c r="AS7" s="1097"/>
      <c r="AT7" s="1097"/>
      <c r="AU7" s="1097"/>
      <c r="AV7" s="1097"/>
      <c r="AW7" s="1097"/>
      <c r="AX7" s="1097"/>
      <c r="AY7" s="1097"/>
      <c r="AZ7" s="1097"/>
      <c r="BA7" s="1097"/>
      <c r="BB7" s="1097"/>
      <c r="BC7" s="1097"/>
      <c r="BD7" s="1097"/>
      <c r="BE7" s="1097"/>
      <c r="BF7" s="1097"/>
      <c r="BG7" s="1097"/>
      <c r="BH7" s="1097"/>
      <c r="BI7" s="1097"/>
      <c r="BJ7" s="1097"/>
      <c r="BK7" s="1097"/>
      <c r="BL7" s="626"/>
      <c r="BM7" s="626"/>
    </row>
    <row r="8" spans="1:73" ht="15" customHeight="1" x14ac:dyDescent="0.35">
      <c r="A8" s="1281"/>
      <c r="B8" s="1281"/>
      <c r="C8" s="1281"/>
      <c r="D8" s="576">
        <v>2002</v>
      </c>
      <c r="E8" s="576">
        <v>2003</v>
      </c>
      <c r="F8" s="576">
        <v>2004</v>
      </c>
      <c r="G8" s="576">
        <v>2005</v>
      </c>
      <c r="H8" s="576">
        <v>2006</v>
      </c>
      <c r="I8" s="576">
        <v>2007</v>
      </c>
      <c r="J8" s="576">
        <v>2008</v>
      </c>
      <c r="K8" s="576">
        <v>2009</v>
      </c>
      <c r="L8" s="576">
        <v>2010</v>
      </c>
      <c r="M8" s="576">
        <v>2011</v>
      </c>
      <c r="N8" s="576">
        <v>2012</v>
      </c>
      <c r="O8" s="576">
        <v>2013</v>
      </c>
      <c r="P8" s="576">
        <v>2014</v>
      </c>
      <c r="Q8" s="576">
        <v>2015</v>
      </c>
      <c r="R8" s="576">
        <v>2016</v>
      </c>
      <c r="S8" s="576">
        <v>2017</v>
      </c>
      <c r="T8" s="576">
        <v>2018</v>
      </c>
      <c r="U8" s="576">
        <v>2019</v>
      </c>
      <c r="V8" s="576">
        <v>2020</v>
      </c>
      <c r="W8" s="1097"/>
      <c r="X8" s="1097"/>
      <c r="Y8" s="1097"/>
      <c r="Z8" s="1097"/>
      <c r="AA8" s="1097"/>
      <c r="AB8" s="1097"/>
      <c r="AC8" s="1097"/>
      <c r="AD8" s="1097"/>
      <c r="AE8" s="1097"/>
      <c r="AF8" s="1097"/>
      <c r="AG8" s="1097"/>
      <c r="AH8" s="1097"/>
      <c r="AI8" s="1097"/>
      <c r="AJ8" s="1097"/>
      <c r="AK8" s="1097"/>
      <c r="AL8" s="1097"/>
      <c r="AM8" s="1097"/>
      <c r="AN8" s="1097"/>
      <c r="AO8" s="1097"/>
      <c r="AP8" s="1097"/>
      <c r="AQ8" s="1097"/>
      <c r="AR8" s="1097"/>
      <c r="AS8" s="1097"/>
      <c r="AT8" s="1097"/>
      <c r="AU8" s="1097"/>
      <c r="AV8" s="1097"/>
      <c r="AW8" s="1097"/>
      <c r="AX8" s="1097"/>
      <c r="AY8" s="1097"/>
      <c r="AZ8" s="1097"/>
      <c r="BA8" s="1097"/>
      <c r="BB8" s="1097"/>
      <c r="BC8" s="1097"/>
      <c r="BD8" s="1097"/>
      <c r="BE8" s="1097"/>
      <c r="BF8" s="1097"/>
      <c r="BG8" s="1097"/>
      <c r="BH8" s="1097"/>
      <c r="BI8" s="1097"/>
      <c r="BJ8" s="1097"/>
      <c r="BK8" s="1097"/>
      <c r="BL8" s="626"/>
      <c r="BM8" s="626"/>
    </row>
    <row r="9" spans="1:73" ht="6" customHeight="1" x14ac:dyDescent="0.35">
      <c r="A9" s="1295"/>
      <c r="B9" s="1295"/>
      <c r="C9" s="1295"/>
      <c r="D9" s="577"/>
      <c r="E9" s="577"/>
      <c r="F9" s="577"/>
      <c r="G9" s="577"/>
      <c r="H9" s="577"/>
      <c r="I9" s="577"/>
      <c r="J9" s="577"/>
      <c r="K9" s="577"/>
      <c r="L9" s="577"/>
      <c r="M9" s="577"/>
      <c r="N9" s="577"/>
      <c r="O9" s="577"/>
      <c r="P9" s="577"/>
      <c r="Q9" s="581"/>
      <c r="R9" s="581"/>
      <c r="S9" s="48"/>
      <c r="T9" s="48"/>
      <c r="U9" s="48"/>
      <c r="V9" s="48"/>
      <c r="W9" s="1097"/>
      <c r="X9" s="1097"/>
      <c r="Y9" s="1097"/>
      <c r="Z9" s="1097"/>
      <c r="AA9" s="1097"/>
      <c r="AB9" s="1097"/>
      <c r="AC9" s="1097"/>
      <c r="AD9" s="1097"/>
      <c r="AE9" s="1097"/>
      <c r="AF9" s="1097"/>
      <c r="AG9" s="1097"/>
      <c r="AH9" s="1097"/>
      <c r="AI9" s="1097"/>
      <c r="AJ9" s="1097"/>
      <c r="AK9" s="1097"/>
      <c r="AL9" s="1097"/>
      <c r="AM9" s="1097"/>
      <c r="AN9" s="1097"/>
      <c r="AO9" s="1097"/>
      <c r="AP9" s="1097"/>
      <c r="AQ9" s="1097"/>
      <c r="AR9" s="1097"/>
      <c r="AS9" s="1097"/>
      <c r="AT9" s="1097"/>
      <c r="AU9" s="1097"/>
      <c r="AV9" s="1097"/>
      <c r="AW9" s="1097"/>
      <c r="AX9" s="1097"/>
      <c r="AY9" s="1097"/>
      <c r="AZ9" s="1097"/>
      <c r="BA9" s="1097"/>
      <c r="BB9" s="1097"/>
      <c r="BC9" s="1097"/>
      <c r="BD9" s="1097"/>
      <c r="BE9" s="1097"/>
      <c r="BF9" s="1097"/>
      <c r="BG9" s="1097"/>
      <c r="BH9" s="1097"/>
      <c r="BI9" s="1097"/>
      <c r="BJ9" s="1097"/>
      <c r="BK9" s="1097"/>
      <c r="BL9" s="626"/>
      <c r="BM9" s="626"/>
    </row>
    <row r="10" spans="1:73" ht="15" customHeight="1" x14ac:dyDescent="0.35">
      <c r="A10" s="1296" t="s">
        <v>4</v>
      </c>
      <c r="B10" s="1296"/>
      <c r="C10" s="1296"/>
      <c r="D10" s="589">
        <f t="shared" ref="D10:K10" si="0">D12+D17+D29+D43+D45</f>
        <v>941736</v>
      </c>
      <c r="E10" s="589">
        <f t="shared" si="0"/>
        <v>947183</v>
      </c>
      <c r="F10" s="589">
        <f t="shared" si="0"/>
        <v>953280</v>
      </c>
      <c r="G10" s="589">
        <f t="shared" si="0"/>
        <v>937537</v>
      </c>
      <c r="H10" s="589">
        <f t="shared" si="0"/>
        <v>949023</v>
      </c>
      <c r="I10" s="589">
        <f t="shared" si="0"/>
        <v>948476</v>
      </c>
      <c r="J10" s="589">
        <f t="shared" si="0"/>
        <v>988239</v>
      </c>
      <c r="K10" s="589">
        <f t="shared" si="0"/>
        <v>990234</v>
      </c>
      <c r="L10" s="589">
        <f>K12+L17+L29+L43+L45</f>
        <v>987367</v>
      </c>
      <c r="M10" s="589">
        <f t="shared" ref="M10:U10" si="1">M12+M17+M29+M43+M45</f>
        <v>984184</v>
      </c>
      <c r="N10" s="589">
        <f t="shared" si="1"/>
        <v>992485</v>
      </c>
      <c r="O10" s="589">
        <f t="shared" si="1"/>
        <v>993510</v>
      </c>
      <c r="P10" s="589">
        <f t="shared" si="1"/>
        <v>992304</v>
      </c>
      <c r="Q10" s="590">
        <f t="shared" si="1"/>
        <v>986711</v>
      </c>
      <c r="R10" s="590">
        <f t="shared" si="1"/>
        <v>996085</v>
      </c>
      <c r="S10" s="590">
        <f t="shared" si="1"/>
        <v>996474</v>
      </c>
      <c r="T10" s="590">
        <f t="shared" si="1"/>
        <v>1001505</v>
      </c>
      <c r="U10" s="590">
        <f t="shared" si="1"/>
        <v>1004365</v>
      </c>
      <c r="V10" s="590">
        <f>V12+V17+V29+V43+V45</f>
        <v>1002242</v>
      </c>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c r="AT10" s="1098"/>
      <c r="AU10" s="1098"/>
      <c r="AV10" s="1098"/>
      <c r="AW10" s="1098"/>
      <c r="AX10" s="1098"/>
      <c r="AY10" s="1098"/>
      <c r="AZ10" s="1098"/>
      <c r="BA10" s="1098"/>
      <c r="BB10" s="1098"/>
      <c r="BC10" s="1098"/>
      <c r="BD10" s="1098"/>
      <c r="BE10" s="1098"/>
      <c r="BF10" s="1098"/>
      <c r="BG10" s="1098"/>
      <c r="BH10" s="1098"/>
      <c r="BI10" s="1098"/>
      <c r="BJ10" s="1098"/>
      <c r="BK10" s="1098"/>
      <c r="BL10" s="626"/>
      <c r="BM10" s="626"/>
    </row>
    <row r="11" spans="1:73" ht="6" customHeight="1" x14ac:dyDescent="0.35">
      <c r="A11" s="1293"/>
      <c r="B11" s="1293"/>
      <c r="C11" s="1293"/>
      <c r="D11" s="591"/>
      <c r="E11" s="591"/>
      <c r="F11" s="591"/>
      <c r="G11" s="591"/>
      <c r="H11" s="591"/>
      <c r="I11" s="591"/>
      <c r="J11" s="591"/>
      <c r="K11" s="591"/>
      <c r="L11" s="591"/>
      <c r="M11" s="592"/>
      <c r="N11" s="592"/>
      <c r="O11" s="592"/>
      <c r="P11" s="592"/>
      <c r="Q11" s="593"/>
      <c r="R11" s="593"/>
      <c r="S11" s="593"/>
      <c r="T11" s="593"/>
      <c r="U11" s="593"/>
      <c r="V11" s="593"/>
      <c r="W11" s="626"/>
      <c r="X11" s="626"/>
      <c r="Y11" s="626"/>
      <c r="Z11" s="626"/>
      <c r="AA11" s="626"/>
      <c r="AB11" s="626"/>
      <c r="AC11" s="626"/>
      <c r="AD11" s="626"/>
      <c r="AE11" s="626"/>
      <c r="AF11" s="626"/>
      <c r="AG11" s="626"/>
      <c r="AH11" s="626"/>
      <c r="AI11" s="626"/>
      <c r="AJ11" s="626"/>
      <c r="AK11" s="626"/>
      <c r="AL11" s="626"/>
      <c r="AM11" s="626"/>
      <c r="AN11" s="626"/>
      <c r="AO11" s="626"/>
      <c r="AP11" s="626"/>
      <c r="AQ11" s="626"/>
      <c r="AR11" s="626"/>
      <c r="AS11" s="626"/>
      <c r="AT11" s="626"/>
      <c r="AU11" s="626"/>
      <c r="AV11" s="626"/>
      <c r="AW11" s="626"/>
      <c r="AX11" s="626"/>
      <c r="AY11" s="626"/>
      <c r="AZ11" s="626"/>
      <c r="BA11" s="626"/>
      <c r="BB11" s="626"/>
      <c r="BC11" s="626"/>
      <c r="BD11" s="626"/>
      <c r="BE11" s="626"/>
      <c r="BF11" s="626"/>
      <c r="BG11" s="626"/>
      <c r="BH11" s="626"/>
      <c r="BI11" s="626"/>
      <c r="BJ11" s="626"/>
      <c r="BK11" s="626"/>
      <c r="BL11" s="626"/>
      <c r="BM11" s="626"/>
    </row>
    <row r="12" spans="1:73" ht="15" customHeight="1" x14ac:dyDescent="0.35">
      <c r="A12" s="1297" t="s">
        <v>5</v>
      </c>
      <c r="B12" s="1297"/>
      <c r="C12" s="1297"/>
      <c r="D12" s="594">
        <v>144319</v>
      </c>
      <c r="E12" s="594">
        <v>133964</v>
      </c>
      <c r="F12" s="594">
        <v>140628</v>
      </c>
      <c r="G12" s="594">
        <v>133640</v>
      </c>
      <c r="H12" s="594">
        <v>142611</v>
      </c>
      <c r="I12" s="594">
        <v>140037</v>
      </c>
      <c r="J12" s="594">
        <v>176001</v>
      </c>
      <c r="K12" s="594">
        <v>177112</v>
      </c>
      <c r="L12" s="594">
        <v>177777</v>
      </c>
      <c r="M12" s="594">
        <v>173488</v>
      </c>
      <c r="N12" s="594">
        <f t="shared" ref="N12:U12" si="2">N14+N15</f>
        <v>176477</v>
      </c>
      <c r="O12" s="594">
        <f t="shared" si="2"/>
        <v>177733</v>
      </c>
      <c r="P12" s="594">
        <f t="shared" si="2"/>
        <v>181517</v>
      </c>
      <c r="Q12" s="595">
        <f t="shared" si="2"/>
        <v>185497</v>
      </c>
      <c r="R12" s="595">
        <f t="shared" si="2"/>
        <v>188134</v>
      </c>
      <c r="S12" s="595">
        <f t="shared" si="2"/>
        <v>187852</v>
      </c>
      <c r="T12" s="595">
        <f t="shared" si="2"/>
        <v>192702</v>
      </c>
      <c r="U12" s="595">
        <f t="shared" si="2"/>
        <v>193732</v>
      </c>
      <c r="V12" s="595">
        <f>V14+V15</f>
        <v>189776</v>
      </c>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c r="AT12" s="1098"/>
      <c r="AU12" s="1098"/>
      <c r="AV12" s="1098"/>
      <c r="AW12" s="1098"/>
      <c r="AX12" s="1098"/>
      <c r="AY12" s="1098"/>
      <c r="AZ12" s="1098"/>
      <c r="BA12" s="1098"/>
      <c r="BB12" s="1098"/>
      <c r="BC12" s="1098"/>
      <c r="BD12" s="1098"/>
      <c r="BE12" s="1098"/>
      <c r="BF12" s="1098"/>
      <c r="BG12" s="1098"/>
      <c r="BH12" s="1098"/>
      <c r="BI12" s="1098"/>
      <c r="BJ12" s="1098"/>
      <c r="BK12" s="1098"/>
      <c r="BL12" s="1098"/>
      <c r="BM12" s="1098"/>
      <c r="BN12" s="42"/>
      <c r="BO12" s="42"/>
      <c r="BP12" s="42"/>
      <c r="BQ12" s="42"/>
      <c r="BR12" s="42"/>
      <c r="BS12" s="42"/>
      <c r="BT12" s="42"/>
      <c r="BU12" s="42"/>
    </row>
    <row r="13" spans="1:73" ht="6" customHeight="1" x14ac:dyDescent="0.35">
      <c r="A13" s="1298"/>
      <c r="B13" s="1298"/>
      <c r="C13" s="1298"/>
      <c r="D13" s="596"/>
      <c r="E13" s="596"/>
      <c r="F13" s="596"/>
      <c r="G13" s="596"/>
      <c r="H13" s="596"/>
      <c r="I13" s="596"/>
      <c r="J13" s="596"/>
      <c r="K13" s="596"/>
      <c r="L13" s="596"/>
      <c r="M13" s="597"/>
      <c r="N13" s="597"/>
      <c r="O13" s="597"/>
      <c r="P13" s="597"/>
      <c r="Q13" s="598"/>
      <c r="R13" s="598"/>
      <c r="S13" s="598"/>
      <c r="T13" s="598"/>
      <c r="U13" s="598"/>
      <c r="V13" s="598"/>
      <c r="W13" s="1097"/>
      <c r="X13" s="1097"/>
      <c r="Y13" s="1097"/>
      <c r="Z13" s="1097"/>
      <c r="AA13" s="1097"/>
      <c r="AB13" s="1097"/>
      <c r="AC13" s="1097"/>
      <c r="AD13" s="1097"/>
      <c r="AE13" s="1097"/>
      <c r="AF13" s="1097"/>
      <c r="AG13" s="1097"/>
      <c r="AH13" s="1097"/>
      <c r="AI13" s="1097"/>
      <c r="AJ13" s="1097"/>
      <c r="AK13" s="1097"/>
      <c r="AL13" s="1097"/>
      <c r="AM13" s="1097"/>
      <c r="AN13" s="1097"/>
      <c r="AO13" s="1097"/>
      <c r="AP13" s="1097"/>
      <c r="AQ13" s="1097"/>
      <c r="AR13" s="1097"/>
      <c r="AS13" s="1097"/>
      <c r="AT13" s="1097"/>
      <c r="AU13" s="1097"/>
      <c r="AV13" s="1097"/>
      <c r="AW13" s="1097"/>
      <c r="AX13" s="1097"/>
      <c r="AY13" s="1097"/>
      <c r="AZ13" s="1097"/>
      <c r="BA13" s="1097"/>
      <c r="BB13" s="1097"/>
      <c r="BC13" s="1097"/>
      <c r="BD13" s="1097"/>
      <c r="BE13" s="1097"/>
      <c r="BF13" s="1097"/>
      <c r="BG13" s="1097"/>
      <c r="BH13" s="1097"/>
      <c r="BI13" s="1097"/>
      <c r="BJ13" s="1097"/>
      <c r="BK13" s="1097"/>
      <c r="BL13" s="626"/>
      <c r="BM13" s="626"/>
    </row>
    <row r="14" spans="1:73" ht="15" customHeight="1" x14ac:dyDescent="0.35">
      <c r="A14" s="599"/>
      <c r="B14" s="1289" t="s">
        <v>6</v>
      </c>
      <c r="C14" s="1289"/>
      <c r="D14" s="1285" t="s">
        <v>7</v>
      </c>
      <c r="E14" s="1285" t="s">
        <v>7</v>
      </c>
      <c r="F14" s="1285" t="s">
        <v>7</v>
      </c>
      <c r="G14" s="1285" t="s">
        <v>7</v>
      </c>
      <c r="H14" s="1285" t="s">
        <v>7</v>
      </c>
      <c r="I14" s="1285" t="s">
        <v>7</v>
      </c>
      <c r="J14" s="1285" t="s">
        <v>7</v>
      </c>
      <c r="K14" s="1285" t="s">
        <v>7</v>
      </c>
      <c r="L14" s="1285" t="s">
        <v>7</v>
      </c>
      <c r="M14" s="1285" t="s">
        <v>7</v>
      </c>
      <c r="N14" s="600">
        <v>47500</v>
      </c>
      <c r="O14" s="600">
        <v>48530</v>
      </c>
      <c r="P14" s="600">
        <v>52269</v>
      </c>
      <c r="Q14" s="601">
        <v>54231</v>
      </c>
      <c r="R14" s="601">
        <v>55697</v>
      </c>
      <c r="S14" s="601">
        <v>55272</v>
      </c>
      <c r="T14" s="601">
        <v>56617</v>
      </c>
      <c r="U14" s="601">
        <v>56407</v>
      </c>
      <c r="V14" s="601">
        <v>50800</v>
      </c>
      <c r="W14" s="1097"/>
      <c r="X14" s="1097"/>
      <c r="Y14" s="1097"/>
      <c r="Z14" s="1097"/>
      <c r="AA14" s="1097"/>
      <c r="AB14" s="1097"/>
      <c r="AC14" s="1097"/>
      <c r="AD14" s="1097"/>
      <c r="AE14" s="1097"/>
      <c r="AF14" s="1097"/>
      <c r="AG14" s="1097"/>
      <c r="AH14" s="1097"/>
      <c r="AI14" s="1097"/>
      <c r="AJ14" s="1097"/>
      <c r="AK14" s="1097"/>
      <c r="AL14" s="1097"/>
      <c r="AM14" s="1097"/>
      <c r="AN14" s="1097"/>
      <c r="AO14" s="1097"/>
      <c r="AP14" s="1097"/>
      <c r="AQ14" s="1097"/>
      <c r="AR14" s="1097"/>
      <c r="AS14" s="1097"/>
      <c r="AT14" s="1097"/>
      <c r="AU14" s="1097"/>
      <c r="AV14" s="1097"/>
      <c r="AW14" s="1097"/>
      <c r="AX14" s="1097"/>
      <c r="AY14" s="1097"/>
      <c r="AZ14" s="1097"/>
      <c r="BA14" s="1097"/>
      <c r="BB14" s="1097"/>
      <c r="BC14" s="1097"/>
      <c r="BD14" s="1097"/>
      <c r="BE14" s="1097"/>
      <c r="BF14" s="1097"/>
      <c r="BG14" s="1097"/>
      <c r="BH14" s="1097"/>
      <c r="BI14" s="1097"/>
      <c r="BJ14" s="1097"/>
      <c r="BK14" s="1097"/>
      <c r="BL14" s="626"/>
      <c r="BM14" s="626"/>
    </row>
    <row r="15" spans="1:73" ht="15" customHeight="1" x14ac:dyDescent="0.35">
      <c r="A15" s="599"/>
      <c r="B15" s="1289" t="s">
        <v>8</v>
      </c>
      <c r="C15" s="1289"/>
      <c r="D15" s="1286"/>
      <c r="E15" s="1286"/>
      <c r="F15" s="1286"/>
      <c r="G15" s="1286"/>
      <c r="H15" s="1286"/>
      <c r="I15" s="1286"/>
      <c r="J15" s="1286"/>
      <c r="K15" s="1286"/>
      <c r="L15" s="1286"/>
      <c r="M15" s="1286"/>
      <c r="N15" s="600">
        <v>128977</v>
      </c>
      <c r="O15" s="600">
        <v>129203</v>
      </c>
      <c r="P15" s="600">
        <v>129248</v>
      </c>
      <c r="Q15" s="601">
        <v>131266</v>
      </c>
      <c r="R15" s="601">
        <v>132437</v>
      </c>
      <c r="S15" s="601">
        <v>132580</v>
      </c>
      <c r="T15" s="601">
        <v>136085</v>
      </c>
      <c r="U15" s="601">
        <v>137325</v>
      </c>
      <c r="V15" s="601">
        <v>138976</v>
      </c>
      <c r="W15" s="1097"/>
      <c r="X15" s="1097"/>
      <c r="Y15" s="1097"/>
      <c r="Z15" s="1097"/>
      <c r="AA15" s="1097"/>
      <c r="AB15" s="1097"/>
      <c r="AC15" s="1097"/>
      <c r="AD15" s="1097"/>
      <c r="AE15" s="1097"/>
      <c r="AF15" s="1097"/>
      <c r="AG15" s="1097"/>
      <c r="AH15" s="1097"/>
      <c r="AI15" s="1097"/>
      <c r="AJ15" s="1097"/>
      <c r="AK15" s="1097"/>
      <c r="AL15" s="1097"/>
      <c r="AM15" s="1097"/>
      <c r="AN15" s="1097"/>
      <c r="AO15" s="1097"/>
      <c r="AP15" s="1097"/>
      <c r="AQ15" s="1097"/>
      <c r="AR15" s="1097"/>
      <c r="AS15" s="1097"/>
      <c r="AT15" s="1097"/>
      <c r="AU15" s="1097"/>
      <c r="AV15" s="1097"/>
      <c r="AW15" s="1097"/>
      <c r="AX15" s="1097"/>
      <c r="AY15" s="1097"/>
      <c r="AZ15" s="1097"/>
      <c r="BA15" s="1097"/>
      <c r="BB15" s="1097"/>
      <c r="BC15" s="1097"/>
      <c r="BD15" s="1097"/>
      <c r="BE15" s="1097"/>
      <c r="BF15" s="1097"/>
      <c r="BG15" s="1097"/>
      <c r="BH15" s="1097"/>
      <c r="BI15" s="1097"/>
      <c r="BJ15" s="1097"/>
      <c r="BK15" s="1097"/>
      <c r="BL15" s="626"/>
      <c r="BM15" s="626"/>
    </row>
    <row r="16" spans="1:73" ht="6" customHeight="1" x14ac:dyDescent="0.35">
      <c r="A16" s="1288"/>
      <c r="B16" s="1288"/>
      <c r="C16" s="1288"/>
      <c r="D16" s="602"/>
      <c r="E16" s="602"/>
      <c r="F16" s="602"/>
      <c r="G16" s="602"/>
      <c r="H16" s="602"/>
      <c r="I16" s="602"/>
      <c r="J16" s="602"/>
      <c r="K16" s="602"/>
      <c r="L16" s="602"/>
      <c r="M16" s="592"/>
      <c r="N16" s="592"/>
      <c r="O16" s="592"/>
      <c r="P16" s="592"/>
      <c r="Q16" s="603"/>
      <c r="R16" s="603"/>
      <c r="S16" s="603"/>
      <c r="T16" s="603"/>
      <c r="U16" s="603"/>
      <c r="V16" s="603"/>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V16" s="1097"/>
      <c r="AW16" s="1097"/>
      <c r="AX16" s="1097"/>
      <c r="AY16" s="1097"/>
      <c r="AZ16" s="1097"/>
      <c r="BA16" s="1097"/>
      <c r="BB16" s="1097"/>
      <c r="BC16" s="1097"/>
      <c r="BD16" s="1097"/>
      <c r="BE16" s="1097"/>
      <c r="BF16" s="1097"/>
      <c r="BG16" s="1097"/>
      <c r="BH16" s="1097"/>
      <c r="BI16" s="1097"/>
      <c r="BJ16" s="1097"/>
      <c r="BK16" s="1097"/>
      <c r="BL16" s="626"/>
      <c r="BM16" s="626"/>
    </row>
    <row r="17" spans="1:65" ht="15" customHeight="1" x14ac:dyDescent="0.35">
      <c r="A17" s="1294" t="s">
        <v>9</v>
      </c>
      <c r="B17" s="1294"/>
      <c r="C17" s="1294"/>
      <c r="D17" s="604">
        <f t="shared" ref="D17:O17" si="3">D19+D22+D25</f>
        <v>365004</v>
      </c>
      <c r="E17" s="604">
        <f t="shared" si="3"/>
        <v>365495</v>
      </c>
      <c r="F17" s="604">
        <f t="shared" si="3"/>
        <v>367428</v>
      </c>
      <c r="G17" s="604">
        <f t="shared" si="3"/>
        <v>365840</v>
      </c>
      <c r="H17" s="604">
        <f t="shared" si="3"/>
        <v>365879</v>
      </c>
      <c r="I17" s="604">
        <f t="shared" si="3"/>
        <v>360653</v>
      </c>
      <c r="J17" s="604">
        <f t="shared" si="3"/>
        <v>354852</v>
      </c>
      <c r="K17" s="604">
        <f t="shared" si="3"/>
        <v>349271</v>
      </c>
      <c r="L17" s="604">
        <f t="shared" si="3"/>
        <v>347207</v>
      </c>
      <c r="M17" s="604">
        <f t="shared" si="3"/>
        <v>341607</v>
      </c>
      <c r="N17" s="604">
        <f t="shared" si="3"/>
        <v>334130</v>
      </c>
      <c r="O17" s="604">
        <f t="shared" si="3"/>
        <v>329000</v>
      </c>
      <c r="P17" s="604">
        <f t="shared" ref="P17:V17" si="4">P19+P22</f>
        <v>319408</v>
      </c>
      <c r="Q17" s="604">
        <f t="shared" si="4"/>
        <v>314051</v>
      </c>
      <c r="R17" s="604">
        <f t="shared" si="4"/>
        <v>309949</v>
      </c>
      <c r="S17" s="604">
        <f t="shared" si="4"/>
        <v>304423</v>
      </c>
      <c r="T17" s="604">
        <f t="shared" si="4"/>
        <v>302429</v>
      </c>
      <c r="U17" s="604">
        <f t="shared" si="4"/>
        <v>300566</v>
      </c>
      <c r="V17" s="604">
        <f t="shared" si="4"/>
        <v>300379</v>
      </c>
      <c r="W17" s="1097"/>
      <c r="X17" s="1097"/>
      <c r="Y17" s="1097"/>
      <c r="Z17" s="1097"/>
      <c r="AA17" s="1097"/>
      <c r="AB17" s="1097"/>
      <c r="AC17" s="1097"/>
      <c r="AD17" s="1097"/>
      <c r="AE17" s="1097"/>
      <c r="AF17" s="1097"/>
      <c r="AG17" s="1097"/>
      <c r="AH17" s="1097"/>
      <c r="AI17" s="1097"/>
      <c r="AJ17" s="1097"/>
      <c r="AK17" s="1097"/>
      <c r="AL17" s="1097"/>
      <c r="AM17" s="1097"/>
      <c r="AN17" s="1097"/>
      <c r="AO17" s="1097"/>
      <c r="AP17" s="1097"/>
      <c r="AQ17" s="1097"/>
      <c r="AR17" s="1097"/>
      <c r="AS17" s="1097"/>
      <c r="AT17" s="1097"/>
      <c r="AU17" s="1097"/>
      <c r="AV17" s="1097"/>
      <c r="AW17" s="1097"/>
      <c r="AX17" s="1097"/>
      <c r="AY17" s="1097"/>
      <c r="AZ17" s="1097"/>
      <c r="BA17" s="1097"/>
      <c r="BB17" s="1097"/>
      <c r="BC17" s="1097"/>
      <c r="BD17" s="1097"/>
      <c r="BE17" s="1097"/>
      <c r="BF17" s="1097"/>
      <c r="BG17" s="1097"/>
      <c r="BH17" s="1097"/>
      <c r="BI17" s="1097"/>
      <c r="BJ17" s="1097"/>
      <c r="BK17" s="1097"/>
      <c r="BL17" s="626"/>
      <c r="BM17" s="626"/>
    </row>
    <row r="18" spans="1:65" ht="7.5" customHeight="1" x14ac:dyDescent="0.35">
      <c r="A18" s="605"/>
      <c r="B18" s="605"/>
      <c r="C18" s="605"/>
      <c r="D18" s="606"/>
      <c r="E18" s="606"/>
      <c r="F18" s="606"/>
      <c r="G18" s="606"/>
      <c r="H18" s="606"/>
      <c r="I18" s="606"/>
      <c r="J18" s="606"/>
      <c r="K18" s="606"/>
      <c r="L18" s="606"/>
      <c r="M18" s="606"/>
      <c r="N18" s="606"/>
      <c r="O18" s="606"/>
      <c r="P18" s="606"/>
      <c r="Q18" s="603"/>
      <c r="R18" s="603"/>
      <c r="S18" s="603"/>
      <c r="T18" s="603"/>
      <c r="U18" s="603"/>
      <c r="V18" s="603"/>
      <c r="W18" s="626"/>
      <c r="X18" s="626"/>
      <c r="Y18" s="626"/>
      <c r="Z18" s="626"/>
      <c r="AA18" s="626"/>
      <c r="AB18" s="626"/>
      <c r="AC18" s="626"/>
      <c r="AD18" s="626"/>
      <c r="AE18" s="626"/>
      <c r="AF18" s="626"/>
      <c r="AG18" s="626"/>
      <c r="AH18" s="626"/>
      <c r="AI18" s="626"/>
      <c r="AJ18" s="626"/>
      <c r="AK18" s="626"/>
      <c r="AL18" s="626"/>
      <c r="AM18" s="626"/>
      <c r="AN18" s="626"/>
      <c r="AO18" s="626"/>
      <c r="AP18" s="626"/>
      <c r="AQ18" s="626"/>
      <c r="AR18" s="626"/>
      <c r="AS18" s="626"/>
      <c r="AT18" s="626"/>
      <c r="AU18" s="626"/>
      <c r="AV18" s="626"/>
      <c r="AW18" s="626"/>
      <c r="AX18" s="626"/>
      <c r="AY18" s="626"/>
      <c r="AZ18" s="626"/>
      <c r="BA18" s="626"/>
      <c r="BB18" s="626"/>
      <c r="BC18" s="626"/>
      <c r="BD18" s="626"/>
      <c r="BE18" s="626"/>
      <c r="BF18" s="626"/>
      <c r="BG18" s="626"/>
      <c r="BH18" s="626"/>
      <c r="BI18" s="626"/>
      <c r="BJ18" s="626"/>
      <c r="BK18" s="626"/>
      <c r="BL18" s="626"/>
      <c r="BM18" s="626"/>
    </row>
    <row r="19" spans="1:65" ht="15" customHeight="1" x14ac:dyDescent="0.35">
      <c r="A19" s="599"/>
      <c r="B19" s="1289" t="s">
        <v>10</v>
      </c>
      <c r="C19" s="1289"/>
      <c r="D19" s="600">
        <f t="shared" ref="D19:U19" si="5">D20+D21</f>
        <v>353826</v>
      </c>
      <c r="E19" s="600">
        <f t="shared" si="5"/>
        <v>354843</v>
      </c>
      <c r="F19" s="600">
        <f t="shared" si="5"/>
        <v>355568</v>
      </c>
      <c r="G19" s="600">
        <f t="shared" si="5"/>
        <v>354777</v>
      </c>
      <c r="H19" s="600">
        <f t="shared" si="5"/>
        <v>353528</v>
      </c>
      <c r="I19" s="600">
        <f t="shared" si="5"/>
        <v>348579</v>
      </c>
      <c r="J19" s="600">
        <f t="shared" si="5"/>
        <v>342498</v>
      </c>
      <c r="K19" s="600">
        <f t="shared" si="5"/>
        <v>336865</v>
      </c>
      <c r="L19" s="600">
        <f t="shared" si="5"/>
        <v>330548</v>
      </c>
      <c r="M19" s="600">
        <f t="shared" si="5"/>
        <v>325509</v>
      </c>
      <c r="N19" s="600">
        <f t="shared" si="5"/>
        <v>319238</v>
      </c>
      <c r="O19" s="600">
        <f t="shared" si="5"/>
        <v>314760</v>
      </c>
      <c r="P19" s="600">
        <f t="shared" si="5"/>
        <v>309409</v>
      </c>
      <c r="Q19" s="601">
        <f t="shared" si="5"/>
        <v>304060</v>
      </c>
      <c r="R19" s="601">
        <f t="shared" si="5"/>
        <v>299908</v>
      </c>
      <c r="S19" s="601">
        <f t="shared" si="5"/>
        <v>295788</v>
      </c>
      <c r="T19" s="601">
        <f t="shared" si="5"/>
        <v>294347</v>
      </c>
      <c r="U19" s="601">
        <f t="shared" si="5"/>
        <v>292651</v>
      </c>
      <c r="V19" s="601">
        <f>V20+V21</f>
        <v>293311</v>
      </c>
      <c r="W19" s="1097"/>
      <c r="X19" s="1097"/>
      <c r="Y19" s="1097"/>
      <c r="Z19" s="1097"/>
      <c r="AA19" s="1097"/>
      <c r="AB19" s="1097"/>
      <c r="AC19" s="1097"/>
      <c r="AD19" s="1097"/>
      <c r="AE19" s="1097"/>
      <c r="AF19" s="1097"/>
      <c r="AG19" s="1097"/>
      <c r="AH19" s="1097"/>
      <c r="AI19" s="1097"/>
      <c r="AJ19" s="1097"/>
      <c r="AK19" s="1097"/>
      <c r="AL19" s="1097"/>
      <c r="AM19" s="1097"/>
      <c r="AN19" s="1097"/>
      <c r="AO19" s="1097"/>
      <c r="AP19" s="1097"/>
      <c r="AQ19" s="1097"/>
      <c r="AR19" s="1097"/>
      <c r="AS19" s="1097"/>
      <c r="AT19" s="1097"/>
      <c r="AU19" s="1097"/>
      <c r="AV19" s="1097"/>
      <c r="AW19" s="1097"/>
      <c r="AX19" s="1097"/>
      <c r="AY19" s="1097"/>
      <c r="AZ19" s="1097"/>
      <c r="BA19" s="1097"/>
      <c r="BB19" s="1097"/>
      <c r="BC19" s="1097"/>
      <c r="BD19" s="1097"/>
      <c r="BE19" s="1097"/>
      <c r="BF19" s="1097"/>
      <c r="BG19" s="1097"/>
      <c r="BH19" s="1097"/>
      <c r="BI19" s="1097"/>
      <c r="BJ19" s="1097"/>
      <c r="BK19" s="1097"/>
      <c r="BL19" s="626"/>
      <c r="BM19" s="626"/>
    </row>
    <row r="20" spans="1:65" ht="15" customHeight="1" x14ac:dyDescent="0.35">
      <c r="A20" s="607"/>
      <c r="B20" s="607"/>
      <c r="C20" s="607" t="s">
        <v>11</v>
      </c>
      <c r="D20" s="602">
        <v>307756</v>
      </c>
      <c r="E20" s="602">
        <v>311141</v>
      </c>
      <c r="F20" s="602">
        <v>311350</v>
      </c>
      <c r="G20" s="602">
        <v>309286</v>
      </c>
      <c r="H20" s="602">
        <v>306030</v>
      </c>
      <c r="I20" s="602">
        <v>300143</v>
      </c>
      <c r="J20" s="602">
        <v>292542</v>
      </c>
      <c r="K20" s="602">
        <v>286092</v>
      </c>
      <c r="L20" s="602">
        <v>279445</v>
      </c>
      <c r="M20" s="592">
        <v>273440</v>
      </c>
      <c r="N20" s="592">
        <v>266349</v>
      </c>
      <c r="O20" s="592">
        <v>261188</v>
      </c>
      <c r="P20" s="592">
        <v>255451</v>
      </c>
      <c r="Q20" s="603">
        <v>250483</v>
      </c>
      <c r="R20" s="603">
        <v>246382</v>
      </c>
      <c r="S20" s="603">
        <v>243955</v>
      </c>
      <c r="T20" s="603">
        <v>243058</v>
      </c>
      <c r="U20" s="603">
        <v>242737</v>
      </c>
      <c r="V20" s="603">
        <v>243980</v>
      </c>
      <c r="W20" s="1097"/>
      <c r="X20" s="1097"/>
      <c r="Y20" s="1097"/>
      <c r="Z20" s="1097"/>
      <c r="AA20" s="1097"/>
      <c r="AB20" s="1097"/>
      <c r="AC20" s="1097"/>
      <c r="AD20" s="1097"/>
      <c r="AE20" s="1097"/>
      <c r="AF20" s="1097"/>
      <c r="AG20" s="1097"/>
      <c r="AH20" s="1097"/>
      <c r="AI20" s="1097"/>
      <c r="AJ20" s="1097"/>
      <c r="AK20" s="1097"/>
      <c r="AL20" s="1097"/>
      <c r="AM20" s="1097"/>
      <c r="AN20" s="1097"/>
      <c r="AO20" s="1097"/>
      <c r="AP20" s="1097"/>
      <c r="AQ20" s="1097"/>
      <c r="AR20" s="1097"/>
      <c r="AS20" s="1097"/>
      <c r="AT20" s="1097"/>
      <c r="AU20" s="1097"/>
      <c r="AV20" s="1097"/>
      <c r="AW20" s="1097"/>
      <c r="AX20" s="1097"/>
      <c r="AY20" s="1097"/>
      <c r="AZ20" s="1097"/>
      <c r="BA20" s="1097"/>
      <c r="BB20" s="1097"/>
      <c r="BC20" s="1097"/>
      <c r="BD20" s="1097"/>
      <c r="BE20" s="1097"/>
      <c r="BF20" s="1097"/>
      <c r="BG20" s="1097"/>
      <c r="BH20" s="1097"/>
      <c r="BI20" s="1097"/>
      <c r="BJ20" s="1097"/>
      <c r="BK20" s="1097"/>
      <c r="BL20" s="626"/>
      <c r="BM20" s="626"/>
    </row>
    <row r="21" spans="1:65" ht="15" customHeight="1" x14ac:dyDescent="0.35">
      <c r="A21" s="607"/>
      <c r="B21" s="607"/>
      <c r="C21" s="607" t="s">
        <v>12</v>
      </c>
      <c r="D21" s="602">
        <v>46070</v>
      </c>
      <c r="E21" s="602">
        <v>43702</v>
      </c>
      <c r="F21" s="602">
        <v>44218</v>
      </c>
      <c r="G21" s="602">
        <v>45491</v>
      </c>
      <c r="H21" s="602">
        <v>47498</v>
      </c>
      <c r="I21" s="602">
        <v>48436</v>
      </c>
      <c r="J21" s="602">
        <v>49956</v>
      </c>
      <c r="K21" s="602">
        <v>50773</v>
      </c>
      <c r="L21" s="602">
        <v>51103</v>
      </c>
      <c r="M21" s="592">
        <v>52069</v>
      </c>
      <c r="N21" s="592">
        <v>52889</v>
      </c>
      <c r="O21" s="592">
        <v>53572</v>
      </c>
      <c r="P21" s="592">
        <v>53958</v>
      </c>
      <c r="Q21" s="603">
        <v>53577</v>
      </c>
      <c r="R21" s="603">
        <v>53526</v>
      </c>
      <c r="S21" s="603">
        <v>51833</v>
      </c>
      <c r="T21" s="603">
        <v>51289</v>
      </c>
      <c r="U21" s="603">
        <v>49914</v>
      </c>
      <c r="V21" s="603">
        <v>49331</v>
      </c>
      <c r="W21" s="1097"/>
      <c r="X21" s="1097"/>
      <c r="Y21" s="1097"/>
      <c r="Z21" s="1097"/>
      <c r="AA21" s="1097"/>
      <c r="AB21" s="1097"/>
      <c r="AC21" s="1097"/>
      <c r="AD21" s="1097"/>
      <c r="AE21" s="1097"/>
      <c r="AF21" s="1097"/>
      <c r="AG21" s="1097"/>
      <c r="AH21" s="1097"/>
      <c r="AI21" s="1097"/>
      <c r="AJ21" s="1097"/>
      <c r="AK21" s="1097"/>
      <c r="AL21" s="1097"/>
      <c r="AM21" s="1097"/>
      <c r="AN21" s="1097"/>
      <c r="AO21" s="1097"/>
      <c r="AP21" s="1097"/>
      <c r="AQ21" s="1097"/>
      <c r="AR21" s="1097"/>
      <c r="AS21" s="1097"/>
      <c r="AT21" s="1097"/>
      <c r="AU21" s="1097"/>
      <c r="AV21" s="1097"/>
      <c r="AW21" s="1097"/>
      <c r="AX21" s="1097"/>
      <c r="AY21" s="1097"/>
      <c r="AZ21" s="1097"/>
      <c r="BA21" s="1097"/>
      <c r="BB21" s="1097"/>
      <c r="BC21" s="1097"/>
      <c r="BD21" s="1097"/>
      <c r="BE21" s="1097"/>
      <c r="BF21" s="1097"/>
      <c r="BG21" s="1097"/>
      <c r="BH21" s="1097"/>
      <c r="BI21" s="1097"/>
      <c r="BJ21" s="1097"/>
      <c r="BK21" s="1097"/>
      <c r="BL21" s="626"/>
      <c r="BM21" s="626"/>
    </row>
    <row r="22" spans="1:65" ht="15" customHeight="1" x14ac:dyDescent="0.35">
      <c r="A22" s="599"/>
      <c r="B22" s="1289" t="s">
        <v>13</v>
      </c>
      <c r="C22" s="1289"/>
      <c r="D22" s="600">
        <f t="shared" ref="D22:U22" si="6">D23+D24</f>
        <v>11178</v>
      </c>
      <c r="E22" s="600">
        <f t="shared" si="6"/>
        <v>10652</v>
      </c>
      <c r="F22" s="600">
        <f t="shared" si="6"/>
        <v>11860</v>
      </c>
      <c r="G22" s="600">
        <f t="shared" si="6"/>
        <v>11063</v>
      </c>
      <c r="H22" s="600">
        <f t="shared" si="6"/>
        <v>12351</v>
      </c>
      <c r="I22" s="600">
        <f t="shared" si="6"/>
        <v>12074</v>
      </c>
      <c r="J22" s="600">
        <f t="shared" si="6"/>
        <v>12354</v>
      </c>
      <c r="K22" s="600">
        <f t="shared" si="6"/>
        <v>12406</v>
      </c>
      <c r="L22" s="600">
        <f t="shared" si="6"/>
        <v>11808</v>
      </c>
      <c r="M22" s="600">
        <f t="shared" si="6"/>
        <v>11253</v>
      </c>
      <c r="N22" s="600">
        <f t="shared" si="6"/>
        <v>10504</v>
      </c>
      <c r="O22" s="600">
        <f t="shared" si="6"/>
        <v>9953</v>
      </c>
      <c r="P22" s="600">
        <f t="shared" si="6"/>
        <v>9999</v>
      </c>
      <c r="Q22" s="601">
        <f t="shared" si="6"/>
        <v>9991</v>
      </c>
      <c r="R22" s="601">
        <f t="shared" si="6"/>
        <v>10041</v>
      </c>
      <c r="S22" s="601">
        <f t="shared" si="6"/>
        <v>8635</v>
      </c>
      <c r="T22" s="601">
        <f t="shared" si="6"/>
        <v>8082</v>
      </c>
      <c r="U22" s="601">
        <f t="shared" si="6"/>
        <v>7915</v>
      </c>
      <c r="V22" s="601">
        <f>V23+V24</f>
        <v>7068</v>
      </c>
      <c r="W22" s="1097"/>
      <c r="X22" s="1097"/>
      <c r="Y22" s="1097"/>
      <c r="Z22" s="1097"/>
      <c r="AA22" s="1097"/>
      <c r="AB22" s="1097"/>
      <c r="AC22" s="1097"/>
      <c r="AD22" s="1097"/>
      <c r="AE22" s="1097"/>
      <c r="AF22" s="1097"/>
      <c r="AG22" s="1097"/>
      <c r="AH22" s="1097"/>
      <c r="AI22" s="1097"/>
      <c r="AJ22" s="1097"/>
      <c r="AK22" s="1097"/>
      <c r="AL22" s="1097"/>
      <c r="AM22" s="1097"/>
      <c r="AN22" s="1097"/>
      <c r="AO22" s="1097"/>
      <c r="AP22" s="1097"/>
      <c r="AQ22" s="1097"/>
      <c r="AR22" s="1097"/>
      <c r="AS22" s="1097"/>
      <c r="AT22" s="1097"/>
      <c r="AU22" s="1097"/>
      <c r="AV22" s="1097"/>
      <c r="AW22" s="1097"/>
      <c r="AX22" s="1097"/>
      <c r="AY22" s="1097"/>
      <c r="AZ22" s="1097"/>
      <c r="BA22" s="1097"/>
      <c r="BB22" s="1097"/>
      <c r="BC22" s="1097"/>
      <c r="BD22" s="1097"/>
      <c r="BE22" s="1097"/>
      <c r="BF22" s="1097"/>
      <c r="BG22" s="1097"/>
      <c r="BH22" s="1097"/>
      <c r="BI22" s="1097"/>
      <c r="BJ22" s="1097"/>
      <c r="BK22" s="1097"/>
      <c r="BL22" s="626"/>
      <c r="BM22" s="626"/>
    </row>
    <row r="23" spans="1:65" ht="15" customHeight="1" x14ac:dyDescent="0.35">
      <c r="A23" s="607"/>
      <c r="B23" s="607"/>
      <c r="C23" s="607" t="s">
        <v>14</v>
      </c>
      <c r="D23" s="602">
        <v>9076</v>
      </c>
      <c r="E23" s="602">
        <v>8884</v>
      </c>
      <c r="F23" s="602">
        <v>8553</v>
      </c>
      <c r="G23" s="602">
        <v>8379</v>
      </c>
      <c r="H23" s="602">
        <v>8221</v>
      </c>
      <c r="I23" s="602">
        <v>7913</v>
      </c>
      <c r="J23" s="602">
        <v>7778</v>
      </c>
      <c r="K23" s="602">
        <v>7535</v>
      </c>
      <c r="L23" s="602">
        <v>7416</v>
      </c>
      <c r="M23" s="592">
        <v>7286</v>
      </c>
      <c r="N23" s="592">
        <v>6910</v>
      </c>
      <c r="O23" s="592">
        <v>6813</v>
      </c>
      <c r="P23" s="592">
        <v>6638</v>
      </c>
      <c r="Q23" s="603">
        <v>6586</v>
      </c>
      <c r="R23" s="603">
        <v>6437</v>
      </c>
      <c r="S23" s="603">
        <v>6205</v>
      </c>
      <c r="T23" s="603">
        <v>5959</v>
      </c>
      <c r="U23" s="603">
        <v>5808</v>
      </c>
      <c r="V23" s="603">
        <v>5637</v>
      </c>
      <c r="W23" s="1097"/>
      <c r="X23" s="1097"/>
      <c r="Y23" s="1097"/>
      <c r="Z23" s="1097"/>
      <c r="AA23" s="1097"/>
      <c r="AB23" s="1097"/>
      <c r="AC23" s="1097"/>
      <c r="AD23" s="1097"/>
      <c r="AE23" s="1097"/>
      <c r="AF23" s="1097"/>
      <c r="AG23" s="1097"/>
      <c r="AH23" s="1097"/>
      <c r="AI23" s="1097"/>
      <c r="AJ23" s="1097"/>
      <c r="AK23" s="1097"/>
      <c r="AL23" s="1097"/>
      <c r="AM23" s="1097"/>
      <c r="AN23" s="1097"/>
      <c r="AO23" s="1097"/>
      <c r="AP23" s="1097"/>
      <c r="AQ23" s="1097"/>
      <c r="AR23" s="1097"/>
      <c r="AS23" s="1097"/>
      <c r="AT23" s="1097"/>
      <c r="AU23" s="1097"/>
      <c r="AV23" s="1097"/>
      <c r="AW23" s="1097"/>
      <c r="AX23" s="1097"/>
      <c r="AY23" s="1097"/>
      <c r="AZ23" s="1097"/>
      <c r="BA23" s="1097"/>
      <c r="BB23" s="1097"/>
      <c r="BC23" s="1097"/>
      <c r="BD23" s="1097"/>
      <c r="BE23" s="1097"/>
      <c r="BF23" s="1097"/>
      <c r="BG23" s="1097"/>
      <c r="BH23" s="1097"/>
      <c r="BI23" s="1097"/>
      <c r="BJ23" s="1097"/>
      <c r="BK23" s="1097"/>
      <c r="BL23" s="626"/>
      <c r="BM23" s="626"/>
    </row>
    <row r="24" spans="1:65" ht="15" customHeight="1" x14ac:dyDescent="0.35">
      <c r="A24" s="607"/>
      <c r="B24" s="607"/>
      <c r="C24" s="607" t="s">
        <v>15</v>
      </c>
      <c r="D24" s="602">
        <v>2102</v>
      </c>
      <c r="E24" s="602">
        <v>1768</v>
      </c>
      <c r="F24" s="602">
        <v>3307</v>
      </c>
      <c r="G24" s="602">
        <v>2684</v>
      </c>
      <c r="H24" s="602">
        <v>4130</v>
      </c>
      <c r="I24" s="602">
        <v>4161</v>
      </c>
      <c r="J24" s="602">
        <v>4576</v>
      </c>
      <c r="K24" s="602">
        <v>4871</v>
      </c>
      <c r="L24" s="602">
        <v>4392</v>
      </c>
      <c r="M24" s="592">
        <v>3967</v>
      </c>
      <c r="N24" s="592">
        <v>3594</v>
      </c>
      <c r="O24" s="592">
        <v>3140</v>
      </c>
      <c r="P24" s="592">
        <v>3361</v>
      </c>
      <c r="Q24" s="603">
        <v>3405</v>
      </c>
      <c r="R24" s="603">
        <v>3604</v>
      </c>
      <c r="S24" s="603">
        <v>2430</v>
      </c>
      <c r="T24" s="603">
        <v>2123</v>
      </c>
      <c r="U24" s="603">
        <v>2107</v>
      </c>
      <c r="V24" s="603">
        <v>1431</v>
      </c>
      <c r="W24" s="1097"/>
      <c r="X24" s="1097"/>
      <c r="Y24" s="1097"/>
      <c r="Z24" s="1097"/>
      <c r="AA24" s="1097"/>
      <c r="AB24" s="1097"/>
      <c r="AC24" s="1097"/>
      <c r="AD24" s="1097"/>
      <c r="AE24" s="1097"/>
      <c r="AF24" s="1097"/>
      <c r="AG24" s="1097"/>
      <c r="AH24" s="1097"/>
      <c r="AI24" s="1097"/>
      <c r="AJ24" s="1097"/>
      <c r="AK24" s="1097"/>
      <c r="AL24" s="1097"/>
      <c r="AM24" s="1097"/>
      <c r="AN24" s="1097"/>
      <c r="AO24" s="1097"/>
      <c r="AP24" s="1097"/>
      <c r="AQ24" s="1097"/>
      <c r="AR24" s="1097"/>
      <c r="AS24" s="1097"/>
      <c r="AT24" s="1097"/>
      <c r="AU24" s="1097"/>
      <c r="AV24" s="1097"/>
      <c r="AW24" s="1097"/>
      <c r="AX24" s="1097"/>
      <c r="AY24" s="1097"/>
      <c r="AZ24" s="1097"/>
      <c r="BA24" s="1097"/>
      <c r="BB24" s="1097"/>
      <c r="BC24" s="1097"/>
      <c r="BD24" s="1097"/>
      <c r="BE24" s="1097"/>
      <c r="BF24" s="1097"/>
      <c r="BG24" s="1097"/>
      <c r="BH24" s="1097"/>
      <c r="BI24" s="1097"/>
      <c r="BJ24" s="1097"/>
      <c r="BK24" s="1097"/>
      <c r="BL24" s="626"/>
      <c r="BM24" s="626"/>
    </row>
    <row r="25" spans="1:65" ht="24" customHeight="1" x14ac:dyDescent="0.35">
      <c r="A25" s="608"/>
      <c r="B25" s="1289" t="s">
        <v>1966</v>
      </c>
      <c r="C25" s="1289"/>
      <c r="D25" s="609"/>
      <c r="E25" s="609"/>
      <c r="F25" s="609"/>
      <c r="G25" s="609"/>
      <c r="H25" s="609"/>
      <c r="I25" s="609"/>
      <c r="J25" s="609"/>
      <c r="K25" s="609"/>
      <c r="L25" s="600">
        <f>L26+L27</f>
        <v>4851</v>
      </c>
      <c r="M25" s="600">
        <f>M26+M27</f>
        <v>4845</v>
      </c>
      <c r="N25" s="600">
        <f>N26+N27</f>
        <v>4388</v>
      </c>
      <c r="O25" s="600">
        <f>O26+O27</f>
        <v>4287</v>
      </c>
      <c r="P25" s="600" t="s">
        <v>7</v>
      </c>
      <c r="Q25" s="600" t="s">
        <v>7</v>
      </c>
      <c r="R25" s="600" t="s">
        <v>7</v>
      </c>
      <c r="S25" s="600" t="s">
        <v>7</v>
      </c>
      <c r="T25" s="600" t="s">
        <v>7</v>
      </c>
      <c r="U25" s="600" t="s">
        <v>7</v>
      </c>
      <c r="V25" s="600" t="s">
        <v>7</v>
      </c>
      <c r="W25" s="1097"/>
      <c r="X25" s="1097"/>
      <c r="Y25" s="1097"/>
      <c r="Z25" s="1097"/>
      <c r="AA25" s="1097"/>
      <c r="AB25" s="1097"/>
      <c r="AC25" s="1097"/>
      <c r="AD25" s="1097"/>
      <c r="AE25" s="1097"/>
      <c r="AF25" s="1097"/>
      <c r="AG25" s="1097"/>
      <c r="AH25" s="1097"/>
      <c r="AI25" s="1097"/>
      <c r="AJ25" s="1097"/>
      <c r="AK25" s="1097"/>
      <c r="AL25" s="1097"/>
      <c r="AM25" s="1097"/>
      <c r="AN25" s="1097"/>
      <c r="AO25" s="1097"/>
      <c r="AP25" s="1097"/>
      <c r="AQ25" s="1097"/>
      <c r="AR25" s="1097"/>
      <c r="AS25" s="1097"/>
      <c r="AT25" s="1097"/>
      <c r="AU25" s="1097"/>
      <c r="AV25" s="1097"/>
      <c r="AW25" s="1097"/>
      <c r="AX25" s="1097"/>
      <c r="AY25" s="1097"/>
      <c r="AZ25" s="1097"/>
      <c r="BA25" s="1097"/>
      <c r="BB25" s="1097"/>
      <c r="BC25" s="1097"/>
      <c r="BD25" s="1097"/>
      <c r="BE25" s="1097"/>
      <c r="BF25" s="1097"/>
      <c r="BG25" s="1097"/>
      <c r="BH25" s="1097"/>
      <c r="BI25" s="1097"/>
      <c r="BJ25" s="1097"/>
      <c r="BK25" s="1097"/>
      <c r="BL25" s="626"/>
      <c r="BM25" s="626"/>
    </row>
    <row r="26" spans="1:65" ht="43.5" customHeight="1" x14ac:dyDescent="0.35">
      <c r="A26" s="607"/>
      <c r="B26" s="607"/>
      <c r="C26" s="1288" t="s">
        <v>16</v>
      </c>
      <c r="D26" s="1288"/>
      <c r="E26" s="1288"/>
      <c r="F26" s="610"/>
      <c r="G26" s="610"/>
      <c r="H26" s="610"/>
      <c r="I26" s="610"/>
      <c r="J26" s="610"/>
      <c r="K26" s="610"/>
      <c r="L26" s="602">
        <v>3827</v>
      </c>
      <c r="M26" s="592">
        <v>3804</v>
      </c>
      <c r="N26" s="592">
        <v>3234</v>
      </c>
      <c r="O26" s="592">
        <v>3136</v>
      </c>
      <c r="P26" s="592"/>
      <c r="Q26" s="603"/>
      <c r="R26" s="603"/>
      <c r="S26" s="603"/>
      <c r="T26" s="603"/>
      <c r="U26" s="603"/>
      <c r="V26" s="603"/>
      <c r="W26" s="1097"/>
      <c r="X26" s="1097"/>
      <c r="Y26" s="1097"/>
      <c r="Z26" s="1097"/>
      <c r="AA26" s="1097"/>
      <c r="AB26" s="1097"/>
      <c r="AC26" s="1097"/>
      <c r="AD26" s="1097"/>
      <c r="AE26" s="1097"/>
      <c r="AF26" s="1097"/>
      <c r="AG26" s="1097"/>
      <c r="AH26" s="1097"/>
      <c r="AI26" s="1097"/>
      <c r="AJ26" s="1097"/>
      <c r="AK26" s="1097"/>
      <c r="AL26" s="1097"/>
      <c r="AM26" s="1097"/>
      <c r="AN26" s="1097"/>
      <c r="AO26" s="1097"/>
      <c r="AP26" s="1097"/>
      <c r="AQ26" s="1097"/>
      <c r="AR26" s="1097"/>
      <c r="AS26" s="1097"/>
      <c r="AT26" s="1097"/>
      <c r="AU26" s="1097"/>
      <c r="AV26" s="1097"/>
      <c r="AW26" s="1097"/>
      <c r="AX26" s="1097"/>
      <c r="AY26" s="1097"/>
      <c r="AZ26" s="1097"/>
      <c r="BA26" s="1097"/>
      <c r="BB26" s="1097"/>
      <c r="BC26" s="1097"/>
      <c r="BD26" s="1097"/>
      <c r="BE26" s="1097"/>
      <c r="BF26" s="1097"/>
      <c r="BG26" s="1097"/>
      <c r="BH26" s="1097"/>
      <c r="BI26" s="1097"/>
      <c r="BJ26" s="1097"/>
      <c r="BK26" s="1097"/>
      <c r="BL26" s="626"/>
      <c r="BM26" s="626"/>
    </row>
    <row r="27" spans="1:65" ht="15" customHeight="1" x14ac:dyDescent="0.35">
      <c r="A27" s="607"/>
      <c r="B27" s="607"/>
      <c r="C27" s="607" t="s">
        <v>17</v>
      </c>
      <c r="D27" s="602"/>
      <c r="E27" s="610"/>
      <c r="F27" s="610"/>
      <c r="G27" s="610"/>
      <c r="H27" s="610"/>
      <c r="I27" s="610"/>
      <c r="J27" s="610"/>
      <c r="K27" s="610"/>
      <c r="L27" s="602">
        <v>1024</v>
      </c>
      <c r="M27" s="592">
        <v>1041</v>
      </c>
      <c r="N27" s="592">
        <v>1154</v>
      </c>
      <c r="O27" s="592">
        <v>1151</v>
      </c>
      <c r="P27" s="592"/>
      <c r="Q27" s="603"/>
      <c r="R27" s="603"/>
      <c r="S27" s="603"/>
      <c r="T27" s="603"/>
      <c r="U27" s="603"/>
      <c r="V27" s="603"/>
      <c r="W27" s="1097"/>
      <c r="X27" s="1097"/>
      <c r="Y27" s="1097"/>
      <c r="Z27" s="1097"/>
      <c r="AA27" s="1097"/>
      <c r="AB27" s="1097"/>
      <c r="AC27" s="1097"/>
      <c r="AD27" s="1097"/>
      <c r="AE27" s="1097"/>
      <c r="AF27" s="1097"/>
      <c r="AG27" s="1097"/>
      <c r="AH27" s="1097"/>
      <c r="AI27" s="1097"/>
      <c r="AJ27" s="1097"/>
      <c r="AK27" s="1097"/>
      <c r="AL27" s="1097"/>
      <c r="AM27" s="1097"/>
      <c r="AN27" s="1097"/>
      <c r="AO27" s="1097"/>
      <c r="AP27" s="1097"/>
      <c r="AQ27" s="1097"/>
      <c r="AR27" s="1097"/>
      <c r="AS27" s="1097"/>
      <c r="AT27" s="1097"/>
      <c r="AU27" s="1097"/>
      <c r="AV27" s="1097"/>
      <c r="AW27" s="1097"/>
      <c r="AX27" s="1097"/>
      <c r="AY27" s="1097"/>
      <c r="AZ27" s="1097"/>
      <c r="BA27" s="1097"/>
      <c r="BB27" s="1097"/>
      <c r="BC27" s="1097"/>
      <c r="BD27" s="1097"/>
      <c r="BE27" s="1097"/>
      <c r="BF27" s="1097"/>
      <c r="BG27" s="1097"/>
      <c r="BH27" s="1097"/>
      <c r="BI27" s="1097"/>
      <c r="BJ27" s="1097"/>
      <c r="BK27" s="1097"/>
      <c r="BL27" s="626"/>
      <c r="BM27" s="626"/>
    </row>
    <row r="28" spans="1:65" ht="6" customHeight="1" x14ac:dyDescent="0.35">
      <c r="A28" s="1288"/>
      <c r="B28" s="1288"/>
      <c r="C28" s="1288"/>
      <c r="D28" s="602"/>
      <c r="E28" s="602"/>
      <c r="F28" s="602"/>
      <c r="G28" s="602"/>
      <c r="H28" s="602"/>
      <c r="I28" s="602"/>
      <c r="J28" s="602"/>
      <c r="K28" s="602"/>
      <c r="L28" s="602"/>
      <c r="M28" s="592"/>
      <c r="N28" s="592"/>
      <c r="O28" s="592"/>
      <c r="P28" s="592"/>
      <c r="Q28" s="593"/>
      <c r="R28" s="593"/>
      <c r="S28" s="593"/>
      <c r="T28" s="593"/>
      <c r="U28" s="593"/>
      <c r="V28" s="593"/>
      <c r="W28" s="1097"/>
      <c r="X28" s="1097"/>
      <c r="Y28" s="1097"/>
      <c r="Z28" s="1097"/>
      <c r="AA28" s="1097"/>
      <c r="AB28" s="1097"/>
      <c r="AC28" s="1097"/>
      <c r="AD28" s="1097"/>
      <c r="AE28" s="1097"/>
      <c r="AF28" s="1097"/>
      <c r="AG28" s="1097"/>
      <c r="AH28" s="1097"/>
      <c r="AI28" s="1097"/>
      <c r="AJ28" s="1097"/>
      <c r="AK28" s="1097"/>
      <c r="AL28" s="1097"/>
      <c r="AM28" s="1097"/>
      <c r="AN28" s="1097"/>
      <c r="AO28" s="1097"/>
      <c r="AP28" s="1097"/>
      <c r="AQ28" s="1097"/>
      <c r="AR28" s="1097"/>
      <c r="AS28" s="1097"/>
      <c r="AT28" s="1097"/>
      <c r="AU28" s="1097"/>
      <c r="AV28" s="1097"/>
      <c r="AW28" s="1097"/>
      <c r="AX28" s="1097"/>
      <c r="AY28" s="1097"/>
      <c r="AZ28" s="1097"/>
      <c r="BA28" s="1097"/>
      <c r="BB28" s="1097"/>
      <c r="BC28" s="1097"/>
      <c r="BD28" s="1097"/>
      <c r="BE28" s="1097"/>
      <c r="BF28" s="1097"/>
      <c r="BG28" s="1097"/>
      <c r="BH28" s="1097"/>
      <c r="BI28" s="1097"/>
      <c r="BJ28" s="1097"/>
      <c r="BK28" s="1097"/>
      <c r="BL28" s="626"/>
      <c r="BM28" s="626"/>
    </row>
    <row r="29" spans="1:65" ht="15" customHeight="1" x14ac:dyDescent="0.35">
      <c r="A29" s="1294" t="s">
        <v>18</v>
      </c>
      <c r="B29" s="1294"/>
      <c r="C29" s="1294"/>
      <c r="D29" s="604">
        <f t="shared" ref="D29:U29" si="7">D31+D37</f>
        <v>295399</v>
      </c>
      <c r="E29" s="604">
        <f t="shared" si="7"/>
        <v>306417</v>
      </c>
      <c r="F29" s="604">
        <f t="shared" si="7"/>
        <v>306778</v>
      </c>
      <c r="G29" s="604">
        <f t="shared" si="7"/>
        <v>302311</v>
      </c>
      <c r="H29" s="604">
        <f t="shared" si="7"/>
        <v>300681</v>
      </c>
      <c r="I29" s="604">
        <f t="shared" si="7"/>
        <v>298925</v>
      </c>
      <c r="J29" s="604">
        <f t="shared" si="7"/>
        <v>310128</v>
      </c>
      <c r="K29" s="604">
        <f t="shared" si="7"/>
        <v>320420</v>
      </c>
      <c r="L29" s="604">
        <f t="shared" si="7"/>
        <v>322977</v>
      </c>
      <c r="M29" s="604">
        <f t="shared" si="7"/>
        <v>331659</v>
      </c>
      <c r="N29" s="604">
        <f t="shared" si="7"/>
        <v>335126</v>
      </c>
      <c r="O29" s="604">
        <f t="shared" si="7"/>
        <v>337634</v>
      </c>
      <c r="P29" s="604">
        <f t="shared" si="7"/>
        <v>339271</v>
      </c>
      <c r="Q29" s="611">
        <f t="shared" si="7"/>
        <v>340853</v>
      </c>
      <c r="R29" s="611">
        <f t="shared" si="7"/>
        <v>348024</v>
      </c>
      <c r="S29" s="611">
        <f t="shared" si="7"/>
        <v>357264</v>
      </c>
      <c r="T29" s="611">
        <f t="shared" si="7"/>
        <v>355991</v>
      </c>
      <c r="U29" s="611">
        <f t="shared" si="7"/>
        <v>356855</v>
      </c>
      <c r="V29" s="611">
        <f>V31+V37</f>
        <v>355795</v>
      </c>
      <c r="W29" s="1097"/>
      <c r="X29" s="1097"/>
      <c r="Y29" s="1097"/>
      <c r="Z29" s="1097"/>
      <c r="AA29" s="1097"/>
      <c r="AB29" s="1097"/>
      <c r="AC29" s="1097"/>
      <c r="AD29" s="1097"/>
      <c r="AE29" s="1097"/>
      <c r="AF29" s="1097"/>
      <c r="AG29" s="1097"/>
      <c r="AH29" s="1097"/>
      <c r="AI29" s="1097"/>
      <c r="AJ29" s="1097"/>
      <c r="AK29" s="1097"/>
      <c r="AL29" s="1097"/>
      <c r="AM29" s="1097"/>
      <c r="AN29" s="1097"/>
      <c r="AO29" s="1097"/>
      <c r="AP29" s="1097"/>
      <c r="AQ29" s="1097"/>
      <c r="AR29" s="1097"/>
      <c r="AS29" s="1097"/>
      <c r="AT29" s="1097"/>
      <c r="AU29" s="1097"/>
      <c r="AV29" s="1097"/>
      <c r="AW29" s="1097"/>
      <c r="AX29" s="1097"/>
      <c r="AY29" s="1097"/>
      <c r="AZ29" s="1097"/>
      <c r="BA29" s="1097"/>
      <c r="BB29" s="1097"/>
      <c r="BC29" s="1097"/>
      <c r="BD29" s="1097"/>
      <c r="BE29" s="1097"/>
      <c r="BF29" s="1097"/>
      <c r="BG29" s="1097"/>
      <c r="BH29" s="1097"/>
      <c r="BI29" s="1097"/>
      <c r="BJ29" s="1097"/>
      <c r="BK29" s="1097"/>
      <c r="BL29" s="626"/>
      <c r="BM29" s="626"/>
    </row>
    <row r="30" spans="1:65" ht="7.5" customHeight="1" x14ac:dyDescent="0.35">
      <c r="A30" s="605"/>
      <c r="B30" s="605"/>
      <c r="C30" s="605"/>
      <c r="D30" s="606"/>
      <c r="E30" s="606"/>
      <c r="F30" s="606"/>
      <c r="G30" s="606"/>
      <c r="H30" s="606"/>
      <c r="I30" s="606"/>
      <c r="J30" s="606"/>
      <c r="K30" s="606"/>
      <c r="L30" s="606"/>
      <c r="M30" s="606"/>
      <c r="N30" s="606"/>
      <c r="O30" s="606"/>
      <c r="P30" s="606"/>
      <c r="Q30" s="593"/>
      <c r="R30" s="593"/>
      <c r="S30" s="593"/>
      <c r="T30" s="593"/>
      <c r="U30" s="593"/>
      <c r="V30" s="593"/>
      <c r="W30" s="626"/>
      <c r="X30" s="626"/>
      <c r="Y30" s="626"/>
      <c r="Z30" s="626"/>
      <c r="AA30" s="626"/>
      <c r="AB30" s="626"/>
      <c r="AC30" s="626"/>
      <c r="AD30" s="626"/>
      <c r="AE30" s="626"/>
      <c r="AF30" s="626"/>
      <c r="AG30" s="626"/>
      <c r="AH30" s="626"/>
      <c r="AI30" s="626"/>
      <c r="AJ30" s="626"/>
      <c r="AK30" s="626"/>
      <c r="AL30" s="626"/>
      <c r="AM30" s="626"/>
      <c r="AN30" s="626"/>
      <c r="AO30" s="626"/>
      <c r="AP30" s="626"/>
      <c r="AQ30" s="626"/>
      <c r="AR30" s="626"/>
      <c r="AS30" s="626"/>
      <c r="AT30" s="626"/>
      <c r="AU30" s="626"/>
      <c r="AV30" s="626"/>
      <c r="AW30" s="626"/>
      <c r="AX30" s="626"/>
      <c r="AY30" s="626"/>
      <c r="AZ30" s="626"/>
      <c r="BA30" s="626"/>
      <c r="BB30" s="626"/>
      <c r="BC30" s="626"/>
      <c r="BD30" s="626"/>
      <c r="BE30" s="626"/>
      <c r="BF30" s="626"/>
      <c r="BG30" s="626"/>
      <c r="BH30" s="626"/>
      <c r="BI30" s="626"/>
      <c r="BJ30" s="626"/>
      <c r="BK30" s="626"/>
      <c r="BL30" s="626"/>
      <c r="BM30" s="626"/>
    </row>
    <row r="31" spans="1:65" ht="15" customHeight="1" x14ac:dyDescent="0.35">
      <c r="A31" s="599"/>
      <c r="B31" s="1289" t="s">
        <v>19</v>
      </c>
      <c r="C31" s="1289"/>
      <c r="D31" s="600">
        <f t="shared" ref="D31:U31" si="8">D32+D33+D36</f>
        <v>162664</v>
      </c>
      <c r="E31" s="600">
        <f t="shared" si="8"/>
        <v>164180</v>
      </c>
      <c r="F31" s="600">
        <f t="shared" si="8"/>
        <v>161736</v>
      </c>
      <c r="G31" s="600">
        <f t="shared" si="8"/>
        <v>158131</v>
      </c>
      <c r="H31" s="600">
        <f t="shared" si="8"/>
        <v>160028</v>
      </c>
      <c r="I31" s="600">
        <f t="shared" si="8"/>
        <v>160367</v>
      </c>
      <c r="J31" s="600">
        <f t="shared" si="8"/>
        <v>171502</v>
      </c>
      <c r="K31" s="600">
        <f t="shared" si="8"/>
        <v>177015</v>
      </c>
      <c r="L31" s="600">
        <f t="shared" si="8"/>
        <v>177619</v>
      </c>
      <c r="M31" s="600">
        <f t="shared" si="8"/>
        <v>182175</v>
      </c>
      <c r="N31" s="600">
        <f t="shared" si="8"/>
        <v>181444</v>
      </c>
      <c r="O31" s="600">
        <f t="shared" si="8"/>
        <v>182087</v>
      </c>
      <c r="P31" s="600">
        <f t="shared" si="8"/>
        <v>182236</v>
      </c>
      <c r="Q31" s="601">
        <f t="shared" si="8"/>
        <v>180582</v>
      </c>
      <c r="R31" s="601">
        <f t="shared" si="8"/>
        <v>182319</v>
      </c>
      <c r="S31" s="601">
        <f t="shared" si="8"/>
        <v>185185</v>
      </c>
      <c r="T31" s="601">
        <f t="shared" si="8"/>
        <v>181926</v>
      </c>
      <c r="U31" s="601">
        <f t="shared" si="8"/>
        <v>179051</v>
      </c>
      <c r="V31" s="601">
        <f>V32+V33+V36</f>
        <v>175290</v>
      </c>
      <c r="W31" s="1097"/>
      <c r="X31" s="1097"/>
      <c r="Y31" s="1097"/>
      <c r="Z31" s="1097"/>
      <c r="AA31" s="1097"/>
      <c r="AB31" s="1097"/>
      <c r="AC31" s="1097"/>
      <c r="AD31" s="1097"/>
      <c r="AE31" s="1097"/>
      <c r="AF31" s="1097"/>
      <c r="AG31" s="1097"/>
      <c r="AH31" s="1097"/>
      <c r="AI31" s="1097"/>
      <c r="AJ31" s="1097"/>
      <c r="AK31" s="1097"/>
      <c r="AL31" s="1097"/>
      <c r="AM31" s="1097"/>
      <c r="AN31" s="1097"/>
      <c r="AO31" s="1097"/>
      <c r="AP31" s="1097"/>
      <c r="AQ31" s="1097"/>
      <c r="AR31" s="1097"/>
      <c r="AS31" s="1097"/>
      <c r="AT31" s="1097"/>
      <c r="AU31" s="1097"/>
      <c r="AV31" s="1097"/>
      <c r="AW31" s="1097"/>
      <c r="AX31" s="1097"/>
      <c r="AY31" s="1097"/>
      <c r="AZ31" s="1097"/>
      <c r="BA31" s="1097"/>
      <c r="BB31" s="1097"/>
      <c r="BC31" s="1097"/>
      <c r="BD31" s="1097"/>
      <c r="BE31" s="1097"/>
      <c r="BF31" s="1097"/>
      <c r="BG31" s="1097"/>
      <c r="BH31" s="1097"/>
      <c r="BI31" s="1097"/>
      <c r="BJ31" s="1097"/>
      <c r="BK31" s="1097"/>
      <c r="BL31" s="626"/>
      <c r="BM31" s="626"/>
    </row>
    <row r="32" spans="1:65" ht="15" customHeight="1" x14ac:dyDescent="0.35">
      <c r="A32" s="607"/>
      <c r="B32" s="607"/>
      <c r="C32" s="607" t="s">
        <v>20</v>
      </c>
      <c r="D32" s="602">
        <v>1498</v>
      </c>
      <c r="E32" s="602">
        <v>1771</v>
      </c>
      <c r="F32" s="602">
        <v>1869</v>
      </c>
      <c r="G32" s="602">
        <v>1797</v>
      </c>
      <c r="H32" s="602">
        <v>1818</v>
      </c>
      <c r="I32" s="602">
        <v>1784</v>
      </c>
      <c r="J32" s="602">
        <v>2028</v>
      </c>
      <c r="K32" s="602">
        <v>1991</v>
      </c>
      <c r="L32" s="602">
        <v>1934</v>
      </c>
      <c r="M32" s="592">
        <v>1966</v>
      </c>
      <c r="N32" s="592">
        <v>1916</v>
      </c>
      <c r="O32" s="592">
        <v>1812</v>
      </c>
      <c r="P32" s="592">
        <v>1798</v>
      </c>
      <c r="Q32" s="603">
        <v>1730</v>
      </c>
      <c r="R32" s="603">
        <v>1583</v>
      </c>
      <c r="S32" s="603">
        <v>1470</v>
      </c>
      <c r="T32" s="603">
        <v>1408</v>
      </c>
      <c r="U32" s="603">
        <v>1277</v>
      </c>
      <c r="V32" s="603">
        <v>1195</v>
      </c>
      <c r="W32" s="1097"/>
      <c r="X32" s="1097"/>
      <c r="Y32" s="1097"/>
      <c r="Z32" s="1097"/>
      <c r="AA32" s="1097"/>
      <c r="AB32" s="1097"/>
      <c r="AC32" s="1097"/>
      <c r="AD32" s="1097"/>
      <c r="AE32" s="1097"/>
      <c r="AF32" s="1097"/>
      <c r="AG32" s="1097"/>
      <c r="AH32" s="1097"/>
      <c r="AI32" s="1097"/>
      <c r="AJ32" s="1097"/>
      <c r="AK32" s="1097"/>
      <c r="AL32" s="1097"/>
      <c r="AM32" s="1097"/>
      <c r="AN32" s="1097"/>
      <c r="AO32" s="1097"/>
      <c r="AP32" s="1097"/>
      <c r="AQ32" s="1097"/>
      <c r="AR32" s="1097"/>
      <c r="AS32" s="1097"/>
      <c r="AT32" s="1097"/>
      <c r="AU32" s="1097"/>
      <c r="AV32" s="1097"/>
      <c r="AW32" s="1097"/>
      <c r="AX32" s="1097"/>
      <c r="AY32" s="1097"/>
      <c r="AZ32" s="1097"/>
      <c r="BA32" s="1097"/>
      <c r="BB32" s="1097"/>
      <c r="BC32" s="1097"/>
      <c r="BD32" s="1097"/>
      <c r="BE32" s="1097"/>
      <c r="BF32" s="1097"/>
      <c r="BG32" s="1097"/>
      <c r="BH32" s="1097"/>
      <c r="BI32" s="1097"/>
      <c r="BJ32" s="1097"/>
      <c r="BK32" s="1097"/>
      <c r="BL32" s="626"/>
      <c r="BM32" s="626"/>
    </row>
    <row r="33" spans="1:65" ht="15" customHeight="1" x14ac:dyDescent="0.35">
      <c r="A33" s="607"/>
      <c r="B33" s="607"/>
      <c r="C33" s="607" t="s">
        <v>21</v>
      </c>
      <c r="D33" s="602">
        <v>146588</v>
      </c>
      <c r="E33" s="602">
        <v>147146</v>
      </c>
      <c r="F33" s="602">
        <v>144374</v>
      </c>
      <c r="G33" s="602">
        <v>140743</v>
      </c>
      <c r="H33" s="602">
        <v>142350</v>
      </c>
      <c r="I33" s="602">
        <v>142420</v>
      </c>
      <c r="J33" s="602">
        <v>151798</v>
      </c>
      <c r="K33" s="602">
        <v>155409</v>
      </c>
      <c r="L33" s="602">
        <v>155444</v>
      </c>
      <c r="M33" s="592">
        <f t="shared" ref="M33:U33" si="9">M34+M35</f>
        <v>156418</v>
      </c>
      <c r="N33" s="592">
        <f t="shared" si="9"/>
        <v>153287</v>
      </c>
      <c r="O33" s="592">
        <f t="shared" si="9"/>
        <v>151201</v>
      </c>
      <c r="P33" s="592">
        <f t="shared" si="9"/>
        <v>149622</v>
      </c>
      <c r="Q33" s="603">
        <f t="shared" si="9"/>
        <v>147165</v>
      </c>
      <c r="R33" s="603">
        <f t="shared" si="9"/>
        <v>148486</v>
      </c>
      <c r="S33" s="603">
        <f t="shared" si="9"/>
        <v>147808</v>
      </c>
      <c r="T33" s="603">
        <f t="shared" si="9"/>
        <v>143232</v>
      </c>
      <c r="U33" s="603">
        <f t="shared" si="9"/>
        <v>139144</v>
      </c>
      <c r="V33" s="603">
        <f>V34+V35</f>
        <v>135913</v>
      </c>
      <c r="W33" s="1097"/>
      <c r="X33" s="1097"/>
      <c r="Y33" s="1097"/>
      <c r="Z33" s="1097"/>
      <c r="AA33" s="1097"/>
      <c r="AB33" s="1097"/>
      <c r="AC33" s="1097"/>
      <c r="AD33" s="1097"/>
      <c r="AE33" s="1097"/>
      <c r="AF33" s="1097"/>
      <c r="AG33" s="1097"/>
      <c r="AH33" s="1097"/>
      <c r="AI33" s="1097"/>
      <c r="AJ33" s="1097"/>
      <c r="AK33" s="1097"/>
      <c r="AL33" s="1097"/>
      <c r="AM33" s="1097"/>
      <c r="AN33" s="1097"/>
      <c r="AO33" s="1097"/>
      <c r="AP33" s="1097"/>
      <c r="AQ33" s="1097"/>
      <c r="AR33" s="1097"/>
      <c r="AS33" s="1097"/>
      <c r="AT33" s="1097"/>
      <c r="AU33" s="1097"/>
      <c r="AV33" s="1097"/>
      <c r="AW33" s="1097"/>
      <c r="AX33" s="1097"/>
      <c r="AY33" s="1097"/>
      <c r="AZ33" s="1097"/>
      <c r="BA33" s="1097"/>
      <c r="BB33" s="1097"/>
      <c r="BC33" s="1097"/>
      <c r="BD33" s="1097"/>
      <c r="BE33" s="1097"/>
      <c r="BF33" s="1097"/>
      <c r="BG33" s="1097"/>
      <c r="BH33" s="1097"/>
      <c r="BI33" s="1097"/>
      <c r="BJ33" s="1097"/>
      <c r="BK33" s="1097"/>
      <c r="BL33" s="626"/>
      <c r="BM33" s="626"/>
    </row>
    <row r="34" spans="1:65" ht="15" customHeight="1" x14ac:dyDescent="0.35">
      <c r="A34" s="1287" t="s">
        <v>22</v>
      </c>
      <c r="B34" s="1287"/>
      <c r="C34" s="1287"/>
      <c r="D34" s="610">
        <v>125367</v>
      </c>
      <c r="E34" s="610">
        <v>127162</v>
      </c>
      <c r="F34" s="610">
        <v>123869</v>
      </c>
      <c r="G34" s="610">
        <v>120487</v>
      </c>
      <c r="H34" s="610">
        <v>121195</v>
      </c>
      <c r="I34" s="610">
        <v>120960</v>
      </c>
      <c r="J34" s="610">
        <v>127681</v>
      </c>
      <c r="K34" s="610">
        <v>130013</v>
      </c>
      <c r="L34" s="610">
        <v>130073</v>
      </c>
      <c r="M34" s="612">
        <v>130978</v>
      </c>
      <c r="N34" s="612">
        <v>127593</v>
      </c>
      <c r="O34" s="612">
        <v>124749</v>
      </c>
      <c r="P34" s="612">
        <v>122896</v>
      </c>
      <c r="Q34" s="613">
        <v>120749</v>
      </c>
      <c r="R34" s="613">
        <v>122764</v>
      </c>
      <c r="S34" s="613">
        <v>123292</v>
      </c>
      <c r="T34" s="613">
        <v>118623</v>
      </c>
      <c r="U34" s="613">
        <v>114170</v>
      </c>
      <c r="V34" s="613">
        <v>112344</v>
      </c>
      <c r="W34" s="1097"/>
      <c r="X34" s="1097"/>
      <c r="Y34" s="1097"/>
      <c r="Z34" s="1097"/>
      <c r="AA34" s="1097"/>
      <c r="AB34" s="1097"/>
      <c r="AC34" s="1097"/>
      <c r="AD34" s="1097"/>
      <c r="AE34" s="1097"/>
      <c r="AF34" s="1097"/>
      <c r="AG34" s="1097"/>
      <c r="AH34" s="1097"/>
      <c r="AI34" s="1097"/>
      <c r="AJ34" s="1097"/>
      <c r="AK34" s="1097"/>
      <c r="AL34" s="1097"/>
      <c r="AM34" s="1097"/>
      <c r="AN34" s="1097"/>
      <c r="AO34" s="1097"/>
      <c r="AP34" s="1097"/>
      <c r="AQ34" s="1097"/>
      <c r="AR34" s="1097"/>
      <c r="AS34" s="1097"/>
      <c r="AT34" s="1097"/>
      <c r="AU34" s="1097"/>
      <c r="AV34" s="1097"/>
      <c r="AW34" s="1097"/>
      <c r="AX34" s="1097"/>
      <c r="AY34" s="1097"/>
      <c r="AZ34" s="1097"/>
      <c r="BA34" s="1097"/>
      <c r="BB34" s="1097"/>
      <c r="BC34" s="1097"/>
      <c r="BD34" s="1097"/>
      <c r="BE34" s="1097"/>
      <c r="BF34" s="1097"/>
      <c r="BG34" s="1097"/>
      <c r="BH34" s="1097"/>
      <c r="BI34" s="1097"/>
      <c r="BJ34" s="1097"/>
      <c r="BK34" s="1097"/>
      <c r="BL34" s="626"/>
      <c r="BM34" s="626"/>
    </row>
    <row r="35" spans="1:65" ht="15" customHeight="1" x14ac:dyDescent="0.35">
      <c r="A35" s="1287" t="s">
        <v>1967</v>
      </c>
      <c r="B35" s="1287"/>
      <c r="C35" s="1287"/>
      <c r="D35" s="610">
        <v>21221</v>
      </c>
      <c r="E35" s="610">
        <v>19984</v>
      </c>
      <c r="F35" s="610">
        <v>20505</v>
      </c>
      <c r="G35" s="610">
        <v>20256</v>
      </c>
      <c r="H35" s="610">
        <v>21155</v>
      </c>
      <c r="I35" s="610">
        <v>21460</v>
      </c>
      <c r="J35" s="610">
        <v>24117</v>
      </c>
      <c r="K35" s="610">
        <v>25396</v>
      </c>
      <c r="L35" s="610">
        <v>25371</v>
      </c>
      <c r="M35" s="612">
        <v>25440</v>
      </c>
      <c r="N35" s="612">
        <v>25694</v>
      </c>
      <c r="O35" s="612">
        <v>26452</v>
      </c>
      <c r="P35" s="612">
        <v>26726</v>
      </c>
      <c r="Q35" s="613">
        <v>26416</v>
      </c>
      <c r="R35" s="613">
        <v>25722</v>
      </c>
      <c r="S35" s="613">
        <v>24516</v>
      </c>
      <c r="T35" s="613">
        <v>24609</v>
      </c>
      <c r="U35" s="613">
        <v>24974</v>
      </c>
      <c r="V35" s="613">
        <v>23569</v>
      </c>
      <c r="W35" s="1097"/>
      <c r="X35" s="1097"/>
      <c r="Y35" s="1097"/>
      <c r="Z35" s="1097"/>
      <c r="AA35" s="1097"/>
      <c r="AB35" s="1097"/>
      <c r="AC35" s="1097"/>
      <c r="AD35" s="1097"/>
      <c r="AE35" s="1097"/>
      <c r="AF35" s="1097"/>
      <c r="AG35" s="1097"/>
      <c r="AH35" s="1097"/>
      <c r="AI35" s="1097"/>
      <c r="AJ35" s="1097"/>
      <c r="AK35" s="1097"/>
      <c r="AL35" s="1097"/>
      <c r="AM35" s="1097"/>
      <c r="AN35" s="1097"/>
      <c r="AO35" s="1097"/>
      <c r="AP35" s="1097"/>
      <c r="AQ35" s="1097"/>
      <c r="AR35" s="1097"/>
      <c r="AS35" s="1097"/>
      <c r="AT35" s="1097"/>
      <c r="AU35" s="1097"/>
      <c r="AV35" s="1097"/>
      <c r="AW35" s="1097"/>
      <c r="AX35" s="1097"/>
      <c r="AY35" s="1097"/>
      <c r="AZ35" s="1097"/>
      <c r="BA35" s="1097"/>
      <c r="BB35" s="1097"/>
      <c r="BC35" s="1097"/>
      <c r="BD35" s="1097"/>
      <c r="BE35" s="1097"/>
      <c r="BF35" s="1097"/>
      <c r="BG35" s="1097"/>
      <c r="BH35" s="1097"/>
      <c r="BI35" s="1097"/>
      <c r="BJ35" s="1097"/>
      <c r="BK35" s="1097"/>
      <c r="BL35" s="626"/>
      <c r="BM35" s="626"/>
    </row>
    <row r="36" spans="1:65" ht="15" customHeight="1" x14ac:dyDescent="0.35">
      <c r="A36" s="607"/>
      <c r="B36" s="607"/>
      <c r="C36" s="607" t="s">
        <v>23</v>
      </c>
      <c r="D36" s="602">
        <v>14578</v>
      </c>
      <c r="E36" s="602">
        <v>15263</v>
      </c>
      <c r="F36" s="602">
        <v>15493</v>
      </c>
      <c r="G36" s="602">
        <v>15591</v>
      </c>
      <c r="H36" s="602">
        <v>15860</v>
      </c>
      <c r="I36" s="602">
        <v>16163</v>
      </c>
      <c r="J36" s="602">
        <v>17676</v>
      </c>
      <c r="K36" s="602">
        <v>19615</v>
      </c>
      <c r="L36" s="602">
        <v>20241</v>
      </c>
      <c r="M36" s="592">
        <v>23791</v>
      </c>
      <c r="N36" s="592">
        <v>26241</v>
      </c>
      <c r="O36" s="592">
        <v>29074</v>
      </c>
      <c r="P36" s="592">
        <v>30816</v>
      </c>
      <c r="Q36" s="603">
        <v>31687</v>
      </c>
      <c r="R36" s="603">
        <v>32250</v>
      </c>
      <c r="S36" s="603">
        <v>35907</v>
      </c>
      <c r="T36" s="603">
        <v>37286</v>
      </c>
      <c r="U36" s="603">
        <v>38630</v>
      </c>
      <c r="V36" s="603">
        <v>38182</v>
      </c>
      <c r="W36" s="1097"/>
      <c r="X36" s="1097"/>
      <c r="Y36" s="1097"/>
      <c r="Z36" s="1097"/>
      <c r="AA36" s="1097"/>
      <c r="AB36" s="1097"/>
      <c r="AC36" s="1097"/>
      <c r="AD36" s="1097"/>
      <c r="AE36" s="1097"/>
      <c r="AF36" s="1097"/>
      <c r="AG36" s="1097"/>
      <c r="AH36" s="1097"/>
      <c r="AI36" s="1097"/>
      <c r="AJ36" s="1097"/>
      <c r="AK36" s="1097"/>
      <c r="AL36" s="1097"/>
      <c r="AM36" s="1097"/>
      <c r="AN36" s="1097"/>
      <c r="AO36" s="1097"/>
      <c r="AP36" s="1097"/>
      <c r="AQ36" s="1097"/>
      <c r="AR36" s="1097"/>
      <c r="AS36" s="1097"/>
      <c r="AT36" s="1097"/>
      <c r="AU36" s="1097"/>
      <c r="AV36" s="1097"/>
      <c r="AW36" s="1097"/>
      <c r="AX36" s="1097"/>
      <c r="AY36" s="1097"/>
      <c r="AZ36" s="1097"/>
      <c r="BA36" s="1097"/>
      <c r="BB36" s="1097"/>
      <c r="BC36" s="1097"/>
      <c r="BD36" s="1097"/>
      <c r="BE36" s="1097"/>
      <c r="BF36" s="1097"/>
      <c r="BG36" s="1097"/>
      <c r="BH36" s="1097"/>
      <c r="BI36" s="1097"/>
      <c r="BJ36" s="1097"/>
      <c r="BK36" s="1097"/>
      <c r="BL36" s="626"/>
      <c r="BM36" s="626"/>
    </row>
    <row r="37" spans="1:65" ht="15" customHeight="1" x14ac:dyDescent="0.35">
      <c r="A37" s="599"/>
      <c r="B37" s="1289" t="s">
        <v>24</v>
      </c>
      <c r="C37" s="1289"/>
      <c r="D37" s="600">
        <f t="shared" ref="D37:U37" si="10">D38+D41</f>
        <v>132735</v>
      </c>
      <c r="E37" s="600">
        <f t="shared" si="10"/>
        <v>142237</v>
      </c>
      <c r="F37" s="600">
        <f t="shared" si="10"/>
        <v>145042</v>
      </c>
      <c r="G37" s="600">
        <f t="shared" si="10"/>
        <v>144180</v>
      </c>
      <c r="H37" s="600">
        <f t="shared" si="10"/>
        <v>140653</v>
      </c>
      <c r="I37" s="600">
        <f t="shared" si="10"/>
        <v>138558</v>
      </c>
      <c r="J37" s="600">
        <f t="shared" si="10"/>
        <v>138626</v>
      </c>
      <c r="K37" s="600">
        <f t="shared" si="10"/>
        <v>143405</v>
      </c>
      <c r="L37" s="600">
        <f t="shared" si="10"/>
        <v>145358</v>
      </c>
      <c r="M37" s="600">
        <f t="shared" si="10"/>
        <v>149484</v>
      </c>
      <c r="N37" s="600">
        <f t="shared" si="10"/>
        <v>153682</v>
      </c>
      <c r="O37" s="600">
        <f t="shared" si="10"/>
        <v>155547</v>
      </c>
      <c r="P37" s="600">
        <f t="shared" si="10"/>
        <v>157035</v>
      </c>
      <c r="Q37" s="601">
        <f t="shared" si="10"/>
        <v>160271</v>
      </c>
      <c r="R37" s="601">
        <f t="shared" si="10"/>
        <v>165705</v>
      </c>
      <c r="S37" s="601">
        <f t="shared" si="10"/>
        <v>172079</v>
      </c>
      <c r="T37" s="601">
        <f t="shared" si="10"/>
        <v>174065</v>
      </c>
      <c r="U37" s="601">
        <f t="shared" si="10"/>
        <v>177804</v>
      </c>
      <c r="V37" s="601">
        <f>V38+V41</f>
        <v>180505</v>
      </c>
      <c r="W37" s="1097"/>
      <c r="X37" s="1097"/>
      <c r="Y37" s="1097"/>
      <c r="Z37" s="1097"/>
      <c r="AA37" s="1097"/>
      <c r="AB37" s="1097"/>
      <c r="AC37" s="1097"/>
      <c r="AD37" s="1097"/>
      <c r="AE37" s="1097"/>
      <c r="AF37" s="1097"/>
      <c r="AG37" s="1097"/>
      <c r="AH37" s="1097"/>
      <c r="AI37" s="1097"/>
      <c r="AJ37" s="1097"/>
      <c r="AK37" s="1097"/>
      <c r="AL37" s="1097"/>
      <c r="AM37" s="1097"/>
      <c r="AN37" s="1097"/>
      <c r="AO37" s="1097"/>
      <c r="AP37" s="1097"/>
      <c r="AQ37" s="1097"/>
      <c r="AR37" s="1097"/>
      <c r="AS37" s="1097"/>
      <c r="AT37" s="1097"/>
      <c r="AU37" s="1097"/>
      <c r="AV37" s="1097"/>
      <c r="AW37" s="1097"/>
      <c r="AX37" s="1097"/>
      <c r="AY37" s="1097"/>
      <c r="AZ37" s="1097"/>
      <c r="BA37" s="1097"/>
      <c r="BB37" s="1097"/>
      <c r="BC37" s="1097"/>
      <c r="BD37" s="1097"/>
      <c r="BE37" s="1097"/>
      <c r="BF37" s="1097"/>
      <c r="BG37" s="1097"/>
      <c r="BH37" s="1097"/>
      <c r="BI37" s="1097"/>
      <c r="BJ37" s="1097"/>
      <c r="BK37" s="1097"/>
      <c r="BL37" s="626"/>
      <c r="BM37" s="626"/>
    </row>
    <row r="38" spans="1:65" ht="15" customHeight="1" x14ac:dyDescent="0.35">
      <c r="A38" s="607"/>
      <c r="B38" s="607"/>
      <c r="C38" s="607" t="s">
        <v>25</v>
      </c>
      <c r="D38" s="591">
        <v>122617</v>
      </c>
      <c r="E38" s="591">
        <v>129454</v>
      </c>
      <c r="F38" s="591">
        <v>127356</v>
      </c>
      <c r="G38" s="591">
        <v>124512</v>
      </c>
      <c r="H38" s="591">
        <v>119418</v>
      </c>
      <c r="I38" s="591">
        <v>112877</v>
      </c>
      <c r="J38" s="591">
        <v>110507</v>
      </c>
      <c r="K38" s="591">
        <v>112664</v>
      </c>
      <c r="L38" s="591">
        <v>113327</v>
      </c>
      <c r="M38" s="592">
        <f t="shared" ref="M38:U38" si="11">M39+M40</f>
        <v>116117</v>
      </c>
      <c r="N38" s="592">
        <f t="shared" si="11"/>
        <v>117497</v>
      </c>
      <c r="O38" s="592">
        <f t="shared" si="11"/>
        <v>116552</v>
      </c>
      <c r="P38" s="592">
        <f t="shared" si="11"/>
        <v>115619</v>
      </c>
      <c r="Q38" s="603">
        <f t="shared" si="11"/>
        <v>116793</v>
      </c>
      <c r="R38" s="603">
        <f t="shared" si="11"/>
        <v>120525</v>
      </c>
      <c r="S38" s="603">
        <f t="shared" si="11"/>
        <v>124544</v>
      </c>
      <c r="T38" s="603">
        <f t="shared" si="11"/>
        <v>126225</v>
      </c>
      <c r="U38" s="603">
        <f t="shared" si="11"/>
        <v>128043</v>
      </c>
      <c r="V38" s="603">
        <f>V39+V40</f>
        <v>127776</v>
      </c>
      <c r="W38" s="1097"/>
      <c r="X38" s="1097"/>
      <c r="Y38" s="1097"/>
      <c r="Z38" s="1097"/>
      <c r="AA38" s="1097"/>
      <c r="AB38" s="1097"/>
      <c r="AC38" s="1097"/>
      <c r="AD38" s="1097"/>
      <c r="AE38" s="1097"/>
      <c r="AF38" s="1097"/>
      <c r="AG38" s="1097"/>
      <c r="AH38" s="1097"/>
      <c r="AI38" s="1097"/>
      <c r="AJ38" s="1097"/>
      <c r="AK38" s="1097"/>
      <c r="AL38" s="1097"/>
      <c r="AM38" s="1097"/>
      <c r="AN38" s="1097"/>
      <c r="AO38" s="1097"/>
      <c r="AP38" s="1097"/>
      <c r="AQ38" s="1097"/>
      <c r="AR38" s="1097"/>
      <c r="AS38" s="1097"/>
      <c r="AT38" s="1097"/>
      <c r="AU38" s="1097"/>
      <c r="AV38" s="1097"/>
      <c r="AW38" s="1097"/>
      <c r="AX38" s="1097"/>
      <c r="AY38" s="1097"/>
      <c r="AZ38" s="1097"/>
      <c r="BA38" s="1097"/>
      <c r="BB38" s="1097"/>
      <c r="BC38" s="1097"/>
      <c r="BD38" s="1097"/>
      <c r="BE38" s="1097"/>
      <c r="BF38" s="1097"/>
      <c r="BG38" s="1097"/>
      <c r="BH38" s="1097"/>
      <c r="BI38" s="1097"/>
      <c r="BJ38" s="1097"/>
      <c r="BK38" s="1097"/>
      <c r="BL38" s="626"/>
      <c r="BM38" s="626"/>
    </row>
    <row r="39" spans="1:65" ht="15" customHeight="1" x14ac:dyDescent="0.35">
      <c r="A39" s="1287" t="s">
        <v>22</v>
      </c>
      <c r="B39" s="1287"/>
      <c r="C39" s="1287"/>
      <c r="D39" s="614">
        <v>108589</v>
      </c>
      <c r="E39" s="614">
        <v>115157</v>
      </c>
      <c r="F39" s="614">
        <v>112669</v>
      </c>
      <c r="G39" s="614">
        <v>108459</v>
      </c>
      <c r="H39" s="614">
        <v>103938</v>
      </c>
      <c r="I39" s="614">
        <v>97136</v>
      </c>
      <c r="J39" s="614">
        <v>94506</v>
      </c>
      <c r="K39" s="614">
        <v>96319</v>
      </c>
      <c r="L39" s="614">
        <v>96902</v>
      </c>
      <c r="M39" s="612">
        <v>99175</v>
      </c>
      <c r="N39" s="612">
        <v>100265</v>
      </c>
      <c r="O39" s="612">
        <v>99510</v>
      </c>
      <c r="P39" s="612">
        <v>98241</v>
      </c>
      <c r="Q39" s="613">
        <v>99617</v>
      </c>
      <c r="R39" s="613">
        <v>103751</v>
      </c>
      <c r="S39" s="613">
        <v>107968</v>
      </c>
      <c r="T39" s="613">
        <v>109613</v>
      </c>
      <c r="U39" s="613">
        <v>112054</v>
      </c>
      <c r="V39" s="613">
        <v>112128</v>
      </c>
      <c r="W39" s="1097"/>
      <c r="X39" s="1097"/>
      <c r="Y39" s="1097"/>
      <c r="Z39" s="1097"/>
      <c r="AA39" s="1097"/>
      <c r="AB39" s="1097"/>
      <c r="AC39" s="1097"/>
      <c r="AD39" s="1097"/>
      <c r="AE39" s="1097"/>
      <c r="AF39" s="1097"/>
      <c r="AG39" s="1097"/>
      <c r="AH39" s="1097"/>
      <c r="AI39" s="1097"/>
      <c r="AJ39" s="1097"/>
      <c r="AK39" s="1097"/>
      <c r="AL39" s="1097"/>
      <c r="AM39" s="1097"/>
      <c r="AN39" s="1097"/>
      <c r="AO39" s="1097"/>
      <c r="AP39" s="1097"/>
      <c r="AQ39" s="1097"/>
      <c r="AR39" s="1097"/>
      <c r="AS39" s="1097"/>
      <c r="AT39" s="1097"/>
      <c r="AU39" s="1097"/>
      <c r="AV39" s="1097"/>
      <c r="AW39" s="1097"/>
      <c r="AX39" s="1097"/>
      <c r="AY39" s="1097"/>
      <c r="AZ39" s="1097"/>
      <c r="BA39" s="1097"/>
      <c r="BB39" s="1097"/>
      <c r="BC39" s="1097"/>
      <c r="BD39" s="1097"/>
      <c r="BE39" s="1097"/>
      <c r="BF39" s="1097"/>
      <c r="BG39" s="1097"/>
      <c r="BH39" s="1097"/>
      <c r="BI39" s="1097"/>
      <c r="BJ39" s="1097"/>
      <c r="BK39" s="1097"/>
      <c r="BL39" s="626"/>
      <c r="BM39" s="626"/>
    </row>
    <row r="40" spans="1:65" ht="15" customHeight="1" x14ac:dyDescent="0.35">
      <c r="A40" s="1287" t="s">
        <v>1968</v>
      </c>
      <c r="B40" s="1287"/>
      <c r="C40" s="1287"/>
      <c r="D40" s="614">
        <v>14028</v>
      </c>
      <c r="E40" s="614">
        <v>14297</v>
      </c>
      <c r="F40" s="614">
        <v>14687</v>
      </c>
      <c r="G40" s="614">
        <v>16053</v>
      </c>
      <c r="H40" s="614">
        <v>15480</v>
      </c>
      <c r="I40" s="614">
        <v>15741</v>
      </c>
      <c r="J40" s="614">
        <v>16001</v>
      </c>
      <c r="K40" s="614">
        <v>16345</v>
      </c>
      <c r="L40" s="614">
        <v>16425</v>
      </c>
      <c r="M40" s="612">
        <v>16942</v>
      </c>
      <c r="N40" s="612">
        <v>17232</v>
      </c>
      <c r="O40" s="612">
        <v>17042</v>
      </c>
      <c r="P40" s="612">
        <v>17378</v>
      </c>
      <c r="Q40" s="613">
        <v>17176</v>
      </c>
      <c r="R40" s="613">
        <v>16774</v>
      </c>
      <c r="S40" s="613">
        <v>16576</v>
      </c>
      <c r="T40" s="613">
        <v>16612</v>
      </c>
      <c r="U40" s="613">
        <v>15989</v>
      </c>
      <c r="V40" s="613">
        <v>15648</v>
      </c>
      <c r="W40" s="1097"/>
      <c r="X40" s="1097"/>
      <c r="Y40" s="1097"/>
      <c r="Z40" s="1097"/>
      <c r="AA40" s="1097"/>
      <c r="AB40" s="1097"/>
      <c r="AC40" s="1097"/>
      <c r="AD40" s="1097"/>
      <c r="AE40" s="1097"/>
      <c r="AF40" s="1097"/>
      <c r="AG40" s="1097"/>
      <c r="AH40" s="1097"/>
      <c r="AI40" s="1097"/>
      <c r="AJ40" s="1097"/>
      <c r="AK40" s="1097"/>
      <c r="AL40" s="1097"/>
      <c r="AM40" s="1097"/>
      <c r="AN40" s="1097"/>
      <c r="AO40" s="1097"/>
      <c r="AP40" s="1097"/>
      <c r="AQ40" s="1097"/>
      <c r="AR40" s="1097"/>
      <c r="AS40" s="1097"/>
      <c r="AT40" s="1097"/>
      <c r="AU40" s="1097"/>
      <c r="AV40" s="1097"/>
      <c r="AW40" s="1097"/>
      <c r="AX40" s="1097"/>
      <c r="AY40" s="1097"/>
      <c r="AZ40" s="1097"/>
      <c r="BA40" s="1097"/>
      <c r="BB40" s="1097"/>
      <c r="BC40" s="1097"/>
      <c r="BD40" s="1097"/>
      <c r="BE40" s="1097"/>
      <c r="BF40" s="1097"/>
      <c r="BG40" s="1097"/>
      <c r="BH40" s="1097"/>
      <c r="BI40" s="1097"/>
      <c r="BJ40" s="1097"/>
      <c r="BK40" s="1097"/>
      <c r="BL40" s="626"/>
      <c r="BM40" s="626"/>
    </row>
    <row r="41" spans="1:65" ht="15" customHeight="1" x14ac:dyDescent="0.35">
      <c r="A41" s="607"/>
      <c r="B41" s="607"/>
      <c r="C41" s="607" t="s">
        <v>26</v>
      </c>
      <c r="D41" s="591">
        <v>10118</v>
      </c>
      <c r="E41" s="591">
        <v>12783</v>
      </c>
      <c r="F41" s="591">
        <v>17686</v>
      </c>
      <c r="G41" s="591">
        <v>19668</v>
      </c>
      <c r="H41" s="591">
        <v>21235</v>
      </c>
      <c r="I41" s="591">
        <v>25681</v>
      </c>
      <c r="J41" s="591">
        <v>28119</v>
      </c>
      <c r="K41" s="591">
        <v>30741</v>
      </c>
      <c r="L41" s="591">
        <v>32031</v>
      </c>
      <c r="M41" s="592">
        <v>33367</v>
      </c>
      <c r="N41" s="592">
        <v>36185</v>
      </c>
      <c r="O41" s="592">
        <v>38995</v>
      </c>
      <c r="P41" s="592">
        <v>41416</v>
      </c>
      <c r="Q41" s="603">
        <v>43478</v>
      </c>
      <c r="R41" s="603">
        <v>45180</v>
      </c>
      <c r="S41" s="603">
        <v>47535</v>
      </c>
      <c r="T41" s="603">
        <v>47840</v>
      </c>
      <c r="U41" s="603">
        <v>49761</v>
      </c>
      <c r="V41" s="603">
        <v>52729</v>
      </c>
      <c r="W41" s="1097"/>
      <c r="X41" s="1097"/>
      <c r="Y41" s="1097"/>
      <c r="Z41" s="1097"/>
      <c r="AA41" s="1097"/>
      <c r="AB41" s="1097"/>
      <c r="AC41" s="1097"/>
      <c r="AD41" s="1097"/>
      <c r="AE41" s="1097"/>
      <c r="AF41" s="1097"/>
      <c r="AG41" s="1097"/>
      <c r="AH41" s="1097"/>
      <c r="AI41" s="1097"/>
      <c r="AJ41" s="1097"/>
      <c r="AK41" s="1097"/>
      <c r="AL41" s="1097"/>
      <c r="AM41" s="1097"/>
      <c r="AN41" s="1097"/>
      <c r="AO41" s="1097"/>
      <c r="AP41" s="1097"/>
      <c r="AQ41" s="1097"/>
      <c r="AR41" s="1097"/>
      <c r="AS41" s="1097"/>
      <c r="AT41" s="1097"/>
      <c r="AU41" s="1097"/>
      <c r="AV41" s="1097"/>
      <c r="AW41" s="1097"/>
      <c r="AX41" s="1097"/>
      <c r="AY41" s="1097"/>
      <c r="AZ41" s="1097"/>
      <c r="BA41" s="1097"/>
      <c r="BB41" s="1097"/>
      <c r="BC41" s="1097"/>
      <c r="BD41" s="1097"/>
      <c r="BE41" s="1097"/>
      <c r="BF41" s="1097"/>
      <c r="BG41" s="1097"/>
      <c r="BH41" s="1097"/>
      <c r="BI41" s="1097"/>
      <c r="BJ41" s="1097"/>
      <c r="BK41" s="1097"/>
      <c r="BL41" s="626"/>
      <c r="BM41" s="626"/>
    </row>
    <row r="42" spans="1:65" ht="6" customHeight="1" x14ac:dyDescent="0.35">
      <c r="A42" s="1293"/>
      <c r="B42" s="1293"/>
      <c r="C42" s="1293"/>
      <c r="D42" s="591"/>
      <c r="E42" s="591"/>
      <c r="F42" s="591"/>
      <c r="G42" s="591"/>
      <c r="H42" s="591"/>
      <c r="I42" s="591"/>
      <c r="J42" s="591"/>
      <c r="K42" s="591"/>
      <c r="L42" s="591"/>
      <c r="M42" s="592"/>
      <c r="N42" s="592"/>
      <c r="O42" s="592"/>
      <c r="P42" s="592"/>
      <c r="Q42" s="603"/>
      <c r="R42" s="603"/>
      <c r="S42" s="603"/>
      <c r="T42" s="603"/>
      <c r="U42" s="603"/>
      <c r="V42" s="603"/>
      <c r="W42" s="1097"/>
      <c r="X42" s="1097"/>
      <c r="Y42" s="1097"/>
      <c r="Z42" s="1097"/>
      <c r="AA42" s="1097"/>
      <c r="AB42" s="1097"/>
      <c r="AC42" s="1097"/>
      <c r="AD42" s="1097"/>
      <c r="AE42" s="1097"/>
      <c r="AF42" s="1097"/>
      <c r="AG42" s="1097"/>
      <c r="AH42" s="1097"/>
      <c r="AI42" s="1097"/>
      <c r="AJ42" s="1097"/>
      <c r="AK42" s="1097"/>
      <c r="AL42" s="1097"/>
      <c r="AM42" s="1097"/>
      <c r="AN42" s="1097"/>
      <c r="AO42" s="1097"/>
      <c r="AP42" s="1097"/>
      <c r="AQ42" s="1097"/>
      <c r="AR42" s="1097"/>
      <c r="AS42" s="1097"/>
      <c r="AT42" s="1097"/>
      <c r="AU42" s="1097"/>
      <c r="AV42" s="1097"/>
      <c r="AW42" s="1097"/>
      <c r="AX42" s="1097"/>
      <c r="AY42" s="1097"/>
      <c r="AZ42" s="1097"/>
      <c r="BA42" s="1097"/>
      <c r="BB42" s="1097"/>
      <c r="BC42" s="1097"/>
      <c r="BD42" s="1097"/>
      <c r="BE42" s="1097"/>
      <c r="BF42" s="1097"/>
      <c r="BG42" s="1097"/>
      <c r="BH42" s="1097"/>
      <c r="BI42" s="1097"/>
      <c r="BJ42" s="1097"/>
      <c r="BK42" s="1097"/>
      <c r="BL42" s="626"/>
      <c r="BM42" s="626"/>
    </row>
    <row r="43" spans="1:65" ht="15" customHeight="1" x14ac:dyDescent="0.35">
      <c r="A43" s="1294" t="s">
        <v>27</v>
      </c>
      <c r="B43" s="1294"/>
      <c r="C43" s="1294"/>
      <c r="D43" s="604">
        <v>36416</v>
      </c>
      <c r="E43" s="604">
        <v>37219</v>
      </c>
      <c r="F43" s="604">
        <v>32372</v>
      </c>
      <c r="G43" s="604">
        <v>27146</v>
      </c>
      <c r="H43" s="604">
        <v>28840</v>
      </c>
      <c r="I43" s="604">
        <v>24419</v>
      </c>
      <c r="J43" s="604">
        <v>19957</v>
      </c>
      <c r="K43" s="604">
        <v>16769</v>
      </c>
      <c r="L43" s="604">
        <v>11912</v>
      </c>
      <c r="M43" s="604">
        <v>7546</v>
      </c>
      <c r="N43" s="604">
        <v>9859</v>
      </c>
      <c r="O43" s="604">
        <v>8632</v>
      </c>
      <c r="P43" s="604">
        <v>9092</v>
      </c>
      <c r="Q43" s="611">
        <v>7302</v>
      </c>
      <c r="R43" s="611">
        <v>5249</v>
      </c>
      <c r="S43" s="611">
        <v>2942</v>
      </c>
      <c r="T43" s="611">
        <v>2327</v>
      </c>
      <c r="U43" s="611">
        <v>2509</v>
      </c>
      <c r="V43" s="611">
        <v>2246</v>
      </c>
      <c r="W43" s="1097"/>
      <c r="X43" s="1097"/>
      <c r="Y43" s="1097"/>
      <c r="Z43" s="1097"/>
      <c r="AA43" s="1097"/>
      <c r="AB43" s="1097"/>
      <c r="AC43" s="1097"/>
      <c r="AD43" s="1097"/>
      <c r="AE43" s="1097"/>
      <c r="AF43" s="1097"/>
      <c r="AG43" s="1097"/>
      <c r="AH43" s="1097"/>
      <c r="AI43" s="1097"/>
      <c r="AJ43" s="1097"/>
      <c r="AK43" s="1097"/>
      <c r="AL43" s="1097"/>
      <c r="AM43" s="1097"/>
      <c r="AN43" s="1097"/>
      <c r="AO43" s="1097"/>
      <c r="AP43" s="1097"/>
      <c r="AQ43" s="1097"/>
      <c r="AR43" s="1097"/>
      <c r="AS43" s="1097"/>
      <c r="AT43" s="1097"/>
      <c r="AU43" s="1097"/>
      <c r="AV43" s="1097"/>
      <c r="AW43" s="1097"/>
      <c r="AX43" s="1097"/>
      <c r="AY43" s="1097"/>
      <c r="AZ43" s="1097"/>
      <c r="BA43" s="1097"/>
      <c r="BB43" s="1097"/>
      <c r="BC43" s="1097"/>
      <c r="BD43" s="1097"/>
      <c r="BE43" s="1097"/>
      <c r="BF43" s="1097"/>
      <c r="BG43" s="1097"/>
      <c r="BH43" s="1097"/>
      <c r="BI43" s="1097"/>
      <c r="BJ43" s="1097"/>
      <c r="BK43" s="1097"/>
      <c r="BL43" s="626"/>
      <c r="BM43" s="626"/>
    </row>
    <row r="44" spans="1:65" ht="6" customHeight="1" x14ac:dyDescent="0.35">
      <c r="A44" s="1288"/>
      <c r="B44" s="1288"/>
      <c r="C44" s="1288"/>
      <c r="D44" s="602"/>
      <c r="E44" s="602"/>
      <c r="F44" s="602"/>
      <c r="G44" s="602"/>
      <c r="H44" s="602"/>
      <c r="I44" s="602"/>
      <c r="J44" s="602"/>
      <c r="K44" s="602"/>
      <c r="L44" s="602" t="s">
        <v>28</v>
      </c>
      <c r="M44" s="592"/>
      <c r="N44" s="592"/>
      <c r="O44" s="592"/>
      <c r="P44" s="592"/>
      <c r="Q44" s="615"/>
      <c r="R44" s="615"/>
      <c r="S44" s="615"/>
      <c r="T44" s="615"/>
      <c r="U44" s="615"/>
      <c r="V44" s="615"/>
      <c r="W44" s="1097"/>
      <c r="X44" s="1097"/>
      <c r="Y44" s="1097"/>
      <c r="Z44" s="1097"/>
      <c r="AA44" s="1097"/>
      <c r="AB44" s="1097"/>
      <c r="AC44" s="1097"/>
      <c r="AD44" s="1097"/>
      <c r="AE44" s="1097"/>
      <c r="AF44" s="1097"/>
      <c r="AG44" s="1097"/>
      <c r="AH44" s="1097"/>
      <c r="AI44" s="1097"/>
      <c r="AJ44" s="1097"/>
      <c r="AK44" s="1097"/>
      <c r="AL44" s="1097"/>
      <c r="AM44" s="1097"/>
      <c r="AN44" s="1097"/>
      <c r="AO44" s="1097"/>
      <c r="AP44" s="1097"/>
      <c r="AQ44" s="1097"/>
      <c r="AR44" s="1097"/>
      <c r="AS44" s="1097"/>
      <c r="AT44" s="1097"/>
      <c r="AU44" s="1097"/>
      <c r="AV44" s="1097"/>
      <c r="AW44" s="1097"/>
      <c r="AX44" s="1097"/>
      <c r="AY44" s="1097"/>
      <c r="AZ44" s="1097"/>
      <c r="BA44" s="1097"/>
      <c r="BB44" s="1097"/>
      <c r="BC44" s="1097"/>
      <c r="BD44" s="1097"/>
      <c r="BE44" s="1097"/>
      <c r="BF44" s="1097"/>
      <c r="BG44" s="1097"/>
      <c r="BH44" s="1097"/>
      <c r="BI44" s="1097"/>
      <c r="BJ44" s="1097"/>
      <c r="BK44" s="1097"/>
      <c r="BL44" s="626"/>
      <c r="BM44" s="626"/>
    </row>
    <row r="45" spans="1:65" ht="15" customHeight="1" x14ac:dyDescent="0.35">
      <c r="A45" s="1294" t="s">
        <v>29</v>
      </c>
      <c r="B45" s="1294"/>
      <c r="C45" s="1294"/>
      <c r="D45" s="604">
        <f t="shared" ref="D45:U45" si="12">D47+D54+D60</f>
        <v>100598</v>
      </c>
      <c r="E45" s="604">
        <f t="shared" si="12"/>
        <v>104088</v>
      </c>
      <c r="F45" s="604">
        <f t="shared" si="12"/>
        <v>106074</v>
      </c>
      <c r="G45" s="604">
        <f t="shared" si="12"/>
        <v>108600</v>
      </c>
      <c r="H45" s="604">
        <f t="shared" si="12"/>
        <v>111012</v>
      </c>
      <c r="I45" s="604">
        <f t="shared" si="12"/>
        <v>124442</v>
      </c>
      <c r="J45" s="604">
        <f t="shared" si="12"/>
        <v>127301</v>
      </c>
      <c r="K45" s="604">
        <f t="shared" si="12"/>
        <v>126662</v>
      </c>
      <c r="L45" s="604">
        <f t="shared" si="12"/>
        <v>128159</v>
      </c>
      <c r="M45" s="604">
        <f t="shared" si="12"/>
        <v>129884</v>
      </c>
      <c r="N45" s="604">
        <f t="shared" si="12"/>
        <v>136893</v>
      </c>
      <c r="O45" s="604">
        <f t="shared" si="12"/>
        <v>140511</v>
      </c>
      <c r="P45" s="604">
        <f t="shared" si="12"/>
        <v>143016</v>
      </c>
      <c r="Q45" s="611">
        <f t="shared" si="12"/>
        <v>139008</v>
      </c>
      <c r="R45" s="611">
        <f t="shared" si="12"/>
        <v>144729</v>
      </c>
      <c r="S45" s="611">
        <f t="shared" si="12"/>
        <v>143993</v>
      </c>
      <c r="T45" s="611">
        <f t="shared" si="12"/>
        <v>148056</v>
      </c>
      <c r="U45" s="611">
        <f t="shared" si="12"/>
        <v>150703</v>
      </c>
      <c r="V45" s="611">
        <f>V47+V54+V60</f>
        <v>154046</v>
      </c>
      <c r="W45" s="1097"/>
      <c r="X45" s="1097"/>
      <c r="Y45" s="1097"/>
      <c r="Z45" s="1097"/>
      <c r="AA45" s="1097"/>
      <c r="AB45" s="1097"/>
      <c r="AC45" s="1097"/>
      <c r="AD45" s="1097"/>
      <c r="AE45" s="1097"/>
      <c r="AF45" s="1097"/>
      <c r="AG45" s="1097"/>
      <c r="AH45" s="1097"/>
      <c r="AI45" s="1097"/>
      <c r="AJ45" s="1097"/>
      <c r="AK45" s="1097"/>
      <c r="AL45" s="1097"/>
      <c r="AM45" s="1097"/>
      <c r="AN45" s="1097"/>
      <c r="AO45" s="1097"/>
      <c r="AP45" s="1097"/>
      <c r="AQ45" s="1097"/>
      <c r="AR45" s="1097"/>
      <c r="AS45" s="1097"/>
      <c r="AT45" s="1097"/>
      <c r="AU45" s="1097"/>
      <c r="AV45" s="1097"/>
      <c r="AW45" s="1097"/>
      <c r="AX45" s="1097"/>
      <c r="AY45" s="1097"/>
      <c r="AZ45" s="1097"/>
      <c r="BA45" s="1097"/>
      <c r="BB45" s="1097"/>
      <c r="BC45" s="1097"/>
      <c r="BD45" s="1097"/>
      <c r="BE45" s="1097"/>
      <c r="BF45" s="1097"/>
      <c r="BG45" s="1097"/>
      <c r="BH45" s="1097"/>
      <c r="BI45" s="1097"/>
      <c r="BJ45" s="1097"/>
      <c r="BK45" s="1097"/>
      <c r="BL45" s="626"/>
      <c r="BM45" s="626"/>
    </row>
    <row r="46" spans="1:65" ht="6" customHeight="1" x14ac:dyDescent="0.35">
      <c r="A46" s="1288"/>
      <c r="B46" s="1288"/>
      <c r="C46" s="1288"/>
      <c r="D46" s="602"/>
      <c r="E46" s="602"/>
      <c r="F46" s="602"/>
      <c r="G46" s="602"/>
      <c r="H46" s="602"/>
      <c r="I46" s="602"/>
      <c r="J46" s="602"/>
      <c r="K46" s="602"/>
      <c r="L46" s="602"/>
      <c r="M46" s="592"/>
      <c r="N46" s="592"/>
      <c r="O46" s="592"/>
      <c r="P46" s="592"/>
      <c r="Q46" s="593"/>
      <c r="R46" s="593"/>
      <c r="S46" s="593"/>
      <c r="T46" s="593"/>
      <c r="U46" s="593"/>
      <c r="V46" s="593"/>
      <c r="W46" s="1097"/>
      <c r="X46" s="1097"/>
      <c r="Y46" s="1097"/>
      <c r="Z46" s="1097"/>
      <c r="AA46" s="1097"/>
      <c r="AB46" s="1097"/>
      <c r="AC46" s="1097"/>
      <c r="AD46" s="1097"/>
      <c r="AE46" s="1097"/>
      <c r="AF46" s="1097"/>
      <c r="AG46" s="1097"/>
      <c r="AH46" s="1097"/>
      <c r="AI46" s="1097"/>
      <c r="AJ46" s="1097"/>
      <c r="AK46" s="1097"/>
      <c r="AL46" s="1097"/>
      <c r="AM46" s="1097"/>
      <c r="AN46" s="1097"/>
      <c r="AO46" s="1097"/>
      <c r="AP46" s="1097"/>
      <c r="AQ46" s="1097"/>
      <c r="AR46" s="1097"/>
      <c r="AS46" s="1097"/>
      <c r="AT46" s="1097"/>
      <c r="AU46" s="1097"/>
      <c r="AV46" s="1097"/>
      <c r="AW46" s="1097"/>
      <c r="AX46" s="1097"/>
      <c r="AY46" s="1097"/>
      <c r="AZ46" s="1097"/>
      <c r="BA46" s="1097"/>
      <c r="BB46" s="1097"/>
      <c r="BC46" s="1097"/>
      <c r="BD46" s="1097"/>
      <c r="BE46" s="1097"/>
      <c r="BF46" s="1097"/>
      <c r="BG46" s="1097"/>
      <c r="BH46" s="1097"/>
      <c r="BI46" s="1097"/>
      <c r="BJ46" s="1097"/>
      <c r="BK46" s="1097"/>
      <c r="BL46" s="626"/>
      <c r="BM46" s="626"/>
    </row>
    <row r="47" spans="1:65" ht="15" customHeight="1" x14ac:dyDescent="0.35">
      <c r="A47" s="599"/>
      <c r="B47" s="1289" t="s">
        <v>30</v>
      </c>
      <c r="C47" s="1289"/>
      <c r="D47" s="600">
        <f>D48</f>
        <v>5148</v>
      </c>
      <c r="E47" s="600">
        <f>E48</f>
        <v>6107</v>
      </c>
      <c r="F47" s="600">
        <f>F48</f>
        <v>6129</v>
      </c>
      <c r="G47" s="600">
        <f>G48</f>
        <v>5297</v>
      </c>
      <c r="H47" s="600">
        <f>H48</f>
        <v>5726</v>
      </c>
      <c r="I47" s="600">
        <f t="shared" ref="I47:Q47" si="13">I48</f>
        <v>5786</v>
      </c>
      <c r="J47" s="600">
        <f t="shared" si="13"/>
        <v>6718</v>
      </c>
      <c r="K47" s="600">
        <f t="shared" si="13"/>
        <v>7179</v>
      </c>
      <c r="L47" s="600">
        <f t="shared" si="13"/>
        <v>7560</v>
      </c>
      <c r="M47" s="600">
        <f t="shared" si="13"/>
        <v>7339</v>
      </c>
      <c r="N47" s="600">
        <f t="shared" si="13"/>
        <v>8308</v>
      </c>
      <c r="O47" s="600">
        <f t="shared" si="13"/>
        <v>9253</v>
      </c>
      <c r="P47" s="600">
        <f t="shared" si="13"/>
        <v>10384</v>
      </c>
      <c r="Q47" s="601">
        <f t="shared" si="13"/>
        <v>11470</v>
      </c>
      <c r="R47" s="601">
        <f>+R49+R50+R51</f>
        <v>11547</v>
      </c>
      <c r="S47" s="601">
        <f>+S49+S50+S51</f>
        <v>10798</v>
      </c>
      <c r="T47" s="601">
        <f>+T49+T50+T51</f>
        <v>12965</v>
      </c>
      <c r="U47" s="601">
        <f>+U49+U50+U51+U52</f>
        <v>13026</v>
      </c>
      <c r="V47" s="601">
        <f>+V49+V50+V52</f>
        <v>12276</v>
      </c>
      <c r="W47" s="1097"/>
      <c r="X47" s="1097"/>
      <c r="Y47" s="1097"/>
      <c r="Z47" s="1097"/>
      <c r="AA47" s="1097"/>
      <c r="AB47" s="1097"/>
      <c r="AC47" s="1097"/>
      <c r="AD47" s="1097"/>
      <c r="AE47" s="1097"/>
      <c r="AF47" s="1097"/>
      <c r="AG47" s="1097"/>
      <c r="AH47" s="1097"/>
      <c r="AI47" s="1097"/>
      <c r="AJ47" s="1097"/>
      <c r="AK47" s="1097"/>
      <c r="AL47" s="1097"/>
      <c r="AM47" s="1097"/>
      <c r="AN47" s="1097"/>
      <c r="AO47" s="1097"/>
      <c r="AP47" s="1097"/>
      <c r="AQ47" s="1097"/>
      <c r="AR47" s="1097"/>
      <c r="AS47" s="1097"/>
      <c r="AT47" s="1097"/>
      <c r="AU47" s="1097"/>
      <c r="AV47" s="1097"/>
      <c r="AW47" s="1097"/>
      <c r="AX47" s="1097"/>
      <c r="AY47" s="1097"/>
      <c r="AZ47" s="1097"/>
      <c r="BA47" s="1097"/>
      <c r="BB47" s="1097"/>
      <c r="BC47" s="1097"/>
      <c r="BD47" s="1097"/>
      <c r="BE47" s="1097"/>
      <c r="BF47" s="1097"/>
      <c r="BG47" s="1097"/>
      <c r="BH47" s="1097"/>
      <c r="BI47" s="1097"/>
      <c r="BJ47" s="1097"/>
      <c r="BK47" s="1097"/>
      <c r="BL47" s="626"/>
      <c r="BM47" s="626"/>
    </row>
    <row r="48" spans="1:65" ht="15" customHeight="1" x14ac:dyDescent="0.35">
      <c r="A48" s="607"/>
      <c r="B48" s="607"/>
      <c r="C48" s="607" t="s">
        <v>31</v>
      </c>
      <c r="D48" s="592">
        <f t="shared" ref="D48:U48" si="14">D49+D50+D51</f>
        <v>5148</v>
      </c>
      <c r="E48" s="592">
        <f t="shared" si="14"/>
        <v>6107</v>
      </c>
      <c r="F48" s="592">
        <f t="shared" si="14"/>
        <v>6129</v>
      </c>
      <c r="G48" s="592">
        <f t="shared" si="14"/>
        <v>5297</v>
      </c>
      <c r="H48" s="592">
        <f t="shared" si="14"/>
        <v>5726</v>
      </c>
      <c r="I48" s="592">
        <f t="shared" si="14"/>
        <v>5786</v>
      </c>
      <c r="J48" s="592">
        <f t="shared" si="14"/>
        <v>6718</v>
      </c>
      <c r="K48" s="592">
        <f t="shared" si="14"/>
        <v>7179</v>
      </c>
      <c r="L48" s="592">
        <f t="shared" si="14"/>
        <v>7560</v>
      </c>
      <c r="M48" s="592">
        <f t="shared" si="14"/>
        <v>7339</v>
      </c>
      <c r="N48" s="592">
        <f t="shared" si="14"/>
        <v>8308</v>
      </c>
      <c r="O48" s="592">
        <f t="shared" si="14"/>
        <v>9253</v>
      </c>
      <c r="P48" s="592">
        <f t="shared" si="14"/>
        <v>10384</v>
      </c>
      <c r="Q48" s="603">
        <f t="shared" si="14"/>
        <v>11470</v>
      </c>
      <c r="R48" s="603">
        <f t="shared" si="14"/>
        <v>11547</v>
      </c>
      <c r="S48" s="603">
        <f t="shared" si="14"/>
        <v>10798</v>
      </c>
      <c r="T48" s="603">
        <f t="shared" si="14"/>
        <v>12965</v>
      </c>
      <c r="U48" s="603">
        <f t="shared" si="14"/>
        <v>12657</v>
      </c>
      <c r="V48" s="603">
        <f>V49+V50</f>
        <v>11924</v>
      </c>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c r="AV48" s="1097"/>
      <c r="AW48" s="1097"/>
      <c r="AX48" s="1097"/>
      <c r="AY48" s="1097"/>
      <c r="AZ48" s="1097"/>
      <c r="BA48" s="1097"/>
      <c r="BB48" s="1097"/>
      <c r="BC48" s="1097"/>
      <c r="BD48" s="1097"/>
      <c r="BE48" s="1097"/>
      <c r="BF48" s="1097"/>
      <c r="BG48" s="1097"/>
      <c r="BH48" s="1097"/>
      <c r="BI48" s="1097"/>
      <c r="BJ48" s="1097"/>
      <c r="BK48" s="1097"/>
      <c r="BL48" s="626"/>
      <c r="BM48" s="626"/>
    </row>
    <row r="49" spans="1:65" ht="15" customHeight="1" x14ac:dyDescent="0.35">
      <c r="A49" s="1290" t="s">
        <v>2542</v>
      </c>
      <c r="B49" s="1287"/>
      <c r="C49" s="1287"/>
      <c r="D49" s="614">
        <v>2564</v>
      </c>
      <c r="E49" s="614">
        <v>3514</v>
      </c>
      <c r="F49" s="614">
        <v>3671</v>
      </c>
      <c r="G49" s="614">
        <v>4024</v>
      </c>
      <c r="H49" s="614">
        <v>3961</v>
      </c>
      <c r="I49" s="614">
        <v>3896</v>
      </c>
      <c r="J49" s="614">
        <v>4650</v>
      </c>
      <c r="K49" s="614">
        <v>4964</v>
      </c>
      <c r="L49" s="614">
        <v>6158</v>
      </c>
      <c r="M49" s="612">
        <v>6780</v>
      </c>
      <c r="N49" s="612">
        <v>7610</v>
      </c>
      <c r="O49" s="612">
        <v>8511</v>
      </c>
      <c r="P49" s="612">
        <v>9489</v>
      </c>
      <c r="Q49" s="613">
        <v>10555</v>
      </c>
      <c r="R49" s="613">
        <v>10580</v>
      </c>
      <c r="S49" s="613">
        <v>10025</v>
      </c>
      <c r="T49" s="613">
        <v>11979</v>
      </c>
      <c r="U49" s="613">
        <v>11216</v>
      </c>
      <c r="V49" s="613">
        <v>11163</v>
      </c>
      <c r="W49" s="1097"/>
      <c r="X49" s="1097"/>
      <c r="Y49" s="1097"/>
      <c r="Z49" s="1097"/>
      <c r="AA49" s="1097"/>
      <c r="AB49" s="1097"/>
      <c r="AC49" s="1097"/>
      <c r="AD49" s="1097"/>
      <c r="AE49" s="1097"/>
      <c r="AF49" s="1097"/>
      <c r="AG49" s="1097"/>
      <c r="AH49" s="1097"/>
      <c r="AI49" s="1097"/>
      <c r="AJ49" s="1097"/>
      <c r="AK49" s="1097"/>
      <c r="AL49" s="1097"/>
      <c r="AM49" s="1097"/>
      <c r="AN49" s="1097"/>
      <c r="AO49" s="1097"/>
      <c r="AP49" s="1097"/>
      <c r="AQ49" s="1097"/>
      <c r="AR49" s="1097"/>
      <c r="AS49" s="1097"/>
      <c r="AT49" s="1097"/>
      <c r="AU49" s="1097"/>
      <c r="AV49" s="1097"/>
      <c r="AW49" s="1097"/>
      <c r="AX49" s="1097"/>
      <c r="AY49" s="1097"/>
      <c r="AZ49" s="1097"/>
      <c r="BA49" s="1097"/>
      <c r="BB49" s="1097"/>
      <c r="BC49" s="1097"/>
      <c r="BD49" s="1097"/>
      <c r="BE49" s="1097"/>
      <c r="BF49" s="1097"/>
      <c r="BG49" s="1097"/>
      <c r="BH49" s="1097"/>
      <c r="BI49" s="1097"/>
      <c r="BJ49" s="1097"/>
      <c r="BK49" s="1097"/>
      <c r="BL49" s="626"/>
      <c r="BM49" s="626"/>
    </row>
    <row r="50" spans="1:65" ht="15" customHeight="1" x14ac:dyDescent="0.35">
      <c r="A50" s="1287" t="s">
        <v>32</v>
      </c>
      <c r="B50" s="1287"/>
      <c r="C50" s="1287"/>
      <c r="D50" s="614">
        <v>620</v>
      </c>
      <c r="E50" s="614">
        <v>623</v>
      </c>
      <c r="F50" s="614">
        <v>653</v>
      </c>
      <c r="G50" s="614">
        <v>679</v>
      </c>
      <c r="H50" s="614">
        <v>724</v>
      </c>
      <c r="I50" s="614">
        <v>652</v>
      </c>
      <c r="J50" s="614">
        <v>557</v>
      </c>
      <c r="K50" s="614">
        <v>649</v>
      </c>
      <c r="L50" s="614">
        <v>603</v>
      </c>
      <c r="M50" s="612">
        <v>470</v>
      </c>
      <c r="N50" s="612">
        <v>572</v>
      </c>
      <c r="O50" s="612">
        <v>626</v>
      </c>
      <c r="P50" s="612">
        <v>777</v>
      </c>
      <c r="Q50" s="612">
        <v>766</v>
      </c>
      <c r="R50" s="612">
        <v>865</v>
      </c>
      <c r="S50" s="612">
        <v>566</v>
      </c>
      <c r="T50" s="612">
        <v>779</v>
      </c>
      <c r="U50" s="612">
        <v>1234</v>
      </c>
      <c r="V50" s="612">
        <v>761</v>
      </c>
      <c r="W50" s="1097"/>
      <c r="X50" s="1097"/>
      <c r="Y50" s="1097"/>
      <c r="Z50" s="1097"/>
      <c r="AA50" s="1097"/>
      <c r="AB50" s="1097"/>
      <c r="AC50" s="1097"/>
      <c r="AD50" s="1097"/>
      <c r="AE50" s="1097"/>
      <c r="AF50" s="1097"/>
      <c r="AG50" s="1097"/>
      <c r="AH50" s="1097"/>
      <c r="AI50" s="1097"/>
      <c r="AJ50" s="1097"/>
      <c r="AK50" s="1097"/>
      <c r="AL50" s="1097"/>
      <c r="AM50" s="1097"/>
      <c r="AN50" s="1097"/>
      <c r="AO50" s="1097"/>
      <c r="AP50" s="1097"/>
      <c r="AQ50" s="1097"/>
      <c r="AR50" s="1097"/>
      <c r="AS50" s="1097"/>
      <c r="AT50" s="1097"/>
      <c r="AU50" s="1097"/>
      <c r="AV50" s="1097"/>
      <c r="AW50" s="1097"/>
      <c r="AX50" s="1097"/>
      <c r="AY50" s="1097"/>
      <c r="AZ50" s="1097"/>
      <c r="BA50" s="1097"/>
      <c r="BB50" s="1097"/>
      <c r="BC50" s="1097"/>
      <c r="BD50" s="1097"/>
      <c r="BE50" s="1097"/>
      <c r="BF50" s="1097"/>
      <c r="BG50" s="1097"/>
      <c r="BH50" s="1097"/>
      <c r="BI50" s="1097"/>
      <c r="BJ50" s="1097"/>
      <c r="BK50" s="1097"/>
      <c r="BL50" s="626"/>
      <c r="BM50" s="626"/>
    </row>
    <row r="51" spans="1:65" ht="15" customHeight="1" x14ac:dyDescent="0.35">
      <c r="A51" s="1287" t="s">
        <v>1969</v>
      </c>
      <c r="B51" s="1287"/>
      <c r="C51" s="1287"/>
      <c r="D51" s="614">
        <v>1964</v>
      </c>
      <c r="E51" s="614">
        <v>1970</v>
      </c>
      <c r="F51" s="614">
        <v>1805</v>
      </c>
      <c r="G51" s="614">
        <v>594</v>
      </c>
      <c r="H51" s="614">
        <v>1041</v>
      </c>
      <c r="I51" s="614">
        <v>1238</v>
      </c>
      <c r="J51" s="614">
        <v>1511</v>
      </c>
      <c r="K51" s="614">
        <v>1566</v>
      </c>
      <c r="L51" s="614">
        <v>799</v>
      </c>
      <c r="M51" s="614">
        <v>89</v>
      </c>
      <c r="N51" s="614">
        <v>126</v>
      </c>
      <c r="O51" s="614">
        <v>116</v>
      </c>
      <c r="P51" s="614">
        <v>118</v>
      </c>
      <c r="Q51" s="614">
        <v>149</v>
      </c>
      <c r="R51" s="614">
        <v>102</v>
      </c>
      <c r="S51" s="614">
        <v>207</v>
      </c>
      <c r="T51" s="614">
        <v>207</v>
      </c>
      <c r="U51" s="614">
        <v>207</v>
      </c>
      <c r="V51" s="1092" t="s">
        <v>42</v>
      </c>
      <c r="W51" s="1097"/>
      <c r="X51" s="1097"/>
      <c r="Y51" s="1097"/>
      <c r="Z51" s="1097"/>
      <c r="AA51" s="1097"/>
      <c r="AB51" s="1097"/>
      <c r="AC51" s="1097"/>
      <c r="AD51" s="1097"/>
      <c r="AE51" s="1097"/>
      <c r="AF51" s="1097"/>
      <c r="AG51" s="1097"/>
      <c r="AH51" s="1097"/>
      <c r="AI51" s="1097"/>
      <c r="AJ51" s="1097"/>
      <c r="AK51" s="1097"/>
      <c r="AL51" s="1097"/>
      <c r="AM51" s="1097"/>
      <c r="AN51" s="1097"/>
      <c r="AO51" s="1097"/>
      <c r="AP51" s="1097"/>
      <c r="AQ51" s="1097"/>
      <c r="AR51" s="1097"/>
      <c r="AS51" s="1097"/>
      <c r="AT51" s="1097"/>
      <c r="AU51" s="1097"/>
      <c r="AV51" s="1097"/>
      <c r="AW51" s="1097"/>
      <c r="AX51" s="1097"/>
      <c r="AY51" s="1097"/>
      <c r="AZ51" s="1097"/>
      <c r="BA51" s="1097"/>
      <c r="BB51" s="1097"/>
      <c r="BC51" s="1097"/>
      <c r="BD51" s="1097"/>
      <c r="BE51" s="1097"/>
      <c r="BF51" s="1097"/>
      <c r="BG51" s="1097"/>
      <c r="BH51" s="1097"/>
      <c r="BI51" s="1097"/>
      <c r="BJ51" s="1097"/>
      <c r="BK51" s="1097"/>
      <c r="BL51" s="626"/>
      <c r="BM51" s="626"/>
    </row>
    <row r="52" spans="1:65" ht="15" customHeight="1" x14ac:dyDescent="0.35">
      <c r="A52" s="607"/>
      <c r="B52" s="607"/>
      <c r="C52" s="607" t="s">
        <v>1970</v>
      </c>
      <c r="D52" s="591" t="s">
        <v>33</v>
      </c>
      <c r="E52" s="591" t="s">
        <v>33</v>
      </c>
      <c r="F52" s="591" t="s">
        <v>33</v>
      </c>
      <c r="G52" s="591" t="s">
        <v>33</v>
      </c>
      <c r="H52" s="591" t="s">
        <v>33</v>
      </c>
      <c r="I52" s="591" t="s">
        <v>33</v>
      </c>
      <c r="J52" s="591" t="s">
        <v>33</v>
      </c>
      <c r="K52" s="591" t="s">
        <v>33</v>
      </c>
      <c r="L52" s="591" t="s">
        <v>33</v>
      </c>
      <c r="M52" s="591" t="s">
        <v>33</v>
      </c>
      <c r="N52" s="591" t="s">
        <v>33</v>
      </c>
      <c r="O52" s="591" t="s">
        <v>33</v>
      </c>
      <c r="P52" s="591" t="s">
        <v>33</v>
      </c>
      <c r="Q52" s="591" t="s">
        <v>33</v>
      </c>
      <c r="R52" s="591" t="s">
        <v>33</v>
      </c>
      <c r="S52" s="591" t="s">
        <v>33</v>
      </c>
      <c r="T52" s="591" t="s">
        <v>33</v>
      </c>
      <c r="U52" s="591">
        <v>369</v>
      </c>
      <c r="V52" s="591">
        <v>352</v>
      </c>
      <c r="W52" s="1097"/>
      <c r="X52" s="1097"/>
      <c r="Y52" s="1097"/>
      <c r="Z52" s="1097"/>
      <c r="AA52" s="1097"/>
      <c r="AB52" s="1097"/>
      <c r="AC52" s="1097"/>
      <c r="AD52" s="1097"/>
      <c r="AE52" s="1097"/>
      <c r="AF52" s="1097"/>
      <c r="AG52" s="1097"/>
      <c r="AH52" s="1097"/>
      <c r="AI52" s="1097"/>
      <c r="AJ52" s="1097"/>
      <c r="AK52" s="1097"/>
      <c r="AL52" s="1097"/>
      <c r="AM52" s="1097"/>
      <c r="AN52" s="1097"/>
      <c r="AO52" s="1097"/>
      <c r="AP52" s="1097"/>
      <c r="AQ52" s="1097"/>
      <c r="AR52" s="1097"/>
      <c r="AS52" s="1097"/>
      <c r="AT52" s="1097"/>
      <c r="AU52" s="1097"/>
      <c r="AV52" s="1097"/>
      <c r="AW52" s="1097"/>
      <c r="AX52" s="1097"/>
      <c r="AY52" s="1097"/>
      <c r="AZ52" s="1097"/>
      <c r="BA52" s="1097"/>
      <c r="BB52" s="1097"/>
      <c r="BC52" s="1097"/>
      <c r="BD52" s="1097"/>
      <c r="BE52" s="1097"/>
      <c r="BF52" s="1097"/>
      <c r="BG52" s="1097"/>
      <c r="BH52" s="1097"/>
      <c r="BI52" s="1097"/>
      <c r="BJ52" s="1097"/>
      <c r="BK52" s="1097"/>
      <c r="BL52" s="626"/>
      <c r="BM52" s="626"/>
    </row>
    <row r="53" spans="1:65" ht="6" customHeight="1" x14ac:dyDescent="0.35">
      <c r="A53" s="1292"/>
      <c r="B53" s="1292"/>
      <c r="C53" s="1292"/>
      <c r="D53" s="591"/>
      <c r="E53" s="591"/>
      <c r="F53" s="591"/>
      <c r="G53" s="591"/>
      <c r="H53" s="591"/>
      <c r="I53" s="591"/>
      <c r="J53" s="591"/>
      <c r="K53" s="591"/>
      <c r="L53" s="591"/>
      <c r="M53" s="592"/>
      <c r="N53" s="592"/>
      <c r="O53" s="592"/>
      <c r="P53" s="592"/>
      <c r="Q53" s="593"/>
      <c r="R53" s="593"/>
      <c r="S53" s="593"/>
      <c r="T53" s="593"/>
      <c r="U53" s="593"/>
      <c r="V53" s="593"/>
      <c r="W53" s="1097"/>
      <c r="X53" s="1097"/>
      <c r="Y53" s="1097"/>
      <c r="Z53" s="1097"/>
      <c r="AA53" s="1097"/>
      <c r="AB53" s="1097"/>
      <c r="AC53" s="1097"/>
      <c r="AD53" s="1097"/>
      <c r="AE53" s="1097"/>
      <c r="AF53" s="1097"/>
      <c r="AG53" s="1097"/>
      <c r="AH53" s="1097"/>
      <c r="AI53" s="1097"/>
      <c r="AJ53" s="1097"/>
      <c r="AK53" s="1097"/>
      <c r="AL53" s="1097"/>
      <c r="AM53" s="1097"/>
      <c r="AN53" s="1097"/>
      <c r="AO53" s="1097"/>
      <c r="AP53" s="1097"/>
      <c r="AQ53" s="1097"/>
      <c r="AR53" s="1097"/>
      <c r="AS53" s="1097"/>
      <c r="AT53" s="1097"/>
      <c r="AU53" s="1097"/>
      <c r="AV53" s="1097"/>
      <c r="AW53" s="1097"/>
      <c r="AX53" s="1097"/>
      <c r="AY53" s="1097"/>
      <c r="AZ53" s="1097"/>
      <c r="BA53" s="1097"/>
      <c r="BB53" s="1097"/>
      <c r="BC53" s="1097"/>
      <c r="BD53" s="1097"/>
      <c r="BE53" s="1097"/>
      <c r="BF53" s="1097"/>
      <c r="BG53" s="1097"/>
      <c r="BH53" s="1097"/>
      <c r="BI53" s="1097"/>
      <c r="BJ53" s="1097"/>
      <c r="BK53" s="1097"/>
      <c r="BL53" s="626"/>
      <c r="BM53" s="626"/>
    </row>
    <row r="54" spans="1:65" ht="15" customHeight="1" x14ac:dyDescent="0.35">
      <c r="A54" s="599"/>
      <c r="B54" s="1289" t="s">
        <v>34</v>
      </c>
      <c r="C54" s="1289"/>
      <c r="D54" s="600">
        <f>D55+D58</f>
        <v>16735</v>
      </c>
      <c r="E54" s="600">
        <f t="shared" ref="E54:U54" si="15">E55+E58</f>
        <v>19411</v>
      </c>
      <c r="F54" s="600">
        <f t="shared" si="15"/>
        <v>21397</v>
      </c>
      <c r="G54" s="600">
        <f t="shared" si="15"/>
        <v>20779</v>
      </c>
      <c r="H54" s="600">
        <f t="shared" si="15"/>
        <v>21537</v>
      </c>
      <c r="I54" s="600">
        <f t="shared" si="15"/>
        <v>22609</v>
      </c>
      <c r="J54" s="600">
        <f t="shared" si="15"/>
        <v>22747</v>
      </c>
      <c r="K54" s="600">
        <f t="shared" si="15"/>
        <v>20951</v>
      </c>
      <c r="L54" s="600">
        <f t="shared" si="15"/>
        <v>20703</v>
      </c>
      <c r="M54" s="600">
        <f t="shared" si="15"/>
        <v>21242</v>
      </c>
      <c r="N54" s="600">
        <f t="shared" si="15"/>
        <v>22754</v>
      </c>
      <c r="O54" s="600">
        <f t="shared" si="15"/>
        <v>24239</v>
      </c>
      <c r="P54" s="600">
        <f t="shared" si="15"/>
        <v>24966</v>
      </c>
      <c r="Q54" s="601">
        <f t="shared" si="15"/>
        <v>19956</v>
      </c>
      <c r="R54" s="601">
        <f t="shared" si="15"/>
        <v>24566</v>
      </c>
      <c r="S54" s="601">
        <f t="shared" si="15"/>
        <v>24378</v>
      </c>
      <c r="T54" s="601">
        <f t="shared" si="15"/>
        <v>27468</v>
      </c>
      <c r="U54" s="601">
        <f t="shared" si="15"/>
        <v>30064</v>
      </c>
      <c r="V54" s="601">
        <f>V55+V58</f>
        <v>33428</v>
      </c>
      <c r="W54" s="1097"/>
      <c r="X54" s="1097"/>
      <c r="Y54" s="1097"/>
      <c r="Z54" s="1097"/>
      <c r="AA54" s="1097"/>
      <c r="AB54" s="1097"/>
      <c r="AC54" s="1097"/>
      <c r="AD54" s="1097"/>
      <c r="AE54" s="1097"/>
      <c r="AF54" s="1097"/>
      <c r="AG54" s="1097"/>
      <c r="AH54" s="1097"/>
      <c r="AI54" s="1097"/>
      <c r="AJ54" s="1097"/>
      <c r="AK54" s="1097"/>
      <c r="AL54" s="1097"/>
      <c r="AM54" s="1097"/>
      <c r="AN54" s="1097"/>
      <c r="AO54" s="1097"/>
      <c r="AP54" s="1097"/>
      <c r="AQ54" s="1097"/>
      <c r="AR54" s="1097"/>
      <c r="AS54" s="1097"/>
      <c r="AT54" s="1097"/>
      <c r="AU54" s="1097"/>
      <c r="AV54" s="1097"/>
      <c r="AW54" s="1097"/>
      <c r="AX54" s="1097"/>
      <c r="AY54" s="1097"/>
      <c r="AZ54" s="1097"/>
      <c r="BA54" s="1097"/>
      <c r="BB54" s="1097"/>
      <c r="BC54" s="1097"/>
      <c r="BD54" s="1097"/>
      <c r="BE54" s="1097"/>
      <c r="BF54" s="1097"/>
      <c r="BG54" s="1097"/>
      <c r="BH54" s="1097"/>
      <c r="BI54" s="1097"/>
      <c r="BJ54" s="1097"/>
      <c r="BK54" s="1097"/>
      <c r="BL54" s="626"/>
      <c r="BM54" s="626"/>
    </row>
    <row r="55" spans="1:65" ht="15" customHeight="1" x14ac:dyDescent="0.35">
      <c r="A55" s="607"/>
      <c r="B55" s="607"/>
      <c r="C55" s="607" t="s">
        <v>35</v>
      </c>
      <c r="D55" s="592">
        <f>D56</f>
        <v>16610</v>
      </c>
      <c r="E55" s="592">
        <f>E56</f>
        <v>19298</v>
      </c>
      <c r="F55" s="592">
        <f>F56+F57</f>
        <v>21260</v>
      </c>
      <c r="G55" s="592">
        <f t="shared" ref="G55:U55" si="16">G56+G57</f>
        <v>20631</v>
      </c>
      <c r="H55" s="592">
        <f t="shared" si="16"/>
        <v>21406</v>
      </c>
      <c r="I55" s="592">
        <f t="shared" si="16"/>
        <v>22456</v>
      </c>
      <c r="J55" s="592">
        <f t="shared" si="16"/>
        <v>22572</v>
      </c>
      <c r="K55" s="592">
        <f t="shared" si="16"/>
        <v>20855</v>
      </c>
      <c r="L55" s="592">
        <f t="shared" si="16"/>
        <v>20655</v>
      </c>
      <c r="M55" s="592">
        <f t="shared" si="16"/>
        <v>21149</v>
      </c>
      <c r="N55" s="592">
        <f t="shared" si="16"/>
        <v>22649</v>
      </c>
      <c r="O55" s="592">
        <f t="shared" si="16"/>
        <v>24120</v>
      </c>
      <c r="P55" s="592">
        <f t="shared" si="16"/>
        <v>24886</v>
      </c>
      <c r="Q55" s="603">
        <f t="shared" si="16"/>
        <v>19884</v>
      </c>
      <c r="R55" s="603">
        <f t="shared" si="16"/>
        <v>24524</v>
      </c>
      <c r="S55" s="603">
        <f t="shared" si="16"/>
        <v>24378</v>
      </c>
      <c r="T55" s="603">
        <f t="shared" si="16"/>
        <v>27468</v>
      </c>
      <c r="U55" s="603">
        <f t="shared" si="16"/>
        <v>30064</v>
      </c>
      <c r="V55" s="603">
        <f>V56+V57</f>
        <v>33428</v>
      </c>
      <c r="W55" s="1097"/>
      <c r="X55" s="1097"/>
      <c r="Y55" s="1097"/>
      <c r="Z55" s="1097"/>
      <c r="AA55" s="1097"/>
      <c r="AB55" s="1097"/>
      <c r="AC55" s="1097"/>
      <c r="AD55" s="1097"/>
      <c r="AE55" s="1097"/>
      <c r="AF55" s="1097"/>
      <c r="AG55" s="1097"/>
      <c r="AH55" s="1097"/>
      <c r="AI55" s="1097"/>
      <c r="AJ55" s="1097"/>
      <c r="AK55" s="1097"/>
      <c r="AL55" s="1097"/>
      <c r="AM55" s="1097"/>
      <c r="AN55" s="1097"/>
      <c r="AO55" s="1097"/>
      <c r="AP55" s="1097"/>
      <c r="AQ55" s="1097"/>
      <c r="AR55" s="1097"/>
      <c r="AS55" s="1097"/>
      <c r="AT55" s="1097"/>
      <c r="AU55" s="1097"/>
      <c r="AV55" s="1097"/>
      <c r="AW55" s="1097"/>
      <c r="AX55" s="1097"/>
      <c r="AY55" s="1097"/>
      <c r="AZ55" s="1097"/>
      <c r="BA55" s="1097"/>
      <c r="BB55" s="1097"/>
      <c r="BC55" s="1097"/>
      <c r="BD55" s="1097"/>
      <c r="BE55" s="1097"/>
      <c r="BF55" s="1097"/>
      <c r="BG55" s="1097"/>
      <c r="BH55" s="1097"/>
      <c r="BI55" s="1097"/>
      <c r="BJ55" s="1097"/>
      <c r="BK55" s="1097"/>
      <c r="BL55" s="626"/>
      <c r="BM55" s="626"/>
    </row>
    <row r="56" spans="1:65" ht="15" customHeight="1" x14ac:dyDescent="0.35">
      <c r="A56" s="1287" t="s">
        <v>36</v>
      </c>
      <c r="B56" s="1287"/>
      <c r="C56" s="1287"/>
      <c r="D56" s="614">
        <v>16610</v>
      </c>
      <c r="E56" s="614">
        <v>19298</v>
      </c>
      <c r="F56" s="614">
        <v>20968</v>
      </c>
      <c r="G56" s="614">
        <v>20435</v>
      </c>
      <c r="H56" s="614">
        <v>21175</v>
      </c>
      <c r="I56" s="614">
        <v>21992</v>
      </c>
      <c r="J56" s="614">
        <v>22108</v>
      </c>
      <c r="K56" s="614">
        <v>20391</v>
      </c>
      <c r="L56" s="614">
        <v>20191</v>
      </c>
      <c r="M56" s="612">
        <v>20919</v>
      </c>
      <c r="N56" s="612">
        <v>22331</v>
      </c>
      <c r="O56" s="612">
        <v>24067</v>
      </c>
      <c r="P56" s="612">
        <v>24729</v>
      </c>
      <c r="Q56" s="613">
        <v>19716</v>
      </c>
      <c r="R56" s="613">
        <v>24369</v>
      </c>
      <c r="S56" s="613">
        <v>24150</v>
      </c>
      <c r="T56" s="613">
        <v>27184</v>
      </c>
      <c r="U56" s="613">
        <v>29774</v>
      </c>
      <c r="V56" s="613">
        <v>33146</v>
      </c>
      <c r="W56" s="1097"/>
      <c r="X56" s="1097"/>
      <c r="Y56" s="1097"/>
      <c r="Z56" s="1097"/>
      <c r="AA56" s="1097"/>
      <c r="AB56" s="1097"/>
      <c r="AC56" s="1097"/>
      <c r="AD56" s="1097"/>
      <c r="AE56" s="1097"/>
      <c r="AF56" s="1097"/>
      <c r="AG56" s="1097"/>
      <c r="AH56" s="1097"/>
      <c r="AI56" s="1097"/>
      <c r="AJ56" s="1097"/>
      <c r="AK56" s="1097"/>
      <c r="AL56" s="1097"/>
      <c r="AM56" s="1097"/>
      <c r="AN56" s="1097"/>
      <c r="AO56" s="1097"/>
      <c r="AP56" s="1097"/>
      <c r="AQ56" s="1097"/>
      <c r="AR56" s="1097"/>
      <c r="AS56" s="1097"/>
      <c r="AT56" s="1097"/>
      <c r="AU56" s="1097"/>
      <c r="AV56" s="1097"/>
      <c r="AW56" s="1097"/>
      <c r="AX56" s="1097"/>
      <c r="AY56" s="1097"/>
      <c r="AZ56" s="1097"/>
      <c r="BA56" s="1097"/>
      <c r="BB56" s="1097"/>
      <c r="BC56" s="1097"/>
      <c r="BD56" s="1097"/>
      <c r="BE56" s="1097"/>
      <c r="BF56" s="1097"/>
      <c r="BG56" s="1097"/>
      <c r="BH56" s="1097"/>
      <c r="BI56" s="1097"/>
      <c r="BJ56" s="1097"/>
      <c r="BK56" s="1097"/>
      <c r="BL56" s="626"/>
      <c r="BM56" s="626"/>
    </row>
    <row r="57" spans="1:65" ht="15" customHeight="1" x14ac:dyDescent="0.35">
      <c r="A57" s="1287" t="s">
        <v>37</v>
      </c>
      <c r="B57" s="1287"/>
      <c r="C57" s="1287"/>
      <c r="D57" s="614" t="s">
        <v>33</v>
      </c>
      <c r="E57" s="614" t="s">
        <v>33</v>
      </c>
      <c r="F57" s="614">
        <v>292</v>
      </c>
      <c r="G57" s="614">
        <v>196</v>
      </c>
      <c r="H57" s="614">
        <v>231</v>
      </c>
      <c r="I57" s="614">
        <v>464</v>
      </c>
      <c r="J57" s="614">
        <v>464</v>
      </c>
      <c r="K57" s="614">
        <v>464</v>
      </c>
      <c r="L57" s="614">
        <v>464</v>
      </c>
      <c r="M57" s="614">
        <v>230</v>
      </c>
      <c r="N57" s="614">
        <v>318</v>
      </c>
      <c r="O57" s="614">
        <v>53</v>
      </c>
      <c r="P57" s="614">
        <v>157</v>
      </c>
      <c r="Q57" s="616">
        <v>168</v>
      </c>
      <c r="R57" s="616">
        <v>155</v>
      </c>
      <c r="S57" s="616">
        <v>228</v>
      </c>
      <c r="T57" s="616">
        <v>284</v>
      </c>
      <c r="U57" s="616">
        <v>290</v>
      </c>
      <c r="V57" s="616">
        <v>282</v>
      </c>
      <c r="W57" s="1097"/>
      <c r="X57" s="1097"/>
      <c r="Y57" s="1097"/>
      <c r="Z57" s="1097"/>
      <c r="AA57" s="1097"/>
      <c r="AB57" s="1097"/>
      <c r="AC57" s="1097"/>
      <c r="AD57" s="1097"/>
      <c r="AE57" s="1097"/>
      <c r="AF57" s="1097"/>
      <c r="AG57" s="1097"/>
      <c r="AH57" s="1097"/>
      <c r="AI57" s="1097"/>
      <c r="AJ57" s="1097"/>
      <c r="AK57" s="1097"/>
      <c r="AL57" s="1097"/>
      <c r="AM57" s="1097"/>
      <c r="AN57" s="1097"/>
      <c r="AO57" s="1097"/>
      <c r="AP57" s="1097"/>
      <c r="AQ57" s="1097"/>
      <c r="AR57" s="1097"/>
      <c r="AS57" s="1097"/>
      <c r="AT57" s="1097"/>
      <c r="AU57" s="1097"/>
      <c r="AV57" s="1097"/>
      <c r="AW57" s="1097"/>
      <c r="AX57" s="1097"/>
      <c r="AY57" s="1097"/>
      <c r="AZ57" s="1097"/>
      <c r="BA57" s="1097"/>
      <c r="BB57" s="1097"/>
      <c r="BC57" s="1097"/>
      <c r="BD57" s="1097"/>
      <c r="BE57" s="1097"/>
      <c r="BF57" s="1097"/>
      <c r="BG57" s="1097"/>
      <c r="BH57" s="1097"/>
      <c r="BI57" s="1097"/>
      <c r="BJ57" s="1097"/>
      <c r="BK57" s="1097"/>
      <c r="BL57" s="626"/>
      <c r="BM57" s="626"/>
    </row>
    <row r="58" spans="1:65" ht="15" customHeight="1" x14ac:dyDescent="0.35">
      <c r="A58" s="607"/>
      <c r="B58" s="607"/>
      <c r="C58" s="607" t="s">
        <v>38</v>
      </c>
      <c r="D58" s="592">
        <f>D59</f>
        <v>125</v>
      </c>
      <c r="E58" s="592">
        <f t="shared" ref="E58:V58" si="17">E59</f>
        <v>113</v>
      </c>
      <c r="F58" s="592">
        <f t="shared" si="17"/>
        <v>137</v>
      </c>
      <c r="G58" s="592">
        <f t="shared" si="17"/>
        <v>148</v>
      </c>
      <c r="H58" s="592">
        <f t="shared" si="17"/>
        <v>131</v>
      </c>
      <c r="I58" s="592">
        <f t="shared" si="17"/>
        <v>153</v>
      </c>
      <c r="J58" s="592">
        <f t="shared" si="17"/>
        <v>175</v>
      </c>
      <c r="K58" s="592">
        <f t="shared" si="17"/>
        <v>96</v>
      </c>
      <c r="L58" s="592">
        <f t="shared" si="17"/>
        <v>48</v>
      </c>
      <c r="M58" s="592">
        <f t="shared" si="17"/>
        <v>93</v>
      </c>
      <c r="N58" s="592">
        <f t="shared" si="17"/>
        <v>105</v>
      </c>
      <c r="O58" s="592">
        <f t="shared" si="17"/>
        <v>119</v>
      </c>
      <c r="P58" s="592">
        <f t="shared" si="17"/>
        <v>80</v>
      </c>
      <c r="Q58" s="592">
        <f t="shared" si="17"/>
        <v>72</v>
      </c>
      <c r="R58" s="592">
        <f t="shared" si="17"/>
        <v>42</v>
      </c>
      <c r="S58" s="592">
        <f t="shared" si="17"/>
        <v>0</v>
      </c>
      <c r="T58" s="592">
        <f t="shared" si="17"/>
        <v>0</v>
      </c>
      <c r="U58" s="592">
        <f t="shared" si="17"/>
        <v>0</v>
      </c>
      <c r="V58" s="592">
        <f t="shared" si="17"/>
        <v>0</v>
      </c>
      <c r="W58" s="1097"/>
      <c r="X58" s="1097"/>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c r="AV58" s="1097"/>
      <c r="AW58" s="1097"/>
      <c r="AX58" s="1097"/>
      <c r="AY58" s="1097"/>
      <c r="AZ58" s="1097"/>
      <c r="BA58" s="1097"/>
      <c r="BB58" s="1097"/>
      <c r="BC58" s="1097"/>
      <c r="BD58" s="1097"/>
      <c r="BE58" s="1097"/>
      <c r="BF58" s="1097"/>
      <c r="BG58" s="1097"/>
      <c r="BH58" s="1097"/>
      <c r="BI58" s="1097"/>
      <c r="BJ58" s="1097"/>
      <c r="BK58" s="1097"/>
      <c r="BL58" s="626"/>
      <c r="BM58" s="626"/>
    </row>
    <row r="59" spans="1:65" ht="15" customHeight="1" x14ac:dyDescent="0.35">
      <c r="A59" s="1287" t="s">
        <v>39</v>
      </c>
      <c r="B59" s="1287"/>
      <c r="C59" s="1287"/>
      <c r="D59" s="614">
        <v>125</v>
      </c>
      <c r="E59" s="614">
        <v>113</v>
      </c>
      <c r="F59" s="614">
        <v>137</v>
      </c>
      <c r="G59" s="614">
        <v>148</v>
      </c>
      <c r="H59" s="614">
        <v>131</v>
      </c>
      <c r="I59" s="614">
        <v>153</v>
      </c>
      <c r="J59" s="614">
        <v>175</v>
      </c>
      <c r="K59" s="614">
        <v>96</v>
      </c>
      <c r="L59" s="614">
        <v>48</v>
      </c>
      <c r="M59" s="612">
        <v>93</v>
      </c>
      <c r="N59" s="612">
        <v>105</v>
      </c>
      <c r="O59" s="612">
        <v>119</v>
      </c>
      <c r="P59" s="612">
        <v>80</v>
      </c>
      <c r="Q59" s="612">
        <v>72</v>
      </c>
      <c r="R59" s="612">
        <v>42</v>
      </c>
      <c r="S59" s="612">
        <v>0</v>
      </c>
      <c r="T59" s="612">
        <v>0</v>
      </c>
      <c r="U59" s="612">
        <v>0</v>
      </c>
      <c r="V59" s="612">
        <v>0</v>
      </c>
      <c r="W59" s="1097"/>
      <c r="X59" s="1097"/>
      <c r="Y59" s="1097"/>
      <c r="Z59" s="1097"/>
      <c r="AA59" s="1097"/>
      <c r="AB59" s="1097"/>
      <c r="AC59" s="1097"/>
      <c r="AD59" s="1097"/>
      <c r="AE59" s="1097"/>
      <c r="AF59" s="1097"/>
      <c r="AG59" s="1097"/>
      <c r="AH59" s="1097"/>
      <c r="AI59" s="1097"/>
      <c r="AJ59" s="1097"/>
      <c r="AK59" s="1097"/>
      <c r="AL59" s="1097"/>
      <c r="AM59" s="1097"/>
      <c r="AN59" s="1097"/>
      <c r="AO59" s="1097"/>
      <c r="AP59" s="1097"/>
      <c r="AQ59" s="1097"/>
      <c r="AR59" s="1097"/>
      <c r="AS59" s="1097"/>
      <c r="AT59" s="1097"/>
      <c r="AU59" s="1097"/>
      <c r="AV59" s="1097"/>
      <c r="AW59" s="1097"/>
      <c r="AX59" s="1097"/>
      <c r="AY59" s="1097"/>
      <c r="AZ59" s="1097"/>
      <c r="BA59" s="1097"/>
      <c r="BB59" s="1097"/>
      <c r="BC59" s="1097"/>
      <c r="BD59" s="1097"/>
      <c r="BE59" s="1097"/>
      <c r="BF59" s="1097"/>
      <c r="BG59" s="1097"/>
      <c r="BH59" s="1097"/>
      <c r="BI59" s="1097"/>
      <c r="BJ59" s="1097"/>
      <c r="BK59" s="1097"/>
      <c r="BL59" s="626"/>
      <c r="BM59" s="626"/>
    </row>
    <row r="60" spans="1:65" ht="15" customHeight="1" x14ac:dyDescent="0.35">
      <c r="A60" s="599"/>
      <c r="B60" s="1289" t="s">
        <v>1971</v>
      </c>
      <c r="C60" s="1289"/>
      <c r="D60" s="600">
        <f t="shared" ref="D60:M60" si="18">D61+D63</f>
        <v>78715</v>
      </c>
      <c r="E60" s="600">
        <f t="shared" si="18"/>
        <v>78570</v>
      </c>
      <c r="F60" s="600">
        <f t="shared" si="18"/>
        <v>78548</v>
      </c>
      <c r="G60" s="600">
        <f t="shared" si="18"/>
        <v>82524</v>
      </c>
      <c r="H60" s="600">
        <f t="shared" si="18"/>
        <v>83749</v>
      </c>
      <c r="I60" s="600">
        <f t="shared" si="18"/>
        <v>96047</v>
      </c>
      <c r="J60" s="600">
        <f t="shared" si="18"/>
        <v>97836</v>
      </c>
      <c r="K60" s="600">
        <f t="shared" si="18"/>
        <v>98532</v>
      </c>
      <c r="L60" s="600">
        <f t="shared" si="18"/>
        <v>99896</v>
      </c>
      <c r="M60" s="600">
        <f t="shared" si="18"/>
        <v>101303</v>
      </c>
      <c r="N60" s="600">
        <f>N61+N63+N64</f>
        <v>105831</v>
      </c>
      <c r="O60" s="600">
        <f>O61+O63+O64</f>
        <v>107019</v>
      </c>
      <c r="P60" s="600">
        <f>P61+P62+P63+P64</f>
        <v>107666</v>
      </c>
      <c r="Q60" s="600">
        <f t="shared" ref="Q60:V60" si="19">Q61+Q62+Q63</f>
        <v>107582</v>
      </c>
      <c r="R60" s="600">
        <f t="shared" si="19"/>
        <v>108616</v>
      </c>
      <c r="S60" s="600">
        <f t="shared" si="19"/>
        <v>108817</v>
      </c>
      <c r="T60" s="600">
        <f t="shared" si="19"/>
        <v>107623</v>
      </c>
      <c r="U60" s="600">
        <f t="shared" si="19"/>
        <v>107613</v>
      </c>
      <c r="V60" s="600">
        <f t="shared" si="19"/>
        <v>108342</v>
      </c>
      <c r="W60" s="1097"/>
      <c r="X60" s="1097"/>
      <c r="Y60" s="1097"/>
      <c r="Z60" s="1097"/>
      <c r="AA60" s="1097"/>
      <c r="AB60" s="1097"/>
      <c r="AC60" s="1097"/>
      <c r="AD60" s="1097"/>
      <c r="AE60" s="1097"/>
      <c r="AF60" s="1097"/>
      <c r="AG60" s="1097"/>
      <c r="AH60" s="1097"/>
      <c r="AI60" s="1097"/>
      <c r="AJ60" s="1097"/>
      <c r="AK60" s="1097"/>
      <c r="AL60" s="1097"/>
      <c r="AM60" s="1097"/>
      <c r="AN60" s="1097"/>
      <c r="AO60" s="1097"/>
      <c r="AP60" s="1097"/>
      <c r="AQ60" s="1097"/>
      <c r="AR60" s="1097"/>
      <c r="AS60" s="1097"/>
      <c r="AT60" s="1097"/>
      <c r="AU60" s="1097"/>
      <c r="AV60" s="1097"/>
      <c r="AW60" s="1097"/>
      <c r="AX60" s="1097"/>
      <c r="AY60" s="1097"/>
      <c r="AZ60" s="1097"/>
      <c r="BA60" s="1097"/>
      <c r="BB60" s="1097"/>
      <c r="BC60" s="1097"/>
      <c r="BD60" s="1097"/>
      <c r="BE60" s="1097"/>
      <c r="BF60" s="1097"/>
      <c r="BG60" s="1097"/>
      <c r="BH60" s="1097"/>
      <c r="BI60" s="1097"/>
      <c r="BJ60" s="1097"/>
      <c r="BK60" s="1097"/>
      <c r="BL60" s="626"/>
      <c r="BM60" s="626"/>
    </row>
    <row r="61" spans="1:65" ht="15" customHeight="1" x14ac:dyDescent="0.35">
      <c r="A61" s="607"/>
      <c r="B61" s="607"/>
      <c r="C61" s="607" t="s">
        <v>1972</v>
      </c>
      <c r="D61" s="591">
        <v>70156</v>
      </c>
      <c r="E61" s="591">
        <v>70156</v>
      </c>
      <c r="F61" s="591">
        <v>70156</v>
      </c>
      <c r="G61" s="591">
        <v>70156</v>
      </c>
      <c r="H61" s="591">
        <v>70156</v>
      </c>
      <c r="I61" s="591">
        <v>81774</v>
      </c>
      <c r="J61" s="591">
        <v>81774</v>
      </c>
      <c r="K61" s="591">
        <v>81774</v>
      </c>
      <c r="L61" s="591">
        <v>81774</v>
      </c>
      <c r="M61" s="592">
        <v>81774</v>
      </c>
      <c r="N61" s="592">
        <v>85905</v>
      </c>
      <c r="O61" s="592">
        <v>85905</v>
      </c>
      <c r="P61" s="592">
        <v>85905</v>
      </c>
      <c r="Q61" s="592">
        <v>85905</v>
      </c>
      <c r="R61" s="592">
        <v>85905</v>
      </c>
      <c r="S61" s="592">
        <v>85905</v>
      </c>
      <c r="T61" s="592">
        <v>85905</v>
      </c>
      <c r="U61" s="592">
        <v>85905</v>
      </c>
      <c r="V61" s="592">
        <v>85905</v>
      </c>
      <c r="W61" s="1097"/>
      <c r="X61" s="1097"/>
      <c r="Y61" s="1097"/>
      <c r="Z61" s="1097"/>
      <c r="AA61" s="1097"/>
      <c r="AB61" s="1097"/>
      <c r="AC61" s="1097"/>
      <c r="AD61" s="1097"/>
      <c r="AE61" s="1097"/>
      <c r="AF61" s="1097"/>
      <c r="AG61" s="1097"/>
      <c r="AH61" s="1097"/>
      <c r="AI61" s="1097"/>
      <c r="AJ61" s="1097"/>
      <c r="AK61" s="1097"/>
      <c r="AL61" s="1097"/>
      <c r="AM61" s="1097"/>
      <c r="AN61" s="1097"/>
      <c r="AO61" s="1097"/>
      <c r="AP61" s="1097"/>
      <c r="AQ61" s="1097"/>
      <c r="AR61" s="1097"/>
      <c r="AS61" s="1097"/>
      <c r="AT61" s="1097"/>
      <c r="AU61" s="1097"/>
      <c r="AV61" s="1097"/>
      <c r="AW61" s="1097"/>
      <c r="AX61" s="1097"/>
      <c r="AY61" s="1097"/>
      <c r="AZ61" s="1097"/>
      <c r="BA61" s="1097"/>
      <c r="BB61" s="1097"/>
      <c r="BC61" s="1097"/>
      <c r="BD61" s="1097"/>
      <c r="BE61" s="1097"/>
      <c r="BF61" s="1097"/>
      <c r="BG61" s="1097"/>
      <c r="BH61" s="1097"/>
      <c r="BI61" s="1097"/>
      <c r="BJ61" s="1097"/>
      <c r="BK61" s="1097"/>
      <c r="BL61" s="626"/>
      <c r="BM61" s="626"/>
    </row>
    <row r="62" spans="1:65" ht="15" customHeight="1" x14ac:dyDescent="0.35">
      <c r="A62" s="607"/>
      <c r="B62" s="607"/>
      <c r="C62" s="607" t="s">
        <v>40</v>
      </c>
      <c r="D62" s="614" t="s">
        <v>33</v>
      </c>
      <c r="E62" s="614" t="s">
        <v>33</v>
      </c>
      <c r="F62" s="614" t="s">
        <v>33</v>
      </c>
      <c r="G62" s="614" t="s">
        <v>33</v>
      </c>
      <c r="H62" s="614" t="s">
        <v>33</v>
      </c>
      <c r="I62" s="614" t="s">
        <v>33</v>
      </c>
      <c r="J62" s="614" t="s">
        <v>33</v>
      </c>
      <c r="K62" s="614" t="s">
        <v>33</v>
      </c>
      <c r="L62" s="614" t="s">
        <v>33</v>
      </c>
      <c r="M62" s="614" t="s">
        <v>33</v>
      </c>
      <c r="N62" s="614" t="s">
        <v>33</v>
      </c>
      <c r="O62" s="614" t="s">
        <v>33</v>
      </c>
      <c r="P62" s="592">
        <v>55</v>
      </c>
      <c r="Q62" s="592">
        <v>169</v>
      </c>
      <c r="R62" s="592">
        <v>358</v>
      </c>
      <c r="S62" s="592">
        <v>721</v>
      </c>
      <c r="T62" s="592">
        <v>1107</v>
      </c>
      <c r="U62" s="592">
        <v>1724</v>
      </c>
      <c r="V62" s="592">
        <v>1991</v>
      </c>
      <c r="W62" s="1097"/>
      <c r="X62" s="1097"/>
      <c r="Y62" s="1097"/>
      <c r="Z62" s="1097"/>
      <c r="AA62" s="1097"/>
      <c r="AB62" s="1097"/>
      <c r="AC62" s="1097"/>
      <c r="AD62" s="1097"/>
      <c r="AE62" s="1097"/>
      <c r="AF62" s="1097"/>
      <c r="AG62" s="1097"/>
      <c r="AH62" s="1097"/>
      <c r="AI62" s="1097"/>
      <c r="AJ62" s="1097"/>
      <c r="AK62" s="1097"/>
      <c r="AL62" s="1097"/>
      <c r="AM62" s="1097"/>
      <c r="AN62" s="1097"/>
      <c r="AO62" s="1097"/>
      <c r="AP62" s="1097"/>
      <c r="AQ62" s="1097"/>
      <c r="AR62" s="1097"/>
      <c r="AS62" s="1097"/>
      <c r="AT62" s="1097"/>
      <c r="AU62" s="1097"/>
      <c r="AV62" s="1097"/>
      <c r="AW62" s="1097"/>
      <c r="AX62" s="1097"/>
      <c r="AY62" s="1097"/>
      <c r="AZ62" s="1097"/>
      <c r="BA62" s="1097"/>
      <c r="BB62" s="1097"/>
      <c r="BC62" s="1097"/>
      <c r="BD62" s="1097"/>
      <c r="BE62" s="1097"/>
      <c r="BF62" s="1097"/>
      <c r="BG62" s="1097"/>
      <c r="BH62" s="1097"/>
      <c r="BI62" s="1097"/>
      <c r="BJ62" s="1097"/>
      <c r="BK62" s="1097"/>
      <c r="BL62" s="626"/>
      <c r="BM62" s="626"/>
    </row>
    <row r="63" spans="1:65" ht="15" customHeight="1" x14ac:dyDescent="0.35">
      <c r="A63" s="607"/>
      <c r="B63" s="607"/>
      <c r="C63" s="1093" t="s">
        <v>2544</v>
      </c>
      <c r="D63" s="591">
        <v>8559</v>
      </c>
      <c r="E63" s="591">
        <v>8414</v>
      </c>
      <c r="F63" s="591">
        <v>8392</v>
      </c>
      <c r="G63" s="591">
        <v>12368</v>
      </c>
      <c r="H63" s="591">
        <v>13593</v>
      </c>
      <c r="I63" s="591">
        <v>14273</v>
      </c>
      <c r="J63" s="591">
        <v>16062</v>
      </c>
      <c r="K63" s="591">
        <v>16758</v>
      </c>
      <c r="L63" s="591">
        <v>18122</v>
      </c>
      <c r="M63" s="592">
        <v>19529</v>
      </c>
      <c r="N63" s="592">
        <v>19824</v>
      </c>
      <c r="O63" s="592">
        <v>21062</v>
      </c>
      <c r="P63" s="592">
        <v>21679</v>
      </c>
      <c r="Q63" s="592">
        <v>21508</v>
      </c>
      <c r="R63" s="592">
        <v>22353</v>
      </c>
      <c r="S63" s="592">
        <v>22191</v>
      </c>
      <c r="T63" s="592">
        <v>20611</v>
      </c>
      <c r="U63" s="592">
        <v>19984</v>
      </c>
      <c r="V63" s="592">
        <v>20446</v>
      </c>
      <c r="W63" s="1097"/>
      <c r="X63" s="1097"/>
      <c r="Y63" s="1097"/>
      <c r="Z63" s="1097"/>
      <c r="AA63" s="1097"/>
      <c r="AB63" s="1097"/>
      <c r="AC63" s="1097"/>
      <c r="AD63" s="1097"/>
      <c r="AE63" s="1097"/>
      <c r="AF63" s="1097"/>
      <c r="AG63" s="1097"/>
      <c r="AH63" s="1097"/>
      <c r="AI63" s="1097"/>
      <c r="AJ63" s="1097"/>
      <c r="AK63" s="1097"/>
      <c r="AL63" s="1097"/>
      <c r="AM63" s="1097"/>
      <c r="AN63" s="1097"/>
      <c r="AO63" s="1097"/>
      <c r="AP63" s="1097"/>
      <c r="AQ63" s="1097"/>
      <c r="AR63" s="1097"/>
      <c r="AS63" s="1097"/>
      <c r="AT63" s="1097"/>
      <c r="AU63" s="1097"/>
      <c r="AV63" s="1097"/>
      <c r="AW63" s="1097"/>
      <c r="AX63" s="1097"/>
      <c r="AY63" s="1097"/>
      <c r="AZ63" s="1097"/>
      <c r="BA63" s="1097"/>
      <c r="BB63" s="1097"/>
      <c r="BC63" s="1097"/>
      <c r="BD63" s="1097"/>
      <c r="BE63" s="1097"/>
      <c r="BF63" s="1097"/>
      <c r="BG63" s="1097"/>
      <c r="BH63" s="1097"/>
      <c r="BI63" s="1097"/>
      <c r="BJ63" s="1097"/>
      <c r="BK63" s="1097"/>
      <c r="BL63" s="626"/>
      <c r="BM63" s="626"/>
    </row>
    <row r="64" spans="1:65" ht="15" customHeight="1" x14ac:dyDescent="0.35">
      <c r="A64" s="607"/>
      <c r="B64" s="607"/>
      <c r="C64" s="607" t="s">
        <v>41</v>
      </c>
      <c r="D64" s="591" t="s">
        <v>33</v>
      </c>
      <c r="E64" s="591" t="s">
        <v>33</v>
      </c>
      <c r="F64" s="591" t="s">
        <v>33</v>
      </c>
      <c r="G64" s="591" t="s">
        <v>33</v>
      </c>
      <c r="H64" s="591" t="s">
        <v>33</v>
      </c>
      <c r="I64" s="591" t="s">
        <v>33</v>
      </c>
      <c r="J64" s="591" t="s">
        <v>33</v>
      </c>
      <c r="K64" s="591" t="s">
        <v>33</v>
      </c>
      <c r="L64" s="591" t="s">
        <v>33</v>
      </c>
      <c r="M64" s="592" t="s">
        <v>42</v>
      </c>
      <c r="N64" s="592">
        <v>102</v>
      </c>
      <c r="O64" s="592">
        <v>52</v>
      </c>
      <c r="P64" s="592">
        <v>27</v>
      </c>
      <c r="Q64" s="1249" t="s">
        <v>43</v>
      </c>
      <c r="R64" s="1249" t="s">
        <v>44</v>
      </c>
      <c r="S64" s="1249" t="s">
        <v>44</v>
      </c>
      <c r="T64" s="1249" t="s">
        <v>44</v>
      </c>
      <c r="U64" s="1249" t="s">
        <v>44</v>
      </c>
      <c r="V64" s="1249" t="s">
        <v>44</v>
      </c>
      <c r="W64" s="1097"/>
      <c r="X64" s="1097"/>
      <c r="Y64" s="1097"/>
      <c r="Z64" s="1097"/>
      <c r="AA64" s="1097"/>
      <c r="AB64" s="1097"/>
      <c r="AC64" s="1097"/>
      <c r="AD64" s="1097"/>
      <c r="AE64" s="1097"/>
      <c r="AF64" s="1097"/>
      <c r="AG64" s="1097"/>
      <c r="AH64" s="1097"/>
      <c r="AI64" s="1097"/>
      <c r="AJ64" s="1097"/>
      <c r="AK64" s="1097"/>
      <c r="AL64" s="1097"/>
      <c r="AM64" s="1097"/>
      <c r="AN64" s="1097"/>
      <c r="AO64" s="1097"/>
      <c r="AP64" s="1097"/>
      <c r="AQ64" s="1097"/>
      <c r="AR64" s="1097"/>
      <c r="AS64" s="1097"/>
      <c r="AT64" s="1097"/>
      <c r="AU64" s="1097"/>
      <c r="AV64" s="1097"/>
      <c r="AW64" s="1097"/>
      <c r="AX64" s="1097"/>
      <c r="AY64" s="1097"/>
      <c r="AZ64" s="1097"/>
      <c r="BA64" s="1097"/>
      <c r="BB64" s="1097"/>
      <c r="BC64" s="1097"/>
      <c r="BD64" s="1097"/>
      <c r="BE64" s="1097"/>
      <c r="BF64" s="1097"/>
      <c r="BG64" s="1097"/>
      <c r="BH64" s="1097"/>
      <c r="BI64" s="1097"/>
      <c r="BJ64" s="1097"/>
      <c r="BK64" s="1097"/>
      <c r="BL64" s="626"/>
      <c r="BM64" s="626"/>
    </row>
    <row r="65" spans="1:65" ht="6" customHeight="1" x14ac:dyDescent="0.35">
      <c r="A65" s="582"/>
      <c r="B65" s="1291"/>
      <c r="C65" s="1291"/>
      <c r="D65" s="578"/>
      <c r="E65" s="578"/>
      <c r="F65" s="578"/>
      <c r="G65" s="578"/>
      <c r="H65" s="578"/>
      <c r="I65" s="578"/>
      <c r="J65" s="578"/>
      <c r="K65" s="578"/>
      <c r="L65" s="578"/>
      <c r="M65" s="578"/>
      <c r="N65" s="578"/>
      <c r="O65" s="48"/>
      <c r="P65" s="48"/>
      <c r="Q65" s="12"/>
      <c r="R65" s="48"/>
      <c r="S65" s="48"/>
      <c r="T65" s="48"/>
      <c r="U65" s="48"/>
      <c r="V65" s="48"/>
      <c r="W65" s="1097"/>
      <c r="X65" s="1097"/>
      <c r="Y65" s="1097"/>
      <c r="Z65" s="1097"/>
      <c r="AA65" s="1097"/>
      <c r="AB65" s="1097"/>
      <c r="AC65" s="1097"/>
      <c r="AD65" s="1097"/>
      <c r="AE65" s="1097"/>
      <c r="AF65" s="1097"/>
      <c r="AG65" s="1097"/>
      <c r="AH65" s="1097"/>
      <c r="AI65" s="1097"/>
      <c r="AJ65" s="1097"/>
      <c r="AK65" s="1097"/>
      <c r="AL65" s="1097"/>
      <c r="AM65" s="1097"/>
      <c r="AN65" s="1097"/>
      <c r="AO65" s="1097"/>
      <c r="AP65" s="1097"/>
      <c r="AQ65" s="1097"/>
      <c r="AR65" s="1097"/>
      <c r="AS65" s="1097"/>
      <c r="AT65" s="1097"/>
      <c r="AU65" s="1097"/>
      <c r="AV65" s="1097"/>
      <c r="AW65" s="1097"/>
      <c r="AX65" s="1097"/>
      <c r="AY65" s="1097"/>
      <c r="AZ65" s="1097"/>
      <c r="BA65" s="1097"/>
      <c r="BB65" s="1097"/>
      <c r="BC65" s="1097"/>
      <c r="BD65" s="1097"/>
      <c r="BE65" s="1097"/>
      <c r="BF65" s="1097"/>
      <c r="BG65" s="1097"/>
      <c r="BH65" s="1097"/>
      <c r="BI65" s="1097"/>
      <c r="BJ65" s="1097"/>
      <c r="BK65" s="1097"/>
      <c r="BL65" s="626"/>
      <c r="BM65" s="626"/>
    </row>
    <row r="66" spans="1:65" ht="198.75" customHeight="1" x14ac:dyDescent="0.35">
      <c r="A66" s="583"/>
      <c r="B66" s="1284" t="s">
        <v>2543</v>
      </c>
      <c r="C66" s="1284"/>
      <c r="D66" s="1284"/>
      <c r="E66" s="1284"/>
      <c r="F66" s="1284"/>
      <c r="G66" s="1284"/>
      <c r="H66" s="1284"/>
      <c r="I66" s="1284"/>
      <c r="J66" s="1284"/>
      <c r="K66" s="1284"/>
      <c r="L66" s="1284"/>
      <c r="M66" s="1284"/>
      <c r="N66" s="1284"/>
      <c r="O66" s="1284"/>
      <c r="P66" s="48"/>
      <c r="Q66" s="12"/>
      <c r="R66" s="48"/>
      <c r="S66" s="48"/>
      <c r="T66" s="48"/>
      <c r="U66" s="48"/>
      <c r="V66" s="48"/>
      <c r="W66" s="1097"/>
      <c r="X66" s="1097"/>
      <c r="Y66" s="1097"/>
      <c r="Z66" s="1097"/>
      <c r="AA66" s="1097"/>
      <c r="AB66" s="1097"/>
      <c r="AC66" s="1097"/>
      <c r="AD66" s="1097"/>
      <c r="AE66" s="1097"/>
      <c r="AF66" s="1097"/>
      <c r="AG66" s="1097"/>
      <c r="AH66" s="1097"/>
      <c r="AI66" s="1097"/>
      <c r="AJ66" s="1097"/>
      <c r="AK66" s="1097"/>
      <c r="AL66" s="1097"/>
      <c r="AM66" s="1097"/>
      <c r="AN66" s="1097"/>
      <c r="AO66" s="1097"/>
      <c r="AP66" s="1097"/>
      <c r="AQ66" s="1097"/>
      <c r="AR66" s="1097"/>
      <c r="AS66" s="1097"/>
      <c r="AT66" s="1097"/>
      <c r="AU66" s="1097"/>
      <c r="AV66" s="1097"/>
      <c r="AW66" s="1097"/>
      <c r="AX66" s="1097"/>
      <c r="AY66" s="1097"/>
      <c r="AZ66" s="1097"/>
      <c r="BA66" s="1097"/>
      <c r="BB66" s="1097"/>
      <c r="BC66" s="1097"/>
      <c r="BD66" s="1097"/>
      <c r="BE66" s="1097"/>
      <c r="BF66" s="1097"/>
      <c r="BG66" s="1097"/>
      <c r="BH66" s="1097"/>
      <c r="BI66" s="1097"/>
      <c r="BJ66" s="1097"/>
      <c r="BK66" s="1097"/>
      <c r="BL66" s="626"/>
      <c r="BM66" s="626"/>
    </row>
    <row r="67" spans="1:65" ht="27" customHeight="1" x14ac:dyDescent="0.35">
      <c r="A67" s="1284" t="s">
        <v>2545</v>
      </c>
      <c r="B67" s="1284"/>
      <c r="C67" s="1284"/>
      <c r="D67" s="1284"/>
      <c r="E67" s="1284"/>
      <c r="F67" s="1284"/>
      <c r="G67" s="1284"/>
      <c r="H67" s="1284"/>
      <c r="I67" s="1284"/>
      <c r="J67" s="1284"/>
      <c r="K67" s="1284"/>
      <c r="L67" s="1284"/>
      <c r="M67" s="1284"/>
      <c r="N67" s="585"/>
      <c r="O67" s="48"/>
      <c r="P67" s="48"/>
      <c r="Q67" s="12"/>
      <c r="R67" s="48"/>
      <c r="S67" s="48"/>
      <c r="T67" s="48"/>
      <c r="U67" s="48"/>
      <c r="V67" s="48"/>
      <c r="W67" s="1097"/>
      <c r="X67" s="1097"/>
      <c r="Y67" s="1097"/>
      <c r="Z67" s="1097"/>
      <c r="AA67" s="1097"/>
      <c r="AB67" s="1097"/>
      <c r="AC67" s="1097"/>
      <c r="AD67" s="1097"/>
      <c r="AE67" s="1097"/>
      <c r="AF67" s="1097"/>
      <c r="AG67" s="1097"/>
      <c r="AH67" s="1097"/>
      <c r="AI67" s="1097"/>
      <c r="AJ67" s="1097"/>
      <c r="AK67" s="1097"/>
      <c r="AL67" s="1097"/>
      <c r="AM67" s="1097"/>
      <c r="AN67" s="1097"/>
      <c r="AO67" s="1097"/>
      <c r="AP67" s="1097"/>
      <c r="AQ67" s="1097"/>
      <c r="AR67" s="1097"/>
      <c r="AS67" s="1097"/>
      <c r="AT67" s="1097"/>
      <c r="AU67" s="1097"/>
      <c r="AV67" s="1097"/>
      <c r="AW67" s="1097"/>
      <c r="AX67" s="1097"/>
      <c r="AY67" s="1097"/>
      <c r="AZ67" s="1097"/>
      <c r="BA67" s="1097"/>
      <c r="BB67" s="1097"/>
      <c r="BC67" s="1097"/>
      <c r="BD67" s="1097"/>
      <c r="BE67" s="1097"/>
      <c r="BF67" s="1097"/>
      <c r="BG67" s="1097"/>
      <c r="BH67" s="1097"/>
      <c r="BI67" s="1097"/>
      <c r="BJ67" s="1097"/>
      <c r="BK67" s="1097"/>
      <c r="BL67" s="626"/>
      <c r="BM67" s="626"/>
    </row>
    <row r="68" spans="1:65" ht="15" customHeight="1" x14ac:dyDescent="0.35">
      <c r="A68" s="1284"/>
      <c r="B68" s="1284"/>
      <c r="C68" s="1284"/>
      <c r="D68" s="1284"/>
      <c r="E68" s="1284"/>
      <c r="F68" s="1284"/>
      <c r="G68" s="1284"/>
      <c r="H68" s="1284"/>
      <c r="I68" s="1284"/>
      <c r="J68" s="1284"/>
      <c r="K68" s="1284"/>
      <c r="L68" s="1284"/>
      <c r="M68" s="1284"/>
      <c r="N68" s="585"/>
      <c r="O68" s="48"/>
      <c r="P68" s="48"/>
      <c r="Q68" s="12"/>
      <c r="R68" s="48"/>
      <c r="S68" s="48"/>
      <c r="T68" s="48"/>
      <c r="U68" s="48"/>
      <c r="V68" s="48"/>
      <c r="W68" s="1097"/>
      <c r="X68" s="1097"/>
      <c r="Y68" s="1097"/>
      <c r="Z68" s="1097"/>
      <c r="AA68" s="1097"/>
      <c r="AB68" s="1097"/>
      <c r="AC68" s="1097"/>
      <c r="AD68" s="1097"/>
      <c r="AE68" s="1097"/>
      <c r="AF68" s="1097"/>
      <c r="AG68" s="1097"/>
      <c r="AH68" s="1097"/>
      <c r="AI68" s="1097"/>
      <c r="AJ68" s="1097"/>
      <c r="AK68" s="1097"/>
      <c r="AL68" s="1097"/>
      <c r="AM68" s="1097"/>
      <c r="AN68" s="1097"/>
      <c r="AO68" s="1097"/>
      <c r="AP68" s="1097"/>
      <c r="AQ68" s="1097"/>
      <c r="AR68" s="1097"/>
      <c r="AS68" s="1097"/>
      <c r="AT68" s="1097"/>
      <c r="AU68" s="1097"/>
      <c r="AV68" s="1097"/>
      <c r="AW68" s="1097"/>
      <c r="AX68" s="1097"/>
      <c r="AY68" s="1097"/>
      <c r="AZ68" s="1097"/>
      <c r="BA68" s="1097"/>
      <c r="BB68" s="1097"/>
      <c r="BC68" s="1097"/>
      <c r="BD68" s="1097"/>
      <c r="BE68" s="1097"/>
      <c r="BF68" s="1097"/>
      <c r="BG68" s="1097"/>
      <c r="BH68" s="1097"/>
      <c r="BI68" s="1097"/>
      <c r="BJ68" s="1097"/>
      <c r="BK68" s="1097"/>
      <c r="BL68" s="626"/>
      <c r="BM68" s="626"/>
    </row>
    <row r="69" spans="1:65" ht="15" customHeight="1" x14ac:dyDescent="0.35">
      <c r="A69" s="1284"/>
      <c r="B69" s="1284"/>
      <c r="C69" s="1284"/>
      <c r="D69" s="1284"/>
      <c r="E69" s="1284"/>
      <c r="F69" s="1284"/>
      <c r="G69" s="1284"/>
      <c r="H69" s="1284"/>
      <c r="I69" s="1284"/>
      <c r="J69" s="1284"/>
      <c r="K69" s="1284"/>
      <c r="L69" s="1284"/>
      <c r="M69" s="1284"/>
      <c r="N69" s="585"/>
      <c r="O69" s="48"/>
      <c r="P69" s="48"/>
      <c r="Q69" s="12"/>
      <c r="R69" s="48"/>
      <c r="S69" s="48"/>
      <c r="T69" s="48"/>
      <c r="U69" s="48"/>
      <c r="V69" s="48"/>
      <c r="W69" s="1097"/>
      <c r="X69" s="1097"/>
      <c r="Y69" s="1097"/>
      <c r="Z69" s="1097"/>
      <c r="AA69" s="1097"/>
      <c r="AB69" s="1097"/>
      <c r="AC69" s="1097"/>
      <c r="AD69" s="1097"/>
      <c r="AE69" s="1097"/>
      <c r="AF69" s="1097"/>
      <c r="AG69" s="1097"/>
      <c r="AH69" s="1097"/>
      <c r="AI69" s="1097"/>
      <c r="AJ69" s="1097"/>
      <c r="AK69" s="1097"/>
      <c r="AL69" s="1097"/>
      <c r="AM69" s="1097"/>
      <c r="AN69" s="1097"/>
      <c r="AO69" s="1097"/>
      <c r="AP69" s="1097"/>
      <c r="AQ69" s="1097"/>
      <c r="AR69" s="1097"/>
      <c r="AS69" s="1097"/>
      <c r="AT69" s="1097"/>
      <c r="AU69" s="1097"/>
      <c r="AV69" s="1097"/>
      <c r="AW69" s="1097"/>
      <c r="AX69" s="1097"/>
      <c r="AY69" s="1097"/>
      <c r="AZ69" s="1097"/>
      <c r="BA69" s="1097"/>
      <c r="BB69" s="1097"/>
      <c r="BC69" s="1097"/>
      <c r="BD69" s="1097"/>
      <c r="BE69" s="1097"/>
      <c r="BF69" s="1097"/>
      <c r="BG69" s="1097"/>
      <c r="BH69" s="1097"/>
      <c r="BI69" s="1097"/>
      <c r="BJ69" s="1097"/>
      <c r="BK69" s="1097"/>
      <c r="BL69" s="626"/>
      <c r="BM69" s="626"/>
    </row>
    <row r="70" spans="1:65" ht="15" customHeight="1" x14ac:dyDescent="0.35">
      <c r="A70" s="1284"/>
      <c r="B70" s="1284"/>
      <c r="C70" s="1284"/>
      <c r="D70" s="1284"/>
      <c r="E70" s="1284"/>
      <c r="F70" s="1284"/>
      <c r="G70" s="1284"/>
      <c r="H70" s="1284"/>
      <c r="I70" s="1284"/>
      <c r="J70" s="1284"/>
      <c r="K70" s="1284"/>
      <c r="L70" s="1284"/>
      <c r="M70" s="1284"/>
      <c r="N70" s="585"/>
      <c r="O70" s="48"/>
      <c r="P70" s="48"/>
      <c r="Q70" s="12"/>
      <c r="R70" s="48"/>
      <c r="S70" s="48"/>
      <c r="T70" s="48"/>
      <c r="U70" s="48"/>
      <c r="V70" s="48"/>
      <c r="W70" s="1097"/>
      <c r="X70" s="1097"/>
      <c r="Y70" s="1097"/>
      <c r="Z70" s="1097"/>
      <c r="AA70" s="1097"/>
      <c r="AB70" s="1097"/>
      <c r="AC70" s="1097"/>
      <c r="AD70" s="1097"/>
      <c r="AE70" s="1097"/>
      <c r="AF70" s="1097"/>
      <c r="AG70" s="1097"/>
      <c r="AH70" s="1097"/>
      <c r="AI70" s="1097"/>
      <c r="AJ70" s="1097"/>
      <c r="AK70" s="1097"/>
      <c r="AL70" s="1097"/>
      <c r="AM70" s="1097"/>
      <c r="AN70" s="1097"/>
      <c r="AO70" s="1097"/>
      <c r="AP70" s="1097"/>
      <c r="AQ70" s="1097"/>
      <c r="AR70" s="1097"/>
      <c r="AS70" s="1097"/>
      <c r="AT70" s="1097"/>
      <c r="AU70" s="1097"/>
      <c r="AV70" s="1097"/>
      <c r="AW70" s="1097"/>
      <c r="AX70" s="1097"/>
      <c r="AY70" s="1097"/>
      <c r="AZ70" s="1097"/>
      <c r="BA70" s="1097"/>
      <c r="BB70" s="1097"/>
      <c r="BC70" s="1097"/>
      <c r="BD70" s="1097"/>
      <c r="BE70" s="1097"/>
      <c r="BF70" s="1097"/>
      <c r="BG70" s="1097"/>
      <c r="BH70" s="1097"/>
      <c r="BI70" s="1097"/>
      <c r="BJ70" s="1097"/>
      <c r="BK70" s="1097"/>
      <c r="BL70" s="626"/>
      <c r="BM70" s="626"/>
    </row>
    <row r="71" spans="1:65" ht="15" customHeight="1" x14ac:dyDescent="0.35">
      <c r="A71" s="1284"/>
      <c r="B71" s="1284"/>
      <c r="C71" s="1284"/>
      <c r="D71" s="1284"/>
      <c r="E71" s="1284"/>
      <c r="F71" s="1284"/>
      <c r="G71" s="1284"/>
      <c r="H71" s="1284"/>
      <c r="I71" s="1284"/>
      <c r="J71" s="1284"/>
      <c r="K71" s="1284"/>
      <c r="L71" s="1284"/>
      <c r="M71" s="1284"/>
      <c r="N71" s="585"/>
      <c r="O71" s="48"/>
      <c r="P71" s="48"/>
      <c r="Q71" s="12"/>
      <c r="R71" s="48"/>
      <c r="S71" s="48"/>
      <c r="T71" s="48"/>
      <c r="U71" s="48"/>
      <c r="V71" s="48"/>
      <c r="W71" s="1097"/>
      <c r="X71" s="1097"/>
      <c r="Y71" s="1097"/>
      <c r="Z71" s="1097"/>
      <c r="AA71" s="1097"/>
      <c r="AB71" s="1097"/>
      <c r="AC71" s="1097"/>
      <c r="AD71" s="1097"/>
      <c r="AE71" s="1097"/>
      <c r="AF71" s="1097"/>
      <c r="AG71" s="1097"/>
      <c r="AH71" s="1097"/>
      <c r="AI71" s="1097"/>
      <c r="AJ71" s="1097"/>
      <c r="AK71" s="1097"/>
      <c r="AL71" s="1097"/>
      <c r="AM71" s="1097"/>
      <c r="AN71" s="1097"/>
      <c r="AO71" s="1097"/>
      <c r="AP71" s="1097"/>
      <c r="AQ71" s="1097"/>
      <c r="AR71" s="1097"/>
      <c r="AS71" s="1097"/>
      <c r="AT71" s="1097"/>
      <c r="AU71" s="1097"/>
      <c r="AV71" s="1097"/>
      <c r="AW71" s="1097"/>
      <c r="AX71" s="1097"/>
      <c r="AY71" s="1097"/>
      <c r="AZ71" s="1097"/>
      <c r="BA71" s="1097"/>
      <c r="BB71" s="1097"/>
      <c r="BC71" s="1097"/>
      <c r="BD71" s="1097"/>
      <c r="BE71" s="1097"/>
      <c r="BF71" s="1097"/>
      <c r="BG71" s="1097"/>
      <c r="BH71" s="1097"/>
      <c r="BI71" s="1097"/>
      <c r="BJ71" s="1097"/>
      <c r="BK71" s="1097"/>
      <c r="BL71" s="626"/>
      <c r="BM71" s="626"/>
    </row>
    <row r="72" spans="1:65" ht="15" customHeight="1" x14ac:dyDescent="0.35">
      <c r="A72" s="1284"/>
      <c r="B72" s="1284"/>
      <c r="C72" s="1284"/>
      <c r="D72" s="1284"/>
      <c r="E72" s="1284"/>
      <c r="F72" s="1284"/>
      <c r="G72" s="1284"/>
      <c r="H72" s="1284"/>
      <c r="I72" s="1284"/>
      <c r="J72" s="1284"/>
      <c r="K72" s="1284"/>
      <c r="L72" s="1284"/>
      <c r="M72" s="1284"/>
      <c r="N72" s="585"/>
      <c r="O72" s="48"/>
      <c r="P72" s="48"/>
      <c r="Q72" s="12"/>
      <c r="R72" s="48"/>
      <c r="S72" s="48"/>
      <c r="T72" s="48"/>
      <c r="U72" s="48"/>
      <c r="V72" s="48"/>
      <c r="W72" s="1097"/>
      <c r="X72" s="1097"/>
      <c r="Y72" s="1097"/>
      <c r="Z72" s="1097"/>
      <c r="AA72" s="1097"/>
      <c r="AB72" s="1097"/>
      <c r="AC72" s="1097"/>
      <c r="AD72" s="1097"/>
      <c r="AE72" s="1097"/>
      <c r="AF72" s="1097"/>
      <c r="AG72" s="1097"/>
      <c r="AH72" s="1097"/>
      <c r="AI72" s="1097"/>
      <c r="AJ72" s="1097"/>
      <c r="AK72" s="1097"/>
      <c r="AL72" s="1097"/>
      <c r="AM72" s="1097"/>
      <c r="AN72" s="1097"/>
      <c r="AO72" s="1097"/>
      <c r="AP72" s="1097"/>
      <c r="AQ72" s="1097"/>
      <c r="AR72" s="1097"/>
      <c r="AS72" s="1097"/>
      <c r="AT72" s="1097"/>
      <c r="AU72" s="1097"/>
      <c r="AV72" s="1097"/>
      <c r="AW72" s="1097"/>
      <c r="AX72" s="1097"/>
      <c r="AY72" s="1097"/>
      <c r="AZ72" s="1097"/>
      <c r="BA72" s="1097"/>
      <c r="BB72" s="1097"/>
      <c r="BC72" s="1097"/>
      <c r="BD72" s="1097"/>
      <c r="BE72" s="1097"/>
      <c r="BF72" s="1097"/>
      <c r="BG72" s="1097"/>
      <c r="BH72" s="1097"/>
      <c r="BI72" s="1097"/>
      <c r="BJ72" s="1097"/>
      <c r="BK72" s="1097"/>
      <c r="BL72" s="626"/>
      <c r="BM72" s="626"/>
    </row>
    <row r="73" spans="1:65" ht="15" customHeight="1" x14ac:dyDescent="0.35">
      <c r="A73" s="1284"/>
      <c r="B73" s="1284"/>
      <c r="C73" s="1284"/>
      <c r="D73" s="1284"/>
      <c r="E73" s="1284"/>
      <c r="F73" s="1284"/>
      <c r="G73" s="1284"/>
      <c r="H73" s="1284"/>
      <c r="I73" s="1284"/>
      <c r="J73" s="1284"/>
      <c r="K73" s="1284"/>
      <c r="L73" s="1284"/>
      <c r="M73" s="1284"/>
      <c r="N73" s="585"/>
      <c r="O73" s="48"/>
      <c r="P73" s="48"/>
      <c r="Q73" s="12"/>
      <c r="R73" s="48"/>
      <c r="S73" s="48"/>
      <c r="T73" s="48"/>
      <c r="U73" s="48"/>
      <c r="V73" s="48"/>
      <c r="W73" s="1097"/>
      <c r="X73" s="1097"/>
      <c r="Y73" s="1097"/>
      <c r="Z73" s="1097"/>
      <c r="AA73" s="1097"/>
      <c r="AB73" s="1097"/>
      <c r="AC73" s="1097"/>
      <c r="AD73" s="1097"/>
      <c r="AE73" s="1097"/>
      <c r="AF73" s="1097"/>
      <c r="AG73" s="1097"/>
      <c r="AH73" s="1097"/>
      <c r="AI73" s="1097"/>
      <c r="AJ73" s="1097"/>
      <c r="AK73" s="1097"/>
      <c r="AL73" s="1097"/>
      <c r="AM73" s="1097"/>
      <c r="AN73" s="1097"/>
      <c r="AO73" s="1097"/>
      <c r="AP73" s="1097"/>
      <c r="AQ73" s="1097"/>
      <c r="AR73" s="1097"/>
      <c r="AS73" s="1097"/>
      <c r="AT73" s="1097"/>
      <c r="AU73" s="1097"/>
      <c r="AV73" s="1097"/>
      <c r="AW73" s="1097"/>
      <c r="AX73" s="1097"/>
      <c r="AY73" s="1097"/>
      <c r="AZ73" s="1097"/>
      <c r="BA73" s="1097"/>
      <c r="BB73" s="1097"/>
      <c r="BC73" s="1097"/>
      <c r="BD73" s="1097"/>
      <c r="BE73" s="1097"/>
      <c r="BF73" s="1097"/>
      <c r="BG73" s="1097"/>
      <c r="BH73" s="1097"/>
      <c r="BI73" s="1097"/>
      <c r="BJ73" s="1097"/>
      <c r="BK73" s="1097"/>
      <c r="BL73" s="626"/>
      <c r="BM73" s="626"/>
    </row>
    <row r="74" spans="1:65" ht="15" customHeight="1" x14ac:dyDescent="0.35">
      <c r="Q74" s="586"/>
      <c r="W74" s="626"/>
      <c r="X74" s="626"/>
      <c r="Y74" s="626"/>
      <c r="Z74" s="626"/>
      <c r="AA74" s="626"/>
      <c r="AB74" s="626"/>
      <c r="AC74" s="626"/>
      <c r="AD74" s="626"/>
      <c r="AE74" s="626"/>
      <c r="AF74" s="626"/>
      <c r="AG74" s="626"/>
      <c r="AH74" s="626"/>
      <c r="AI74" s="626"/>
      <c r="AJ74" s="626"/>
      <c r="AK74" s="626"/>
      <c r="AL74" s="626"/>
      <c r="AM74" s="626"/>
      <c r="AN74" s="626"/>
      <c r="AO74" s="626"/>
      <c r="AP74" s="626"/>
      <c r="AQ74" s="626"/>
      <c r="AR74" s="626"/>
      <c r="AS74" s="626"/>
      <c r="AT74" s="626"/>
      <c r="AU74" s="626"/>
      <c r="AV74" s="626"/>
      <c r="AW74" s="626"/>
      <c r="AX74" s="626"/>
      <c r="AY74" s="626"/>
      <c r="AZ74" s="626"/>
      <c r="BA74" s="626"/>
      <c r="BB74" s="626"/>
      <c r="BC74" s="626"/>
      <c r="BD74" s="626"/>
      <c r="BE74" s="626"/>
      <c r="BF74" s="626"/>
      <c r="BG74" s="626"/>
      <c r="BH74" s="626"/>
      <c r="BI74" s="626"/>
      <c r="BJ74" s="626"/>
      <c r="BK74" s="626"/>
      <c r="BL74" s="626"/>
      <c r="BM74" s="626"/>
    </row>
    <row r="75" spans="1:65" ht="15" customHeight="1" x14ac:dyDescent="0.35">
      <c r="A75" s="42"/>
      <c r="B75" s="48"/>
      <c r="C75" s="48"/>
      <c r="D75" s="584"/>
      <c r="E75" s="584"/>
      <c r="F75" s="584"/>
      <c r="G75" s="584"/>
      <c r="H75" s="584"/>
      <c r="I75" s="584"/>
      <c r="J75" s="584"/>
      <c r="K75" s="584"/>
      <c r="L75" s="584"/>
      <c r="M75" s="584"/>
      <c r="N75" s="584"/>
      <c r="O75" s="48"/>
      <c r="P75" s="48"/>
      <c r="Q75" s="12"/>
      <c r="R75" s="48"/>
      <c r="S75" s="48"/>
      <c r="T75" s="48"/>
      <c r="U75" s="48"/>
      <c r="V75" s="48"/>
      <c r="W75" s="1097"/>
      <c r="X75" s="1097"/>
      <c r="Y75" s="1097"/>
      <c r="Z75" s="1097"/>
      <c r="AA75" s="1097"/>
      <c r="AB75" s="1097"/>
      <c r="AC75" s="1097"/>
      <c r="AD75" s="1097"/>
      <c r="AE75" s="1097"/>
      <c r="AF75" s="1097"/>
      <c r="AG75" s="1097"/>
      <c r="AH75" s="1097"/>
      <c r="AI75" s="1097"/>
      <c r="AJ75" s="1097"/>
      <c r="AK75" s="1097"/>
      <c r="AL75" s="1097"/>
      <c r="AM75" s="1097"/>
      <c r="AN75" s="1097"/>
      <c r="AO75" s="1097"/>
      <c r="AP75" s="1097"/>
      <c r="AQ75" s="1097"/>
      <c r="AR75" s="1097"/>
      <c r="AS75" s="1097"/>
      <c r="AT75" s="1097"/>
      <c r="AU75" s="1097"/>
      <c r="AV75" s="1097"/>
      <c r="AW75" s="1097"/>
      <c r="AX75" s="1097"/>
      <c r="AY75" s="1097"/>
      <c r="AZ75" s="1097"/>
      <c r="BA75" s="1097"/>
      <c r="BB75" s="1097"/>
      <c r="BC75" s="1097"/>
      <c r="BD75" s="1097"/>
      <c r="BE75" s="1097"/>
      <c r="BF75" s="1097"/>
      <c r="BG75" s="1097"/>
      <c r="BH75" s="1097"/>
      <c r="BI75" s="1097"/>
      <c r="BJ75" s="1097"/>
      <c r="BK75" s="1097"/>
      <c r="BL75" s="626"/>
      <c r="BM75" s="626"/>
    </row>
    <row r="76" spans="1:65" ht="15" customHeight="1" x14ac:dyDescent="0.35">
      <c r="A76" s="42"/>
      <c r="B76" s="48"/>
      <c r="C76" s="48"/>
      <c r="D76" s="584"/>
      <c r="E76" s="584"/>
      <c r="F76" s="584"/>
      <c r="G76" s="584"/>
      <c r="H76" s="584"/>
      <c r="I76" s="584"/>
      <c r="J76" s="584"/>
      <c r="K76" s="584"/>
      <c r="L76" s="584"/>
      <c r="M76" s="584"/>
      <c r="N76" s="584"/>
      <c r="O76" s="48"/>
      <c r="P76" s="48"/>
      <c r="Q76" s="12"/>
      <c r="R76" s="48"/>
      <c r="S76" s="48"/>
      <c r="T76" s="48"/>
      <c r="U76" s="48"/>
      <c r="V76" s="48"/>
      <c r="W76" s="1097"/>
      <c r="X76" s="1097"/>
      <c r="Y76" s="1097"/>
      <c r="Z76" s="1097"/>
      <c r="AA76" s="1097"/>
      <c r="AB76" s="1097"/>
      <c r="AC76" s="1097"/>
      <c r="AD76" s="1097"/>
      <c r="AE76" s="1097"/>
      <c r="AF76" s="1097"/>
      <c r="AG76" s="1097"/>
      <c r="AH76" s="1097"/>
      <c r="AI76" s="1097"/>
      <c r="AJ76" s="1097"/>
      <c r="AK76" s="1097"/>
      <c r="AL76" s="1097"/>
      <c r="AM76" s="1097"/>
      <c r="AN76" s="1097"/>
      <c r="AO76" s="1097"/>
      <c r="AP76" s="1097"/>
      <c r="AQ76" s="1097"/>
      <c r="AR76" s="1097"/>
      <c r="AS76" s="1097"/>
      <c r="AT76" s="1097"/>
      <c r="AU76" s="1097"/>
      <c r="AV76" s="1097"/>
      <c r="AW76" s="1097"/>
      <c r="AX76" s="1097"/>
      <c r="AY76" s="1097"/>
      <c r="AZ76" s="1097"/>
      <c r="BA76" s="1097"/>
      <c r="BB76" s="1097"/>
      <c r="BC76" s="1097"/>
      <c r="BD76" s="1097"/>
      <c r="BE76" s="1097"/>
      <c r="BF76" s="1097"/>
      <c r="BG76" s="1097"/>
      <c r="BH76" s="1097"/>
      <c r="BI76" s="1097"/>
      <c r="BJ76" s="1097"/>
      <c r="BK76" s="1097"/>
      <c r="BL76" s="626"/>
      <c r="BM76" s="626"/>
    </row>
    <row r="77" spans="1:65" ht="15" customHeight="1" x14ac:dyDescent="0.35">
      <c r="A77" s="42"/>
      <c r="B77" s="48"/>
      <c r="C77" s="48"/>
      <c r="D77" s="584"/>
      <c r="E77" s="584"/>
      <c r="F77" s="584"/>
      <c r="G77" s="584"/>
      <c r="H77" s="584"/>
      <c r="I77" s="584"/>
      <c r="J77" s="584"/>
      <c r="K77" s="584"/>
      <c r="L77" s="584"/>
      <c r="M77" s="584"/>
      <c r="N77" s="584"/>
      <c r="O77" s="48"/>
      <c r="P77" s="48"/>
      <c r="Q77" s="12"/>
      <c r="R77" s="48"/>
      <c r="S77" s="48"/>
      <c r="T77" s="48"/>
      <c r="U77" s="48"/>
      <c r="V77" s="48"/>
      <c r="W77" s="1097"/>
      <c r="X77" s="1097"/>
      <c r="Y77" s="1097"/>
      <c r="Z77" s="1097"/>
      <c r="AA77" s="1097"/>
      <c r="AB77" s="1097"/>
      <c r="AC77" s="1097"/>
      <c r="AD77" s="1097"/>
      <c r="AE77" s="1097"/>
      <c r="AF77" s="1097"/>
      <c r="AG77" s="1097"/>
      <c r="AH77" s="1097"/>
      <c r="AI77" s="1097"/>
      <c r="AJ77" s="1097"/>
      <c r="AK77" s="1097"/>
      <c r="AL77" s="1097"/>
      <c r="AM77" s="1097"/>
      <c r="AN77" s="1097"/>
      <c r="AO77" s="1097"/>
      <c r="AP77" s="1097"/>
      <c r="AQ77" s="1097"/>
      <c r="AR77" s="1097"/>
      <c r="AS77" s="1097"/>
      <c r="AT77" s="1097"/>
      <c r="AU77" s="1097"/>
      <c r="AV77" s="1097"/>
      <c r="AW77" s="1097"/>
      <c r="AX77" s="1097"/>
      <c r="AY77" s="1097"/>
      <c r="AZ77" s="1097"/>
      <c r="BA77" s="1097"/>
      <c r="BB77" s="1097"/>
      <c r="BC77" s="1097"/>
      <c r="BD77" s="1097"/>
      <c r="BE77" s="1097"/>
      <c r="BF77" s="1097"/>
      <c r="BG77" s="1097"/>
      <c r="BH77" s="1097"/>
      <c r="BI77" s="1097"/>
      <c r="BJ77" s="1097"/>
      <c r="BK77" s="1097"/>
      <c r="BL77" s="626"/>
      <c r="BM77" s="626"/>
    </row>
    <row r="78" spans="1:65" ht="15" customHeight="1" x14ac:dyDescent="0.35">
      <c r="A78" s="42"/>
      <c r="B78" s="48"/>
      <c r="C78" s="48"/>
      <c r="D78" s="584"/>
      <c r="E78" s="584"/>
      <c r="F78" s="584"/>
      <c r="G78" s="584"/>
      <c r="H78" s="584"/>
      <c r="I78" s="584"/>
      <c r="J78" s="584"/>
      <c r="K78" s="584"/>
      <c r="L78" s="584"/>
      <c r="M78" s="584"/>
      <c r="N78" s="584"/>
      <c r="O78" s="48"/>
      <c r="P78" s="48"/>
      <c r="Q78" s="12"/>
      <c r="R78" s="48"/>
      <c r="S78" s="48"/>
      <c r="T78" s="48"/>
      <c r="U78" s="48"/>
      <c r="V78" s="48"/>
      <c r="W78" s="1097"/>
      <c r="X78" s="1097"/>
      <c r="Y78" s="1097"/>
      <c r="Z78" s="1097"/>
      <c r="AA78" s="1097"/>
      <c r="AB78" s="1097"/>
      <c r="AC78" s="1097"/>
      <c r="AD78" s="1097"/>
      <c r="AE78" s="1097"/>
      <c r="AF78" s="1097"/>
      <c r="AG78" s="1097"/>
      <c r="AH78" s="1097"/>
      <c r="AI78" s="1097"/>
      <c r="AJ78" s="1097"/>
      <c r="AK78" s="1097"/>
      <c r="AL78" s="1097"/>
      <c r="AM78" s="1097"/>
      <c r="AN78" s="1097"/>
      <c r="AO78" s="1097"/>
      <c r="AP78" s="1097"/>
      <c r="AQ78" s="1097"/>
      <c r="AR78" s="1097"/>
      <c r="AS78" s="1097"/>
      <c r="AT78" s="1097"/>
      <c r="AU78" s="1097"/>
      <c r="AV78" s="1097"/>
      <c r="AW78" s="1097"/>
      <c r="AX78" s="1097"/>
      <c r="AY78" s="1097"/>
      <c r="AZ78" s="1097"/>
      <c r="BA78" s="1097"/>
      <c r="BB78" s="1097"/>
      <c r="BC78" s="1097"/>
      <c r="BD78" s="1097"/>
      <c r="BE78" s="1097"/>
      <c r="BF78" s="1097"/>
      <c r="BG78" s="1097"/>
      <c r="BH78" s="1097"/>
      <c r="BI78" s="1097"/>
      <c r="BJ78" s="1097"/>
      <c r="BK78" s="1097"/>
      <c r="BL78" s="626"/>
      <c r="BM78" s="626"/>
    </row>
    <row r="79" spans="1:65" ht="15" customHeight="1" x14ac:dyDescent="0.35">
      <c r="A79" s="42"/>
      <c r="B79" s="48"/>
      <c r="C79" s="48"/>
      <c r="D79" s="584"/>
      <c r="E79" s="584"/>
      <c r="F79" s="584"/>
      <c r="G79" s="584"/>
      <c r="H79" s="584"/>
      <c r="I79" s="584"/>
      <c r="J79" s="584"/>
      <c r="K79" s="584"/>
      <c r="L79" s="584"/>
      <c r="M79" s="584"/>
      <c r="N79" s="584"/>
      <c r="O79" s="48"/>
      <c r="P79" s="48"/>
      <c r="Q79" s="12"/>
      <c r="R79" s="48"/>
      <c r="S79" s="48"/>
      <c r="T79" s="48"/>
      <c r="U79" s="48"/>
      <c r="V79" s="48"/>
      <c r="W79" s="1097"/>
      <c r="X79" s="1097"/>
      <c r="Y79" s="1097"/>
      <c r="Z79" s="1097"/>
      <c r="AA79" s="1097"/>
      <c r="AB79" s="1097"/>
      <c r="AC79" s="1097"/>
      <c r="AD79" s="1097"/>
      <c r="AE79" s="1097"/>
      <c r="AF79" s="1097"/>
      <c r="AG79" s="1097"/>
      <c r="AH79" s="1097"/>
      <c r="AI79" s="1097"/>
      <c r="AJ79" s="1097"/>
      <c r="AK79" s="1097"/>
      <c r="AL79" s="1097"/>
      <c r="AM79" s="1097"/>
      <c r="AN79" s="1097"/>
      <c r="AO79" s="1097"/>
      <c r="AP79" s="1097"/>
      <c r="AQ79" s="1097"/>
      <c r="AR79" s="1097"/>
      <c r="AS79" s="1097"/>
      <c r="AT79" s="1097"/>
      <c r="AU79" s="1097"/>
      <c r="AV79" s="1097"/>
      <c r="AW79" s="1097"/>
      <c r="AX79" s="1097"/>
      <c r="AY79" s="1097"/>
      <c r="AZ79" s="1097"/>
      <c r="BA79" s="1097"/>
      <c r="BB79" s="1097"/>
      <c r="BC79" s="1097"/>
      <c r="BD79" s="1097"/>
      <c r="BE79" s="1097"/>
      <c r="BF79" s="1097"/>
      <c r="BG79" s="1097"/>
      <c r="BH79" s="1097"/>
      <c r="BI79" s="1097"/>
      <c r="BJ79" s="1097"/>
      <c r="BK79" s="1097"/>
      <c r="BL79" s="626"/>
      <c r="BM79" s="626"/>
    </row>
    <row r="80" spans="1:65" x14ac:dyDescent="0.35">
      <c r="Q80" s="544"/>
      <c r="W80" s="626"/>
      <c r="X80" s="626"/>
      <c r="Y80" s="626"/>
      <c r="Z80" s="626"/>
      <c r="AA80" s="626"/>
      <c r="AB80" s="626"/>
      <c r="AC80" s="626"/>
      <c r="AD80" s="626"/>
      <c r="AE80" s="626"/>
      <c r="AF80" s="626"/>
      <c r="AG80" s="626"/>
      <c r="AH80" s="626"/>
      <c r="AI80" s="626"/>
      <c r="AJ80" s="626"/>
      <c r="AK80" s="626"/>
      <c r="AL80" s="626"/>
      <c r="AM80" s="626"/>
      <c r="AN80" s="626"/>
      <c r="AO80" s="626"/>
      <c r="AP80" s="626"/>
      <c r="AQ80" s="626"/>
      <c r="AR80" s="626"/>
      <c r="AS80" s="626"/>
      <c r="AT80" s="626"/>
      <c r="AU80" s="626"/>
      <c r="AV80" s="626"/>
      <c r="AW80" s="626"/>
      <c r="AX80" s="626"/>
      <c r="AY80" s="626"/>
      <c r="AZ80" s="626"/>
      <c r="BA80" s="626"/>
      <c r="BB80" s="626"/>
      <c r="BC80" s="626"/>
      <c r="BD80" s="626"/>
      <c r="BE80" s="626"/>
      <c r="BF80" s="626"/>
      <c r="BG80" s="626"/>
      <c r="BH80" s="626"/>
      <c r="BI80" s="626"/>
      <c r="BJ80" s="626"/>
      <c r="BK80" s="626"/>
      <c r="BL80" s="626"/>
      <c r="BM80" s="626"/>
    </row>
    <row r="81" spans="17:65" x14ac:dyDescent="0.35">
      <c r="Q81" s="544"/>
      <c r="W81" s="626"/>
      <c r="X81" s="626"/>
      <c r="Y81" s="626"/>
      <c r="Z81" s="626"/>
      <c r="AA81" s="626"/>
      <c r="AB81" s="626"/>
      <c r="AC81" s="626"/>
      <c r="AD81" s="626"/>
      <c r="AE81" s="626"/>
      <c r="AF81" s="626"/>
      <c r="AG81" s="626"/>
      <c r="AH81" s="626"/>
      <c r="AI81" s="626"/>
      <c r="AJ81" s="626"/>
      <c r="AK81" s="626"/>
      <c r="AL81" s="626"/>
      <c r="AM81" s="626"/>
      <c r="AN81" s="626"/>
      <c r="AO81" s="626"/>
      <c r="AP81" s="626"/>
      <c r="AQ81" s="626"/>
      <c r="AR81" s="626"/>
      <c r="AS81" s="626"/>
      <c r="AT81" s="626"/>
      <c r="AU81" s="626"/>
      <c r="AV81" s="626"/>
      <c r="AW81" s="626"/>
      <c r="AX81" s="626"/>
      <c r="AY81" s="626"/>
      <c r="AZ81" s="626"/>
      <c r="BA81" s="626"/>
      <c r="BB81" s="626"/>
      <c r="BC81" s="626"/>
      <c r="BD81" s="626"/>
      <c r="BE81" s="626"/>
      <c r="BF81" s="626"/>
      <c r="BG81" s="626"/>
      <c r="BH81" s="626"/>
      <c r="BI81" s="626"/>
      <c r="BJ81" s="626"/>
      <c r="BK81" s="626"/>
      <c r="BL81" s="626"/>
      <c r="BM81" s="626"/>
    </row>
    <row r="82" spans="17:65" x14ac:dyDescent="0.35">
      <c r="Q82" s="544"/>
      <c r="W82" s="626"/>
      <c r="X82" s="626"/>
      <c r="Y82" s="626"/>
      <c r="Z82" s="626"/>
      <c r="AA82" s="626"/>
      <c r="AB82" s="626"/>
      <c r="AC82" s="626"/>
      <c r="AD82" s="626"/>
      <c r="AE82" s="626"/>
      <c r="AF82" s="626"/>
      <c r="AG82" s="626"/>
      <c r="AH82" s="626"/>
      <c r="AI82" s="626"/>
      <c r="AJ82" s="626"/>
      <c r="AK82" s="626"/>
      <c r="AL82" s="626"/>
      <c r="AM82" s="626"/>
      <c r="AN82" s="626"/>
      <c r="AO82" s="626"/>
      <c r="AP82" s="626"/>
      <c r="AQ82" s="626"/>
      <c r="AR82" s="626"/>
      <c r="AS82" s="626"/>
      <c r="AT82" s="626"/>
      <c r="AU82" s="626"/>
      <c r="AV82" s="626"/>
      <c r="AW82" s="626"/>
      <c r="AX82" s="626"/>
      <c r="AY82" s="626"/>
      <c r="AZ82" s="626"/>
      <c r="BA82" s="626"/>
      <c r="BB82" s="626"/>
      <c r="BC82" s="626"/>
      <c r="BD82" s="626"/>
      <c r="BE82" s="626"/>
      <c r="BF82" s="626"/>
      <c r="BG82" s="626"/>
      <c r="BH82" s="626"/>
      <c r="BI82" s="626"/>
      <c r="BJ82" s="626"/>
      <c r="BK82" s="626"/>
      <c r="BL82" s="626"/>
      <c r="BM82" s="626"/>
    </row>
    <row r="83" spans="17:65" x14ac:dyDescent="0.35">
      <c r="Q83" s="544"/>
      <c r="W83" s="626"/>
      <c r="X83" s="626"/>
      <c r="Y83" s="626"/>
      <c r="Z83" s="626"/>
      <c r="AA83" s="626"/>
      <c r="AB83" s="626"/>
      <c r="AC83" s="626"/>
      <c r="AD83" s="626"/>
      <c r="AE83" s="626"/>
      <c r="AF83" s="626"/>
      <c r="AG83" s="626"/>
      <c r="AH83" s="626"/>
      <c r="AI83" s="626"/>
      <c r="AJ83" s="626"/>
      <c r="AK83" s="626"/>
      <c r="AL83" s="626"/>
      <c r="AM83" s="626"/>
      <c r="AN83" s="626"/>
      <c r="AO83" s="626"/>
      <c r="AP83" s="626"/>
      <c r="AQ83" s="626"/>
      <c r="AR83" s="626"/>
      <c r="AS83" s="626"/>
      <c r="AT83" s="626"/>
      <c r="AU83" s="626"/>
      <c r="AV83" s="626"/>
      <c r="AW83" s="626"/>
      <c r="AX83" s="626"/>
      <c r="AY83" s="626"/>
      <c r="AZ83" s="626"/>
      <c r="BA83" s="626"/>
      <c r="BB83" s="626"/>
      <c r="BC83" s="626"/>
      <c r="BD83" s="626"/>
      <c r="BE83" s="626"/>
      <c r="BF83" s="626"/>
      <c r="BG83" s="626"/>
      <c r="BH83" s="626"/>
      <c r="BI83" s="626"/>
      <c r="BJ83" s="626"/>
      <c r="BK83" s="626"/>
      <c r="BL83" s="626"/>
      <c r="BM83" s="626"/>
    </row>
    <row r="84" spans="17:65" x14ac:dyDescent="0.35">
      <c r="Q84" s="544"/>
      <c r="W84" s="626"/>
      <c r="X84" s="626"/>
      <c r="Y84" s="626"/>
      <c r="Z84" s="626"/>
      <c r="AA84" s="626"/>
      <c r="AB84" s="626"/>
      <c r="AC84" s="626"/>
      <c r="AD84" s="626"/>
      <c r="AE84" s="626"/>
      <c r="AF84" s="626"/>
      <c r="AG84" s="626"/>
      <c r="AH84" s="626"/>
      <c r="AI84" s="626"/>
      <c r="AJ84" s="626"/>
      <c r="AK84" s="626"/>
      <c r="AL84" s="626"/>
      <c r="AM84" s="626"/>
      <c r="AN84" s="626"/>
      <c r="AO84" s="626"/>
      <c r="AP84" s="626"/>
      <c r="AQ84" s="626"/>
      <c r="AR84" s="626"/>
      <c r="AS84" s="626"/>
      <c r="AT84" s="626"/>
      <c r="AU84" s="626"/>
      <c r="AV84" s="626"/>
      <c r="AW84" s="626"/>
      <c r="AX84" s="626"/>
      <c r="AY84" s="626"/>
      <c r="AZ84" s="626"/>
      <c r="BA84" s="626"/>
      <c r="BB84" s="626"/>
      <c r="BC84" s="626"/>
      <c r="BD84" s="626"/>
      <c r="BE84" s="626"/>
      <c r="BF84" s="626"/>
      <c r="BG84" s="626"/>
      <c r="BH84" s="626"/>
      <c r="BI84" s="626"/>
      <c r="BJ84" s="626"/>
      <c r="BK84" s="626"/>
      <c r="BL84" s="626"/>
      <c r="BM84" s="626"/>
    </row>
    <row r="85" spans="17:65" x14ac:dyDescent="0.35">
      <c r="Q85" s="544"/>
      <c r="W85" s="626"/>
      <c r="X85" s="626"/>
      <c r="Y85" s="626"/>
      <c r="Z85" s="626"/>
      <c r="AA85" s="626"/>
      <c r="AB85" s="626"/>
      <c r="AC85" s="626"/>
      <c r="AD85" s="626"/>
      <c r="AE85" s="626"/>
      <c r="AF85" s="626"/>
      <c r="AG85" s="626"/>
      <c r="AH85" s="626"/>
      <c r="AI85" s="626"/>
      <c r="AJ85" s="626"/>
      <c r="AK85" s="626"/>
      <c r="AL85" s="626"/>
      <c r="AM85" s="626"/>
      <c r="AN85" s="626"/>
      <c r="AO85" s="626"/>
      <c r="AP85" s="626"/>
      <c r="AQ85" s="626"/>
      <c r="AR85" s="626"/>
      <c r="AS85" s="626"/>
      <c r="AT85" s="626"/>
      <c r="AU85" s="626"/>
      <c r="AV85" s="626"/>
      <c r="AW85" s="626"/>
      <c r="AX85" s="626"/>
      <c r="AY85" s="626"/>
      <c r="AZ85" s="626"/>
      <c r="BA85" s="626"/>
      <c r="BB85" s="626"/>
      <c r="BC85" s="626"/>
      <c r="BD85" s="626"/>
      <c r="BE85" s="626"/>
      <c r="BF85" s="626"/>
      <c r="BG85" s="626"/>
      <c r="BH85" s="626"/>
      <c r="BI85" s="626"/>
      <c r="BJ85" s="626"/>
      <c r="BK85" s="626"/>
      <c r="BL85" s="626"/>
      <c r="BM85" s="626"/>
    </row>
    <row r="86" spans="17:65" x14ac:dyDescent="0.35">
      <c r="Q86" s="544"/>
      <c r="W86" s="626"/>
      <c r="X86" s="626"/>
      <c r="Y86" s="626"/>
      <c r="Z86" s="626"/>
      <c r="AA86" s="626"/>
      <c r="AB86" s="626"/>
      <c r="AC86" s="626"/>
      <c r="AD86" s="626"/>
      <c r="AE86" s="626"/>
      <c r="AF86" s="626"/>
      <c r="AG86" s="626"/>
      <c r="AH86" s="626"/>
      <c r="AI86" s="626"/>
      <c r="AJ86" s="626"/>
      <c r="AK86" s="626"/>
      <c r="AL86" s="626"/>
      <c r="AM86" s="626"/>
      <c r="AN86" s="626"/>
      <c r="AO86" s="626"/>
      <c r="AP86" s="626"/>
      <c r="AQ86" s="626"/>
      <c r="AR86" s="626"/>
      <c r="AS86" s="626"/>
      <c r="AT86" s="626"/>
      <c r="AU86" s="626"/>
      <c r="AV86" s="626"/>
      <c r="AW86" s="626"/>
      <c r="AX86" s="626"/>
      <c r="AY86" s="626"/>
      <c r="AZ86" s="626"/>
      <c r="BA86" s="626"/>
      <c r="BB86" s="626"/>
      <c r="BC86" s="626"/>
      <c r="BD86" s="626"/>
      <c r="BE86" s="626"/>
      <c r="BF86" s="626"/>
      <c r="BG86" s="626"/>
      <c r="BH86" s="626"/>
      <c r="BI86" s="626"/>
      <c r="BJ86" s="626"/>
      <c r="BK86" s="626"/>
      <c r="BL86" s="626"/>
      <c r="BM86" s="626"/>
    </row>
    <row r="87" spans="17:65" x14ac:dyDescent="0.35">
      <c r="Q87" s="544"/>
      <c r="W87" s="626"/>
      <c r="X87" s="626"/>
      <c r="Y87" s="626"/>
      <c r="Z87" s="626"/>
      <c r="AA87" s="626"/>
      <c r="AB87" s="626"/>
      <c r="AC87" s="626"/>
      <c r="AD87" s="626"/>
      <c r="AE87" s="626"/>
      <c r="AF87" s="626"/>
      <c r="AG87" s="626"/>
      <c r="AH87" s="626"/>
      <c r="AI87" s="626"/>
      <c r="AJ87" s="626"/>
      <c r="AK87" s="626"/>
      <c r="AL87" s="626"/>
      <c r="AM87" s="626"/>
      <c r="AN87" s="626"/>
      <c r="AO87" s="626"/>
      <c r="AP87" s="626"/>
      <c r="AQ87" s="626"/>
      <c r="AR87" s="626"/>
      <c r="AS87" s="626"/>
      <c r="AT87" s="626"/>
      <c r="AU87" s="626"/>
      <c r="AV87" s="626"/>
      <c r="AW87" s="626"/>
      <c r="AX87" s="626"/>
      <c r="AY87" s="626"/>
      <c r="AZ87" s="626"/>
      <c r="BA87" s="626"/>
      <c r="BB87" s="626"/>
      <c r="BC87" s="626"/>
      <c r="BD87" s="626"/>
      <c r="BE87" s="626"/>
      <c r="BF87" s="626"/>
      <c r="BG87" s="626"/>
      <c r="BH87" s="626"/>
      <c r="BI87" s="626"/>
      <c r="BJ87" s="626"/>
      <c r="BK87" s="626"/>
      <c r="BL87" s="626"/>
      <c r="BM87" s="626"/>
    </row>
    <row r="88" spans="17:65" x14ac:dyDescent="0.35">
      <c r="Q88" s="544"/>
      <c r="W88" s="626"/>
      <c r="X88" s="626"/>
      <c r="Y88" s="626"/>
      <c r="Z88" s="626"/>
      <c r="AA88" s="626"/>
      <c r="AB88" s="626"/>
      <c r="AC88" s="626"/>
      <c r="AD88" s="626"/>
      <c r="AE88" s="626"/>
      <c r="AF88" s="626"/>
      <c r="AG88" s="626"/>
      <c r="AH88" s="626"/>
      <c r="AI88" s="626"/>
      <c r="AJ88" s="626"/>
      <c r="AK88" s="626"/>
      <c r="AL88" s="626"/>
      <c r="AM88" s="626"/>
      <c r="AN88" s="626"/>
      <c r="AO88" s="626"/>
      <c r="AP88" s="626"/>
      <c r="AQ88" s="626"/>
      <c r="AR88" s="626"/>
      <c r="AS88" s="626"/>
      <c r="AT88" s="626"/>
      <c r="AU88" s="626"/>
      <c r="AV88" s="626"/>
      <c r="AW88" s="626"/>
      <c r="AX88" s="626"/>
      <c r="AY88" s="626"/>
      <c r="AZ88" s="626"/>
      <c r="BA88" s="626"/>
      <c r="BB88" s="626"/>
      <c r="BC88" s="626"/>
      <c r="BD88" s="626"/>
      <c r="BE88" s="626"/>
      <c r="BF88" s="626"/>
      <c r="BG88" s="626"/>
      <c r="BH88" s="626"/>
      <c r="BI88" s="626"/>
      <c r="BJ88" s="626"/>
      <c r="BK88" s="626"/>
      <c r="BL88" s="626"/>
      <c r="BM88" s="626"/>
    </row>
    <row r="89" spans="17:65" x14ac:dyDescent="0.35">
      <c r="Q89" s="544"/>
      <c r="W89" s="626"/>
      <c r="X89" s="626"/>
      <c r="Y89" s="626"/>
      <c r="Z89" s="626"/>
      <c r="AA89" s="626"/>
      <c r="AB89" s="626"/>
      <c r="AC89" s="626"/>
      <c r="AD89" s="626"/>
      <c r="AE89" s="626"/>
      <c r="AF89" s="626"/>
      <c r="AG89" s="626"/>
      <c r="AH89" s="626"/>
      <c r="AI89" s="626"/>
      <c r="AJ89" s="626"/>
      <c r="AK89" s="626"/>
      <c r="AL89" s="626"/>
      <c r="AM89" s="626"/>
      <c r="AN89" s="626"/>
      <c r="AO89" s="626"/>
      <c r="AP89" s="626"/>
      <c r="AQ89" s="626"/>
      <c r="AR89" s="626"/>
      <c r="AS89" s="626"/>
      <c r="AT89" s="626"/>
      <c r="AU89" s="626"/>
      <c r="AV89" s="626"/>
      <c r="AW89" s="626"/>
      <c r="AX89" s="626"/>
      <c r="AY89" s="626"/>
      <c r="AZ89" s="626"/>
      <c r="BA89" s="626"/>
      <c r="BB89" s="626"/>
      <c r="BC89" s="626"/>
      <c r="BD89" s="626"/>
      <c r="BE89" s="626"/>
      <c r="BF89" s="626"/>
      <c r="BG89" s="626"/>
      <c r="BH89" s="626"/>
      <c r="BI89" s="626"/>
      <c r="BJ89" s="626"/>
      <c r="BK89" s="626"/>
      <c r="BL89" s="626"/>
      <c r="BM89" s="626"/>
    </row>
    <row r="90" spans="17:65" x14ac:dyDescent="0.35">
      <c r="Q90" s="544"/>
      <c r="W90" s="626"/>
      <c r="X90" s="626"/>
      <c r="Y90" s="626"/>
      <c r="Z90" s="626"/>
      <c r="AA90" s="626"/>
      <c r="AB90" s="626"/>
      <c r="AC90" s="626"/>
      <c r="AD90" s="626"/>
      <c r="AE90" s="626"/>
      <c r="AF90" s="626"/>
      <c r="AG90" s="626"/>
      <c r="AH90" s="626"/>
      <c r="AI90" s="626"/>
      <c r="AJ90" s="626"/>
      <c r="AK90" s="626"/>
      <c r="AL90" s="626"/>
      <c r="AM90" s="626"/>
      <c r="AN90" s="626"/>
      <c r="AO90" s="626"/>
      <c r="AP90" s="626"/>
      <c r="AQ90" s="626"/>
      <c r="AR90" s="626"/>
      <c r="AS90" s="626"/>
      <c r="AT90" s="626"/>
      <c r="AU90" s="626"/>
      <c r="AV90" s="626"/>
      <c r="AW90" s="626"/>
      <c r="AX90" s="626"/>
      <c r="AY90" s="626"/>
      <c r="AZ90" s="626"/>
      <c r="BA90" s="626"/>
      <c r="BB90" s="626"/>
      <c r="BC90" s="626"/>
      <c r="BD90" s="626"/>
      <c r="BE90" s="626"/>
      <c r="BF90" s="626"/>
      <c r="BG90" s="626"/>
      <c r="BH90" s="626"/>
      <c r="BI90" s="626"/>
      <c r="BJ90" s="626"/>
      <c r="BK90" s="626"/>
      <c r="BL90" s="626"/>
      <c r="BM90" s="626"/>
    </row>
    <row r="91" spans="17:65" x14ac:dyDescent="0.35">
      <c r="Q91" s="544"/>
      <c r="W91" s="626"/>
      <c r="X91" s="626"/>
      <c r="Y91" s="626"/>
      <c r="Z91" s="626"/>
      <c r="AA91" s="626"/>
      <c r="AB91" s="626"/>
      <c r="AC91" s="626"/>
      <c r="AD91" s="626"/>
      <c r="AE91" s="626"/>
      <c r="AF91" s="626"/>
      <c r="AG91" s="626"/>
      <c r="AH91" s="626"/>
      <c r="AI91" s="626"/>
      <c r="AJ91" s="626"/>
      <c r="AK91" s="626"/>
      <c r="AL91" s="626"/>
      <c r="AM91" s="626"/>
      <c r="AN91" s="626"/>
      <c r="AO91" s="626"/>
      <c r="AP91" s="626"/>
      <c r="AQ91" s="626"/>
      <c r="AR91" s="626"/>
      <c r="AS91" s="626"/>
      <c r="AT91" s="626"/>
      <c r="AU91" s="626"/>
      <c r="AV91" s="626"/>
      <c r="AW91" s="626"/>
      <c r="AX91" s="626"/>
      <c r="AY91" s="626"/>
      <c r="AZ91" s="626"/>
      <c r="BA91" s="626"/>
      <c r="BB91" s="626"/>
      <c r="BC91" s="626"/>
      <c r="BD91" s="626"/>
      <c r="BE91" s="626"/>
      <c r="BF91" s="626"/>
      <c r="BG91" s="626"/>
      <c r="BH91" s="626"/>
      <c r="BI91" s="626"/>
      <c r="BJ91" s="626"/>
      <c r="BK91" s="626"/>
      <c r="BL91" s="626"/>
      <c r="BM91" s="626"/>
    </row>
    <row r="92" spans="17:65" x14ac:dyDescent="0.35">
      <c r="Q92" s="544"/>
      <c r="W92" s="626"/>
      <c r="X92" s="626"/>
      <c r="Y92" s="626"/>
      <c r="Z92" s="626"/>
      <c r="AA92" s="626"/>
      <c r="AB92" s="626"/>
      <c r="AC92" s="626"/>
      <c r="AD92" s="626"/>
      <c r="AE92" s="626"/>
      <c r="AF92" s="626"/>
      <c r="AG92" s="626"/>
      <c r="AH92" s="626"/>
      <c r="AI92" s="626"/>
      <c r="AJ92" s="626"/>
      <c r="AK92" s="626"/>
      <c r="AL92" s="626"/>
      <c r="AM92" s="626"/>
      <c r="AN92" s="626"/>
      <c r="AO92" s="626"/>
      <c r="AP92" s="626"/>
      <c r="AQ92" s="626"/>
      <c r="AR92" s="626"/>
      <c r="AS92" s="626"/>
      <c r="AT92" s="626"/>
      <c r="AU92" s="626"/>
      <c r="AV92" s="626"/>
      <c r="AW92" s="626"/>
      <c r="AX92" s="626"/>
      <c r="AY92" s="626"/>
      <c r="AZ92" s="626"/>
      <c r="BA92" s="626"/>
      <c r="BB92" s="626"/>
      <c r="BC92" s="626"/>
      <c r="BD92" s="626"/>
      <c r="BE92" s="626"/>
      <c r="BF92" s="626"/>
      <c r="BG92" s="626"/>
      <c r="BH92" s="626"/>
      <c r="BI92" s="626"/>
      <c r="BJ92" s="626"/>
      <c r="BK92" s="626"/>
      <c r="BL92" s="626"/>
      <c r="BM92" s="626"/>
    </row>
    <row r="93" spans="17:65" x14ac:dyDescent="0.35">
      <c r="Q93" s="544"/>
      <c r="W93" s="626"/>
      <c r="X93" s="626"/>
      <c r="Y93" s="626"/>
      <c r="Z93" s="626"/>
      <c r="AA93" s="626"/>
      <c r="AB93" s="626"/>
      <c r="AC93" s="626"/>
      <c r="AD93" s="626"/>
      <c r="AE93" s="626"/>
      <c r="AF93" s="626"/>
      <c r="AG93" s="626"/>
      <c r="AH93" s="626"/>
      <c r="AI93" s="626"/>
      <c r="AJ93" s="626"/>
      <c r="AK93" s="626"/>
      <c r="AL93" s="626"/>
      <c r="AM93" s="626"/>
      <c r="AN93" s="626"/>
      <c r="AO93" s="626"/>
      <c r="AP93" s="626"/>
      <c r="AQ93" s="626"/>
      <c r="AR93" s="626"/>
      <c r="AS93" s="626"/>
      <c r="AT93" s="626"/>
      <c r="AU93" s="626"/>
      <c r="AV93" s="626"/>
      <c r="AW93" s="626"/>
      <c r="AX93" s="626"/>
      <c r="AY93" s="626"/>
      <c r="AZ93" s="626"/>
      <c r="BA93" s="626"/>
      <c r="BB93" s="626"/>
      <c r="BC93" s="626"/>
      <c r="BD93" s="626"/>
      <c r="BE93" s="626"/>
      <c r="BF93" s="626"/>
      <c r="BG93" s="626"/>
      <c r="BH93" s="626"/>
      <c r="BI93" s="626"/>
      <c r="BJ93" s="626"/>
      <c r="BK93" s="626"/>
      <c r="BL93" s="626"/>
      <c r="BM93" s="626"/>
    </row>
    <row r="94" spans="17:65" x14ac:dyDescent="0.35">
      <c r="Q94" s="544"/>
      <c r="W94" s="626"/>
      <c r="X94" s="626"/>
      <c r="Y94" s="626"/>
      <c r="Z94" s="626"/>
      <c r="AA94" s="626"/>
      <c r="AB94" s="626"/>
      <c r="AC94" s="626"/>
      <c r="AD94" s="626"/>
      <c r="AE94" s="626"/>
      <c r="AF94" s="626"/>
      <c r="AG94" s="626"/>
      <c r="AH94" s="626"/>
      <c r="AI94" s="626"/>
      <c r="AJ94" s="626"/>
      <c r="AK94" s="626"/>
      <c r="AL94" s="626"/>
      <c r="AM94" s="626"/>
      <c r="AN94" s="626"/>
      <c r="AO94" s="626"/>
      <c r="AP94" s="626"/>
      <c r="AQ94" s="626"/>
      <c r="AR94" s="626"/>
      <c r="AS94" s="626"/>
      <c r="AT94" s="626"/>
      <c r="AU94" s="626"/>
      <c r="AV94" s="626"/>
      <c r="AW94" s="626"/>
      <c r="AX94" s="626"/>
      <c r="AY94" s="626"/>
      <c r="AZ94" s="626"/>
      <c r="BA94" s="626"/>
      <c r="BB94" s="626"/>
      <c r="BC94" s="626"/>
      <c r="BD94" s="626"/>
      <c r="BE94" s="626"/>
      <c r="BF94" s="626"/>
      <c r="BG94" s="626"/>
      <c r="BH94" s="626"/>
      <c r="BI94" s="626"/>
      <c r="BJ94" s="626"/>
      <c r="BK94" s="626"/>
      <c r="BL94" s="626"/>
      <c r="BM94" s="626"/>
    </row>
    <row r="95" spans="17:65" x14ac:dyDescent="0.35">
      <c r="Q95" s="544"/>
      <c r="W95" s="626"/>
      <c r="X95" s="626"/>
      <c r="Y95" s="626"/>
      <c r="Z95" s="626"/>
      <c r="AA95" s="626"/>
      <c r="AB95" s="626"/>
      <c r="AC95" s="626"/>
      <c r="AD95" s="626"/>
      <c r="AE95" s="626"/>
      <c r="AF95" s="626"/>
      <c r="AG95" s="626"/>
      <c r="AH95" s="626"/>
      <c r="AI95" s="626"/>
      <c r="AJ95" s="626"/>
      <c r="AK95" s="626"/>
      <c r="AL95" s="626"/>
      <c r="AM95" s="626"/>
      <c r="AN95" s="626"/>
      <c r="AO95" s="626"/>
      <c r="AP95" s="626"/>
      <c r="AQ95" s="626"/>
      <c r="AR95" s="626"/>
      <c r="AS95" s="626"/>
      <c r="AT95" s="626"/>
      <c r="AU95" s="626"/>
      <c r="AV95" s="626"/>
      <c r="AW95" s="626"/>
      <c r="AX95" s="626"/>
      <c r="AY95" s="626"/>
      <c r="AZ95" s="626"/>
      <c r="BA95" s="626"/>
      <c r="BB95" s="626"/>
      <c r="BC95" s="626"/>
      <c r="BD95" s="626"/>
      <c r="BE95" s="626"/>
      <c r="BF95" s="626"/>
      <c r="BG95" s="626"/>
      <c r="BH95" s="626"/>
      <c r="BI95" s="626"/>
      <c r="BJ95" s="626"/>
      <c r="BK95" s="626"/>
      <c r="BL95" s="626"/>
      <c r="BM95" s="626"/>
    </row>
    <row r="96" spans="17:65" x14ac:dyDescent="0.35">
      <c r="Q96" s="544"/>
      <c r="W96" s="626"/>
      <c r="X96" s="626"/>
      <c r="Y96" s="626"/>
      <c r="Z96" s="626"/>
      <c r="AA96" s="626"/>
      <c r="AB96" s="626"/>
      <c r="AC96" s="626"/>
      <c r="AD96" s="626"/>
      <c r="AE96" s="626"/>
      <c r="AF96" s="626"/>
      <c r="AG96" s="626"/>
      <c r="AH96" s="626"/>
      <c r="AI96" s="626"/>
      <c r="AJ96" s="626"/>
      <c r="AK96" s="626"/>
      <c r="AL96" s="626"/>
      <c r="AM96" s="626"/>
      <c r="AN96" s="626"/>
      <c r="AO96" s="626"/>
      <c r="AP96" s="626"/>
      <c r="AQ96" s="626"/>
      <c r="AR96" s="626"/>
      <c r="AS96" s="626"/>
      <c r="AT96" s="626"/>
      <c r="AU96" s="626"/>
      <c r="AV96" s="626"/>
      <c r="AW96" s="626"/>
      <c r="AX96" s="626"/>
      <c r="AY96" s="626"/>
      <c r="AZ96" s="626"/>
      <c r="BA96" s="626"/>
      <c r="BB96" s="626"/>
      <c r="BC96" s="626"/>
      <c r="BD96" s="626"/>
      <c r="BE96" s="626"/>
      <c r="BF96" s="626"/>
      <c r="BG96" s="626"/>
      <c r="BH96" s="626"/>
      <c r="BI96" s="626"/>
      <c r="BJ96" s="626"/>
      <c r="BK96" s="626"/>
      <c r="BL96" s="626"/>
      <c r="BM96" s="626"/>
    </row>
    <row r="97" spans="17:65" x14ac:dyDescent="0.35">
      <c r="Q97" s="544"/>
      <c r="W97" s="626"/>
      <c r="X97" s="626"/>
      <c r="Y97" s="626"/>
      <c r="Z97" s="626"/>
      <c r="AA97" s="626"/>
      <c r="AB97" s="626"/>
      <c r="AC97" s="626"/>
      <c r="AD97" s="626"/>
      <c r="AE97" s="626"/>
      <c r="AF97" s="626"/>
      <c r="AG97" s="626"/>
      <c r="AH97" s="626"/>
      <c r="AI97" s="626"/>
      <c r="AJ97" s="626"/>
      <c r="AK97" s="626"/>
      <c r="AL97" s="626"/>
      <c r="AM97" s="626"/>
      <c r="AN97" s="626"/>
      <c r="AO97" s="626"/>
      <c r="AP97" s="626"/>
      <c r="AQ97" s="626"/>
      <c r="AR97" s="626"/>
      <c r="AS97" s="626"/>
      <c r="AT97" s="626"/>
      <c r="AU97" s="626"/>
      <c r="AV97" s="626"/>
      <c r="AW97" s="626"/>
      <c r="AX97" s="626"/>
      <c r="AY97" s="626"/>
      <c r="AZ97" s="626"/>
      <c r="BA97" s="626"/>
      <c r="BB97" s="626"/>
      <c r="BC97" s="626"/>
      <c r="BD97" s="626"/>
      <c r="BE97" s="626"/>
      <c r="BF97" s="626"/>
      <c r="BG97" s="626"/>
      <c r="BH97" s="626"/>
      <c r="BI97" s="626"/>
      <c r="BJ97" s="626"/>
      <c r="BK97" s="626"/>
      <c r="BL97" s="626"/>
      <c r="BM97" s="626"/>
    </row>
    <row r="98" spans="17:65" x14ac:dyDescent="0.35">
      <c r="Q98" s="544"/>
      <c r="W98" s="626"/>
      <c r="X98" s="626"/>
      <c r="Y98" s="626"/>
      <c r="Z98" s="626"/>
      <c r="AA98" s="626"/>
      <c r="AB98" s="626"/>
      <c r="AC98" s="626"/>
      <c r="AD98" s="626"/>
      <c r="AE98" s="626"/>
      <c r="AF98" s="626"/>
      <c r="AG98" s="626"/>
      <c r="AH98" s="626"/>
      <c r="AI98" s="626"/>
      <c r="AJ98" s="626"/>
      <c r="AK98" s="626"/>
      <c r="AL98" s="626"/>
      <c r="AM98" s="626"/>
      <c r="AN98" s="626"/>
      <c r="AO98" s="626"/>
      <c r="AP98" s="626"/>
      <c r="AQ98" s="626"/>
      <c r="AR98" s="626"/>
      <c r="AS98" s="626"/>
      <c r="AT98" s="626"/>
      <c r="AU98" s="626"/>
      <c r="AV98" s="626"/>
      <c r="AW98" s="626"/>
      <c r="AX98" s="626"/>
      <c r="AY98" s="626"/>
      <c r="AZ98" s="626"/>
      <c r="BA98" s="626"/>
      <c r="BB98" s="626"/>
      <c r="BC98" s="626"/>
      <c r="BD98" s="626"/>
      <c r="BE98" s="626"/>
      <c r="BF98" s="626"/>
      <c r="BG98" s="626"/>
      <c r="BH98" s="626"/>
      <c r="BI98" s="626"/>
      <c r="BJ98" s="626"/>
      <c r="BK98" s="626"/>
      <c r="BL98" s="626"/>
      <c r="BM98" s="626"/>
    </row>
    <row r="99" spans="17:65" x14ac:dyDescent="0.35">
      <c r="Q99" s="544"/>
      <c r="W99" s="626"/>
      <c r="X99" s="626"/>
      <c r="Y99" s="626"/>
      <c r="Z99" s="626"/>
      <c r="AA99" s="626"/>
      <c r="AB99" s="626"/>
      <c r="AC99" s="626"/>
      <c r="AD99" s="626"/>
      <c r="AE99" s="626"/>
      <c r="AF99" s="626"/>
      <c r="AG99" s="626"/>
      <c r="AH99" s="626"/>
      <c r="AI99" s="626"/>
      <c r="AJ99" s="626"/>
      <c r="AK99" s="626"/>
      <c r="AL99" s="626"/>
      <c r="AM99" s="626"/>
      <c r="AN99" s="626"/>
      <c r="AO99" s="626"/>
      <c r="AP99" s="626"/>
      <c r="AQ99" s="626"/>
      <c r="AR99" s="626"/>
      <c r="AS99" s="626"/>
      <c r="AT99" s="626"/>
      <c r="AU99" s="626"/>
      <c r="AV99" s="626"/>
      <c r="AW99" s="626"/>
      <c r="AX99" s="626"/>
      <c r="AY99" s="626"/>
      <c r="AZ99" s="626"/>
      <c r="BA99" s="626"/>
      <c r="BB99" s="626"/>
      <c r="BC99" s="626"/>
      <c r="BD99" s="626"/>
      <c r="BE99" s="626"/>
      <c r="BF99" s="626"/>
      <c r="BG99" s="626"/>
      <c r="BH99" s="626"/>
      <c r="BI99" s="626"/>
      <c r="BJ99" s="626"/>
      <c r="BK99" s="626"/>
      <c r="BL99" s="626"/>
      <c r="BM99" s="626"/>
    </row>
    <row r="100" spans="17:65" x14ac:dyDescent="0.35">
      <c r="Q100" s="544"/>
      <c r="W100" s="626"/>
      <c r="X100" s="626"/>
      <c r="Y100" s="626"/>
      <c r="Z100" s="626"/>
      <c r="AA100" s="626"/>
      <c r="AB100" s="626"/>
      <c r="AC100" s="626"/>
      <c r="AD100" s="626"/>
      <c r="AE100" s="626"/>
      <c r="AF100" s="626"/>
      <c r="AG100" s="626"/>
      <c r="AH100" s="626"/>
      <c r="AI100" s="626"/>
      <c r="AJ100" s="626"/>
      <c r="AK100" s="626"/>
      <c r="AL100" s="626"/>
      <c r="AM100" s="626"/>
      <c r="AN100" s="626"/>
      <c r="AO100" s="626"/>
      <c r="AP100" s="626"/>
      <c r="AQ100" s="626"/>
      <c r="AR100" s="626"/>
      <c r="AS100" s="626"/>
      <c r="AT100" s="626"/>
      <c r="AU100" s="626"/>
      <c r="AV100" s="626"/>
      <c r="AW100" s="626"/>
      <c r="AX100" s="626"/>
      <c r="AY100" s="626"/>
      <c r="AZ100" s="626"/>
      <c r="BA100" s="626"/>
      <c r="BB100" s="626"/>
      <c r="BC100" s="626"/>
      <c r="BD100" s="626"/>
      <c r="BE100" s="626"/>
      <c r="BF100" s="626"/>
      <c r="BG100" s="626"/>
      <c r="BH100" s="626"/>
      <c r="BI100" s="626"/>
      <c r="BJ100" s="626"/>
      <c r="BK100" s="626"/>
      <c r="BL100" s="626"/>
      <c r="BM100" s="626"/>
    </row>
    <row r="101" spans="17:65" x14ac:dyDescent="0.35">
      <c r="Q101" s="544"/>
      <c r="W101" s="626"/>
      <c r="X101" s="626"/>
      <c r="Y101" s="626"/>
      <c r="Z101" s="626"/>
      <c r="AA101" s="626"/>
      <c r="AB101" s="626"/>
      <c r="AC101" s="626"/>
      <c r="AD101" s="626"/>
      <c r="AE101" s="626"/>
      <c r="AF101" s="626"/>
      <c r="AG101" s="626"/>
      <c r="AH101" s="626"/>
      <c r="AI101" s="626"/>
      <c r="AJ101" s="626"/>
      <c r="AK101" s="626"/>
      <c r="AL101" s="626"/>
      <c r="AM101" s="626"/>
      <c r="AN101" s="626"/>
      <c r="AO101" s="626"/>
      <c r="AP101" s="626"/>
      <c r="AQ101" s="626"/>
      <c r="AR101" s="626"/>
      <c r="AS101" s="626"/>
      <c r="AT101" s="626"/>
      <c r="AU101" s="626"/>
      <c r="AV101" s="626"/>
      <c r="AW101" s="626"/>
      <c r="AX101" s="626"/>
      <c r="AY101" s="626"/>
      <c r="AZ101" s="626"/>
      <c r="BA101" s="626"/>
      <c r="BB101" s="626"/>
      <c r="BC101" s="626"/>
      <c r="BD101" s="626"/>
      <c r="BE101" s="626"/>
      <c r="BF101" s="626"/>
      <c r="BG101" s="626"/>
      <c r="BH101" s="626"/>
      <c r="BI101" s="626"/>
      <c r="BJ101" s="626"/>
      <c r="BK101" s="626"/>
      <c r="BL101" s="626"/>
      <c r="BM101" s="626"/>
    </row>
    <row r="102" spans="17:65" x14ac:dyDescent="0.35">
      <c r="Q102" s="544"/>
      <c r="W102" s="626"/>
      <c r="X102" s="626"/>
      <c r="Y102" s="626"/>
      <c r="Z102" s="626"/>
      <c r="AA102" s="626"/>
      <c r="AB102" s="626"/>
      <c r="AC102" s="626"/>
      <c r="AD102" s="626"/>
      <c r="AE102" s="626"/>
      <c r="AF102" s="626"/>
      <c r="AG102" s="626"/>
      <c r="AH102" s="626"/>
      <c r="AI102" s="626"/>
      <c r="AJ102" s="626"/>
      <c r="AK102" s="626"/>
      <c r="AL102" s="626"/>
      <c r="AM102" s="626"/>
      <c r="AN102" s="626"/>
      <c r="AO102" s="626"/>
      <c r="AP102" s="626"/>
      <c r="AQ102" s="626"/>
      <c r="AR102" s="626"/>
      <c r="AS102" s="626"/>
      <c r="AT102" s="626"/>
      <c r="AU102" s="626"/>
      <c r="AV102" s="626"/>
      <c r="AW102" s="626"/>
      <c r="AX102" s="626"/>
      <c r="AY102" s="626"/>
      <c r="AZ102" s="626"/>
      <c r="BA102" s="626"/>
      <c r="BB102" s="626"/>
      <c r="BC102" s="626"/>
      <c r="BD102" s="626"/>
      <c r="BE102" s="626"/>
      <c r="BF102" s="626"/>
      <c r="BG102" s="626"/>
      <c r="BH102" s="626"/>
      <c r="BI102" s="626"/>
      <c r="BJ102" s="626"/>
      <c r="BK102" s="626"/>
      <c r="BL102" s="626"/>
      <c r="BM102" s="626"/>
    </row>
    <row r="103" spans="17:65" x14ac:dyDescent="0.35">
      <c r="Q103" s="544"/>
      <c r="W103" s="626"/>
      <c r="X103" s="626"/>
      <c r="Y103" s="626"/>
      <c r="Z103" s="626"/>
      <c r="AA103" s="626"/>
      <c r="AB103" s="626"/>
      <c r="AC103" s="626"/>
      <c r="AD103" s="626"/>
      <c r="AE103" s="626"/>
      <c r="AF103" s="626"/>
      <c r="AG103" s="626"/>
      <c r="AH103" s="626"/>
      <c r="AI103" s="626"/>
      <c r="AJ103" s="626"/>
      <c r="AK103" s="626"/>
      <c r="AL103" s="626"/>
      <c r="AM103" s="626"/>
      <c r="AN103" s="626"/>
      <c r="AO103" s="626"/>
      <c r="AP103" s="626"/>
      <c r="AQ103" s="626"/>
      <c r="AR103" s="626"/>
      <c r="AS103" s="626"/>
      <c r="AT103" s="626"/>
      <c r="AU103" s="626"/>
      <c r="AV103" s="626"/>
      <c r="AW103" s="626"/>
      <c r="AX103" s="626"/>
      <c r="AY103" s="626"/>
      <c r="AZ103" s="626"/>
      <c r="BA103" s="626"/>
      <c r="BB103" s="626"/>
      <c r="BC103" s="626"/>
      <c r="BD103" s="626"/>
      <c r="BE103" s="626"/>
      <c r="BF103" s="626"/>
      <c r="BG103" s="626"/>
      <c r="BH103" s="626"/>
      <c r="BI103" s="626"/>
      <c r="BJ103" s="626"/>
      <c r="BK103" s="626"/>
      <c r="BL103" s="626"/>
      <c r="BM103" s="626"/>
    </row>
    <row r="104" spans="17:65" x14ac:dyDescent="0.35">
      <c r="Q104" s="544"/>
      <c r="W104" s="626"/>
      <c r="X104" s="626"/>
      <c r="Y104" s="626"/>
      <c r="Z104" s="626"/>
      <c r="AA104" s="626"/>
      <c r="AB104" s="626"/>
      <c r="AC104" s="626"/>
      <c r="AD104" s="626"/>
      <c r="AE104" s="626"/>
      <c r="AF104" s="626"/>
      <c r="AG104" s="626"/>
      <c r="AH104" s="626"/>
      <c r="AI104" s="626"/>
      <c r="AJ104" s="626"/>
      <c r="AK104" s="626"/>
      <c r="AL104" s="626"/>
      <c r="AM104" s="626"/>
      <c r="AN104" s="626"/>
      <c r="AO104" s="626"/>
      <c r="AP104" s="626"/>
      <c r="AQ104" s="626"/>
      <c r="AR104" s="626"/>
      <c r="AS104" s="626"/>
      <c r="AT104" s="626"/>
      <c r="AU104" s="626"/>
      <c r="AV104" s="626"/>
      <c r="AW104" s="626"/>
      <c r="AX104" s="626"/>
      <c r="AY104" s="626"/>
      <c r="AZ104" s="626"/>
      <c r="BA104" s="626"/>
      <c r="BB104" s="626"/>
      <c r="BC104" s="626"/>
      <c r="BD104" s="626"/>
      <c r="BE104" s="626"/>
      <c r="BF104" s="626"/>
      <c r="BG104" s="626"/>
      <c r="BH104" s="626"/>
      <c r="BI104" s="626"/>
      <c r="BJ104" s="626"/>
      <c r="BK104" s="626"/>
      <c r="BL104" s="626"/>
      <c r="BM104" s="626"/>
    </row>
    <row r="105" spans="17:65" x14ac:dyDescent="0.35">
      <c r="Q105" s="544"/>
      <c r="W105" s="626"/>
      <c r="X105" s="626"/>
      <c r="Y105" s="626"/>
      <c r="Z105" s="626"/>
      <c r="AA105" s="626"/>
      <c r="AB105" s="626"/>
      <c r="AC105" s="626"/>
      <c r="AD105" s="626"/>
      <c r="AE105" s="626"/>
      <c r="AF105" s="626"/>
      <c r="AG105" s="626"/>
      <c r="AH105" s="626"/>
      <c r="AI105" s="626"/>
      <c r="AJ105" s="626"/>
      <c r="AK105" s="626"/>
      <c r="AL105" s="626"/>
      <c r="AM105" s="626"/>
      <c r="AN105" s="626"/>
      <c r="AO105" s="626"/>
      <c r="AP105" s="626"/>
      <c r="AQ105" s="626"/>
      <c r="AR105" s="626"/>
      <c r="AS105" s="626"/>
      <c r="AT105" s="626"/>
      <c r="AU105" s="626"/>
      <c r="AV105" s="626"/>
      <c r="AW105" s="626"/>
      <c r="AX105" s="626"/>
      <c r="AY105" s="626"/>
      <c r="AZ105" s="626"/>
      <c r="BA105" s="626"/>
      <c r="BB105" s="626"/>
      <c r="BC105" s="626"/>
      <c r="BD105" s="626"/>
      <c r="BE105" s="626"/>
      <c r="BF105" s="626"/>
      <c r="BG105" s="626"/>
      <c r="BH105" s="626"/>
      <c r="BI105" s="626"/>
      <c r="BJ105" s="626"/>
      <c r="BK105" s="626"/>
      <c r="BL105" s="626"/>
      <c r="BM105" s="626"/>
    </row>
    <row r="106" spans="17:65" x14ac:dyDescent="0.35">
      <c r="Q106" s="544"/>
      <c r="W106" s="626"/>
      <c r="X106" s="626"/>
      <c r="Y106" s="626"/>
      <c r="Z106" s="626"/>
      <c r="AA106" s="626"/>
      <c r="AB106" s="626"/>
      <c r="AC106" s="626"/>
      <c r="AD106" s="626"/>
      <c r="AE106" s="626"/>
      <c r="AF106" s="626"/>
      <c r="AG106" s="626"/>
      <c r="AH106" s="626"/>
      <c r="AI106" s="626"/>
      <c r="AJ106" s="626"/>
      <c r="AK106" s="626"/>
      <c r="AL106" s="626"/>
      <c r="AM106" s="626"/>
      <c r="AN106" s="626"/>
      <c r="AO106" s="626"/>
      <c r="AP106" s="626"/>
      <c r="AQ106" s="626"/>
      <c r="AR106" s="626"/>
      <c r="AS106" s="626"/>
      <c r="AT106" s="626"/>
      <c r="AU106" s="626"/>
      <c r="AV106" s="626"/>
      <c r="AW106" s="626"/>
      <c r="AX106" s="626"/>
      <c r="AY106" s="626"/>
      <c r="AZ106" s="626"/>
      <c r="BA106" s="626"/>
      <c r="BB106" s="626"/>
      <c r="BC106" s="626"/>
      <c r="BD106" s="626"/>
      <c r="BE106" s="626"/>
      <c r="BF106" s="626"/>
      <c r="BG106" s="626"/>
      <c r="BH106" s="626"/>
      <c r="BI106" s="626"/>
      <c r="BJ106" s="626"/>
      <c r="BK106" s="626"/>
      <c r="BL106" s="626"/>
      <c r="BM106" s="626"/>
    </row>
    <row r="107" spans="17:65" x14ac:dyDescent="0.35">
      <c r="Q107" s="544"/>
      <c r="W107" s="626"/>
      <c r="X107" s="626"/>
      <c r="Y107" s="626"/>
      <c r="Z107" s="626"/>
      <c r="AA107" s="626"/>
      <c r="AB107" s="626"/>
      <c r="AC107" s="626"/>
      <c r="AD107" s="626"/>
      <c r="AE107" s="626"/>
      <c r="AF107" s="626"/>
      <c r="AG107" s="626"/>
      <c r="AH107" s="626"/>
      <c r="AI107" s="626"/>
      <c r="AJ107" s="626"/>
      <c r="AK107" s="626"/>
      <c r="AL107" s="626"/>
      <c r="AM107" s="626"/>
      <c r="AN107" s="626"/>
      <c r="AO107" s="626"/>
      <c r="AP107" s="626"/>
      <c r="AQ107" s="626"/>
      <c r="AR107" s="626"/>
      <c r="AS107" s="626"/>
      <c r="AT107" s="626"/>
      <c r="AU107" s="626"/>
      <c r="AV107" s="626"/>
      <c r="AW107" s="626"/>
      <c r="AX107" s="626"/>
      <c r="AY107" s="626"/>
      <c r="AZ107" s="626"/>
      <c r="BA107" s="626"/>
      <c r="BB107" s="626"/>
      <c r="BC107" s="626"/>
      <c r="BD107" s="626"/>
      <c r="BE107" s="626"/>
      <c r="BF107" s="626"/>
      <c r="BG107" s="626"/>
      <c r="BH107" s="626"/>
      <c r="BI107" s="626"/>
      <c r="BJ107" s="626"/>
      <c r="BK107" s="626"/>
      <c r="BL107" s="626"/>
      <c r="BM107" s="626"/>
    </row>
    <row r="108" spans="17:65" x14ac:dyDescent="0.35">
      <c r="Q108" s="544"/>
      <c r="W108" s="626"/>
      <c r="X108" s="626"/>
      <c r="Y108" s="626"/>
      <c r="Z108" s="626"/>
      <c r="AA108" s="626"/>
      <c r="AB108" s="626"/>
      <c r="AC108" s="626"/>
      <c r="AD108" s="626"/>
      <c r="AE108" s="626"/>
      <c r="AF108" s="626"/>
      <c r="AG108" s="626"/>
      <c r="AH108" s="626"/>
      <c r="AI108" s="626"/>
      <c r="AJ108" s="626"/>
      <c r="AK108" s="626"/>
      <c r="AL108" s="626"/>
      <c r="AM108" s="626"/>
      <c r="AN108" s="626"/>
      <c r="AO108" s="626"/>
      <c r="AP108" s="626"/>
      <c r="AQ108" s="626"/>
      <c r="AR108" s="626"/>
      <c r="AS108" s="626"/>
      <c r="AT108" s="626"/>
      <c r="AU108" s="626"/>
      <c r="AV108" s="626"/>
      <c r="AW108" s="626"/>
      <c r="AX108" s="626"/>
      <c r="AY108" s="626"/>
      <c r="AZ108" s="626"/>
      <c r="BA108" s="626"/>
      <c r="BB108" s="626"/>
      <c r="BC108" s="626"/>
      <c r="BD108" s="626"/>
      <c r="BE108" s="626"/>
      <c r="BF108" s="626"/>
      <c r="BG108" s="626"/>
      <c r="BH108" s="626"/>
      <c r="BI108" s="626"/>
      <c r="BJ108" s="626"/>
      <c r="BK108" s="626"/>
      <c r="BL108" s="626"/>
      <c r="BM108" s="626"/>
    </row>
    <row r="109" spans="17:65" x14ac:dyDescent="0.35">
      <c r="Q109" s="544"/>
      <c r="W109" s="626"/>
      <c r="X109" s="626"/>
      <c r="Y109" s="626"/>
      <c r="Z109" s="626"/>
      <c r="AA109" s="626"/>
      <c r="AB109" s="626"/>
      <c r="AC109" s="626"/>
      <c r="AD109" s="626"/>
      <c r="AE109" s="626"/>
      <c r="AF109" s="626"/>
      <c r="AG109" s="626"/>
      <c r="AH109" s="626"/>
      <c r="AI109" s="626"/>
      <c r="AJ109" s="626"/>
      <c r="AK109" s="626"/>
      <c r="AL109" s="626"/>
      <c r="AM109" s="626"/>
      <c r="AN109" s="626"/>
      <c r="AO109" s="626"/>
      <c r="AP109" s="626"/>
      <c r="AQ109" s="626"/>
      <c r="AR109" s="626"/>
      <c r="AS109" s="626"/>
      <c r="AT109" s="626"/>
      <c r="AU109" s="626"/>
      <c r="AV109" s="626"/>
      <c r="AW109" s="626"/>
      <c r="AX109" s="626"/>
      <c r="AY109" s="626"/>
      <c r="AZ109" s="626"/>
      <c r="BA109" s="626"/>
      <c r="BB109" s="626"/>
      <c r="BC109" s="626"/>
      <c r="BD109" s="626"/>
      <c r="BE109" s="626"/>
      <c r="BF109" s="626"/>
      <c r="BG109" s="626"/>
      <c r="BH109" s="626"/>
      <c r="BI109" s="626"/>
      <c r="BJ109" s="626"/>
      <c r="BK109" s="626"/>
      <c r="BL109" s="626"/>
      <c r="BM109" s="626"/>
    </row>
    <row r="110" spans="17:65" x14ac:dyDescent="0.35">
      <c r="Q110" s="544"/>
      <c r="W110" s="626"/>
      <c r="X110" s="626"/>
      <c r="Y110" s="626"/>
      <c r="Z110" s="626"/>
      <c r="AA110" s="626"/>
      <c r="AB110" s="626"/>
      <c r="AC110" s="626"/>
      <c r="AD110" s="626"/>
      <c r="AE110" s="626"/>
      <c r="AF110" s="626"/>
      <c r="AG110" s="626"/>
      <c r="AH110" s="626"/>
      <c r="AI110" s="626"/>
      <c r="AJ110" s="626"/>
      <c r="AK110" s="626"/>
      <c r="AL110" s="626"/>
      <c r="AM110" s="626"/>
      <c r="AN110" s="626"/>
      <c r="AO110" s="626"/>
      <c r="AP110" s="626"/>
      <c r="AQ110" s="626"/>
      <c r="AR110" s="626"/>
      <c r="AS110" s="626"/>
      <c r="AT110" s="626"/>
      <c r="AU110" s="626"/>
      <c r="AV110" s="626"/>
      <c r="AW110" s="626"/>
      <c r="AX110" s="626"/>
      <c r="AY110" s="626"/>
      <c r="AZ110" s="626"/>
      <c r="BA110" s="626"/>
      <c r="BB110" s="626"/>
      <c r="BC110" s="626"/>
      <c r="BD110" s="626"/>
      <c r="BE110" s="626"/>
      <c r="BF110" s="626"/>
      <c r="BG110" s="626"/>
      <c r="BH110" s="626"/>
      <c r="BI110" s="626"/>
      <c r="BJ110" s="626"/>
      <c r="BK110" s="626"/>
      <c r="BL110" s="626"/>
      <c r="BM110" s="626"/>
    </row>
    <row r="111" spans="17:65" x14ac:dyDescent="0.35">
      <c r="Q111" s="544"/>
      <c r="W111" s="626"/>
      <c r="X111" s="626"/>
      <c r="Y111" s="626"/>
      <c r="Z111" s="626"/>
      <c r="AA111" s="626"/>
      <c r="AB111" s="626"/>
      <c r="AC111" s="626"/>
      <c r="AD111" s="626"/>
      <c r="AE111" s="626"/>
      <c r="AF111" s="626"/>
      <c r="AG111" s="626"/>
      <c r="AH111" s="626"/>
      <c r="AI111" s="626"/>
      <c r="AJ111" s="626"/>
      <c r="AK111" s="626"/>
      <c r="AL111" s="626"/>
      <c r="AM111" s="626"/>
      <c r="AN111" s="626"/>
      <c r="AO111" s="626"/>
      <c r="AP111" s="626"/>
      <c r="AQ111" s="626"/>
      <c r="AR111" s="626"/>
      <c r="AS111" s="626"/>
      <c r="AT111" s="626"/>
      <c r="AU111" s="626"/>
      <c r="AV111" s="626"/>
      <c r="AW111" s="626"/>
      <c r="AX111" s="626"/>
      <c r="AY111" s="626"/>
      <c r="AZ111" s="626"/>
      <c r="BA111" s="626"/>
      <c r="BB111" s="626"/>
      <c r="BC111" s="626"/>
      <c r="BD111" s="626"/>
      <c r="BE111" s="626"/>
      <c r="BF111" s="626"/>
      <c r="BG111" s="626"/>
      <c r="BH111" s="626"/>
      <c r="BI111" s="626"/>
      <c r="BJ111" s="626"/>
      <c r="BK111" s="626"/>
      <c r="BL111" s="626"/>
      <c r="BM111" s="626"/>
    </row>
    <row r="112" spans="17:65" x14ac:dyDescent="0.35">
      <c r="Q112" s="544"/>
      <c r="W112" s="626"/>
      <c r="X112" s="626"/>
      <c r="Y112" s="626"/>
      <c r="Z112" s="626"/>
      <c r="AA112" s="626"/>
      <c r="AB112" s="626"/>
      <c r="AC112" s="626"/>
      <c r="AD112" s="626"/>
      <c r="AE112" s="626"/>
      <c r="AF112" s="626"/>
      <c r="AG112" s="626"/>
      <c r="AH112" s="626"/>
      <c r="AI112" s="626"/>
      <c r="AJ112" s="626"/>
      <c r="AK112" s="626"/>
      <c r="AL112" s="626"/>
      <c r="AM112" s="626"/>
      <c r="AN112" s="626"/>
      <c r="AO112" s="626"/>
      <c r="AP112" s="626"/>
      <c r="AQ112" s="626"/>
      <c r="AR112" s="626"/>
      <c r="AS112" s="626"/>
      <c r="AT112" s="626"/>
      <c r="AU112" s="626"/>
      <c r="AV112" s="626"/>
      <c r="AW112" s="626"/>
      <c r="AX112" s="626"/>
      <c r="AY112" s="626"/>
      <c r="AZ112" s="626"/>
      <c r="BA112" s="626"/>
      <c r="BB112" s="626"/>
      <c r="BC112" s="626"/>
      <c r="BD112" s="626"/>
      <c r="BE112" s="626"/>
      <c r="BF112" s="626"/>
      <c r="BG112" s="626"/>
      <c r="BH112" s="626"/>
      <c r="BI112" s="626"/>
      <c r="BJ112" s="626"/>
      <c r="BK112" s="626"/>
      <c r="BL112" s="626"/>
      <c r="BM112" s="626"/>
    </row>
    <row r="113" spans="17:65" x14ac:dyDescent="0.35">
      <c r="Q113" s="544"/>
      <c r="W113" s="626"/>
      <c r="X113" s="626"/>
      <c r="Y113" s="626"/>
      <c r="Z113" s="626"/>
      <c r="AA113" s="626"/>
      <c r="AB113" s="626"/>
      <c r="AC113" s="626"/>
      <c r="AD113" s="626"/>
      <c r="AE113" s="626"/>
      <c r="AF113" s="626"/>
      <c r="AG113" s="626"/>
      <c r="AH113" s="626"/>
      <c r="AI113" s="626"/>
      <c r="AJ113" s="626"/>
      <c r="AK113" s="626"/>
      <c r="AL113" s="626"/>
      <c r="AM113" s="626"/>
      <c r="AN113" s="626"/>
      <c r="AO113" s="626"/>
      <c r="AP113" s="626"/>
      <c r="AQ113" s="626"/>
      <c r="AR113" s="626"/>
      <c r="AS113" s="626"/>
      <c r="AT113" s="626"/>
      <c r="AU113" s="626"/>
      <c r="AV113" s="626"/>
      <c r="AW113" s="626"/>
      <c r="AX113" s="626"/>
      <c r="AY113" s="626"/>
      <c r="AZ113" s="626"/>
      <c r="BA113" s="626"/>
      <c r="BB113" s="626"/>
      <c r="BC113" s="626"/>
      <c r="BD113" s="626"/>
      <c r="BE113" s="626"/>
      <c r="BF113" s="626"/>
      <c r="BG113" s="626"/>
      <c r="BH113" s="626"/>
      <c r="BI113" s="626"/>
      <c r="BJ113" s="626"/>
      <c r="BK113" s="626"/>
      <c r="BL113" s="626"/>
      <c r="BM113" s="626"/>
    </row>
    <row r="114" spans="17:65" x14ac:dyDescent="0.35">
      <c r="Q114" s="544"/>
      <c r="W114" s="626"/>
      <c r="X114" s="626"/>
      <c r="Y114" s="626"/>
      <c r="Z114" s="626"/>
      <c r="AA114" s="626"/>
      <c r="AB114" s="626"/>
      <c r="AC114" s="626"/>
      <c r="AD114" s="626"/>
      <c r="AE114" s="626"/>
      <c r="AF114" s="626"/>
      <c r="AG114" s="626"/>
      <c r="AH114" s="626"/>
      <c r="AI114" s="626"/>
      <c r="AJ114" s="626"/>
      <c r="AK114" s="626"/>
      <c r="AL114" s="626"/>
      <c r="AM114" s="626"/>
      <c r="AN114" s="626"/>
      <c r="AO114" s="626"/>
      <c r="AP114" s="626"/>
      <c r="AQ114" s="626"/>
      <c r="AR114" s="626"/>
      <c r="AS114" s="626"/>
      <c r="AT114" s="626"/>
      <c r="AU114" s="626"/>
      <c r="AV114" s="626"/>
      <c r="AW114" s="626"/>
      <c r="AX114" s="626"/>
      <c r="AY114" s="626"/>
      <c r="AZ114" s="626"/>
      <c r="BA114" s="626"/>
      <c r="BB114" s="626"/>
      <c r="BC114" s="626"/>
      <c r="BD114" s="626"/>
      <c r="BE114" s="626"/>
      <c r="BF114" s="626"/>
      <c r="BG114" s="626"/>
      <c r="BH114" s="626"/>
      <c r="BI114" s="626"/>
      <c r="BJ114" s="626"/>
      <c r="BK114" s="626"/>
      <c r="BL114" s="626"/>
      <c r="BM114" s="626"/>
    </row>
    <row r="115" spans="17:65" x14ac:dyDescent="0.35">
      <c r="Q115" s="544"/>
      <c r="W115" s="626"/>
      <c r="X115" s="626"/>
      <c r="Y115" s="626"/>
      <c r="Z115" s="626"/>
      <c r="AA115" s="626"/>
      <c r="AB115" s="626"/>
      <c r="AC115" s="626"/>
      <c r="AD115" s="626"/>
      <c r="AE115" s="626"/>
      <c r="AF115" s="626"/>
      <c r="AG115" s="626"/>
      <c r="AH115" s="626"/>
      <c r="AI115" s="626"/>
      <c r="AJ115" s="626"/>
      <c r="AK115" s="626"/>
      <c r="AL115" s="626"/>
      <c r="AM115" s="626"/>
      <c r="AN115" s="626"/>
      <c r="AO115" s="626"/>
      <c r="AP115" s="626"/>
      <c r="AQ115" s="626"/>
      <c r="AR115" s="626"/>
      <c r="AS115" s="626"/>
      <c r="AT115" s="626"/>
      <c r="AU115" s="626"/>
      <c r="AV115" s="626"/>
      <c r="AW115" s="626"/>
      <c r="AX115" s="626"/>
      <c r="AY115" s="626"/>
      <c r="AZ115" s="626"/>
      <c r="BA115" s="626"/>
      <c r="BB115" s="626"/>
      <c r="BC115" s="626"/>
      <c r="BD115" s="626"/>
      <c r="BE115" s="626"/>
      <c r="BF115" s="626"/>
      <c r="BG115" s="626"/>
      <c r="BH115" s="626"/>
      <c r="BI115" s="626"/>
      <c r="BJ115" s="626"/>
      <c r="BK115" s="626"/>
      <c r="BL115" s="626"/>
      <c r="BM115" s="626"/>
    </row>
    <row r="116" spans="17:65" x14ac:dyDescent="0.35">
      <c r="Q116" s="544"/>
      <c r="W116" s="626"/>
      <c r="X116" s="626"/>
      <c r="Y116" s="626"/>
      <c r="Z116" s="626"/>
      <c r="AA116" s="626"/>
      <c r="AB116" s="626"/>
      <c r="AC116" s="626"/>
      <c r="AD116" s="626"/>
      <c r="AE116" s="626"/>
      <c r="AF116" s="626"/>
      <c r="AG116" s="626"/>
      <c r="AH116" s="626"/>
      <c r="AI116" s="626"/>
      <c r="AJ116" s="626"/>
      <c r="AK116" s="626"/>
      <c r="AL116" s="626"/>
      <c r="AM116" s="626"/>
      <c r="AN116" s="626"/>
      <c r="AO116" s="626"/>
      <c r="AP116" s="626"/>
      <c r="AQ116" s="626"/>
      <c r="AR116" s="626"/>
      <c r="AS116" s="626"/>
      <c r="AT116" s="626"/>
      <c r="AU116" s="626"/>
      <c r="AV116" s="626"/>
      <c r="AW116" s="626"/>
      <c r="AX116" s="626"/>
      <c r="AY116" s="626"/>
      <c r="AZ116" s="626"/>
      <c r="BA116" s="626"/>
      <c r="BB116" s="626"/>
      <c r="BC116" s="626"/>
      <c r="BD116" s="626"/>
      <c r="BE116" s="626"/>
      <c r="BF116" s="626"/>
      <c r="BG116" s="626"/>
      <c r="BH116" s="626"/>
      <c r="BI116" s="626"/>
      <c r="BJ116" s="626"/>
      <c r="BK116" s="626"/>
      <c r="BL116" s="626"/>
      <c r="BM116" s="626"/>
    </row>
    <row r="117" spans="17:65" x14ac:dyDescent="0.35">
      <c r="Q117" s="544"/>
      <c r="W117" s="626"/>
      <c r="X117" s="626"/>
      <c r="Y117" s="626"/>
      <c r="Z117" s="626"/>
      <c r="AA117" s="626"/>
      <c r="AB117" s="626"/>
      <c r="AC117" s="626"/>
      <c r="AD117" s="626"/>
      <c r="AE117" s="626"/>
      <c r="AF117" s="626"/>
      <c r="AG117" s="626"/>
      <c r="AH117" s="626"/>
      <c r="AI117" s="626"/>
      <c r="AJ117" s="626"/>
      <c r="AK117" s="626"/>
      <c r="AL117" s="626"/>
      <c r="AM117" s="626"/>
      <c r="AN117" s="626"/>
      <c r="AO117" s="626"/>
      <c r="AP117" s="626"/>
      <c r="AQ117" s="626"/>
      <c r="AR117" s="626"/>
      <c r="AS117" s="626"/>
      <c r="AT117" s="626"/>
      <c r="AU117" s="626"/>
      <c r="AV117" s="626"/>
      <c r="AW117" s="626"/>
      <c r="AX117" s="626"/>
      <c r="AY117" s="626"/>
      <c r="AZ117" s="626"/>
      <c r="BA117" s="626"/>
      <c r="BB117" s="626"/>
      <c r="BC117" s="626"/>
      <c r="BD117" s="626"/>
      <c r="BE117" s="626"/>
      <c r="BF117" s="626"/>
      <c r="BG117" s="626"/>
      <c r="BH117" s="626"/>
      <c r="BI117" s="626"/>
      <c r="BJ117" s="626"/>
      <c r="BK117" s="626"/>
      <c r="BL117" s="626"/>
      <c r="BM117" s="626"/>
    </row>
    <row r="118" spans="17:65" x14ac:dyDescent="0.35">
      <c r="Q118" s="544"/>
      <c r="W118" s="626"/>
      <c r="X118" s="626"/>
      <c r="Y118" s="626"/>
      <c r="Z118" s="626"/>
      <c r="AA118" s="626"/>
      <c r="AB118" s="626"/>
      <c r="AC118" s="626"/>
      <c r="AD118" s="626"/>
      <c r="AE118" s="626"/>
      <c r="AF118" s="626"/>
      <c r="AG118" s="626"/>
      <c r="AH118" s="626"/>
      <c r="AI118" s="626"/>
      <c r="AJ118" s="626"/>
      <c r="AK118" s="626"/>
      <c r="AL118" s="626"/>
      <c r="AM118" s="626"/>
      <c r="AN118" s="626"/>
      <c r="AO118" s="626"/>
      <c r="AP118" s="626"/>
      <c r="AQ118" s="626"/>
      <c r="AR118" s="626"/>
      <c r="AS118" s="626"/>
      <c r="AT118" s="626"/>
      <c r="AU118" s="626"/>
      <c r="AV118" s="626"/>
      <c r="AW118" s="626"/>
      <c r="AX118" s="626"/>
      <c r="AY118" s="626"/>
      <c r="AZ118" s="626"/>
      <c r="BA118" s="626"/>
      <c r="BB118" s="626"/>
      <c r="BC118" s="626"/>
      <c r="BD118" s="626"/>
      <c r="BE118" s="626"/>
      <c r="BF118" s="626"/>
      <c r="BG118" s="626"/>
      <c r="BH118" s="626"/>
      <c r="BI118" s="626"/>
      <c r="BJ118" s="626"/>
      <c r="BK118" s="626"/>
      <c r="BL118" s="626"/>
      <c r="BM118" s="626"/>
    </row>
    <row r="119" spans="17:65" x14ac:dyDescent="0.35">
      <c r="Q119" s="544"/>
      <c r="W119" s="626"/>
      <c r="X119" s="626"/>
      <c r="Y119" s="626"/>
      <c r="Z119" s="626"/>
      <c r="AA119" s="626"/>
      <c r="AB119" s="626"/>
      <c r="AC119" s="626"/>
      <c r="AD119" s="626"/>
      <c r="AE119" s="626"/>
      <c r="AF119" s="626"/>
      <c r="AG119" s="626"/>
      <c r="AH119" s="626"/>
      <c r="AI119" s="626"/>
      <c r="AJ119" s="626"/>
      <c r="AK119" s="626"/>
      <c r="AL119" s="626"/>
      <c r="AM119" s="626"/>
      <c r="AN119" s="626"/>
      <c r="AO119" s="626"/>
      <c r="AP119" s="626"/>
      <c r="AQ119" s="626"/>
      <c r="AR119" s="626"/>
      <c r="AS119" s="626"/>
      <c r="AT119" s="626"/>
      <c r="AU119" s="626"/>
      <c r="AV119" s="626"/>
      <c r="AW119" s="626"/>
      <c r="AX119" s="626"/>
      <c r="AY119" s="626"/>
      <c r="AZ119" s="626"/>
      <c r="BA119" s="626"/>
      <c r="BB119" s="626"/>
      <c r="BC119" s="626"/>
      <c r="BD119" s="626"/>
      <c r="BE119" s="626"/>
      <c r="BF119" s="626"/>
      <c r="BG119" s="626"/>
      <c r="BH119" s="626"/>
      <c r="BI119" s="626"/>
      <c r="BJ119" s="626"/>
      <c r="BK119" s="626"/>
      <c r="BL119" s="626"/>
      <c r="BM119" s="626"/>
    </row>
    <row r="120" spans="17:65" x14ac:dyDescent="0.35">
      <c r="Q120" s="544"/>
      <c r="W120" s="626"/>
      <c r="X120" s="626"/>
      <c r="Y120" s="626"/>
      <c r="Z120" s="626"/>
      <c r="AA120" s="626"/>
      <c r="AB120" s="626"/>
      <c r="AC120" s="626"/>
      <c r="AD120" s="626"/>
      <c r="AE120" s="626"/>
      <c r="AF120" s="626"/>
      <c r="AG120" s="626"/>
      <c r="AH120" s="626"/>
      <c r="AI120" s="626"/>
      <c r="AJ120" s="626"/>
      <c r="AK120" s="626"/>
      <c r="AL120" s="626"/>
      <c r="AM120" s="626"/>
      <c r="AN120" s="626"/>
      <c r="AO120" s="626"/>
      <c r="AP120" s="626"/>
      <c r="AQ120" s="626"/>
      <c r="AR120" s="626"/>
      <c r="AS120" s="626"/>
      <c r="AT120" s="626"/>
      <c r="AU120" s="626"/>
      <c r="AV120" s="626"/>
      <c r="AW120" s="626"/>
      <c r="AX120" s="626"/>
      <c r="AY120" s="626"/>
      <c r="AZ120" s="626"/>
      <c r="BA120" s="626"/>
      <c r="BB120" s="626"/>
      <c r="BC120" s="626"/>
      <c r="BD120" s="626"/>
      <c r="BE120" s="626"/>
      <c r="BF120" s="626"/>
      <c r="BG120" s="626"/>
      <c r="BH120" s="626"/>
      <c r="BI120" s="626"/>
      <c r="BJ120" s="626"/>
      <c r="BK120" s="626"/>
      <c r="BL120" s="626"/>
      <c r="BM120" s="626"/>
    </row>
    <row r="121" spans="17:65" x14ac:dyDescent="0.35">
      <c r="Q121" s="544"/>
      <c r="W121" s="626"/>
      <c r="X121" s="626"/>
      <c r="Y121" s="626"/>
      <c r="Z121" s="626"/>
      <c r="AA121" s="626"/>
      <c r="AB121" s="626"/>
      <c r="AC121" s="626"/>
      <c r="AD121" s="626"/>
      <c r="AE121" s="626"/>
      <c r="AF121" s="626"/>
      <c r="AG121" s="626"/>
      <c r="AH121" s="626"/>
      <c r="AI121" s="626"/>
      <c r="AJ121" s="626"/>
      <c r="AK121" s="626"/>
      <c r="AL121" s="626"/>
      <c r="AM121" s="626"/>
      <c r="AN121" s="626"/>
      <c r="AO121" s="626"/>
      <c r="AP121" s="626"/>
      <c r="AQ121" s="626"/>
      <c r="AR121" s="626"/>
      <c r="AS121" s="626"/>
      <c r="AT121" s="626"/>
      <c r="AU121" s="626"/>
      <c r="AV121" s="626"/>
      <c r="AW121" s="626"/>
      <c r="AX121" s="626"/>
      <c r="AY121" s="626"/>
      <c r="AZ121" s="626"/>
      <c r="BA121" s="626"/>
      <c r="BB121" s="626"/>
      <c r="BC121" s="626"/>
      <c r="BD121" s="626"/>
      <c r="BE121" s="626"/>
      <c r="BF121" s="626"/>
      <c r="BG121" s="626"/>
      <c r="BH121" s="626"/>
      <c r="BI121" s="626"/>
      <c r="BJ121" s="626"/>
      <c r="BK121" s="626"/>
      <c r="BL121" s="626"/>
      <c r="BM121" s="626"/>
    </row>
    <row r="122" spans="17:65" x14ac:dyDescent="0.35">
      <c r="Q122" s="544"/>
      <c r="W122" s="626"/>
      <c r="X122" s="626"/>
      <c r="Y122" s="626"/>
      <c r="Z122" s="626"/>
      <c r="AA122" s="626"/>
      <c r="AB122" s="626"/>
      <c r="AC122" s="626"/>
      <c r="AD122" s="626"/>
      <c r="AE122" s="626"/>
      <c r="AF122" s="626"/>
      <c r="AG122" s="626"/>
      <c r="AH122" s="626"/>
      <c r="AI122" s="626"/>
      <c r="AJ122" s="626"/>
      <c r="AK122" s="626"/>
      <c r="AL122" s="626"/>
      <c r="AM122" s="626"/>
      <c r="AN122" s="626"/>
      <c r="AO122" s="626"/>
      <c r="AP122" s="626"/>
      <c r="AQ122" s="626"/>
      <c r="AR122" s="626"/>
      <c r="AS122" s="626"/>
      <c r="AT122" s="626"/>
      <c r="AU122" s="626"/>
      <c r="AV122" s="626"/>
      <c r="AW122" s="626"/>
      <c r="AX122" s="626"/>
      <c r="AY122" s="626"/>
      <c r="AZ122" s="626"/>
      <c r="BA122" s="626"/>
      <c r="BB122" s="626"/>
      <c r="BC122" s="626"/>
      <c r="BD122" s="626"/>
      <c r="BE122" s="626"/>
      <c r="BF122" s="626"/>
      <c r="BG122" s="626"/>
      <c r="BH122" s="626"/>
      <c r="BI122" s="626"/>
      <c r="BJ122" s="626"/>
      <c r="BK122" s="626"/>
      <c r="BL122" s="626"/>
      <c r="BM122" s="626"/>
    </row>
    <row r="123" spans="17:65" x14ac:dyDescent="0.35">
      <c r="Q123" s="544"/>
      <c r="W123" s="626"/>
      <c r="X123" s="626"/>
      <c r="Y123" s="626"/>
      <c r="Z123" s="626"/>
      <c r="AA123" s="626"/>
      <c r="AB123" s="626"/>
      <c r="AC123" s="626"/>
      <c r="AD123" s="626"/>
      <c r="AE123" s="626"/>
      <c r="AF123" s="626"/>
      <c r="AG123" s="626"/>
      <c r="AH123" s="626"/>
      <c r="AI123" s="626"/>
      <c r="AJ123" s="626"/>
      <c r="AK123" s="626"/>
      <c r="AL123" s="626"/>
      <c r="AM123" s="626"/>
      <c r="AN123" s="626"/>
      <c r="AO123" s="626"/>
      <c r="AP123" s="626"/>
      <c r="AQ123" s="626"/>
      <c r="AR123" s="626"/>
      <c r="AS123" s="626"/>
      <c r="AT123" s="626"/>
      <c r="AU123" s="626"/>
      <c r="AV123" s="626"/>
      <c r="AW123" s="626"/>
      <c r="AX123" s="626"/>
      <c r="AY123" s="626"/>
      <c r="AZ123" s="626"/>
      <c r="BA123" s="626"/>
      <c r="BB123" s="626"/>
      <c r="BC123" s="626"/>
      <c r="BD123" s="626"/>
      <c r="BE123" s="626"/>
      <c r="BF123" s="626"/>
      <c r="BG123" s="626"/>
      <c r="BH123" s="626"/>
      <c r="BI123" s="626"/>
      <c r="BJ123" s="626"/>
      <c r="BK123" s="626"/>
      <c r="BL123" s="626"/>
      <c r="BM123" s="626"/>
    </row>
    <row r="124" spans="17:65" x14ac:dyDescent="0.35">
      <c r="Q124" s="544"/>
      <c r="W124" s="626"/>
      <c r="X124" s="626"/>
      <c r="Y124" s="626"/>
      <c r="Z124" s="626"/>
      <c r="AA124" s="626"/>
      <c r="AB124" s="626"/>
      <c r="AC124" s="626"/>
      <c r="AD124" s="626"/>
      <c r="AE124" s="626"/>
      <c r="AF124" s="626"/>
      <c r="AG124" s="626"/>
      <c r="AH124" s="626"/>
      <c r="AI124" s="626"/>
      <c r="AJ124" s="626"/>
      <c r="AK124" s="626"/>
      <c r="AL124" s="626"/>
      <c r="AM124" s="626"/>
      <c r="AN124" s="626"/>
      <c r="AO124" s="626"/>
      <c r="AP124" s="626"/>
      <c r="AQ124" s="626"/>
      <c r="AR124" s="626"/>
      <c r="AS124" s="626"/>
      <c r="AT124" s="626"/>
      <c r="AU124" s="626"/>
      <c r="AV124" s="626"/>
      <c r="AW124" s="626"/>
      <c r="AX124" s="626"/>
      <c r="AY124" s="626"/>
      <c r="AZ124" s="626"/>
      <c r="BA124" s="626"/>
      <c r="BB124" s="626"/>
      <c r="BC124" s="626"/>
      <c r="BD124" s="626"/>
      <c r="BE124" s="626"/>
      <c r="BF124" s="626"/>
      <c r="BG124" s="626"/>
      <c r="BH124" s="626"/>
      <c r="BI124" s="626"/>
      <c r="BJ124" s="626"/>
      <c r="BK124" s="626"/>
      <c r="BL124" s="626"/>
      <c r="BM124" s="626"/>
    </row>
    <row r="125" spans="17:65" x14ac:dyDescent="0.35">
      <c r="Q125" s="544"/>
      <c r="W125" s="626"/>
      <c r="X125" s="626"/>
      <c r="Y125" s="626"/>
      <c r="Z125" s="626"/>
      <c r="AA125" s="626"/>
      <c r="AB125" s="626"/>
      <c r="AC125" s="626"/>
      <c r="AD125" s="626"/>
      <c r="AE125" s="626"/>
      <c r="AF125" s="626"/>
      <c r="AG125" s="626"/>
      <c r="AH125" s="626"/>
      <c r="AI125" s="626"/>
      <c r="AJ125" s="626"/>
      <c r="AK125" s="626"/>
      <c r="AL125" s="626"/>
      <c r="AM125" s="626"/>
      <c r="AN125" s="626"/>
      <c r="AO125" s="626"/>
      <c r="AP125" s="626"/>
      <c r="AQ125" s="626"/>
      <c r="AR125" s="626"/>
      <c r="AS125" s="626"/>
      <c r="AT125" s="626"/>
      <c r="AU125" s="626"/>
      <c r="AV125" s="626"/>
      <c r="AW125" s="626"/>
      <c r="AX125" s="626"/>
      <c r="AY125" s="626"/>
      <c r="AZ125" s="626"/>
      <c r="BA125" s="626"/>
      <c r="BB125" s="626"/>
      <c r="BC125" s="626"/>
      <c r="BD125" s="626"/>
      <c r="BE125" s="626"/>
      <c r="BF125" s="626"/>
      <c r="BG125" s="626"/>
      <c r="BH125" s="626"/>
      <c r="BI125" s="626"/>
      <c r="BJ125" s="626"/>
      <c r="BK125" s="626"/>
      <c r="BL125" s="626"/>
      <c r="BM125" s="626"/>
    </row>
    <row r="126" spans="17:65" x14ac:dyDescent="0.35">
      <c r="Q126" s="544"/>
      <c r="W126" s="626"/>
      <c r="X126" s="626"/>
      <c r="Y126" s="626"/>
      <c r="Z126" s="626"/>
      <c r="AA126" s="626"/>
      <c r="AB126" s="626"/>
      <c r="AC126" s="626"/>
      <c r="AD126" s="626"/>
      <c r="AE126" s="626"/>
      <c r="AF126" s="626"/>
      <c r="AG126" s="626"/>
      <c r="AH126" s="626"/>
      <c r="AI126" s="626"/>
      <c r="AJ126" s="626"/>
      <c r="AK126" s="626"/>
      <c r="AL126" s="626"/>
      <c r="AM126" s="626"/>
      <c r="AN126" s="626"/>
      <c r="AO126" s="626"/>
      <c r="AP126" s="626"/>
      <c r="AQ126" s="626"/>
      <c r="AR126" s="626"/>
      <c r="AS126" s="626"/>
      <c r="AT126" s="626"/>
      <c r="AU126" s="626"/>
      <c r="AV126" s="626"/>
      <c r="AW126" s="626"/>
      <c r="AX126" s="626"/>
      <c r="AY126" s="626"/>
      <c r="AZ126" s="626"/>
      <c r="BA126" s="626"/>
      <c r="BB126" s="626"/>
      <c r="BC126" s="626"/>
      <c r="BD126" s="626"/>
      <c r="BE126" s="626"/>
      <c r="BF126" s="626"/>
      <c r="BG126" s="626"/>
      <c r="BH126" s="626"/>
      <c r="BI126" s="626"/>
      <c r="BJ126" s="626"/>
      <c r="BK126" s="626"/>
      <c r="BL126" s="626"/>
      <c r="BM126" s="626"/>
    </row>
    <row r="127" spans="17:65" x14ac:dyDescent="0.35">
      <c r="Q127" s="544"/>
      <c r="W127" s="626"/>
      <c r="X127" s="626"/>
      <c r="Y127" s="626"/>
      <c r="Z127" s="626"/>
      <c r="AA127" s="626"/>
      <c r="AB127" s="626"/>
      <c r="AC127" s="626"/>
      <c r="AD127" s="626"/>
      <c r="AE127" s="626"/>
      <c r="AF127" s="626"/>
      <c r="AG127" s="626"/>
      <c r="AH127" s="626"/>
      <c r="AI127" s="626"/>
      <c r="AJ127" s="626"/>
      <c r="AK127" s="626"/>
      <c r="AL127" s="626"/>
      <c r="AM127" s="626"/>
      <c r="AN127" s="626"/>
      <c r="AO127" s="626"/>
      <c r="AP127" s="626"/>
      <c r="AQ127" s="626"/>
      <c r="AR127" s="626"/>
      <c r="AS127" s="626"/>
      <c r="AT127" s="626"/>
      <c r="AU127" s="626"/>
      <c r="AV127" s="626"/>
      <c r="AW127" s="626"/>
      <c r="AX127" s="626"/>
      <c r="AY127" s="626"/>
      <c r="AZ127" s="626"/>
      <c r="BA127" s="626"/>
      <c r="BB127" s="626"/>
      <c r="BC127" s="626"/>
      <c r="BD127" s="626"/>
      <c r="BE127" s="626"/>
      <c r="BF127" s="626"/>
      <c r="BG127" s="626"/>
      <c r="BH127" s="626"/>
      <c r="BI127" s="626"/>
      <c r="BJ127" s="626"/>
      <c r="BK127" s="626"/>
      <c r="BL127" s="626"/>
      <c r="BM127" s="626"/>
    </row>
    <row r="128" spans="17:65" x14ac:dyDescent="0.35">
      <c r="Q128" s="544"/>
      <c r="W128" s="626"/>
      <c r="X128" s="626"/>
      <c r="Y128" s="626"/>
      <c r="Z128" s="626"/>
      <c r="AA128" s="626"/>
      <c r="AB128" s="626"/>
      <c r="AC128" s="626"/>
      <c r="AD128" s="626"/>
      <c r="AE128" s="626"/>
      <c r="AF128" s="626"/>
      <c r="AG128" s="626"/>
      <c r="AH128" s="626"/>
      <c r="AI128" s="626"/>
      <c r="AJ128" s="626"/>
      <c r="AK128" s="626"/>
      <c r="AL128" s="626"/>
      <c r="AM128" s="626"/>
      <c r="AN128" s="626"/>
      <c r="AO128" s="626"/>
      <c r="AP128" s="626"/>
      <c r="AQ128" s="626"/>
      <c r="AR128" s="626"/>
      <c r="AS128" s="626"/>
      <c r="AT128" s="626"/>
      <c r="AU128" s="626"/>
      <c r="AV128" s="626"/>
      <c r="AW128" s="626"/>
      <c r="AX128" s="626"/>
      <c r="AY128" s="626"/>
      <c r="AZ128" s="626"/>
      <c r="BA128" s="626"/>
      <c r="BB128" s="626"/>
      <c r="BC128" s="626"/>
      <c r="BD128" s="626"/>
      <c r="BE128" s="626"/>
      <c r="BF128" s="626"/>
      <c r="BG128" s="626"/>
      <c r="BH128" s="626"/>
      <c r="BI128" s="626"/>
      <c r="BJ128" s="626"/>
      <c r="BK128" s="626"/>
      <c r="BL128" s="626"/>
      <c r="BM128" s="626"/>
    </row>
    <row r="129" spans="17:65" x14ac:dyDescent="0.35">
      <c r="Q129" s="544"/>
      <c r="W129" s="626"/>
      <c r="X129" s="626"/>
      <c r="Y129" s="626"/>
      <c r="Z129" s="626"/>
      <c r="AA129" s="626"/>
      <c r="AB129" s="626"/>
      <c r="AC129" s="626"/>
      <c r="AD129" s="626"/>
      <c r="AE129" s="626"/>
      <c r="AF129" s="626"/>
      <c r="AG129" s="626"/>
      <c r="AH129" s="626"/>
      <c r="AI129" s="626"/>
      <c r="AJ129" s="626"/>
      <c r="AK129" s="626"/>
      <c r="AL129" s="626"/>
      <c r="AM129" s="626"/>
      <c r="AN129" s="626"/>
      <c r="AO129" s="626"/>
      <c r="AP129" s="626"/>
      <c r="AQ129" s="626"/>
      <c r="AR129" s="626"/>
      <c r="AS129" s="626"/>
      <c r="AT129" s="626"/>
      <c r="AU129" s="626"/>
      <c r="AV129" s="626"/>
      <c r="AW129" s="626"/>
      <c r="AX129" s="626"/>
      <c r="AY129" s="626"/>
      <c r="AZ129" s="626"/>
      <c r="BA129" s="626"/>
      <c r="BB129" s="626"/>
      <c r="BC129" s="626"/>
      <c r="BD129" s="626"/>
      <c r="BE129" s="626"/>
      <c r="BF129" s="626"/>
      <c r="BG129" s="626"/>
      <c r="BH129" s="626"/>
      <c r="BI129" s="626"/>
      <c r="BJ129" s="626"/>
      <c r="BK129" s="626"/>
      <c r="BL129" s="626"/>
      <c r="BM129" s="626"/>
    </row>
    <row r="130" spans="17:65" x14ac:dyDescent="0.35">
      <c r="Q130" s="544"/>
      <c r="W130" s="626"/>
      <c r="X130" s="626"/>
      <c r="Y130" s="626"/>
      <c r="Z130" s="626"/>
      <c r="AA130" s="626"/>
      <c r="AB130" s="626"/>
      <c r="AC130" s="626"/>
      <c r="AD130" s="626"/>
      <c r="AE130" s="626"/>
      <c r="AF130" s="626"/>
      <c r="AG130" s="626"/>
      <c r="AH130" s="626"/>
      <c r="AI130" s="626"/>
      <c r="AJ130" s="626"/>
      <c r="AK130" s="626"/>
      <c r="AL130" s="626"/>
      <c r="AM130" s="626"/>
      <c r="AN130" s="626"/>
      <c r="AO130" s="626"/>
      <c r="AP130" s="626"/>
      <c r="AQ130" s="626"/>
      <c r="AR130" s="626"/>
      <c r="AS130" s="626"/>
      <c r="AT130" s="626"/>
      <c r="AU130" s="626"/>
      <c r="AV130" s="626"/>
      <c r="AW130" s="626"/>
      <c r="AX130" s="626"/>
      <c r="AY130" s="626"/>
      <c r="AZ130" s="626"/>
      <c r="BA130" s="626"/>
      <c r="BB130" s="626"/>
      <c r="BC130" s="626"/>
      <c r="BD130" s="626"/>
      <c r="BE130" s="626"/>
      <c r="BF130" s="626"/>
      <c r="BG130" s="626"/>
      <c r="BH130" s="626"/>
      <c r="BI130" s="626"/>
      <c r="BJ130" s="626"/>
      <c r="BK130" s="626"/>
      <c r="BL130" s="626"/>
      <c r="BM130" s="626"/>
    </row>
    <row r="131" spans="17:65" x14ac:dyDescent="0.35">
      <c r="Q131" s="544"/>
      <c r="W131" s="626"/>
      <c r="X131" s="626"/>
      <c r="Y131" s="626"/>
      <c r="Z131" s="626"/>
      <c r="AA131" s="626"/>
      <c r="AB131" s="626"/>
      <c r="AC131" s="626"/>
      <c r="AD131" s="626"/>
      <c r="AE131" s="626"/>
      <c r="AF131" s="626"/>
      <c r="AG131" s="626"/>
      <c r="AH131" s="626"/>
      <c r="AI131" s="626"/>
      <c r="AJ131" s="626"/>
      <c r="AK131" s="626"/>
      <c r="AL131" s="626"/>
      <c r="AM131" s="626"/>
      <c r="AN131" s="626"/>
      <c r="AO131" s="626"/>
      <c r="AP131" s="626"/>
      <c r="AQ131" s="626"/>
      <c r="AR131" s="626"/>
      <c r="AS131" s="626"/>
      <c r="AT131" s="626"/>
      <c r="AU131" s="626"/>
      <c r="AV131" s="626"/>
      <c r="AW131" s="626"/>
      <c r="AX131" s="626"/>
      <c r="AY131" s="626"/>
      <c r="AZ131" s="626"/>
      <c r="BA131" s="626"/>
      <c r="BB131" s="626"/>
      <c r="BC131" s="626"/>
      <c r="BD131" s="626"/>
      <c r="BE131" s="626"/>
      <c r="BF131" s="626"/>
      <c r="BG131" s="626"/>
      <c r="BH131" s="626"/>
      <c r="BI131" s="626"/>
      <c r="BJ131" s="626"/>
      <c r="BK131" s="626"/>
      <c r="BL131" s="626"/>
      <c r="BM131" s="626"/>
    </row>
    <row r="132" spans="17:65" x14ac:dyDescent="0.35">
      <c r="Q132" s="544"/>
      <c r="W132" s="626"/>
      <c r="X132" s="626"/>
      <c r="Y132" s="626"/>
      <c r="Z132" s="626"/>
      <c r="AA132" s="626"/>
      <c r="AB132" s="626"/>
      <c r="AC132" s="626"/>
      <c r="AD132" s="626"/>
      <c r="AE132" s="626"/>
      <c r="AF132" s="626"/>
      <c r="AG132" s="626"/>
      <c r="AH132" s="626"/>
      <c r="AI132" s="626"/>
      <c r="AJ132" s="626"/>
      <c r="AK132" s="626"/>
      <c r="AL132" s="626"/>
      <c r="AM132" s="626"/>
      <c r="AN132" s="626"/>
      <c r="AO132" s="626"/>
      <c r="AP132" s="626"/>
      <c r="AQ132" s="626"/>
      <c r="AR132" s="626"/>
      <c r="AS132" s="626"/>
      <c r="AT132" s="626"/>
      <c r="AU132" s="626"/>
      <c r="AV132" s="626"/>
      <c r="AW132" s="626"/>
      <c r="AX132" s="626"/>
      <c r="AY132" s="626"/>
      <c r="AZ132" s="626"/>
      <c r="BA132" s="626"/>
      <c r="BB132" s="626"/>
      <c r="BC132" s="626"/>
      <c r="BD132" s="626"/>
      <c r="BE132" s="626"/>
      <c r="BF132" s="626"/>
      <c r="BG132" s="626"/>
      <c r="BH132" s="626"/>
      <c r="BI132" s="626"/>
      <c r="BJ132" s="626"/>
      <c r="BK132" s="626"/>
      <c r="BL132" s="626"/>
      <c r="BM132" s="626"/>
    </row>
    <row r="133" spans="17:65" x14ac:dyDescent="0.35">
      <c r="Q133" s="544"/>
      <c r="W133" s="626"/>
      <c r="X133" s="626"/>
      <c r="Y133" s="626"/>
      <c r="Z133" s="626"/>
      <c r="AA133" s="626"/>
      <c r="AB133" s="626"/>
      <c r="AC133" s="626"/>
      <c r="AD133" s="626"/>
      <c r="AE133" s="626"/>
      <c r="AF133" s="626"/>
      <c r="AG133" s="626"/>
      <c r="AH133" s="626"/>
      <c r="AI133" s="626"/>
      <c r="AJ133" s="626"/>
      <c r="AK133" s="626"/>
      <c r="AL133" s="626"/>
      <c r="AM133" s="626"/>
      <c r="AN133" s="626"/>
      <c r="AO133" s="626"/>
      <c r="AP133" s="626"/>
      <c r="AQ133" s="626"/>
      <c r="AR133" s="626"/>
      <c r="AS133" s="626"/>
      <c r="AT133" s="626"/>
      <c r="AU133" s="626"/>
      <c r="AV133" s="626"/>
      <c r="AW133" s="626"/>
      <c r="AX133" s="626"/>
      <c r="AY133" s="626"/>
      <c r="AZ133" s="626"/>
      <c r="BA133" s="626"/>
      <c r="BB133" s="626"/>
      <c r="BC133" s="626"/>
      <c r="BD133" s="626"/>
      <c r="BE133" s="626"/>
      <c r="BF133" s="626"/>
      <c r="BG133" s="626"/>
      <c r="BH133" s="626"/>
      <c r="BI133" s="626"/>
      <c r="BJ133" s="626"/>
      <c r="BK133" s="626"/>
      <c r="BL133" s="626"/>
      <c r="BM133" s="626"/>
    </row>
    <row r="134" spans="17:65" x14ac:dyDescent="0.35">
      <c r="Q134" s="544"/>
      <c r="W134" s="626"/>
      <c r="X134" s="626"/>
      <c r="Y134" s="626"/>
      <c r="Z134" s="626"/>
      <c r="AA134" s="626"/>
      <c r="AB134" s="626"/>
      <c r="AC134" s="626"/>
      <c r="AD134" s="626"/>
      <c r="AE134" s="626"/>
      <c r="AF134" s="626"/>
      <c r="AG134" s="626"/>
      <c r="AH134" s="626"/>
      <c r="AI134" s="626"/>
      <c r="AJ134" s="626"/>
      <c r="AK134" s="626"/>
      <c r="AL134" s="626"/>
      <c r="AM134" s="626"/>
      <c r="AN134" s="626"/>
      <c r="AO134" s="626"/>
      <c r="AP134" s="626"/>
      <c r="AQ134" s="626"/>
      <c r="AR134" s="626"/>
      <c r="AS134" s="626"/>
      <c r="AT134" s="626"/>
      <c r="AU134" s="626"/>
      <c r="AV134" s="626"/>
      <c r="AW134" s="626"/>
      <c r="AX134" s="626"/>
      <c r="AY134" s="626"/>
      <c r="AZ134" s="626"/>
      <c r="BA134" s="626"/>
      <c r="BB134" s="626"/>
      <c r="BC134" s="626"/>
      <c r="BD134" s="626"/>
      <c r="BE134" s="626"/>
      <c r="BF134" s="626"/>
      <c r="BG134" s="626"/>
      <c r="BH134" s="626"/>
      <c r="BI134" s="626"/>
      <c r="BJ134" s="626"/>
      <c r="BK134" s="626"/>
      <c r="BL134" s="626"/>
      <c r="BM134" s="626"/>
    </row>
    <row r="135" spans="17:65" x14ac:dyDescent="0.35">
      <c r="Q135" s="544"/>
      <c r="W135" s="626"/>
      <c r="X135" s="626"/>
      <c r="Y135" s="626"/>
      <c r="Z135" s="626"/>
      <c r="AA135" s="626"/>
      <c r="AB135" s="626"/>
      <c r="AC135" s="626"/>
      <c r="AD135" s="626"/>
      <c r="AE135" s="626"/>
      <c r="AF135" s="626"/>
      <c r="AG135" s="626"/>
      <c r="AH135" s="626"/>
      <c r="AI135" s="626"/>
      <c r="AJ135" s="626"/>
      <c r="AK135" s="626"/>
      <c r="AL135" s="626"/>
      <c r="AM135" s="626"/>
      <c r="AN135" s="626"/>
      <c r="AO135" s="626"/>
      <c r="AP135" s="626"/>
      <c r="AQ135" s="626"/>
      <c r="AR135" s="626"/>
      <c r="AS135" s="626"/>
      <c r="AT135" s="626"/>
      <c r="AU135" s="626"/>
      <c r="AV135" s="626"/>
      <c r="AW135" s="626"/>
      <c r="AX135" s="626"/>
      <c r="AY135" s="626"/>
      <c r="AZ135" s="626"/>
      <c r="BA135" s="626"/>
      <c r="BB135" s="626"/>
      <c r="BC135" s="626"/>
      <c r="BD135" s="626"/>
      <c r="BE135" s="626"/>
      <c r="BF135" s="626"/>
      <c r="BG135" s="626"/>
      <c r="BH135" s="626"/>
      <c r="BI135" s="626"/>
      <c r="BJ135" s="626"/>
      <c r="BK135" s="626"/>
      <c r="BL135" s="626"/>
      <c r="BM135" s="626"/>
    </row>
    <row r="136" spans="17:65" x14ac:dyDescent="0.35">
      <c r="Q136" s="544"/>
      <c r="W136" s="626"/>
      <c r="X136" s="626"/>
      <c r="Y136" s="626"/>
      <c r="Z136" s="626"/>
      <c r="AA136" s="626"/>
      <c r="AB136" s="626"/>
      <c r="AC136" s="626"/>
      <c r="AD136" s="626"/>
      <c r="AE136" s="626"/>
      <c r="AF136" s="626"/>
      <c r="AG136" s="626"/>
      <c r="AH136" s="626"/>
      <c r="AI136" s="626"/>
      <c r="AJ136" s="626"/>
      <c r="AK136" s="626"/>
      <c r="AL136" s="626"/>
      <c r="AM136" s="626"/>
      <c r="AN136" s="626"/>
      <c r="AO136" s="626"/>
      <c r="AP136" s="626"/>
      <c r="AQ136" s="626"/>
      <c r="AR136" s="626"/>
      <c r="AS136" s="626"/>
      <c r="AT136" s="626"/>
      <c r="AU136" s="626"/>
      <c r="AV136" s="626"/>
      <c r="AW136" s="626"/>
      <c r="AX136" s="626"/>
      <c r="AY136" s="626"/>
      <c r="AZ136" s="626"/>
      <c r="BA136" s="626"/>
      <c r="BB136" s="626"/>
      <c r="BC136" s="626"/>
      <c r="BD136" s="626"/>
      <c r="BE136" s="626"/>
      <c r="BF136" s="626"/>
      <c r="BG136" s="626"/>
      <c r="BH136" s="626"/>
      <c r="BI136" s="626"/>
      <c r="BJ136" s="626"/>
      <c r="BK136" s="626"/>
      <c r="BL136" s="626"/>
      <c r="BM136" s="626"/>
    </row>
    <row r="137" spans="17:65" x14ac:dyDescent="0.35">
      <c r="Q137" s="544"/>
      <c r="W137" s="626"/>
      <c r="X137" s="626"/>
      <c r="Y137" s="626"/>
      <c r="Z137" s="626"/>
      <c r="AA137" s="626"/>
      <c r="AB137" s="626"/>
      <c r="AC137" s="626"/>
      <c r="AD137" s="626"/>
      <c r="AE137" s="626"/>
      <c r="AF137" s="626"/>
      <c r="AG137" s="626"/>
      <c r="AH137" s="626"/>
      <c r="AI137" s="626"/>
      <c r="AJ137" s="626"/>
      <c r="AK137" s="626"/>
      <c r="AL137" s="626"/>
      <c r="AM137" s="626"/>
      <c r="AN137" s="626"/>
      <c r="AO137" s="626"/>
      <c r="AP137" s="626"/>
      <c r="AQ137" s="626"/>
      <c r="AR137" s="626"/>
      <c r="AS137" s="626"/>
      <c r="AT137" s="626"/>
      <c r="AU137" s="626"/>
      <c r="AV137" s="626"/>
      <c r="AW137" s="626"/>
      <c r="AX137" s="626"/>
      <c r="AY137" s="626"/>
      <c r="AZ137" s="626"/>
      <c r="BA137" s="626"/>
      <c r="BB137" s="626"/>
      <c r="BC137" s="626"/>
      <c r="BD137" s="626"/>
      <c r="BE137" s="626"/>
      <c r="BF137" s="626"/>
      <c r="BG137" s="626"/>
      <c r="BH137" s="626"/>
      <c r="BI137" s="626"/>
      <c r="BJ137" s="626"/>
      <c r="BK137" s="626"/>
      <c r="BL137" s="626"/>
      <c r="BM137" s="626"/>
    </row>
    <row r="138" spans="17:65" x14ac:dyDescent="0.35">
      <c r="Q138" s="544"/>
      <c r="W138" s="626"/>
      <c r="X138" s="626"/>
      <c r="Y138" s="626"/>
      <c r="Z138" s="626"/>
      <c r="AA138" s="626"/>
      <c r="AB138" s="626"/>
      <c r="AC138" s="626"/>
      <c r="AD138" s="626"/>
      <c r="AE138" s="626"/>
      <c r="AF138" s="626"/>
      <c r="AG138" s="626"/>
      <c r="AH138" s="626"/>
      <c r="AI138" s="626"/>
      <c r="AJ138" s="626"/>
      <c r="AK138" s="626"/>
      <c r="AL138" s="626"/>
      <c r="AM138" s="626"/>
      <c r="AN138" s="626"/>
      <c r="AO138" s="626"/>
      <c r="AP138" s="626"/>
      <c r="AQ138" s="626"/>
      <c r="AR138" s="626"/>
      <c r="AS138" s="626"/>
      <c r="AT138" s="626"/>
      <c r="AU138" s="626"/>
      <c r="AV138" s="626"/>
      <c r="AW138" s="626"/>
      <c r="AX138" s="626"/>
      <c r="AY138" s="626"/>
      <c r="AZ138" s="626"/>
      <c r="BA138" s="626"/>
      <c r="BB138" s="626"/>
      <c r="BC138" s="626"/>
      <c r="BD138" s="626"/>
      <c r="BE138" s="626"/>
      <c r="BF138" s="626"/>
      <c r="BG138" s="626"/>
      <c r="BH138" s="626"/>
      <c r="BI138" s="626"/>
      <c r="BJ138" s="626"/>
      <c r="BK138" s="626"/>
      <c r="BL138" s="626"/>
      <c r="BM138" s="626"/>
    </row>
    <row r="139" spans="17:65" x14ac:dyDescent="0.35">
      <c r="Q139" s="544"/>
      <c r="W139" s="626"/>
      <c r="X139" s="626"/>
      <c r="Y139" s="626"/>
      <c r="Z139" s="626"/>
      <c r="AA139" s="626"/>
      <c r="AB139" s="626"/>
      <c r="AC139" s="626"/>
      <c r="AD139" s="626"/>
      <c r="AE139" s="626"/>
      <c r="AF139" s="626"/>
      <c r="AG139" s="626"/>
      <c r="AH139" s="626"/>
      <c r="AI139" s="626"/>
      <c r="AJ139" s="626"/>
      <c r="AK139" s="626"/>
      <c r="AL139" s="626"/>
      <c r="AM139" s="626"/>
      <c r="AN139" s="626"/>
      <c r="AO139" s="626"/>
      <c r="AP139" s="626"/>
      <c r="AQ139" s="626"/>
      <c r="AR139" s="626"/>
      <c r="AS139" s="626"/>
      <c r="AT139" s="626"/>
      <c r="AU139" s="626"/>
      <c r="AV139" s="626"/>
      <c r="AW139" s="626"/>
      <c r="AX139" s="626"/>
      <c r="AY139" s="626"/>
      <c r="AZ139" s="626"/>
      <c r="BA139" s="626"/>
      <c r="BB139" s="626"/>
      <c r="BC139" s="626"/>
      <c r="BD139" s="626"/>
      <c r="BE139" s="626"/>
      <c r="BF139" s="626"/>
      <c r="BG139" s="626"/>
      <c r="BH139" s="626"/>
      <c r="BI139" s="626"/>
      <c r="BJ139" s="626"/>
      <c r="BK139" s="626"/>
      <c r="BL139" s="626"/>
      <c r="BM139" s="626"/>
    </row>
    <row r="140" spans="17:65" x14ac:dyDescent="0.35">
      <c r="Q140" s="544"/>
      <c r="W140" s="626"/>
      <c r="X140" s="626"/>
      <c r="Y140" s="626"/>
      <c r="Z140" s="626"/>
      <c r="AA140" s="626"/>
      <c r="AB140" s="626"/>
      <c r="AC140" s="626"/>
      <c r="AD140" s="626"/>
      <c r="AE140" s="626"/>
      <c r="AF140" s="626"/>
      <c r="AG140" s="626"/>
      <c r="AH140" s="626"/>
      <c r="AI140" s="626"/>
      <c r="AJ140" s="626"/>
      <c r="AK140" s="626"/>
      <c r="AL140" s="626"/>
      <c r="AM140" s="626"/>
      <c r="AN140" s="626"/>
      <c r="AO140" s="626"/>
      <c r="AP140" s="626"/>
      <c r="AQ140" s="626"/>
      <c r="AR140" s="626"/>
      <c r="AS140" s="626"/>
      <c r="AT140" s="626"/>
      <c r="AU140" s="626"/>
      <c r="AV140" s="626"/>
      <c r="AW140" s="626"/>
      <c r="AX140" s="626"/>
      <c r="AY140" s="626"/>
      <c r="AZ140" s="626"/>
      <c r="BA140" s="626"/>
      <c r="BB140" s="626"/>
      <c r="BC140" s="626"/>
      <c r="BD140" s="626"/>
      <c r="BE140" s="626"/>
      <c r="BF140" s="626"/>
      <c r="BG140" s="626"/>
      <c r="BH140" s="626"/>
      <c r="BI140" s="626"/>
      <c r="BJ140" s="626"/>
      <c r="BK140" s="626"/>
      <c r="BL140" s="626"/>
      <c r="BM140" s="626"/>
    </row>
    <row r="141" spans="17:65" x14ac:dyDescent="0.35">
      <c r="Q141" s="544"/>
      <c r="W141" s="626"/>
      <c r="X141" s="626"/>
      <c r="Y141" s="626"/>
      <c r="Z141" s="626"/>
      <c r="AA141" s="626"/>
      <c r="AB141" s="626"/>
      <c r="AC141" s="626"/>
      <c r="AD141" s="626"/>
      <c r="AE141" s="626"/>
      <c r="AF141" s="626"/>
      <c r="AG141" s="626"/>
      <c r="AH141" s="626"/>
      <c r="AI141" s="626"/>
      <c r="AJ141" s="626"/>
      <c r="AK141" s="626"/>
      <c r="AL141" s="626"/>
      <c r="AM141" s="626"/>
      <c r="AN141" s="626"/>
      <c r="AO141" s="626"/>
      <c r="AP141" s="626"/>
      <c r="AQ141" s="626"/>
      <c r="AR141" s="626"/>
      <c r="AS141" s="626"/>
      <c r="AT141" s="626"/>
      <c r="AU141" s="626"/>
      <c r="AV141" s="626"/>
      <c r="AW141" s="626"/>
      <c r="AX141" s="626"/>
      <c r="AY141" s="626"/>
      <c r="AZ141" s="626"/>
      <c r="BA141" s="626"/>
      <c r="BB141" s="626"/>
      <c r="BC141" s="626"/>
      <c r="BD141" s="626"/>
      <c r="BE141" s="626"/>
      <c r="BF141" s="626"/>
      <c r="BG141" s="626"/>
      <c r="BH141" s="626"/>
      <c r="BI141" s="626"/>
      <c r="BJ141" s="626"/>
      <c r="BK141" s="626"/>
      <c r="BL141" s="626"/>
      <c r="BM141" s="626"/>
    </row>
    <row r="142" spans="17:65" x14ac:dyDescent="0.35">
      <c r="Q142" s="544"/>
      <c r="W142" s="626"/>
      <c r="X142" s="626"/>
      <c r="Y142" s="626"/>
      <c r="Z142" s="626"/>
      <c r="AA142" s="626"/>
      <c r="AB142" s="626"/>
      <c r="AC142" s="626"/>
      <c r="AD142" s="626"/>
      <c r="AE142" s="626"/>
      <c r="AF142" s="626"/>
      <c r="AG142" s="626"/>
      <c r="AH142" s="626"/>
      <c r="AI142" s="626"/>
      <c r="AJ142" s="626"/>
      <c r="AK142" s="626"/>
      <c r="AL142" s="626"/>
      <c r="AM142" s="626"/>
      <c r="AN142" s="626"/>
      <c r="AO142" s="626"/>
      <c r="AP142" s="626"/>
      <c r="AQ142" s="626"/>
      <c r="AR142" s="626"/>
      <c r="AS142" s="626"/>
      <c r="AT142" s="626"/>
      <c r="AU142" s="626"/>
      <c r="AV142" s="626"/>
      <c r="AW142" s="626"/>
      <c r="AX142" s="626"/>
      <c r="AY142" s="626"/>
      <c r="AZ142" s="626"/>
      <c r="BA142" s="626"/>
      <c r="BB142" s="626"/>
      <c r="BC142" s="626"/>
      <c r="BD142" s="626"/>
      <c r="BE142" s="626"/>
      <c r="BF142" s="626"/>
      <c r="BG142" s="626"/>
      <c r="BH142" s="626"/>
      <c r="BI142" s="626"/>
      <c r="BJ142" s="626"/>
      <c r="BK142" s="626"/>
      <c r="BL142" s="626"/>
      <c r="BM142" s="626"/>
    </row>
    <row r="143" spans="17:65" x14ac:dyDescent="0.35">
      <c r="Q143" s="544"/>
      <c r="W143" s="626"/>
      <c r="X143" s="626"/>
      <c r="Y143" s="626"/>
      <c r="Z143" s="626"/>
      <c r="AA143" s="626"/>
      <c r="AB143" s="626"/>
      <c r="AC143" s="626"/>
      <c r="AD143" s="626"/>
      <c r="AE143" s="626"/>
      <c r="AF143" s="626"/>
      <c r="AG143" s="626"/>
      <c r="AH143" s="626"/>
      <c r="AI143" s="626"/>
      <c r="AJ143" s="626"/>
      <c r="AK143" s="626"/>
      <c r="AL143" s="626"/>
      <c r="AM143" s="626"/>
      <c r="AN143" s="626"/>
      <c r="AO143" s="626"/>
      <c r="AP143" s="626"/>
      <c r="AQ143" s="626"/>
      <c r="AR143" s="626"/>
      <c r="AS143" s="626"/>
      <c r="AT143" s="626"/>
      <c r="AU143" s="626"/>
      <c r="AV143" s="626"/>
      <c r="AW143" s="626"/>
      <c r="AX143" s="626"/>
      <c r="AY143" s="626"/>
      <c r="AZ143" s="626"/>
      <c r="BA143" s="626"/>
      <c r="BB143" s="626"/>
      <c r="BC143" s="626"/>
      <c r="BD143" s="626"/>
      <c r="BE143" s="626"/>
      <c r="BF143" s="626"/>
      <c r="BG143" s="626"/>
      <c r="BH143" s="626"/>
      <c r="BI143" s="626"/>
      <c r="BJ143" s="626"/>
      <c r="BK143" s="626"/>
      <c r="BL143" s="626"/>
      <c r="BM143" s="626"/>
    </row>
    <row r="144" spans="17:65" x14ac:dyDescent="0.35">
      <c r="Q144" s="544"/>
      <c r="W144" s="626"/>
      <c r="X144" s="626"/>
      <c r="Y144" s="626"/>
      <c r="Z144" s="626"/>
      <c r="AA144" s="626"/>
      <c r="AB144" s="626"/>
      <c r="AC144" s="626"/>
      <c r="AD144" s="626"/>
      <c r="AE144" s="626"/>
      <c r="AF144" s="626"/>
      <c r="AG144" s="626"/>
      <c r="AH144" s="626"/>
      <c r="AI144" s="626"/>
      <c r="AJ144" s="626"/>
      <c r="AK144" s="626"/>
      <c r="AL144" s="626"/>
      <c r="AM144" s="626"/>
      <c r="AN144" s="626"/>
      <c r="AO144" s="626"/>
      <c r="AP144" s="626"/>
      <c r="AQ144" s="626"/>
      <c r="AR144" s="626"/>
      <c r="AS144" s="626"/>
      <c r="AT144" s="626"/>
      <c r="AU144" s="626"/>
      <c r="AV144" s="626"/>
      <c r="AW144" s="626"/>
      <c r="AX144" s="626"/>
      <c r="AY144" s="626"/>
      <c r="AZ144" s="626"/>
      <c r="BA144" s="626"/>
      <c r="BB144" s="626"/>
      <c r="BC144" s="626"/>
      <c r="BD144" s="626"/>
      <c r="BE144" s="626"/>
      <c r="BF144" s="626"/>
      <c r="BG144" s="626"/>
      <c r="BH144" s="626"/>
      <c r="BI144" s="626"/>
      <c r="BJ144" s="626"/>
      <c r="BK144" s="626"/>
      <c r="BL144" s="626"/>
      <c r="BM144" s="626"/>
    </row>
    <row r="145" spans="17:65" x14ac:dyDescent="0.35">
      <c r="Q145" s="544"/>
      <c r="W145" s="626"/>
      <c r="X145" s="626"/>
      <c r="Y145" s="626"/>
      <c r="Z145" s="626"/>
      <c r="AA145" s="626"/>
      <c r="AB145" s="626"/>
      <c r="AC145" s="626"/>
      <c r="AD145" s="626"/>
      <c r="AE145" s="626"/>
      <c r="AF145" s="626"/>
      <c r="AG145" s="626"/>
      <c r="AH145" s="626"/>
      <c r="AI145" s="626"/>
      <c r="AJ145" s="626"/>
      <c r="AK145" s="626"/>
      <c r="AL145" s="626"/>
      <c r="AM145" s="626"/>
      <c r="AN145" s="626"/>
      <c r="AO145" s="626"/>
      <c r="AP145" s="626"/>
      <c r="AQ145" s="626"/>
      <c r="AR145" s="626"/>
      <c r="AS145" s="626"/>
      <c r="AT145" s="626"/>
      <c r="AU145" s="626"/>
      <c r="AV145" s="626"/>
      <c r="AW145" s="626"/>
      <c r="AX145" s="626"/>
      <c r="AY145" s="626"/>
      <c r="AZ145" s="626"/>
      <c r="BA145" s="626"/>
      <c r="BB145" s="626"/>
      <c r="BC145" s="626"/>
      <c r="BD145" s="626"/>
      <c r="BE145" s="626"/>
      <c r="BF145" s="626"/>
      <c r="BG145" s="626"/>
      <c r="BH145" s="626"/>
      <c r="BI145" s="626"/>
      <c r="BJ145" s="626"/>
      <c r="BK145" s="626"/>
      <c r="BL145" s="626"/>
      <c r="BM145" s="626"/>
    </row>
    <row r="146" spans="17:65" x14ac:dyDescent="0.35">
      <c r="Q146" s="544"/>
      <c r="W146" s="626"/>
      <c r="X146" s="626"/>
      <c r="Y146" s="626"/>
      <c r="Z146" s="626"/>
      <c r="AA146" s="626"/>
      <c r="AB146" s="626"/>
      <c r="AC146" s="626"/>
      <c r="AD146" s="626"/>
      <c r="AE146" s="626"/>
      <c r="AF146" s="626"/>
      <c r="AG146" s="626"/>
      <c r="AH146" s="626"/>
      <c r="AI146" s="626"/>
      <c r="AJ146" s="626"/>
      <c r="AK146" s="626"/>
      <c r="AL146" s="626"/>
      <c r="AM146" s="626"/>
      <c r="AN146" s="626"/>
      <c r="AO146" s="626"/>
      <c r="AP146" s="626"/>
      <c r="AQ146" s="626"/>
      <c r="AR146" s="626"/>
      <c r="AS146" s="626"/>
      <c r="AT146" s="626"/>
      <c r="AU146" s="626"/>
      <c r="AV146" s="626"/>
      <c r="AW146" s="626"/>
      <c r="AX146" s="626"/>
      <c r="AY146" s="626"/>
      <c r="AZ146" s="626"/>
      <c r="BA146" s="626"/>
      <c r="BB146" s="626"/>
      <c r="BC146" s="626"/>
      <c r="BD146" s="626"/>
      <c r="BE146" s="626"/>
      <c r="BF146" s="626"/>
      <c r="BG146" s="626"/>
      <c r="BH146" s="626"/>
      <c r="BI146" s="626"/>
      <c r="BJ146" s="626"/>
      <c r="BK146" s="626"/>
      <c r="BL146" s="626"/>
      <c r="BM146" s="626"/>
    </row>
    <row r="147" spans="17:65" x14ac:dyDescent="0.35">
      <c r="Q147" s="544"/>
      <c r="W147" s="626"/>
      <c r="X147" s="626"/>
      <c r="Y147" s="626"/>
      <c r="Z147" s="626"/>
      <c r="AA147" s="626"/>
      <c r="AB147" s="626"/>
      <c r="AC147" s="626"/>
      <c r="AD147" s="626"/>
      <c r="AE147" s="626"/>
      <c r="AF147" s="626"/>
      <c r="AG147" s="626"/>
      <c r="AH147" s="626"/>
      <c r="AI147" s="626"/>
      <c r="AJ147" s="626"/>
      <c r="AK147" s="626"/>
      <c r="AL147" s="626"/>
      <c r="AM147" s="626"/>
      <c r="AN147" s="626"/>
      <c r="AO147" s="626"/>
      <c r="AP147" s="626"/>
      <c r="AQ147" s="626"/>
      <c r="AR147" s="626"/>
      <c r="AS147" s="626"/>
      <c r="AT147" s="626"/>
      <c r="AU147" s="626"/>
      <c r="AV147" s="626"/>
      <c r="AW147" s="626"/>
      <c r="AX147" s="626"/>
      <c r="AY147" s="626"/>
      <c r="AZ147" s="626"/>
      <c r="BA147" s="626"/>
      <c r="BB147" s="626"/>
      <c r="BC147" s="626"/>
      <c r="BD147" s="626"/>
      <c r="BE147" s="626"/>
      <c r="BF147" s="626"/>
      <c r="BG147" s="626"/>
      <c r="BH147" s="626"/>
      <c r="BI147" s="626"/>
      <c r="BJ147" s="626"/>
      <c r="BK147" s="626"/>
      <c r="BL147" s="626"/>
      <c r="BM147" s="626"/>
    </row>
    <row r="148" spans="17:65" x14ac:dyDescent="0.35">
      <c r="Q148" s="544"/>
      <c r="W148" s="626"/>
      <c r="X148" s="626"/>
      <c r="Y148" s="626"/>
      <c r="Z148" s="626"/>
      <c r="AA148" s="626"/>
      <c r="AB148" s="626"/>
      <c r="AC148" s="626"/>
      <c r="AD148" s="626"/>
      <c r="AE148" s="626"/>
      <c r="AF148" s="626"/>
      <c r="AG148" s="626"/>
      <c r="AH148" s="626"/>
      <c r="AI148" s="626"/>
      <c r="AJ148" s="626"/>
      <c r="AK148" s="626"/>
      <c r="AL148" s="626"/>
      <c r="AM148" s="626"/>
      <c r="AN148" s="626"/>
      <c r="AO148" s="626"/>
      <c r="AP148" s="626"/>
      <c r="AQ148" s="626"/>
      <c r="AR148" s="626"/>
      <c r="AS148" s="626"/>
      <c r="AT148" s="626"/>
      <c r="AU148" s="626"/>
      <c r="AV148" s="626"/>
      <c r="AW148" s="626"/>
      <c r="AX148" s="626"/>
      <c r="AY148" s="626"/>
      <c r="AZ148" s="626"/>
      <c r="BA148" s="626"/>
      <c r="BB148" s="626"/>
      <c r="BC148" s="626"/>
      <c r="BD148" s="626"/>
      <c r="BE148" s="626"/>
      <c r="BF148" s="626"/>
      <c r="BG148" s="626"/>
      <c r="BH148" s="626"/>
      <c r="BI148" s="626"/>
      <c r="BJ148" s="626"/>
      <c r="BK148" s="626"/>
      <c r="BL148" s="626"/>
      <c r="BM148" s="626"/>
    </row>
    <row r="149" spans="17:65" x14ac:dyDescent="0.35">
      <c r="Q149" s="544"/>
      <c r="W149" s="626"/>
      <c r="X149" s="626"/>
      <c r="Y149" s="626"/>
      <c r="Z149" s="626"/>
      <c r="AA149" s="626"/>
      <c r="AB149" s="626"/>
      <c r="AC149" s="626"/>
      <c r="AD149" s="626"/>
      <c r="AE149" s="626"/>
      <c r="AF149" s="626"/>
      <c r="AG149" s="626"/>
      <c r="AH149" s="626"/>
      <c r="AI149" s="626"/>
      <c r="AJ149" s="626"/>
      <c r="AK149" s="626"/>
      <c r="AL149" s="626"/>
      <c r="AM149" s="626"/>
      <c r="AN149" s="626"/>
      <c r="AO149" s="626"/>
      <c r="AP149" s="626"/>
      <c r="AQ149" s="626"/>
      <c r="AR149" s="626"/>
      <c r="AS149" s="626"/>
      <c r="AT149" s="626"/>
      <c r="AU149" s="626"/>
      <c r="AV149" s="626"/>
      <c r="AW149" s="626"/>
      <c r="AX149" s="626"/>
      <c r="AY149" s="626"/>
      <c r="AZ149" s="626"/>
      <c r="BA149" s="626"/>
      <c r="BB149" s="626"/>
      <c r="BC149" s="626"/>
      <c r="BD149" s="626"/>
      <c r="BE149" s="626"/>
      <c r="BF149" s="626"/>
      <c r="BG149" s="626"/>
      <c r="BH149" s="626"/>
      <c r="BI149" s="626"/>
      <c r="BJ149" s="626"/>
      <c r="BK149" s="626"/>
      <c r="BL149" s="626"/>
      <c r="BM149" s="626"/>
    </row>
    <row r="150" spans="17:65" x14ac:dyDescent="0.35">
      <c r="Q150" s="544"/>
      <c r="W150" s="626"/>
      <c r="X150" s="626"/>
      <c r="Y150" s="626"/>
      <c r="Z150" s="626"/>
      <c r="AA150" s="626"/>
      <c r="AB150" s="626"/>
      <c r="AC150" s="626"/>
      <c r="AD150" s="626"/>
      <c r="AE150" s="626"/>
      <c r="AF150" s="626"/>
      <c r="AG150" s="626"/>
      <c r="AH150" s="626"/>
      <c r="AI150" s="626"/>
      <c r="AJ150" s="626"/>
      <c r="AK150" s="626"/>
      <c r="AL150" s="626"/>
      <c r="AM150" s="626"/>
      <c r="AN150" s="626"/>
      <c r="AO150" s="626"/>
      <c r="AP150" s="626"/>
      <c r="AQ150" s="626"/>
      <c r="AR150" s="626"/>
      <c r="AS150" s="626"/>
      <c r="AT150" s="626"/>
      <c r="AU150" s="626"/>
      <c r="AV150" s="626"/>
      <c r="AW150" s="626"/>
      <c r="AX150" s="626"/>
      <c r="AY150" s="626"/>
      <c r="AZ150" s="626"/>
      <c r="BA150" s="626"/>
      <c r="BB150" s="626"/>
      <c r="BC150" s="626"/>
      <c r="BD150" s="626"/>
      <c r="BE150" s="626"/>
      <c r="BF150" s="626"/>
      <c r="BG150" s="626"/>
      <c r="BH150" s="626"/>
      <c r="BI150" s="626"/>
      <c r="BJ150" s="626"/>
      <c r="BK150" s="626"/>
      <c r="BL150" s="626"/>
      <c r="BM150" s="626"/>
    </row>
    <row r="151" spans="17:65" x14ac:dyDescent="0.35">
      <c r="Q151" s="544"/>
      <c r="W151" s="626"/>
      <c r="X151" s="626"/>
      <c r="Y151" s="626"/>
      <c r="Z151" s="626"/>
      <c r="AA151" s="626"/>
      <c r="AB151" s="626"/>
      <c r="AC151" s="626"/>
      <c r="AD151" s="626"/>
      <c r="AE151" s="626"/>
      <c r="AF151" s="626"/>
      <c r="AG151" s="626"/>
      <c r="AH151" s="626"/>
      <c r="AI151" s="626"/>
      <c r="AJ151" s="626"/>
      <c r="AK151" s="626"/>
      <c r="AL151" s="626"/>
      <c r="AM151" s="626"/>
      <c r="AN151" s="626"/>
      <c r="AO151" s="626"/>
      <c r="AP151" s="626"/>
      <c r="AQ151" s="626"/>
      <c r="AR151" s="626"/>
      <c r="AS151" s="626"/>
      <c r="AT151" s="626"/>
      <c r="AU151" s="626"/>
      <c r="AV151" s="626"/>
      <c r="AW151" s="626"/>
      <c r="AX151" s="626"/>
      <c r="AY151" s="626"/>
      <c r="AZ151" s="626"/>
      <c r="BA151" s="626"/>
      <c r="BB151" s="626"/>
      <c r="BC151" s="626"/>
      <c r="BD151" s="626"/>
      <c r="BE151" s="626"/>
      <c r="BF151" s="626"/>
      <c r="BG151" s="626"/>
      <c r="BH151" s="626"/>
      <c r="BI151" s="626"/>
      <c r="BJ151" s="626"/>
      <c r="BK151" s="626"/>
      <c r="BL151" s="626"/>
      <c r="BM151" s="626"/>
    </row>
    <row r="152" spans="17:65" x14ac:dyDescent="0.35">
      <c r="Q152" s="544"/>
      <c r="W152" s="626"/>
      <c r="X152" s="626"/>
      <c r="Y152" s="626"/>
      <c r="Z152" s="626"/>
      <c r="AA152" s="626"/>
      <c r="AB152" s="626"/>
      <c r="AC152" s="626"/>
      <c r="AD152" s="626"/>
      <c r="AE152" s="626"/>
      <c r="AF152" s="626"/>
      <c r="AG152" s="626"/>
      <c r="AH152" s="626"/>
      <c r="AI152" s="626"/>
      <c r="AJ152" s="626"/>
      <c r="AK152" s="626"/>
      <c r="AL152" s="626"/>
      <c r="AM152" s="626"/>
      <c r="AN152" s="626"/>
      <c r="AO152" s="626"/>
      <c r="AP152" s="626"/>
      <c r="AQ152" s="626"/>
      <c r="AR152" s="626"/>
      <c r="AS152" s="626"/>
      <c r="AT152" s="626"/>
      <c r="AU152" s="626"/>
      <c r="AV152" s="626"/>
      <c r="AW152" s="626"/>
      <c r="AX152" s="626"/>
      <c r="AY152" s="626"/>
      <c r="AZ152" s="626"/>
      <c r="BA152" s="626"/>
      <c r="BB152" s="626"/>
      <c r="BC152" s="626"/>
      <c r="BD152" s="626"/>
      <c r="BE152" s="626"/>
      <c r="BF152" s="626"/>
      <c r="BG152" s="626"/>
      <c r="BH152" s="626"/>
      <c r="BI152" s="626"/>
      <c r="BJ152" s="626"/>
      <c r="BK152" s="626"/>
      <c r="BL152" s="626"/>
      <c r="BM152" s="626"/>
    </row>
    <row r="153" spans="17:65" x14ac:dyDescent="0.35">
      <c r="Q153" s="544"/>
      <c r="W153" s="626"/>
      <c r="X153" s="626"/>
      <c r="Y153" s="626"/>
      <c r="Z153" s="626"/>
      <c r="AA153" s="626"/>
      <c r="AB153" s="626"/>
      <c r="AC153" s="626"/>
      <c r="AD153" s="626"/>
      <c r="AE153" s="626"/>
      <c r="AF153" s="626"/>
      <c r="AG153" s="626"/>
      <c r="AH153" s="626"/>
      <c r="AI153" s="626"/>
      <c r="AJ153" s="626"/>
      <c r="AK153" s="626"/>
      <c r="AL153" s="626"/>
      <c r="AM153" s="626"/>
      <c r="AN153" s="626"/>
      <c r="AO153" s="626"/>
      <c r="AP153" s="626"/>
      <c r="AQ153" s="626"/>
      <c r="AR153" s="626"/>
      <c r="AS153" s="626"/>
      <c r="AT153" s="626"/>
      <c r="AU153" s="626"/>
      <c r="AV153" s="626"/>
      <c r="AW153" s="626"/>
      <c r="AX153" s="626"/>
      <c r="AY153" s="626"/>
      <c r="AZ153" s="626"/>
      <c r="BA153" s="626"/>
      <c r="BB153" s="626"/>
      <c r="BC153" s="626"/>
      <c r="BD153" s="626"/>
      <c r="BE153" s="626"/>
      <c r="BF153" s="626"/>
      <c r="BG153" s="626"/>
      <c r="BH153" s="626"/>
      <c r="BI153" s="626"/>
      <c r="BJ153" s="626"/>
      <c r="BK153" s="626"/>
      <c r="BL153" s="626"/>
      <c r="BM153" s="626"/>
    </row>
    <row r="154" spans="17:65" x14ac:dyDescent="0.35">
      <c r="Q154" s="544"/>
      <c r="W154" s="626"/>
      <c r="X154" s="626"/>
      <c r="Y154" s="626"/>
      <c r="Z154" s="626"/>
      <c r="AA154" s="626"/>
      <c r="AB154" s="626"/>
      <c r="AC154" s="626"/>
      <c r="AD154" s="626"/>
      <c r="AE154" s="626"/>
      <c r="AF154" s="626"/>
      <c r="AG154" s="626"/>
      <c r="AH154" s="626"/>
      <c r="AI154" s="626"/>
      <c r="AJ154" s="626"/>
      <c r="AK154" s="626"/>
      <c r="AL154" s="626"/>
      <c r="AM154" s="626"/>
      <c r="AN154" s="626"/>
      <c r="AO154" s="626"/>
      <c r="AP154" s="626"/>
      <c r="AQ154" s="626"/>
      <c r="AR154" s="626"/>
      <c r="AS154" s="626"/>
      <c r="AT154" s="626"/>
      <c r="AU154" s="626"/>
      <c r="AV154" s="626"/>
      <c r="AW154" s="626"/>
      <c r="AX154" s="626"/>
      <c r="AY154" s="626"/>
      <c r="AZ154" s="626"/>
      <c r="BA154" s="626"/>
      <c r="BB154" s="626"/>
      <c r="BC154" s="626"/>
      <c r="BD154" s="626"/>
      <c r="BE154" s="626"/>
      <c r="BF154" s="626"/>
      <c r="BG154" s="626"/>
      <c r="BH154" s="626"/>
      <c r="BI154" s="626"/>
      <c r="BJ154" s="626"/>
      <c r="BK154" s="626"/>
      <c r="BL154" s="626"/>
      <c r="BM154" s="626"/>
    </row>
    <row r="155" spans="17:65" x14ac:dyDescent="0.35">
      <c r="Q155" s="544"/>
      <c r="W155" s="626"/>
      <c r="X155" s="626"/>
      <c r="Y155" s="626"/>
      <c r="Z155" s="626"/>
      <c r="AA155" s="626"/>
      <c r="AB155" s="626"/>
      <c r="AC155" s="626"/>
      <c r="AD155" s="626"/>
      <c r="AE155" s="626"/>
      <c r="AF155" s="626"/>
      <c r="AG155" s="626"/>
      <c r="AH155" s="626"/>
      <c r="AI155" s="626"/>
      <c r="AJ155" s="626"/>
      <c r="AK155" s="626"/>
      <c r="AL155" s="626"/>
      <c r="AM155" s="626"/>
      <c r="AN155" s="626"/>
      <c r="AO155" s="626"/>
      <c r="AP155" s="626"/>
      <c r="AQ155" s="626"/>
      <c r="AR155" s="626"/>
      <c r="AS155" s="626"/>
      <c r="AT155" s="626"/>
      <c r="AU155" s="626"/>
      <c r="AV155" s="626"/>
      <c r="AW155" s="626"/>
      <c r="AX155" s="626"/>
      <c r="AY155" s="626"/>
      <c r="AZ155" s="626"/>
      <c r="BA155" s="626"/>
      <c r="BB155" s="626"/>
      <c r="BC155" s="626"/>
      <c r="BD155" s="626"/>
      <c r="BE155" s="626"/>
      <c r="BF155" s="626"/>
      <c r="BG155" s="626"/>
      <c r="BH155" s="626"/>
      <c r="BI155" s="626"/>
      <c r="BJ155" s="626"/>
      <c r="BK155" s="626"/>
      <c r="BL155" s="626"/>
      <c r="BM155" s="626"/>
    </row>
    <row r="156" spans="17:65" x14ac:dyDescent="0.35">
      <c r="Q156" s="544"/>
      <c r="W156" s="626"/>
      <c r="X156" s="626"/>
      <c r="Y156" s="626"/>
      <c r="Z156" s="626"/>
      <c r="AA156" s="626"/>
      <c r="AB156" s="626"/>
      <c r="AC156" s="626"/>
      <c r="AD156" s="626"/>
      <c r="AE156" s="626"/>
      <c r="AF156" s="626"/>
      <c r="AG156" s="626"/>
      <c r="AH156" s="626"/>
      <c r="AI156" s="626"/>
      <c r="AJ156" s="626"/>
      <c r="AK156" s="626"/>
      <c r="AL156" s="626"/>
      <c r="AM156" s="626"/>
      <c r="AN156" s="626"/>
      <c r="AO156" s="626"/>
      <c r="AP156" s="626"/>
      <c r="AQ156" s="626"/>
      <c r="AR156" s="626"/>
      <c r="AS156" s="626"/>
      <c r="AT156" s="626"/>
      <c r="AU156" s="626"/>
      <c r="AV156" s="626"/>
      <c r="AW156" s="626"/>
      <c r="AX156" s="626"/>
      <c r="AY156" s="626"/>
      <c r="AZ156" s="626"/>
      <c r="BA156" s="626"/>
      <c r="BB156" s="626"/>
      <c r="BC156" s="626"/>
      <c r="BD156" s="626"/>
      <c r="BE156" s="626"/>
      <c r="BF156" s="626"/>
      <c r="BG156" s="626"/>
      <c r="BH156" s="626"/>
      <c r="BI156" s="626"/>
      <c r="BJ156" s="626"/>
      <c r="BK156" s="626"/>
      <c r="BL156" s="626"/>
      <c r="BM156" s="626"/>
    </row>
    <row r="157" spans="17:65" x14ac:dyDescent="0.35">
      <c r="Q157" s="544"/>
      <c r="W157" s="626"/>
      <c r="X157" s="626"/>
      <c r="Y157" s="626"/>
      <c r="Z157" s="626"/>
      <c r="AA157" s="626"/>
      <c r="AB157" s="626"/>
      <c r="AC157" s="626"/>
      <c r="AD157" s="626"/>
      <c r="AE157" s="626"/>
      <c r="AF157" s="626"/>
      <c r="AG157" s="626"/>
      <c r="AH157" s="626"/>
      <c r="AI157" s="626"/>
      <c r="AJ157" s="626"/>
      <c r="AK157" s="626"/>
      <c r="AL157" s="626"/>
      <c r="AM157" s="626"/>
      <c r="AN157" s="626"/>
      <c r="AO157" s="626"/>
      <c r="AP157" s="626"/>
      <c r="AQ157" s="626"/>
      <c r="AR157" s="626"/>
      <c r="AS157" s="626"/>
      <c r="AT157" s="626"/>
      <c r="AU157" s="626"/>
      <c r="AV157" s="626"/>
      <c r="AW157" s="626"/>
      <c r="AX157" s="626"/>
      <c r="AY157" s="626"/>
      <c r="AZ157" s="626"/>
      <c r="BA157" s="626"/>
      <c r="BB157" s="626"/>
      <c r="BC157" s="626"/>
      <c r="BD157" s="626"/>
      <c r="BE157" s="626"/>
      <c r="BF157" s="626"/>
      <c r="BG157" s="626"/>
      <c r="BH157" s="626"/>
      <c r="BI157" s="626"/>
      <c r="BJ157" s="626"/>
      <c r="BK157" s="626"/>
      <c r="BL157" s="626"/>
      <c r="BM157" s="626"/>
    </row>
    <row r="158" spans="17:65" x14ac:dyDescent="0.35">
      <c r="Q158" s="544"/>
      <c r="W158" s="626"/>
      <c r="X158" s="626"/>
      <c r="Y158" s="626"/>
      <c r="Z158" s="626"/>
      <c r="AA158" s="626"/>
      <c r="AB158" s="626"/>
      <c r="AC158" s="626"/>
      <c r="AD158" s="626"/>
      <c r="AE158" s="626"/>
      <c r="AF158" s="626"/>
      <c r="AG158" s="626"/>
      <c r="AH158" s="626"/>
      <c r="AI158" s="626"/>
      <c r="AJ158" s="626"/>
      <c r="AK158" s="626"/>
      <c r="AL158" s="626"/>
      <c r="AM158" s="626"/>
      <c r="AN158" s="626"/>
      <c r="AO158" s="626"/>
      <c r="AP158" s="626"/>
      <c r="AQ158" s="626"/>
      <c r="AR158" s="626"/>
      <c r="AS158" s="626"/>
      <c r="AT158" s="626"/>
      <c r="AU158" s="626"/>
      <c r="AV158" s="626"/>
      <c r="AW158" s="626"/>
      <c r="AX158" s="626"/>
      <c r="AY158" s="626"/>
      <c r="AZ158" s="626"/>
      <c r="BA158" s="626"/>
      <c r="BB158" s="626"/>
      <c r="BC158" s="626"/>
      <c r="BD158" s="626"/>
      <c r="BE158" s="626"/>
      <c r="BF158" s="626"/>
      <c r="BG158" s="626"/>
      <c r="BH158" s="626"/>
      <c r="BI158" s="626"/>
      <c r="BJ158" s="626"/>
      <c r="BK158" s="626"/>
      <c r="BL158" s="626"/>
      <c r="BM158" s="626"/>
    </row>
    <row r="159" spans="17:65" x14ac:dyDescent="0.35">
      <c r="Q159" s="544"/>
      <c r="W159" s="626"/>
      <c r="X159" s="626"/>
      <c r="Y159" s="626"/>
      <c r="Z159" s="626"/>
      <c r="AA159" s="626"/>
      <c r="AB159" s="626"/>
      <c r="AC159" s="626"/>
      <c r="AD159" s="626"/>
      <c r="AE159" s="626"/>
      <c r="AF159" s="626"/>
      <c r="AG159" s="626"/>
      <c r="AH159" s="626"/>
      <c r="AI159" s="626"/>
      <c r="AJ159" s="626"/>
      <c r="AK159" s="626"/>
      <c r="AL159" s="626"/>
      <c r="AM159" s="626"/>
      <c r="AN159" s="626"/>
      <c r="AO159" s="626"/>
      <c r="AP159" s="626"/>
      <c r="AQ159" s="626"/>
      <c r="AR159" s="626"/>
      <c r="AS159" s="626"/>
      <c r="AT159" s="626"/>
      <c r="AU159" s="626"/>
      <c r="AV159" s="626"/>
      <c r="AW159" s="626"/>
      <c r="AX159" s="626"/>
      <c r="AY159" s="626"/>
      <c r="AZ159" s="626"/>
      <c r="BA159" s="626"/>
      <c r="BB159" s="626"/>
      <c r="BC159" s="626"/>
      <c r="BD159" s="626"/>
      <c r="BE159" s="626"/>
      <c r="BF159" s="626"/>
      <c r="BG159" s="626"/>
      <c r="BH159" s="626"/>
      <c r="BI159" s="626"/>
      <c r="BJ159" s="626"/>
      <c r="BK159" s="626"/>
      <c r="BL159" s="626"/>
      <c r="BM159" s="626"/>
    </row>
    <row r="160" spans="17:65" x14ac:dyDescent="0.35">
      <c r="Q160" s="544"/>
      <c r="W160" s="626"/>
      <c r="X160" s="626"/>
      <c r="Y160" s="626"/>
      <c r="Z160" s="626"/>
      <c r="AA160" s="626"/>
      <c r="AB160" s="626"/>
      <c r="AC160" s="626"/>
      <c r="AD160" s="626"/>
      <c r="AE160" s="626"/>
      <c r="AF160" s="626"/>
      <c r="AG160" s="626"/>
      <c r="AH160" s="626"/>
      <c r="AI160" s="626"/>
      <c r="AJ160" s="626"/>
      <c r="AK160" s="626"/>
      <c r="AL160" s="626"/>
      <c r="AM160" s="626"/>
      <c r="AN160" s="626"/>
      <c r="AO160" s="626"/>
      <c r="AP160" s="626"/>
      <c r="AQ160" s="626"/>
      <c r="AR160" s="626"/>
      <c r="AS160" s="626"/>
      <c r="AT160" s="626"/>
      <c r="AU160" s="626"/>
      <c r="AV160" s="626"/>
      <c r="AW160" s="626"/>
      <c r="AX160" s="626"/>
      <c r="AY160" s="626"/>
      <c r="AZ160" s="626"/>
      <c r="BA160" s="626"/>
      <c r="BB160" s="626"/>
      <c r="BC160" s="626"/>
      <c r="BD160" s="626"/>
      <c r="BE160" s="626"/>
      <c r="BF160" s="626"/>
      <c r="BG160" s="626"/>
      <c r="BH160" s="626"/>
      <c r="BI160" s="626"/>
      <c r="BJ160" s="626"/>
      <c r="BK160" s="626"/>
      <c r="BL160" s="626"/>
      <c r="BM160" s="626"/>
    </row>
    <row r="161" spans="1:65" x14ac:dyDescent="0.35">
      <c r="Q161" s="544"/>
      <c r="W161" s="626"/>
      <c r="X161" s="626"/>
      <c r="Y161" s="626"/>
      <c r="Z161" s="626"/>
      <c r="AA161" s="626"/>
      <c r="AB161" s="626"/>
      <c r="AC161" s="626"/>
      <c r="AD161" s="626"/>
      <c r="AE161" s="626"/>
      <c r="AF161" s="626"/>
      <c r="AG161" s="626"/>
      <c r="AH161" s="626"/>
      <c r="AI161" s="626"/>
      <c r="AJ161" s="626"/>
      <c r="AK161" s="626"/>
      <c r="AL161" s="626"/>
      <c r="AM161" s="626"/>
      <c r="AN161" s="626"/>
      <c r="AO161" s="626"/>
      <c r="AP161" s="626"/>
      <c r="AQ161" s="626"/>
      <c r="AR161" s="626"/>
      <c r="AS161" s="626"/>
      <c r="AT161" s="626"/>
      <c r="AU161" s="626"/>
      <c r="AV161" s="626"/>
      <c r="AW161" s="626"/>
      <c r="AX161" s="626"/>
      <c r="AY161" s="626"/>
      <c r="AZ161" s="626"/>
      <c r="BA161" s="626"/>
      <c r="BB161" s="626"/>
      <c r="BC161" s="626"/>
      <c r="BD161" s="626"/>
      <c r="BE161" s="626"/>
      <c r="BF161" s="626"/>
      <c r="BG161" s="626"/>
      <c r="BH161" s="626"/>
      <c r="BI161" s="626"/>
      <c r="BJ161" s="626"/>
      <c r="BK161" s="626"/>
      <c r="BL161" s="626"/>
      <c r="BM161" s="626"/>
    </row>
    <row r="162" spans="1:65" x14ac:dyDescent="0.35">
      <c r="Q162" s="544"/>
      <c r="W162" s="626"/>
      <c r="X162" s="626"/>
      <c r="Y162" s="626"/>
      <c r="Z162" s="626"/>
      <c r="AA162" s="626"/>
      <c r="AB162" s="626"/>
      <c r="AC162" s="626"/>
      <c r="AD162" s="626"/>
      <c r="AE162" s="626"/>
      <c r="AF162" s="626"/>
      <c r="AG162" s="626"/>
      <c r="AH162" s="626"/>
      <c r="AI162" s="626"/>
      <c r="AJ162" s="626"/>
      <c r="AK162" s="626"/>
      <c r="AL162" s="626"/>
      <c r="AM162" s="626"/>
      <c r="AN162" s="626"/>
      <c r="AO162" s="626"/>
      <c r="AP162" s="626"/>
      <c r="AQ162" s="626"/>
      <c r="AR162" s="626"/>
      <c r="AS162" s="626"/>
      <c r="AT162" s="626"/>
      <c r="AU162" s="626"/>
      <c r="AV162" s="626"/>
      <c r="AW162" s="626"/>
      <c r="AX162" s="626"/>
      <c r="AY162" s="626"/>
      <c r="AZ162" s="626"/>
      <c r="BA162" s="626"/>
      <c r="BB162" s="626"/>
      <c r="BC162" s="626"/>
      <c r="BD162" s="626"/>
      <c r="BE162" s="626"/>
      <c r="BF162" s="626"/>
      <c r="BG162" s="626"/>
      <c r="BH162" s="626"/>
      <c r="BI162" s="626"/>
      <c r="BJ162" s="626"/>
      <c r="BK162" s="626"/>
      <c r="BL162" s="626"/>
      <c r="BM162" s="626"/>
    </row>
    <row r="163" spans="1:65" x14ac:dyDescent="0.35">
      <c r="A163" s="230"/>
      <c r="B163" s="11"/>
      <c r="C163" s="11"/>
      <c r="D163" s="575"/>
      <c r="E163" s="575"/>
      <c r="F163" s="575"/>
      <c r="G163" s="575"/>
      <c r="H163" s="575"/>
      <c r="I163" s="575"/>
      <c r="J163" s="575"/>
      <c r="K163" s="575"/>
      <c r="L163" s="575"/>
      <c r="M163" s="575"/>
      <c r="N163" s="575"/>
      <c r="Q163" s="190"/>
      <c r="W163" s="626"/>
      <c r="X163" s="626"/>
      <c r="Y163" s="626"/>
      <c r="Z163" s="626"/>
      <c r="AA163" s="626"/>
      <c r="AB163" s="626"/>
      <c r="AC163" s="626"/>
      <c r="AD163" s="626"/>
      <c r="AE163" s="626"/>
      <c r="AF163" s="626"/>
      <c r="AG163" s="626"/>
      <c r="AH163" s="626"/>
      <c r="AI163" s="626"/>
      <c r="AJ163" s="626"/>
      <c r="AK163" s="626"/>
      <c r="AL163" s="626"/>
      <c r="AM163" s="626"/>
      <c r="AN163" s="626"/>
      <c r="AO163" s="626"/>
      <c r="AP163" s="626"/>
      <c r="AQ163" s="626"/>
      <c r="AR163" s="626"/>
      <c r="AS163" s="626"/>
      <c r="AT163" s="626"/>
      <c r="AU163" s="626"/>
      <c r="AV163" s="626"/>
      <c r="AW163" s="626"/>
      <c r="AX163" s="626"/>
      <c r="AY163" s="626"/>
      <c r="AZ163" s="626"/>
      <c r="BA163" s="626"/>
      <c r="BB163" s="626"/>
      <c r="BC163" s="626"/>
      <c r="BD163" s="626"/>
      <c r="BE163" s="626"/>
      <c r="BF163" s="626"/>
      <c r="BG163" s="626"/>
      <c r="BH163" s="626"/>
      <c r="BI163" s="626"/>
      <c r="BJ163" s="626"/>
      <c r="BK163" s="626"/>
      <c r="BL163" s="626"/>
      <c r="BM163" s="626"/>
    </row>
    <row r="164" spans="1:65" x14ac:dyDescent="0.35">
      <c r="A164" s="230"/>
      <c r="B164" s="11"/>
      <c r="C164" s="11"/>
      <c r="D164" s="575"/>
      <c r="E164" s="575"/>
      <c r="F164" s="575"/>
      <c r="G164" s="575"/>
      <c r="H164" s="575"/>
      <c r="I164" s="575"/>
      <c r="J164" s="575"/>
      <c r="K164" s="575"/>
      <c r="L164" s="575"/>
      <c r="M164" s="575"/>
      <c r="N164" s="575"/>
      <c r="Q164" s="190"/>
      <c r="W164" s="626"/>
      <c r="X164" s="626"/>
      <c r="Y164" s="626"/>
      <c r="Z164" s="626"/>
      <c r="AA164" s="626"/>
      <c r="AB164" s="626"/>
      <c r="AC164" s="626"/>
      <c r="AD164" s="626"/>
      <c r="AE164" s="626"/>
      <c r="AF164" s="626"/>
      <c r="AG164" s="626"/>
      <c r="AH164" s="626"/>
      <c r="AI164" s="626"/>
      <c r="AJ164" s="626"/>
      <c r="AK164" s="626"/>
      <c r="AL164" s="626"/>
      <c r="AM164" s="626"/>
      <c r="AN164" s="626"/>
      <c r="AO164" s="626"/>
      <c r="AP164" s="626"/>
      <c r="AQ164" s="626"/>
      <c r="AR164" s="626"/>
      <c r="AS164" s="626"/>
      <c r="AT164" s="626"/>
      <c r="AU164" s="626"/>
      <c r="AV164" s="626"/>
      <c r="AW164" s="626"/>
      <c r="AX164" s="626"/>
      <c r="AY164" s="626"/>
      <c r="AZ164" s="626"/>
      <c r="BA164" s="626"/>
      <c r="BB164" s="626"/>
      <c r="BC164" s="626"/>
      <c r="BD164" s="626"/>
      <c r="BE164" s="626"/>
      <c r="BF164" s="626"/>
      <c r="BG164" s="626"/>
      <c r="BH164" s="626"/>
      <c r="BI164" s="626"/>
      <c r="BJ164" s="626"/>
      <c r="BK164" s="626"/>
      <c r="BL164" s="626"/>
      <c r="BM164" s="626"/>
    </row>
    <row r="165" spans="1:65" x14ac:dyDescent="0.35">
      <c r="A165" s="230"/>
      <c r="B165" s="11"/>
      <c r="C165" s="11"/>
      <c r="D165" s="575"/>
      <c r="E165" s="575"/>
      <c r="F165" s="575"/>
      <c r="G165" s="575"/>
      <c r="H165" s="575"/>
      <c r="I165" s="575"/>
      <c r="J165" s="575"/>
      <c r="K165" s="575"/>
      <c r="L165" s="575"/>
      <c r="M165" s="575"/>
      <c r="N165" s="575"/>
      <c r="Q165" s="190"/>
      <c r="W165" s="626"/>
      <c r="X165" s="626"/>
      <c r="Y165" s="626"/>
      <c r="Z165" s="626"/>
      <c r="AA165" s="626"/>
      <c r="AB165" s="626"/>
      <c r="AC165" s="626"/>
      <c r="AD165" s="626"/>
      <c r="AE165" s="626"/>
      <c r="AF165" s="626"/>
      <c r="AG165" s="626"/>
      <c r="AH165" s="626"/>
      <c r="AI165" s="626"/>
      <c r="AJ165" s="626"/>
      <c r="AK165" s="626"/>
      <c r="AL165" s="626"/>
      <c r="AM165" s="626"/>
      <c r="AN165" s="626"/>
      <c r="AO165" s="626"/>
      <c r="AP165" s="626"/>
      <c r="AQ165" s="626"/>
      <c r="AR165" s="626"/>
      <c r="AS165" s="626"/>
      <c r="AT165" s="626"/>
      <c r="AU165" s="626"/>
      <c r="AV165" s="626"/>
      <c r="AW165" s="626"/>
      <c r="AX165" s="626"/>
      <c r="AY165" s="626"/>
      <c r="AZ165" s="626"/>
      <c r="BA165" s="626"/>
      <c r="BB165" s="626"/>
      <c r="BC165" s="626"/>
      <c r="BD165" s="626"/>
      <c r="BE165" s="626"/>
      <c r="BF165" s="626"/>
      <c r="BG165" s="626"/>
      <c r="BH165" s="626"/>
      <c r="BI165" s="626"/>
      <c r="BJ165" s="626"/>
      <c r="BK165" s="626"/>
      <c r="BL165" s="626"/>
      <c r="BM165" s="626"/>
    </row>
    <row r="166" spans="1:65" x14ac:dyDescent="0.35">
      <c r="A166" s="230"/>
      <c r="B166" s="11"/>
      <c r="C166" s="11"/>
      <c r="D166" s="575"/>
      <c r="E166" s="575"/>
      <c r="F166" s="575"/>
      <c r="G166" s="575"/>
      <c r="H166" s="575"/>
      <c r="I166" s="575"/>
      <c r="J166" s="575"/>
      <c r="K166" s="575"/>
      <c r="L166" s="575"/>
      <c r="M166" s="575"/>
      <c r="N166" s="575"/>
      <c r="Q166" s="190"/>
      <c r="W166" s="626"/>
      <c r="X166" s="626"/>
      <c r="Y166" s="626"/>
      <c r="Z166" s="626"/>
      <c r="AA166" s="626"/>
      <c r="AB166" s="626"/>
      <c r="AC166" s="626"/>
      <c r="AD166" s="626"/>
      <c r="AE166" s="626"/>
      <c r="AF166" s="626"/>
      <c r="AG166" s="626"/>
      <c r="AH166" s="626"/>
      <c r="AI166" s="626"/>
      <c r="AJ166" s="626"/>
      <c r="AK166" s="626"/>
      <c r="AL166" s="626"/>
      <c r="AM166" s="626"/>
      <c r="AN166" s="626"/>
      <c r="AO166" s="626"/>
      <c r="AP166" s="626"/>
      <c r="AQ166" s="626"/>
      <c r="AR166" s="626"/>
      <c r="AS166" s="626"/>
      <c r="AT166" s="626"/>
      <c r="AU166" s="626"/>
      <c r="AV166" s="626"/>
      <c r="AW166" s="626"/>
      <c r="AX166" s="626"/>
      <c r="AY166" s="626"/>
      <c r="AZ166" s="626"/>
      <c r="BA166" s="626"/>
      <c r="BB166" s="626"/>
      <c r="BC166" s="626"/>
      <c r="BD166" s="626"/>
      <c r="BE166" s="626"/>
      <c r="BF166" s="626"/>
      <c r="BG166" s="626"/>
      <c r="BH166" s="626"/>
      <c r="BI166" s="626"/>
      <c r="BJ166" s="626"/>
      <c r="BK166" s="626"/>
      <c r="BL166" s="626"/>
      <c r="BM166" s="626"/>
    </row>
    <row r="167" spans="1:65" x14ac:dyDescent="0.35">
      <c r="A167" s="230"/>
      <c r="B167" s="11"/>
      <c r="C167" s="11"/>
      <c r="D167" s="575"/>
      <c r="E167" s="575"/>
      <c r="F167" s="575"/>
      <c r="G167" s="575"/>
      <c r="H167" s="575"/>
      <c r="I167" s="575"/>
      <c r="J167" s="575"/>
      <c r="K167" s="575"/>
      <c r="L167" s="575"/>
      <c r="M167" s="575"/>
      <c r="N167" s="575"/>
      <c r="Q167" s="190"/>
      <c r="W167" s="626"/>
      <c r="X167" s="626"/>
      <c r="Y167" s="626"/>
      <c r="Z167" s="626"/>
      <c r="AA167" s="626"/>
      <c r="AB167" s="626"/>
      <c r="AC167" s="626"/>
      <c r="AD167" s="626"/>
      <c r="AE167" s="626"/>
      <c r="AF167" s="626"/>
      <c r="AG167" s="626"/>
      <c r="AH167" s="626"/>
      <c r="AI167" s="626"/>
      <c r="AJ167" s="626"/>
      <c r="AK167" s="626"/>
      <c r="AL167" s="626"/>
      <c r="AM167" s="626"/>
      <c r="AN167" s="626"/>
      <c r="AO167" s="626"/>
      <c r="AP167" s="626"/>
      <c r="AQ167" s="626"/>
      <c r="AR167" s="626"/>
      <c r="AS167" s="626"/>
      <c r="AT167" s="626"/>
      <c r="AU167" s="626"/>
      <c r="AV167" s="626"/>
      <c r="AW167" s="626"/>
      <c r="AX167" s="626"/>
      <c r="AY167" s="626"/>
      <c r="AZ167" s="626"/>
      <c r="BA167" s="626"/>
      <c r="BB167" s="626"/>
      <c r="BC167" s="626"/>
      <c r="BD167" s="626"/>
      <c r="BE167" s="626"/>
      <c r="BF167" s="626"/>
      <c r="BG167" s="626"/>
      <c r="BH167" s="626"/>
      <c r="BI167" s="626"/>
      <c r="BJ167" s="626"/>
      <c r="BK167" s="626"/>
      <c r="BL167" s="626"/>
      <c r="BM167" s="626"/>
    </row>
    <row r="168" spans="1:65" x14ac:dyDescent="0.35">
      <c r="A168" s="230"/>
      <c r="B168" s="11"/>
      <c r="C168" s="11"/>
      <c r="D168" s="575"/>
      <c r="E168" s="575"/>
      <c r="F168" s="575"/>
      <c r="G168" s="575"/>
      <c r="H168" s="575"/>
      <c r="I168" s="575"/>
      <c r="J168" s="575"/>
      <c r="K168" s="575"/>
      <c r="L168" s="575"/>
      <c r="M168" s="575"/>
      <c r="N168" s="575"/>
      <c r="Q168" s="190"/>
      <c r="W168" s="626"/>
      <c r="X168" s="626"/>
      <c r="Y168" s="626"/>
      <c r="Z168" s="626"/>
      <c r="AA168" s="626"/>
      <c r="AB168" s="626"/>
      <c r="AC168" s="626"/>
      <c r="AD168" s="626"/>
      <c r="AE168" s="626"/>
      <c r="AF168" s="626"/>
      <c r="AG168" s="626"/>
      <c r="AH168" s="626"/>
      <c r="AI168" s="626"/>
      <c r="AJ168" s="626"/>
      <c r="AK168" s="626"/>
      <c r="AL168" s="626"/>
      <c r="AM168" s="626"/>
      <c r="AN168" s="626"/>
      <c r="AO168" s="626"/>
      <c r="AP168" s="626"/>
      <c r="AQ168" s="626"/>
      <c r="AR168" s="626"/>
      <c r="AS168" s="626"/>
      <c r="AT168" s="626"/>
      <c r="AU168" s="626"/>
      <c r="AV168" s="626"/>
      <c r="AW168" s="626"/>
      <c r="AX168" s="626"/>
      <c r="AY168" s="626"/>
      <c r="AZ168" s="626"/>
      <c r="BA168" s="626"/>
      <c r="BB168" s="626"/>
      <c r="BC168" s="626"/>
      <c r="BD168" s="626"/>
      <c r="BE168" s="626"/>
      <c r="BF168" s="626"/>
      <c r="BG168" s="626"/>
      <c r="BH168" s="626"/>
      <c r="BI168" s="626"/>
      <c r="BJ168" s="626"/>
      <c r="BK168" s="626"/>
      <c r="BL168" s="626"/>
      <c r="BM168" s="626"/>
    </row>
    <row r="169" spans="1:65" x14ac:dyDescent="0.35">
      <c r="A169" s="230"/>
      <c r="B169" s="11"/>
      <c r="C169" s="11"/>
      <c r="D169" s="575"/>
      <c r="E169" s="575"/>
      <c r="F169" s="575"/>
      <c r="G169" s="575"/>
      <c r="H169" s="575"/>
      <c r="I169" s="575"/>
      <c r="J169" s="575"/>
      <c r="K169" s="575"/>
      <c r="L169" s="575"/>
      <c r="M169" s="575"/>
      <c r="N169" s="575"/>
      <c r="Q169" s="190"/>
      <c r="W169" s="626"/>
      <c r="X169" s="626"/>
      <c r="Y169" s="626"/>
      <c r="Z169" s="626"/>
      <c r="AA169" s="626"/>
      <c r="AB169" s="626"/>
      <c r="AC169" s="626"/>
      <c r="AD169" s="626"/>
      <c r="AE169" s="626"/>
      <c r="AF169" s="626"/>
      <c r="AG169" s="626"/>
      <c r="AH169" s="626"/>
      <c r="AI169" s="626"/>
      <c r="AJ169" s="626"/>
      <c r="AK169" s="626"/>
      <c r="AL169" s="626"/>
      <c r="AM169" s="626"/>
      <c r="AN169" s="626"/>
      <c r="AO169" s="626"/>
      <c r="AP169" s="626"/>
      <c r="AQ169" s="626"/>
      <c r="AR169" s="626"/>
      <c r="AS169" s="626"/>
      <c r="AT169" s="626"/>
      <c r="AU169" s="626"/>
      <c r="AV169" s="626"/>
      <c r="AW169" s="626"/>
      <c r="AX169" s="626"/>
      <c r="AY169" s="626"/>
      <c r="AZ169" s="626"/>
      <c r="BA169" s="626"/>
      <c r="BB169" s="626"/>
      <c r="BC169" s="626"/>
      <c r="BD169" s="626"/>
      <c r="BE169" s="626"/>
      <c r="BF169" s="626"/>
      <c r="BG169" s="626"/>
      <c r="BH169" s="626"/>
      <c r="BI169" s="626"/>
      <c r="BJ169" s="626"/>
      <c r="BK169" s="626"/>
      <c r="BL169" s="626"/>
      <c r="BM169" s="626"/>
    </row>
    <row r="170" spans="1:65" x14ac:dyDescent="0.35">
      <c r="A170" s="230"/>
      <c r="B170" s="11"/>
      <c r="C170" s="11"/>
      <c r="D170" s="575"/>
      <c r="E170" s="575"/>
      <c r="F170" s="575"/>
      <c r="G170" s="575"/>
      <c r="H170" s="575"/>
      <c r="I170" s="575"/>
      <c r="J170" s="575"/>
      <c r="K170" s="575"/>
      <c r="L170" s="575"/>
      <c r="M170" s="575"/>
      <c r="N170" s="575"/>
      <c r="Q170" s="190"/>
      <c r="W170" s="626"/>
      <c r="X170" s="626"/>
      <c r="Y170" s="626"/>
      <c r="Z170" s="626"/>
      <c r="AA170" s="626"/>
      <c r="AB170" s="626"/>
      <c r="AC170" s="626"/>
      <c r="AD170" s="626"/>
      <c r="AE170" s="626"/>
      <c r="AF170" s="626"/>
      <c r="AG170" s="626"/>
      <c r="AH170" s="626"/>
      <c r="AI170" s="626"/>
      <c r="AJ170" s="626"/>
      <c r="AK170" s="626"/>
      <c r="AL170" s="626"/>
      <c r="AM170" s="626"/>
      <c r="AN170" s="626"/>
      <c r="AO170" s="626"/>
      <c r="AP170" s="626"/>
      <c r="AQ170" s="626"/>
      <c r="AR170" s="626"/>
      <c r="AS170" s="626"/>
      <c r="AT170" s="626"/>
      <c r="AU170" s="626"/>
      <c r="AV170" s="626"/>
      <c r="AW170" s="626"/>
      <c r="AX170" s="626"/>
      <c r="AY170" s="626"/>
      <c r="AZ170" s="626"/>
      <c r="BA170" s="626"/>
      <c r="BB170" s="626"/>
      <c r="BC170" s="626"/>
      <c r="BD170" s="626"/>
      <c r="BE170" s="626"/>
      <c r="BF170" s="626"/>
      <c r="BG170" s="626"/>
      <c r="BH170" s="626"/>
      <c r="BI170" s="626"/>
      <c r="BJ170" s="626"/>
      <c r="BK170" s="626"/>
      <c r="BL170" s="626"/>
      <c r="BM170" s="626"/>
    </row>
    <row r="171" spans="1:65" x14ac:dyDescent="0.35">
      <c r="A171" s="230"/>
      <c r="B171" s="11"/>
      <c r="C171" s="11"/>
      <c r="D171" s="575"/>
      <c r="E171" s="575"/>
      <c r="F171" s="575"/>
      <c r="G171" s="575"/>
      <c r="H171" s="575"/>
      <c r="I171" s="575"/>
      <c r="J171" s="575"/>
      <c r="K171" s="575"/>
      <c r="L171" s="575"/>
      <c r="M171" s="575"/>
      <c r="N171" s="575"/>
      <c r="Q171" s="190"/>
      <c r="W171" s="626"/>
      <c r="X171" s="626"/>
      <c r="Y171" s="626"/>
      <c r="Z171" s="626"/>
      <c r="AA171" s="626"/>
      <c r="AB171" s="626"/>
      <c r="AC171" s="626"/>
      <c r="AD171" s="626"/>
      <c r="AE171" s="626"/>
      <c r="AF171" s="626"/>
      <c r="AG171" s="626"/>
      <c r="AH171" s="626"/>
      <c r="AI171" s="626"/>
      <c r="AJ171" s="626"/>
      <c r="AK171" s="626"/>
      <c r="AL171" s="626"/>
      <c r="AM171" s="626"/>
      <c r="AN171" s="626"/>
      <c r="AO171" s="626"/>
      <c r="AP171" s="626"/>
      <c r="AQ171" s="626"/>
      <c r="AR171" s="626"/>
      <c r="AS171" s="626"/>
      <c r="AT171" s="626"/>
      <c r="AU171" s="626"/>
      <c r="AV171" s="626"/>
      <c r="AW171" s="626"/>
      <c r="AX171" s="626"/>
      <c r="AY171" s="626"/>
      <c r="AZ171" s="626"/>
      <c r="BA171" s="626"/>
      <c r="BB171" s="626"/>
      <c r="BC171" s="626"/>
      <c r="BD171" s="626"/>
      <c r="BE171" s="626"/>
      <c r="BF171" s="626"/>
      <c r="BG171" s="626"/>
      <c r="BH171" s="626"/>
      <c r="BI171" s="626"/>
      <c r="BJ171" s="626"/>
      <c r="BK171" s="626"/>
      <c r="BL171" s="626"/>
      <c r="BM171" s="626"/>
    </row>
    <row r="172" spans="1:65" x14ac:dyDescent="0.35">
      <c r="A172" s="230"/>
      <c r="B172" s="11"/>
      <c r="C172" s="11"/>
      <c r="D172" s="575"/>
      <c r="E172" s="575"/>
      <c r="F172" s="575"/>
      <c r="G172" s="575"/>
      <c r="H172" s="575"/>
      <c r="I172" s="575"/>
      <c r="J172" s="575"/>
      <c r="K172" s="575"/>
      <c r="L172" s="575"/>
      <c r="M172" s="575"/>
      <c r="N172" s="575"/>
      <c r="Q172" s="190"/>
      <c r="W172" s="626"/>
      <c r="X172" s="626"/>
      <c r="Y172" s="626"/>
      <c r="Z172" s="626"/>
      <c r="AA172" s="626"/>
      <c r="AB172" s="626"/>
      <c r="AC172" s="626"/>
      <c r="AD172" s="626"/>
      <c r="AE172" s="626"/>
      <c r="AF172" s="626"/>
      <c r="AG172" s="626"/>
      <c r="AH172" s="626"/>
      <c r="AI172" s="626"/>
      <c r="AJ172" s="626"/>
      <c r="AK172" s="626"/>
      <c r="AL172" s="626"/>
      <c r="AM172" s="626"/>
      <c r="AN172" s="626"/>
      <c r="AO172" s="626"/>
      <c r="AP172" s="626"/>
      <c r="AQ172" s="626"/>
      <c r="AR172" s="626"/>
      <c r="AS172" s="626"/>
      <c r="AT172" s="626"/>
      <c r="AU172" s="626"/>
      <c r="AV172" s="626"/>
      <c r="AW172" s="626"/>
      <c r="AX172" s="626"/>
      <c r="AY172" s="626"/>
      <c r="AZ172" s="626"/>
      <c r="BA172" s="626"/>
      <c r="BB172" s="626"/>
      <c r="BC172" s="626"/>
      <c r="BD172" s="626"/>
      <c r="BE172" s="626"/>
      <c r="BF172" s="626"/>
      <c r="BG172" s="626"/>
      <c r="BH172" s="626"/>
      <c r="BI172" s="626"/>
      <c r="BJ172" s="626"/>
      <c r="BK172" s="626"/>
      <c r="BL172" s="626"/>
      <c r="BM172" s="626"/>
    </row>
    <row r="173" spans="1:65" x14ac:dyDescent="0.35">
      <c r="A173" s="230"/>
      <c r="B173" s="11"/>
      <c r="C173" s="11"/>
      <c r="D173" s="575"/>
      <c r="E173" s="575"/>
      <c r="F173" s="575"/>
      <c r="G173" s="575"/>
      <c r="H173" s="575"/>
      <c r="I173" s="575"/>
      <c r="J173" s="575"/>
      <c r="K173" s="575"/>
      <c r="L173" s="575"/>
      <c r="M173" s="575"/>
      <c r="N173" s="575"/>
      <c r="Q173" s="190"/>
      <c r="W173" s="626"/>
      <c r="X173" s="626"/>
      <c r="Y173" s="626"/>
      <c r="Z173" s="626"/>
      <c r="AA173" s="626"/>
      <c r="AB173" s="626"/>
      <c r="AC173" s="626"/>
      <c r="AD173" s="626"/>
      <c r="AE173" s="626"/>
      <c r="AF173" s="626"/>
      <c r="AG173" s="626"/>
      <c r="AH173" s="626"/>
      <c r="AI173" s="626"/>
      <c r="AJ173" s="626"/>
      <c r="AK173" s="626"/>
      <c r="AL173" s="626"/>
      <c r="AM173" s="626"/>
      <c r="AN173" s="626"/>
      <c r="AO173" s="626"/>
      <c r="AP173" s="626"/>
      <c r="AQ173" s="626"/>
      <c r="AR173" s="626"/>
      <c r="AS173" s="626"/>
      <c r="AT173" s="626"/>
      <c r="AU173" s="626"/>
      <c r="AV173" s="626"/>
      <c r="AW173" s="626"/>
      <c r="AX173" s="626"/>
      <c r="AY173" s="626"/>
      <c r="AZ173" s="626"/>
      <c r="BA173" s="626"/>
      <c r="BB173" s="626"/>
      <c r="BC173" s="626"/>
      <c r="BD173" s="626"/>
      <c r="BE173" s="626"/>
      <c r="BF173" s="626"/>
      <c r="BG173" s="626"/>
      <c r="BH173" s="626"/>
      <c r="BI173" s="626"/>
      <c r="BJ173" s="626"/>
      <c r="BK173" s="626"/>
      <c r="BL173" s="626"/>
      <c r="BM173" s="626"/>
    </row>
    <row r="174" spans="1:65" x14ac:dyDescent="0.35">
      <c r="A174" s="230"/>
      <c r="B174" s="11"/>
      <c r="C174" s="11"/>
      <c r="D174" s="575"/>
      <c r="E174" s="575"/>
      <c r="F174" s="575"/>
      <c r="G174" s="575"/>
      <c r="H174" s="575"/>
      <c r="I174" s="575"/>
      <c r="J174" s="575"/>
      <c r="K174" s="575"/>
      <c r="L174" s="575"/>
      <c r="M174" s="575"/>
      <c r="N174" s="575"/>
      <c r="Q174" s="190"/>
      <c r="W174" s="626"/>
      <c r="X174" s="626"/>
      <c r="Y174" s="626"/>
      <c r="Z174" s="626"/>
      <c r="AA174" s="626"/>
      <c r="AB174" s="626"/>
      <c r="AC174" s="626"/>
      <c r="AD174" s="626"/>
      <c r="AE174" s="626"/>
      <c r="AF174" s="626"/>
      <c r="AG174" s="626"/>
      <c r="AH174" s="626"/>
      <c r="AI174" s="626"/>
      <c r="AJ174" s="626"/>
      <c r="AK174" s="626"/>
      <c r="AL174" s="626"/>
      <c r="AM174" s="626"/>
      <c r="AN174" s="626"/>
      <c r="AO174" s="626"/>
      <c r="AP174" s="626"/>
      <c r="AQ174" s="626"/>
      <c r="AR174" s="626"/>
      <c r="AS174" s="626"/>
      <c r="AT174" s="626"/>
      <c r="AU174" s="626"/>
      <c r="AV174" s="626"/>
      <c r="AW174" s="626"/>
      <c r="AX174" s="626"/>
      <c r="AY174" s="626"/>
      <c r="AZ174" s="626"/>
      <c r="BA174" s="626"/>
      <c r="BB174" s="626"/>
      <c r="BC174" s="626"/>
      <c r="BD174" s="626"/>
      <c r="BE174" s="626"/>
      <c r="BF174" s="626"/>
      <c r="BG174" s="626"/>
      <c r="BH174" s="626"/>
      <c r="BI174" s="626"/>
      <c r="BJ174" s="626"/>
      <c r="BK174" s="626"/>
      <c r="BL174" s="626"/>
      <c r="BM174" s="626"/>
    </row>
    <row r="175" spans="1:65" x14ac:dyDescent="0.35">
      <c r="A175" s="230"/>
      <c r="B175" s="11"/>
      <c r="C175" s="11"/>
      <c r="D175" s="575"/>
      <c r="E175" s="575"/>
      <c r="F175" s="575"/>
      <c r="G175" s="575"/>
      <c r="H175" s="575"/>
      <c r="I175" s="575"/>
      <c r="J175" s="575"/>
      <c r="K175" s="575"/>
      <c r="L175" s="575"/>
      <c r="M175" s="575"/>
      <c r="N175" s="575"/>
      <c r="Q175" s="190"/>
      <c r="W175" s="626"/>
      <c r="X175" s="626"/>
      <c r="Y175" s="626"/>
      <c r="Z175" s="626"/>
      <c r="AA175" s="626"/>
      <c r="AB175" s="626"/>
      <c r="AC175" s="626"/>
      <c r="AD175" s="626"/>
      <c r="AE175" s="626"/>
      <c r="AF175" s="626"/>
      <c r="AG175" s="626"/>
      <c r="AH175" s="626"/>
      <c r="AI175" s="626"/>
      <c r="AJ175" s="626"/>
      <c r="AK175" s="626"/>
      <c r="AL175" s="626"/>
      <c r="AM175" s="626"/>
      <c r="AN175" s="626"/>
      <c r="AO175" s="626"/>
      <c r="AP175" s="626"/>
      <c r="AQ175" s="626"/>
      <c r="AR175" s="626"/>
      <c r="AS175" s="626"/>
      <c r="AT175" s="626"/>
      <c r="AU175" s="626"/>
      <c r="AV175" s="626"/>
      <c r="AW175" s="626"/>
      <c r="AX175" s="626"/>
      <c r="AY175" s="626"/>
      <c r="AZ175" s="626"/>
      <c r="BA175" s="626"/>
      <c r="BB175" s="626"/>
      <c r="BC175" s="626"/>
      <c r="BD175" s="626"/>
      <c r="BE175" s="626"/>
      <c r="BF175" s="626"/>
      <c r="BG175" s="626"/>
      <c r="BH175" s="626"/>
      <c r="BI175" s="626"/>
      <c r="BJ175" s="626"/>
      <c r="BK175" s="626"/>
      <c r="BL175" s="626"/>
      <c r="BM175" s="626"/>
    </row>
    <row r="176" spans="1:65" x14ac:dyDescent="0.35">
      <c r="A176" s="230"/>
      <c r="B176" s="11"/>
      <c r="C176" s="11"/>
      <c r="D176" s="575"/>
      <c r="E176" s="575"/>
      <c r="F176" s="575"/>
      <c r="G176" s="575"/>
      <c r="H176" s="575"/>
      <c r="I176" s="575"/>
      <c r="J176" s="575"/>
      <c r="K176" s="575"/>
      <c r="L176" s="575"/>
      <c r="M176" s="575"/>
      <c r="N176" s="575"/>
      <c r="Q176" s="190"/>
      <c r="W176" s="626"/>
      <c r="X176" s="626"/>
      <c r="Y176" s="626"/>
      <c r="Z176" s="626"/>
      <c r="AA176" s="626"/>
      <c r="AB176" s="626"/>
      <c r="AC176" s="626"/>
      <c r="AD176" s="626"/>
      <c r="AE176" s="626"/>
      <c r="AF176" s="626"/>
      <c r="AG176" s="626"/>
      <c r="AH176" s="626"/>
      <c r="AI176" s="626"/>
      <c r="AJ176" s="626"/>
      <c r="AK176" s="626"/>
      <c r="AL176" s="626"/>
      <c r="AM176" s="626"/>
      <c r="AN176" s="626"/>
      <c r="AO176" s="626"/>
      <c r="AP176" s="626"/>
      <c r="AQ176" s="626"/>
      <c r="AR176" s="626"/>
      <c r="AS176" s="626"/>
      <c r="AT176" s="626"/>
      <c r="AU176" s="626"/>
      <c r="AV176" s="626"/>
      <c r="AW176" s="626"/>
      <c r="AX176" s="626"/>
      <c r="AY176" s="626"/>
      <c r="AZ176" s="626"/>
      <c r="BA176" s="626"/>
      <c r="BB176" s="626"/>
      <c r="BC176" s="626"/>
      <c r="BD176" s="626"/>
      <c r="BE176" s="626"/>
      <c r="BF176" s="626"/>
      <c r="BG176" s="626"/>
      <c r="BH176" s="626"/>
      <c r="BI176" s="626"/>
      <c r="BJ176" s="626"/>
      <c r="BK176" s="626"/>
      <c r="BL176" s="626"/>
      <c r="BM176" s="626"/>
    </row>
    <row r="177" spans="1:65" x14ac:dyDescent="0.35">
      <c r="A177" s="230"/>
      <c r="B177" s="11"/>
      <c r="C177" s="11"/>
      <c r="D177" s="575"/>
      <c r="E177" s="575"/>
      <c r="F177" s="575"/>
      <c r="G177" s="575"/>
      <c r="H177" s="575"/>
      <c r="I177" s="575"/>
      <c r="J177" s="575"/>
      <c r="K177" s="575"/>
      <c r="L177" s="575"/>
      <c r="M177" s="575"/>
      <c r="N177" s="575"/>
      <c r="Q177" s="190"/>
      <c r="W177" s="626"/>
      <c r="X177" s="626"/>
      <c r="Y177" s="626"/>
      <c r="Z177" s="626"/>
      <c r="AA177" s="626"/>
      <c r="AB177" s="626"/>
      <c r="AC177" s="626"/>
      <c r="AD177" s="626"/>
      <c r="AE177" s="626"/>
      <c r="AF177" s="626"/>
      <c r="AG177" s="626"/>
      <c r="AH177" s="626"/>
      <c r="AI177" s="626"/>
      <c r="AJ177" s="626"/>
      <c r="AK177" s="626"/>
      <c r="AL177" s="626"/>
      <c r="AM177" s="626"/>
      <c r="AN177" s="626"/>
      <c r="AO177" s="626"/>
      <c r="AP177" s="626"/>
      <c r="AQ177" s="626"/>
      <c r="AR177" s="626"/>
      <c r="AS177" s="626"/>
      <c r="AT177" s="626"/>
      <c r="AU177" s="626"/>
      <c r="AV177" s="626"/>
      <c r="AW177" s="626"/>
      <c r="AX177" s="626"/>
      <c r="AY177" s="626"/>
      <c r="AZ177" s="626"/>
      <c r="BA177" s="626"/>
      <c r="BB177" s="626"/>
      <c r="BC177" s="626"/>
      <c r="BD177" s="626"/>
      <c r="BE177" s="626"/>
      <c r="BF177" s="626"/>
      <c r="BG177" s="626"/>
      <c r="BH177" s="626"/>
      <c r="BI177" s="626"/>
      <c r="BJ177" s="626"/>
      <c r="BK177" s="626"/>
      <c r="BL177" s="626"/>
      <c r="BM177" s="626"/>
    </row>
    <row r="178" spans="1:65" x14ac:dyDescent="0.35">
      <c r="A178" s="230"/>
      <c r="B178" s="11"/>
      <c r="C178" s="11"/>
      <c r="D178" s="575"/>
      <c r="E178" s="575"/>
      <c r="F178" s="575"/>
      <c r="G178" s="575"/>
      <c r="H178" s="575"/>
      <c r="I178" s="575"/>
      <c r="J178" s="575"/>
      <c r="K178" s="575"/>
      <c r="L178" s="575"/>
      <c r="M178" s="575"/>
      <c r="N178" s="575"/>
      <c r="Q178" s="190"/>
      <c r="W178" s="626"/>
      <c r="X178" s="626"/>
      <c r="Y178" s="626"/>
      <c r="Z178" s="626"/>
      <c r="AA178" s="626"/>
      <c r="AB178" s="626"/>
      <c r="AC178" s="626"/>
      <c r="AD178" s="626"/>
      <c r="AE178" s="626"/>
      <c r="AF178" s="626"/>
      <c r="AG178" s="626"/>
      <c r="AH178" s="626"/>
      <c r="AI178" s="626"/>
      <c r="AJ178" s="626"/>
      <c r="AK178" s="626"/>
      <c r="AL178" s="626"/>
      <c r="AM178" s="626"/>
      <c r="AN178" s="626"/>
      <c r="AO178" s="626"/>
      <c r="AP178" s="626"/>
      <c r="AQ178" s="626"/>
      <c r="AR178" s="626"/>
      <c r="AS178" s="626"/>
      <c r="AT178" s="626"/>
      <c r="AU178" s="626"/>
      <c r="AV178" s="626"/>
      <c r="AW178" s="626"/>
      <c r="AX178" s="626"/>
      <c r="AY178" s="626"/>
      <c r="AZ178" s="626"/>
      <c r="BA178" s="626"/>
      <c r="BB178" s="626"/>
      <c r="BC178" s="626"/>
      <c r="BD178" s="626"/>
      <c r="BE178" s="626"/>
      <c r="BF178" s="626"/>
      <c r="BG178" s="626"/>
      <c r="BH178" s="626"/>
      <c r="BI178" s="626"/>
      <c r="BJ178" s="626"/>
      <c r="BK178" s="626"/>
      <c r="BL178" s="626"/>
      <c r="BM178" s="626"/>
    </row>
    <row r="179" spans="1:65" x14ac:dyDescent="0.35">
      <c r="A179" s="230"/>
      <c r="B179" s="11"/>
      <c r="C179" s="11"/>
      <c r="D179" s="575"/>
      <c r="E179" s="575"/>
      <c r="F179" s="575"/>
      <c r="G179" s="575"/>
      <c r="H179" s="575"/>
      <c r="I179" s="575"/>
      <c r="J179" s="575"/>
      <c r="K179" s="575"/>
      <c r="L179" s="575"/>
      <c r="M179" s="575"/>
      <c r="N179" s="575"/>
      <c r="Q179" s="190"/>
      <c r="W179" s="626"/>
      <c r="X179" s="626"/>
      <c r="Y179" s="626"/>
      <c r="Z179" s="626"/>
      <c r="AA179" s="626"/>
      <c r="AB179" s="626"/>
      <c r="AC179" s="626"/>
      <c r="AD179" s="626"/>
      <c r="AE179" s="626"/>
      <c r="AF179" s="626"/>
      <c r="AG179" s="626"/>
      <c r="AH179" s="626"/>
      <c r="AI179" s="626"/>
      <c r="AJ179" s="626"/>
      <c r="AK179" s="626"/>
      <c r="AL179" s="626"/>
      <c r="AM179" s="626"/>
      <c r="AN179" s="626"/>
      <c r="AO179" s="626"/>
      <c r="AP179" s="626"/>
      <c r="AQ179" s="626"/>
      <c r="AR179" s="626"/>
      <c r="AS179" s="626"/>
      <c r="AT179" s="626"/>
      <c r="AU179" s="626"/>
      <c r="AV179" s="626"/>
      <c r="AW179" s="626"/>
      <c r="AX179" s="626"/>
      <c r="AY179" s="626"/>
      <c r="AZ179" s="626"/>
      <c r="BA179" s="626"/>
      <c r="BB179" s="626"/>
      <c r="BC179" s="626"/>
      <c r="BD179" s="626"/>
      <c r="BE179" s="626"/>
      <c r="BF179" s="626"/>
      <c r="BG179" s="626"/>
      <c r="BH179" s="626"/>
      <c r="BI179" s="626"/>
      <c r="BJ179" s="626"/>
      <c r="BK179" s="626"/>
      <c r="BL179" s="626"/>
      <c r="BM179" s="626"/>
    </row>
    <row r="180" spans="1:65" x14ac:dyDescent="0.35">
      <c r="A180" s="230"/>
      <c r="B180" s="11"/>
      <c r="C180" s="11"/>
      <c r="D180" s="575"/>
      <c r="E180" s="575"/>
      <c r="F180" s="575"/>
      <c r="G180" s="575"/>
      <c r="H180" s="575"/>
      <c r="I180" s="575"/>
      <c r="J180" s="575"/>
      <c r="K180" s="575"/>
      <c r="L180" s="575"/>
      <c r="M180" s="575"/>
      <c r="N180" s="575"/>
      <c r="Q180" s="190"/>
      <c r="W180" s="626"/>
      <c r="X180" s="626"/>
      <c r="Y180" s="626"/>
      <c r="Z180" s="626"/>
      <c r="AA180" s="626"/>
      <c r="AB180" s="626"/>
      <c r="AC180" s="626"/>
      <c r="AD180" s="626"/>
      <c r="AE180" s="626"/>
      <c r="AF180" s="626"/>
      <c r="AG180" s="626"/>
      <c r="AH180" s="626"/>
      <c r="AI180" s="626"/>
      <c r="AJ180" s="626"/>
      <c r="AK180" s="626"/>
      <c r="AL180" s="626"/>
      <c r="AM180" s="626"/>
      <c r="AN180" s="626"/>
      <c r="AO180" s="626"/>
      <c r="AP180" s="626"/>
      <c r="AQ180" s="626"/>
      <c r="AR180" s="626"/>
      <c r="AS180" s="626"/>
      <c r="AT180" s="626"/>
      <c r="AU180" s="626"/>
      <c r="AV180" s="626"/>
      <c r="AW180" s="626"/>
      <c r="AX180" s="626"/>
      <c r="AY180" s="626"/>
      <c r="AZ180" s="626"/>
      <c r="BA180" s="626"/>
      <c r="BB180" s="626"/>
      <c r="BC180" s="626"/>
      <c r="BD180" s="626"/>
      <c r="BE180" s="626"/>
      <c r="BF180" s="626"/>
      <c r="BG180" s="626"/>
      <c r="BH180" s="626"/>
      <c r="BI180" s="626"/>
      <c r="BJ180" s="626"/>
      <c r="BK180" s="626"/>
      <c r="BL180" s="626"/>
      <c r="BM180" s="626"/>
    </row>
    <row r="181" spans="1:65" x14ac:dyDescent="0.35">
      <c r="A181" s="230"/>
      <c r="B181" s="11"/>
      <c r="C181" s="11"/>
      <c r="D181" s="575"/>
      <c r="E181" s="575"/>
      <c r="F181" s="575"/>
      <c r="G181" s="575"/>
      <c r="H181" s="575"/>
      <c r="I181" s="575"/>
      <c r="J181" s="575"/>
      <c r="K181" s="575"/>
      <c r="L181" s="575"/>
      <c r="M181" s="575"/>
      <c r="N181" s="575"/>
      <c r="Q181" s="190"/>
      <c r="W181" s="626"/>
      <c r="X181" s="626"/>
      <c r="Y181" s="626"/>
      <c r="Z181" s="626"/>
      <c r="AA181" s="626"/>
      <c r="AB181" s="626"/>
      <c r="AC181" s="626"/>
      <c r="AD181" s="626"/>
      <c r="AE181" s="626"/>
      <c r="AF181" s="626"/>
      <c r="AG181" s="626"/>
      <c r="AH181" s="626"/>
      <c r="AI181" s="626"/>
      <c r="AJ181" s="626"/>
      <c r="AK181" s="626"/>
      <c r="AL181" s="626"/>
      <c r="AM181" s="626"/>
      <c r="AN181" s="626"/>
      <c r="AO181" s="626"/>
      <c r="AP181" s="626"/>
      <c r="AQ181" s="626"/>
      <c r="AR181" s="626"/>
      <c r="AS181" s="626"/>
      <c r="AT181" s="626"/>
      <c r="AU181" s="626"/>
      <c r="AV181" s="626"/>
      <c r="AW181" s="626"/>
      <c r="AX181" s="626"/>
      <c r="AY181" s="626"/>
      <c r="AZ181" s="626"/>
      <c r="BA181" s="626"/>
      <c r="BB181" s="626"/>
      <c r="BC181" s="626"/>
      <c r="BD181" s="626"/>
      <c r="BE181" s="626"/>
      <c r="BF181" s="626"/>
      <c r="BG181" s="626"/>
      <c r="BH181" s="626"/>
      <c r="BI181" s="626"/>
      <c r="BJ181" s="626"/>
      <c r="BK181" s="626"/>
      <c r="BL181" s="626"/>
      <c r="BM181" s="626"/>
    </row>
    <row r="182" spans="1:65" x14ac:dyDescent="0.35">
      <c r="A182" s="230"/>
      <c r="B182" s="11"/>
      <c r="C182" s="11"/>
      <c r="D182" s="575"/>
      <c r="E182" s="575"/>
      <c r="F182" s="575"/>
      <c r="G182" s="575"/>
      <c r="H182" s="575"/>
      <c r="I182" s="575"/>
      <c r="J182" s="575"/>
      <c r="K182" s="575"/>
      <c r="L182" s="575"/>
      <c r="M182" s="575"/>
      <c r="N182" s="575"/>
      <c r="Q182" s="190"/>
      <c r="W182" s="626"/>
      <c r="X182" s="626"/>
      <c r="Y182" s="626"/>
      <c r="Z182" s="626"/>
      <c r="AA182" s="626"/>
      <c r="AB182" s="626"/>
      <c r="AC182" s="626"/>
      <c r="AD182" s="626"/>
      <c r="AE182" s="626"/>
      <c r="AF182" s="626"/>
      <c r="AG182" s="626"/>
      <c r="AH182" s="626"/>
      <c r="AI182" s="626"/>
      <c r="AJ182" s="626"/>
      <c r="AK182" s="626"/>
      <c r="AL182" s="626"/>
      <c r="AM182" s="626"/>
      <c r="AN182" s="626"/>
      <c r="AO182" s="626"/>
      <c r="AP182" s="626"/>
      <c r="AQ182" s="626"/>
      <c r="AR182" s="626"/>
      <c r="AS182" s="626"/>
      <c r="AT182" s="626"/>
      <c r="AU182" s="626"/>
      <c r="AV182" s="626"/>
      <c r="AW182" s="626"/>
      <c r="AX182" s="626"/>
      <c r="AY182" s="626"/>
      <c r="AZ182" s="626"/>
      <c r="BA182" s="626"/>
      <c r="BB182" s="626"/>
      <c r="BC182" s="626"/>
      <c r="BD182" s="626"/>
      <c r="BE182" s="626"/>
      <c r="BF182" s="626"/>
      <c r="BG182" s="626"/>
      <c r="BH182" s="626"/>
      <c r="BI182" s="626"/>
      <c r="BJ182" s="626"/>
      <c r="BK182" s="626"/>
      <c r="BL182" s="626"/>
      <c r="BM182" s="626"/>
    </row>
    <row r="183" spans="1:65" x14ac:dyDescent="0.35">
      <c r="A183" s="230"/>
      <c r="B183" s="11"/>
      <c r="C183" s="11"/>
      <c r="D183" s="575"/>
      <c r="E183" s="575"/>
      <c r="F183" s="575"/>
      <c r="G183" s="575"/>
      <c r="H183" s="575"/>
      <c r="I183" s="575"/>
      <c r="J183" s="575"/>
      <c r="K183" s="575"/>
      <c r="L183" s="575"/>
      <c r="M183" s="575"/>
      <c r="N183" s="575"/>
      <c r="Q183" s="190"/>
      <c r="W183" s="626"/>
      <c r="X183" s="626"/>
      <c r="Y183" s="626"/>
      <c r="Z183" s="626"/>
      <c r="AA183" s="626"/>
      <c r="AB183" s="626"/>
      <c r="AC183" s="626"/>
      <c r="AD183" s="626"/>
      <c r="AE183" s="626"/>
      <c r="AF183" s="626"/>
      <c r="AG183" s="626"/>
      <c r="AH183" s="626"/>
      <c r="AI183" s="626"/>
      <c r="AJ183" s="626"/>
      <c r="AK183" s="626"/>
      <c r="AL183" s="626"/>
      <c r="AM183" s="626"/>
      <c r="AN183" s="626"/>
      <c r="AO183" s="626"/>
      <c r="AP183" s="626"/>
      <c r="AQ183" s="626"/>
      <c r="AR183" s="626"/>
      <c r="AS183" s="626"/>
      <c r="AT183" s="626"/>
      <c r="AU183" s="626"/>
      <c r="AV183" s="626"/>
      <c r="AW183" s="626"/>
      <c r="AX183" s="626"/>
      <c r="AY183" s="626"/>
      <c r="AZ183" s="626"/>
      <c r="BA183" s="626"/>
      <c r="BB183" s="626"/>
      <c r="BC183" s="626"/>
      <c r="BD183" s="626"/>
      <c r="BE183" s="626"/>
      <c r="BF183" s="626"/>
      <c r="BG183" s="626"/>
      <c r="BH183" s="626"/>
      <c r="BI183" s="626"/>
      <c r="BJ183" s="626"/>
      <c r="BK183" s="626"/>
      <c r="BL183" s="626"/>
      <c r="BM183" s="626"/>
    </row>
    <row r="184" spans="1:65" x14ac:dyDescent="0.35">
      <c r="A184" s="230"/>
      <c r="B184" s="11"/>
      <c r="C184" s="11"/>
      <c r="D184" s="575"/>
      <c r="E184" s="575"/>
      <c r="F184" s="575"/>
      <c r="G184" s="575"/>
      <c r="H184" s="575"/>
      <c r="I184" s="575"/>
      <c r="J184" s="575"/>
      <c r="K184" s="575"/>
      <c r="L184" s="575"/>
      <c r="M184" s="575"/>
      <c r="N184" s="575"/>
      <c r="Q184" s="190"/>
      <c r="W184" s="626"/>
      <c r="X184" s="626"/>
      <c r="Y184" s="626"/>
      <c r="Z184" s="626"/>
      <c r="AA184" s="626"/>
      <c r="AB184" s="626"/>
      <c r="AC184" s="626"/>
      <c r="AD184" s="626"/>
      <c r="AE184" s="626"/>
      <c r="AF184" s="626"/>
      <c r="AG184" s="626"/>
      <c r="AH184" s="626"/>
      <c r="AI184" s="626"/>
      <c r="AJ184" s="626"/>
      <c r="AK184" s="626"/>
      <c r="AL184" s="626"/>
      <c r="AM184" s="626"/>
      <c r="AN184" s="626"/>
      <c r="AO184" s="626"/>
      <c r="AP184" s="626"/>
      <c r="AQ184" s="626"/>
      <c r="AR184" s="626"/>
      <c r="AS184" s="626"/>
      <c r="AT184" s="626"/>
      <c r="AU184" s="626"/>
      <c r="AV184" s="626"/>
      <c r="AW184" s="626"/>
      <c r="AX184" s="626"/>
      <c r="AY184" s="626"/>
      <c r="AZ184" s="626"/>
      <c r="BA184" s="626"/>
      <c r="BB184" s="626"/>
      <c r="BC184" s="626"/>
      <c r="BD184" s="626"/>
      <c r="BE184" s="626"/>
      <c r="BF184" s="626"/>
      <c r="BG184" s="626"/>
      <c r="BH184" s="626"/>
      <c r="BI184" s="626"/>
      <c r="BJ184" s="626"/>
      <c r="BK184" s="626"/>
      <c r="BL184" s="626"/>
      <c r="BM184" s="626"/>
    </row>
    <row r="185" spans="1:65" x14ac:dyDescent="0.35">
      <c r="A185" s="230"/>
      <c r="B185" s="11"/>
      <c r="C185" s="11"/>
      <c r="D185" s="575"/>
      <c r="E185" s="575"/>
      <c r="F185" s="575"/>
      <c r="G185" s="575"/>
      <c r="H185" s="575"/>
      <c r="I185" s="575"/>
      <c r="J185" s="575"/>
      <c r="K185" s="575"/>
      <c r="L185" s="575"/>
      <c r="M185" s="575"/>
      <c r="N185" s="575"/>
      <c r="Q185" s="190"/>
      <c r="W185" s="626"/>
      <c r="X185" s="626"/>
      <c r="Y185" s="626"/>
      <c r="Z185" s="626"/>
      <c r="AA185" s="626"/>
      <c r="AB185" s="626"/>
      <c r="AC185" s="626"/>
      <c r="AD185" s="626"/>
      <c r="AE185" s="626"/>
      <c r="AF185" s="626"/>
      <c r="AG185" s="626"/>
      <c r="AH185" s="626"/>
      <c r="AI185" s="626"/>
      <c r="AJ185" s="626"/>
      <c r="AK185" s="626"/>
      <c r="AL185" s="626"/>
      <c r="AM185" s="626"/>
      <c r="AN185" s="626"/>
      <c r="AO185" s="626"/>
      <c r="AP185" s="626"/>
      <c r="AQ185" s="626"/>
      <c r="AR185" s="626"/>
      <c r="AS185" s="626"/>
      <c r="AT185" s="626"/>
      <c r="AU185" s="626"/>
      <c r="AV185" s="626"/>
      <c r="AW185" s="626"/>
      <c r="AX185" s="626"/>
      <c r="AY185" s="626"/>
      <c r="AZ185" s="626"/>
      <c r="BA185" s="626"/>
      <c r="BB185" s="626"/>
      <c r="BC185" s="626"/>
      <c r="BD185" s="626"/>
      <c r="BE185" s="626"/>
      <c r="BF185" s="626"/>
      <c r="BG185" s="626"/>
      <c r="BH185" s="626"/>
      <c r="BI185" s="626"/>
      <c r="BJ185" s="626"/>
      <c r="BK185" s="626"/>
      <c r="BL185" s="626"/>
      <c r="BM185" s="626"/>
    </row>
    <row r="186" spans="1:65" x14ac:dyDescent="0.35">
      <c r="A186" s="230"/>
      <c r="B186" s="11"/>
      <c r="C186" s="11"/>
      <c r="D186" s="575"/>
      <c r="E186" s="575"/>
      <c r="F186" s="575"/>
      <c r="G186" s="575"/>
      <c r="H186" s="575"/>
      <c r="I186" s="575"/>
      <c r="J186" s="575"/>
      <c r="K186" s="575"/>
      <c r="L186" s="575"/>
      <c r="M186" s="575"/>
      <c r="N186" s="575"/>
      <c r="Q186" s="190"/>
      <c r="W186" s="626"/>
      <c r="X186" s="626"/>
      <c r="Y186" s="626"/>
      <c r="Z186" s="626"/>
      <c r="AA186" s="626"/>
      <c r="AB186" s="626"/>
      <c r="AC186" s="626"/>
      <c r="AD186" s="626"/>
      <c r="AE186" s="626"/>
      <c r="AF186" s="626"/>
      <c r="AG186" s="626"/>
      <c r="AH186" s="626"/>
      <c r="AI186" s="626"/>
      <c r="AJ186" s="626"/>
      <c r="AK186" s="626"/>
      <c r="AL186" s="626"/>
      <c r="AM186" s="626"/>
      <c r="AN186" s="626"/>
      <c r="AO186" s="626"/>
      <c r="AP186" s="626"/>
      <c r="AQ186" s="626"/>
      <c r="AR186" s="626"/>
      <c r="AS186" s="626"/>
      <c r="AT186" s="626"/>
      <c r="AU186" s="626"/>
      <c r="AV186" s="626"/>
      <c r="AW186" s="626"/>
      <c r="AX186" s="626"/>
      <c r="AY186" s="626"/>
      <c r="AZ186" s="626"/>
      <c r="BA186" s="626"/>
      <c r="BB186" s="626"/>
      <c r="BC186" s="626"/>
      <c r="BD186" s="626"/>
      <c r="BE186" s="626"/>
      <c r="BF186" s="626"/>
      <c r="BG186" s="626"/>
      <c r="BH186" s="626"/>
      <c r="BI186" s="626"/>
      <c r="BJ186" s="626"/>
      <c r="BK186" s="626"/>
      <c r="BL186" s="626"/>
      <c r="BM186" s="626"/>
    </row>
    <row r="187" spans="1:65" x14ac:dyDescent="0.35">
      <c r="A187" s="230"/>
      <c r="B187" s="11"/>
      <c r="C187" s="11"/>
      <c r="D187" s="575"/>
      <c r="E187" s="575"/>
      <c r="F187" s="575"/>
      <c r="G187" s="575"/>
      <c r="H187" s="575"/>
      <c r="I187" s="575"/>
      <c r="J187" s="575"/>
      <c r="K187" s="575"/>
      <c r="L187" s="575"/>
      <c r="M187" s="575"/>
      <c r="N187" s="575"/>
      <c r="Q187" s="190"/>
      <c r="W187" s="626"/>
      <c r="X187" s="626"/>
      <c r="Y187" s="626"/>
      <c r="Z187" s="626"/>
      <c r="AA187" s="626"/>
      <c r="AB187" s="626"/>
      <c r="AC187" s="626"/>
      <c r="AD187" s="626"/>
      <c r="AE187" s="626"/>
      <c r="AF187" s="626"/>
      <c r="AG187" s="626"/>
      <c r="AH187" s="626"/>
      <c r="AI187" s="626"/>
      <c r="AJ187" s="626"/>
      <c r="AK187" s="626"/>
      <c r="AL187" s="626"/>
      <c r="AM187" s="626"/>
      <c r="AN187" s="626"/>
      <c r="AO187" s="626"/>
      <c r="AP187" s="626"/>
      <c r="AQ187" s="626"/>
      <c r="AR187" s="626"/>
      <c r="AS187" s="626"/>
      <c r="AT187" s="626"/>
      <c r="AU187" s="626"/>
      <c r="AV187" s="626"/>
      <c r="AW187" s="626"/>
      <c r="AX187" s="626"/>
      <c r="AY187" s="626"/>
      <c r="AZ187" s="626"/>
      <c r="BA187" s="626"/>
      <c r="BB187" s="626"/>
      <c r="BC187" s="626"/>
      <c r="BD187" s="626"/>
      <c r="BE187" s="626"/>
      <c r="BF187" s="626"/>
      <c r="BG187" s="626"/>
      <c r="BH187" s="626"/>
      <c r="BI187" s="626"/>
      <c r="BJ187" s="626"/>
      <c r="BK187" s="626"/>
      <c r="BL187" s="626"/>
      <c r="BM187" s="626"/>
    </row>
    <row r="188" spans="1:65" x14ac:dyDescent="0.35">
      <c r="A188" s="230"/>
      <c r="B188" s="11"/>
      <c r="C188" s="11"/>
      <c r="D188" s="575"/>
      <c r="E188" s="575"/>
      <c r="F188" s="575"/>
      <c r="G188" s="575"/>
      <c r="H188" s="575"/>
      <c r="I188" s="575"/>
      <c r="J188" s="575"/>
      <c r="K188" s="575"/>
      <c r="L188" s="575"/>
      <c r="M188" s="575"/>
      <c r="N188" s="575"/>
      <c r="Q188" s="190"/>
      <c r="W188" s="626"/>
      <c r="X188" s="626"/>
      <c r="Y188" s="626"/>
      <c r="Z188" s="626"/>
      <c r="AA188" s="626"/>
      <c r="AB188" s="626"/>
      <c r="AC188" s="626"/>
      <c r="AD188" s="626"/>
      <c r="AE188" s="626"/>
      <c r="AF188" s="626"/>
      <c r="AG188" s="626"/>
      <c r="AH188" s="626"/>
      <c r="AI188" s="626"/>
      <c r="AJ188" s="626"/>
      <c r="AK188" s="626"/>
      <c r="AL188" s="626"/>
      <c r="AM188" s="626"/>
      <c r="AN188" s="626"/>
      <c r="AO188" s="626"/>
      <c r="AP188" s="626"/>
      <c r="AQ188" s="626"/>
      <c r="AR188" s="626"/>
      <c r="AS188" s="626"/>
      <c r="AT188" s="626"/>
      <c r="AU188" s="626"/>
      <c r="AV188" s="626"/>
      <c r="AW188" s="626"/>
      <c r="AX188" s="626"/>
      <c r="AY188" s="626"/>
      <c r="AZ188" s="626"/>
      <c r="BA188" s="626"/>
      <c r="BB188" s="626"/>
      <c r="BC188" s="626"/>
      <c r="BD188" s="626"/>
      <c r="BE188" s="626"/>
      <c r="BF188" s="626"/>
      <c r="BG188" s="626"/>
      <c r="BH188" s="626"/>
      <c r="BI188" s="626"/>
      <c r="BJ188" s="626"/>
      <c r="BK188" s="626"/>
      <c r="BL188" s="626"/>
      <c r="BM188" s="626"/>
    </row>
    <row r="189" spans="1:65" x14ac:dyDescent="0.35">
      <c r="A189" s="230"/>
      <c r="B189" s="11"/>
      <c r="C189" s="11"/>
      <c r="D189" s="575"/>
      <c r="E189" s="575"/>
      <c r="F189" s="575"/>
      <c r="G189" s="575"/>
      <c r="H189" s="575"/>
      <c r="I189" s="575"/>
      <c r="J189" s="575"/>
      <c r="K189" s="575"/>
      <c r="L189" s="575"/>
      <c r="M189" s="575"/>
      <c r="N189" s="575"/>
      <c r="Q189" s="190"/>
      <c r="W189" s="626"/>
      <c r="X189" s="626"/>
      <c r="Y189" s="626"/>
      <c r="Z189" s="626"/>
      <c r="AA189" s="626"/>
      <c r="AB189" s="626"/>
      <c r="AC189" s="626"/>
      <c r="AD189" s="626"/>
      <c r="AE189" s="626"/>
      <c r="AF189" s="626"/>
      <c r="AG189" s="626"/>
      <c r="AH189" s="626"/>
      <c r="AI189" s="626"/>
      <c r="AJ189" s="626"/>
      <c r="AK189" s="626"/>
      <c r="AL189" s="626"/>
      <c r="AM189" s="626"/>
      <c r="AN189" s="626"/>
      <c r="AO189" s="626"/>
      <c r="AP189" s="626"/>
      <c r="AQ189" s="626"/>
      <c r="AR189" s="626"/>
      <c r="AS189" s="626"/>
      <c r="AT189" s="626"/>
      <c r="AU189" s="626"/>
      <c r="AV189" s="626"/>
      <c r="AW189" s="626"/>
      <c r="AX189" s="626"/>
      <c r="AY189" s="626"/>
      <c r="AZ189" s="626"/>
      <c r="BA189" s="626"/>
      <c r="BB189" s="626"/>
      <c r="BC189" s="626"/>
      <c r="BD189" s="626"/>
      <c r="BE189" s="626"/>
      <c r="BF189" s="626"/>
      <c r="BG189" s="626"/>
      <c r="BH189" s="626"/>
      <c r="BI189" s="626"/>
      <c r="BJ189" s="626"/>
      <c r="BK189" s="626"/>
      <c r="BL189" s="626"/>
      <c r="BM189" s="626"/>
    </row>
    <row r="190" spans="1:65" x14ac:dyDescent="0.35">
      <c r="A190" s="230"/>
      <c r="B190" s="11"/>
      <c r="C190" s="11"/>
      <c r="D190" s="575"/>
      <c r="E190" s="575"/>
      <c r="F190" s="575"/>
      <c r="G190" s="575"/>
      <c r="H190" s="575"/>
      <c r="I190" s="575"/>
      <c r="J190" s="575"/>
      <c r="K190" s="575"/>
      <c r="L190" s="575"/>
      <c r="M190" s="575"/>
      <c r="N190" s="575"/>
      <c r="Q190" s="190"/>
      <c r="W190" s="626"/>
      <c r="X190" s="626"/>
      <c r="Y190" s="626"/>
      <c r="Z190" s="626"/>
      <c r="AA190" s="626"/>
      <c r="AB190" s="626"/>
      <c r="AC190" s="626"/>
      <c r="AD190" s="626"/>
      <c r="AE190" s="626"/>
      <c r="AF190" s="626"/>
      <c r="AG190" s="626"/>
      <c r="AH190" s="626"/>
      <c r="AI190" s="626"/>
      <c r="AJ190" s="626"/>
      <c r="AK190" s="626"/>
      <c r="AL190" s="626"/>
      <c r="AM190" s="626"/>
      <c r="AN190" s="626"/>
      <c r="AO190" s="626"/>
      <c r="AP190" s="626"/>
      <c r="AQ190" s="626"/>
      <c r="AR190" s="626"/>
      <c r="AS190" s="626"/>
      <c r="AT190" s="626"/>
      <c r="AU190" s="626"/>
      <c r="AV190" s="626"/>
      <c r="AW190" s="626"/>
      <c r="AX190" s="626"/>
      <c r="AY190" s="626"/>
      <c r="AZ190" s="626"/>
      <c r="BA190" s="626"/>
      <c r="BB190" s="626"/>
      <c r="BC190" s="626"/>
      <c r="BD190" s="626"/>
      <c r="BE190" s="626"/>
      <c r="BF190" s="626"/>
      <c r="BG190" s="626"/>
      <c r="BH190" s="626"/>
      <c r="BI190" s="626"/>
      <c r="BJ190" s="626"/>
      <c r="BK190" s="626"/>
      <c r="BL190" s="626"/>
      <c r="BM190" s="626"/>
    </row>
    <row r="191" spans="1:65" x14ac:dyDescent="0.35">
      <c r="A191" s="230"/>
      <c r="B191" s="11"/>
      <c r="C191" s="11"/>
      <c r="D191" s="575"/>
      <c r="E191" s="575"/>
      <c r="F191" s="575"/>
      <c r="G191" s="575"/>
      <c r="H191" s="575"/>
      <c r="I191" s="575"/>
      <c r="J191" s="575"/>
      <c r="K191" s="575"/>
      <c r="L191" s="575"/>
      <c r="M191" s="575"/>
      <c r="N191" s="575"/>
      <c r="Q191" s="190"/>
      <c r="W191" s="626"/>
      <c r="X191" s="626"/>
      <c r="Y191" s="626"/>
      <c r="Z191" s="626"/>
      <c r="AA191" s="626"/>
      <c r="AB191" s="626"/>
      <c r="AC191" s="626"/>
      <c r="AD191" s="626"/>
      <c r="AE191" s="626"/>
      <c r="AF191" s="626"/>
      <c r="AG191" s="626"/>
      <c r="AH191" s="626"/>
      <c r="AI191" s="626"/>
      <c r="AJ191" s="626"/>
      <c r="AK191" s="626"/>
      <c r="AL191" s="626"/>
      <c r="AM191" s="626"/>
      <c r="AN191" s="626"/>
      <c r="AO191" s="626"/>
      <c r="AP191" s="626"/>
      <c r="AQ191" s="626"/>
      <c r="AR191" s="626"/>
      <c r="AS191" s="626"/>
      <c r="AT191" s="626"/>
      <c r="AU191" s="626"/>
      <c r="AV191" s="626"/>
      <c r="AW191" s="626"/>
      <c r="AX191" s="626"/>
      <c r="AY191" s="626"/>
      <c r="AZ191" s="626"/>
      <c r="BA191" s="626"/>
      <c r="BB191" s="626"/>
      <c r="BC191" s="626"/>
      <c r="BD191" s="626"/>
      <c r="BE191" s="626"/>
      <c r="BF191" s="626"/>
      <c r="BG191" s="626"/>
      <c r="BH191" s="626"/>
      <c r="BI191" s="626"/>
      <c r="BJ191" s="626"/>
      <c r="BK191" s="626"/>
      <c r="BL191" s="626"/>
      <c r="BM191" s="626"/>
    </row>
    <row r="192" spans="1:65" x14ac:dyDescent="0.35">
      <c r="A192" s="230"/>
      <c r="B192" s="11"/>
      <c r="C192" s="11"/>
      <c r="D192" s="575"/>
      <c r="E192" s="575"/>
      <c r="F192" s="575"/>
      <c r="G192" s="575"/>
      <c r="H192" s="575"/>
      <c r="I192" s="575"/>
      <c r="J192" s="575"/>
      <c r="K192" s="575"/>
      <c r="L192" s="575"/>
      <c r="M192" s="575"/>
      <c r="N192" s="575"/>
      <c r="Q192" s="190"/>
      <c r="W192" s="626"/>
      <c r="X192" s="626"/>
      <c r="Y192" s="626"/>
      <c r="Z192" s="626"/>
      <c r="AA192" s="626"/>
      <c r="AB192" s="626"/>
      <c r="AC192" s="626"/>
      <c r="AD192" s="626"/>
      <c r="AE192" s="626"/>
      <c r="AF192" s="626"/>
      <c r="AG192" s="626"/>
      <c r="AH192" s="626"/>
      <c r="AI192" s="626"/>
      <c r="AJ192" s="626"/>
      <c r="AK192" s="626"/>
      <c r="AL192" s="626"/>
      <c r="AM192" s="626"/>
      <c r="AN192" s="626"/>
      <c r="AO192" s="626"/>
      <c r="AP192" s="626"/>
      <c r="AQ192" s="626"/>
      <c r="AR192" s="626"/>
      <c r="AS192" s="626"/>
      <c r="AT192" s="626"/>
      <c r="AU192" s="626"/>
      <c r="AV192" s="626"/>
      <c r="AW192" s="626"/>
      <c r="AX192" s="626"/>
      <c r="AY192" s="626"/>
      <c r="AZ192" s="626"/>
      <c r="BA192" s="626"/>
      <c r="BB192" s="626"/>
      <c r="BC192" s="626"/>
      <c r="BD192" s="626"/>
      <c r="BE192" s="626"/>
      <c r="BF192" s="626"/>
      <c r="BG192" s="626"/>
      <c r="BH192" s="626"/>
      <c r="BI192" s="626"/>
      <c r="BJ192" s="626"/>
      <c r="BK192" s="626"/>
      <c r="BL192" s="626"/>
      <c r="BM192" s="626"/>
    </row>
    <row r="193" spans="1:65" x14ac:dyDescent="0.35">
      <c r="A193" s="230"/>
      <c r="B193" s="11"/>
      <c r="C193" s="11"/>
      <c r="D193" s="575"/>
      <c r="E193" s="575"/>
      <c r="F193" s="575"/>
      <c r="G193" s="575"/>
      <c r="H193" s="575"/>
      <c r="I193" s="575"/>
      <c r="J193" s="575"/>
      <c r="K193" s="575"/>
      <c r="L193" s="575"/>
      <c r="M193" s="575"/>
      <c r="N193" s="575"/>
      <c r="Q193" s="190"/>
      <c r="W193" s="626"/>
      <c r="X193" s="626"/>
      <c r="Y193" s="626"/>
      <c r="Z193" s="626"/>
      <c r="AA193" s="626"/>
      <c r="AB193" s="626"/>
      <c r="AC193" s="626"/>
      <c r="AD193" s="626"/>
      <c r="AE193" s="626"/>
      <c r="AF193" s="626"/>
      <c r="AG193" s="626"/>
      <c r="AH193" s="626"/>
      <c r="AI193" s="626"/>
      <c r="AJ193" s="626"/>
      <c r="AK193" s="626"/>
      <c r="AL193" s="626"/>
      <c r="AM193" s="626"/>
      <c r="AN193" s="626"/>
      <c r="AO193" s="626"/>
      <c r="AP193" s="626"/>
      <c r="AQ193" s="626"/>
      <c r="AR193" s="626"/>
      <c r="AS193" s="626"/>
      <c r="AT193" s="626"/>
      <c r="AU193" s="626"/>
      <c r="AV193" s="626"/>
      <c r="AW193" s="626"/>
      <c r="AX193" s="626"/>
      <c r="AY193" s="626"/>
      <c r="AZ193" s="626"/>
      <c r="BA193" s="626"/>
      <c r="BB193" s="626"/>
      <c r="BC193" s="626"/>
      <c r="BD193" s="626"/>
      <c r="BE193" s="626"/>
      <c r="BF193" s="626"/>
      <c r="BG193" s="626"/>
      <c r="BH193" s="626"/>
      <c r="BI193" s="626"/>
      <c r="BJ193" s="626"/>
      <c r="BK193" s="626"/>
      <c r="BL193" s="626"/>
      <c r="BM193" s="626"/>
    </row>
    <row r="194" spans="1:65" x14ac:dyDescent="0.35">
      <c r="A194" s="230"/>
      <c r="B194" s="11"/>
      <c r="C194" s="11"/>
      <c r="D194" s="575"/>
      <c r="E194" s="575"/>
      <c r="F194" s="575"/>
      <c r="G194" s="575"/>
      <c r="H194" s="575"/>
      <c r="I194" s="575"/>
      <c r="J194" s="575"/>
      <c r="K194" s="575"/>
      <c r="L194" s="575"/>
      <c r="M194" s="575"/>
      <c r="N194" s="575"/>
      <c r="Q194" s="190"/>
      <c r="W194" s="626"/>
      <c r="X194" s="626"/>
      <c r="Y194" s="626"/>
      <c r="Z194" s="626"/>
      <c r="AA194" s="626"/>
      <c r="AB194" s="626"/>
      <c r="AC194" s="626"/>
      <c r="AD194" s="626"/>
      <c r="AE194" s="626"/>
      <c r="AF194" s="626"/>
      <c r="AG194" s="626"/>
      <c r="AH194" s="626"/>
      <c r="AI194" s="626"/>
      <c r="AJ194" s="626"/>
      <c r="AK194" s="626"/>
      <c r="AL194" s="626"/>
      <c r="AM194" s="626"/>
      <c r="AN194" s="626"/>
      <c r="AO194" s="626"/>
      <c r="AP194" s="626"/>
      <c r="AQ194" s="626"/>
      <c r="AR194" s="626"/>
      <c r="AS194" s="626"/>
      <c r="AT194" s="626"/>
      <c r="AU194" s="626"/>
      <c r="AV194" s="626"/>
      <c r="AW194" s="626"/>
      <c r="AX194" s="626"/>
      <c r="AY194" s="626"/>
      <c r="AZ194" s="626"/>
      <c r="BA194" s="626"/>
      <c r="BB194" s="626"/>
      <c r="BC194" s="626"/>
      <c r="BD194" s="626"/>
      <c r="BE194" s="626"/>
      <c r="BF194" s="626"/>
      <c r="BG194" s="626"/>
      <c r="BH194" s="626"/>
      <c r="BI194" s="626"/>
      <c r="BJ194" s="626"/>
      <c r="BK194" s="626"/>
      <c r="BL194" s="626"/>
      <c r="BM194" s="626"/>
    </row>
    <row r="195" spans="1:65" x14ac:dyDescent="0.35">
      <c r="A195" s="230"/>
      <c r="B195" s="11"/>
      <c r="C195" s="11"/>
      <c r="D195" s="575"/>
      <c r="E195" s="575"/>
      <c r="F195" s="575"/>
      <c r="G195" s="575"/>
      <c r="H195" s="575"/>
      <c r="I195" s="575"/>
      <c r="J195" s="575"/>
      <c r="K195" s="575"/>
      <c r="L195" s="575"/>
      <c r="M195" s="575"/>
      <c r="N195" s="575"/>
      <c r="Q195" s="190"/>
      <c r="W195" s="626"/>
      <c r="X195" s="626"/>
      <c r="Y195" s="626"/>
      <c r="Z195" s="626"/>
      <c r="AA195" s="626"/>
      <c r="AB195" s="626"/>
      <c r="AC195" s="626"/>
      <c r="AD195" s="626"/>
      <c r="AE195" s="626"/>
      <c r="AF195" s="626"/>
      <c r="AG195" s="626"/>
      <c r="AH195" s="626"/>
      <c r="AI195" s="626"/>
      <c r="AJ195" s="626"/>
      <c r="AK195" s="626"/>
      <c r="AL195" s="626"/>
      <c r="AM195" s="626"/>
      <c r="AN195" s="626"/>
      <c r="AO195" s="626"/>
      <c r="AP195" s="626"/>
      <c r="AQ195" s="626"/>
      <c r="AR195" s="626"/>
      <c r="AS195" s="626"/>
      <c r="AT195" s="626"/>
      <c r="AU195" s="626"/>
      <c r="AV195" s="626"/>
      <c r="AW195" s="626"/>
      <c r="AX195" s="626"/>
      <c r="AY195" s="626"/>
      <c r="AZ195" s="626"/>
      <c r="BA195" s="626"/>
      <c r="BB195" s="626"/>
      <c r="BC195" s="626"/>
      <c r="BD195" s="626"/>
      <c r="BE195" s="626"/>
      <c r="BF195" s="626"/>
      <c r="BG195" s="626"/>
      <c r="BH195" s="626"/>
      <c r="BI195" s="626"/>
      <c r="BJ195" s="626"/>
      <c r="BK195" s="626"/>
      <c r="BL195" s="626"/>
      <c r="BM195" s="626"/>
    </row>
    <row r="196" spans="1:65" x14ac:dyDescent="0.35">
      <c r="A196" s="230"/>
      <c r="B196" s="11"/>
      <c r="C196" s="11"/>
      <c r="D196" s="575"/>
      <c r="E196" s="575"/>
      <c r="F196" s="575"/>
      <c r="G196" s="575"/>
      <c r="H196" s="575"/>
      <c r="I196" s="575"/>
      <c r="J196" s="575"/>
      <c r="K196" s="575"/>
      <c r="L196" s="575"/>
      <c r="M196" s="575"/>
      <c r="N196" s="575"/>
      <c r="Q196" s="190"/>
      <c r="W196" s="626"/>
      <c r="X196" s="626"/>
      <c r="Y196" s="626"/>
      <c r="Z196" s="626"/>
      <c r="AA196" s="626"/>
      <c r="AB196" s="626"/>
      <c r="AC196" s="626"/>
      <c r="AD196" s="626"/>
      <c r="AE196" s="626"/>
      <c r="AF196" s="626"/>
      <c r="AG196" s="626"/>
      <c r="AH196" s="626"/>
      <c r="AI196" s="626"/>
      <c r="AJ196" s="626"/>
      <c r="AK196" s="626"/>
      <c r="AL196" s="626"/>
      <c r="AM196" s="626"/>
      <c r="AN196" s="626"/>
      <c r="AO196" s="626"/>
      <c r="AP196" s="626"/>
      <c r="AQ196" s="626"/>
      <c r="AR196" s="626"/>
      <c r="AS196" s="626"/>
      <c r="AT196" s="626"/>
      <c r="AU196" s="626"/>
      <c r="AV196" s="626"/>
      <c r="AW196" s="626"/>
      <c r="AX196" s="626"/>
      <c r="AY196" s="626"/>
      <c r="AZ196" s="626"/>
      <c r="BA196" s="626"/>
      <c r="BB196" s="626"/>
      <c r="BC196" s="626"/>
      <c r="BD196" s="626"/>
      <c r="BE196" s="626"/>
      <c r="BF196" s="626"/>
      <c r="BG196" s="626"/>
      <c r="BH196" s="626"/>
      <c r="BI196" s="626"/>
      <c r="BJ196" s="626"/>
      <c r="BK196" s="626"/>
      <c r="BL196" s="626"/>
      <c r="BM196" s="626"/>
    </row>
    <row r="197" spans="1:65" x14ac:dyDescent="0.35">
      <c r="A197" s="230"/>
      <c r="B197" s="11"/>
      <c r="C197" s="11"/>
      <c r="D197" s="575"/>
      <c r="E197" s="575"/>
      <c r="F197" s="575"/>
      <c r="G197" s="575"/>
      <c r="H197" s="575"/>
      <c r="I197" s="575"/>
      <c r="J197" s="575"/>
      <c r="K197" s="575"/>
      <c r="L197" s="575"/>
      <c r="M197" s="575"/>
      <c r="N197" s="575"/>
      <c r="Q197" s="190"/>
      <c r="W197" s="626"/>
      <c r="X197" s="626"/>
      <c r="Y197" s="626"/>
      <c r="Z197" s="626"/>
      <c r="AA197" s="626"/>
      <c r="AB197" s="626"/>
      <c r="AC197" s="626"/>
      <c r="AD197" s="626"/>
      <c r="AE197" s="626"/>
      <c r="AF197" s="626"/>
      <c r="AG197" s="626"/>
      <c r="AH197" s="626"/>
      <c r="AI197" s="626"/>
      <c r="AJ197" s="626"/>
      <c r="AK197" s="626"/>
      <c r="AL197" s="626"/>
      <c r="AM197" s="626"/>
      <c r="AN197" s="626"/>
      <c r="AO197" s="626"/>
      <c r="AP197" s="626"/>
      <c r="AQ197" s="626"/>
      <c r="AR197" s="626"/>
      <c r="AS197" s="626"/>
      <c r="AT197" s="626"/>
      <c r="AU197" s="626"/>
      <c r="AV197" s="626"/>
      <c r="AW197" s="626"/>
      <c r="AX197" s="626"/>
      <c r="AY197" s="626"/>
      <c r="AZ197" s="626"/>
      <c r="BA197" s="626"/>
      <c r="BB197" s="626"/>
      <c r="BC197" s="626"/>
      <c r="BD197" s="626"/>
      <c r="BE197" s="626"/>
      <c r="BF197" s="626"/>
      <c r="BG197" s="626"/>
      <c r="BH197" s="626"/>
      <c r="BI197" s="626"/>
      <c r="BJ197" s="626"/>
      <c r="BK197" s="626"/>
      <c r="BL197" s="626"/>
      <c r="BM197" s="626"/>
    </row>
    <row r="198" spans="1:65" x14ac:dyDescent="0.35">
      <c r="A198" s="230"/>
      <c r="B198" s="11"/>
      <c r="C198" s="11"/>
      <c r="D198" s="575"/>
      <c r="E198" s="575"/>
      <c r="F198" s="575"/>
      <c r="G198" s="575"/>
      <c r="H198" s="575"/>
      <c r="I198" s="575"/>
      <c r="J198" s="575"/>
      <c r="K198" s="575"/>
      <c r="L198" s="575"/>
      <c r="M198" s="575"/>
      <c r="N198" s="575"/>
      <c r="Q198" s="190"/>
      <c r="W198" s="626"/>
      <c r="X198" s="626"/>
      <c r="Y198" s="626"/>
      <c r="Z198" s="626"/>
      <c r="AA198" s="626"/>
      <c r="AB198" s="626"/>
      <c r="AC198" s="626"/>
      <c r="AD198" s="626"/>
      <c r="AE198" s="626"/>
      <c r="AF198" s="626"/>
      <c r="AG198" s="626"/>
      <c r="AH198" s="626"/>
      <c r="AI198" s="626"/>
      <c r="AJ198" s="626"/>
      <c r="AK198" s="626"/>
      <c r="AL198" s="626"/>
      <c r="AM198" s="626"/>
      <c r="AN198" s="626"/>
      <c r="AO198" s="626"/>
      <c r="AP198" s="626"/>
      <c r="AQ198" s="626"/>
      <c r="AR198" s="626"/>
      <c r="AS198" s="626"/>
      <c r="AT198" s="626"/>
      <c r="AU198" s="626"/>
      <c r="AV198" s="626"/>
      <c r="AW198" s="626"/>
      <c r="AX198" s="626"/>
      <c r="AY198" s="626"/>
      <c r="AZ198" s="626"/>
      <c r="BA198" s="626"/>
      <c r="BB198" s="626"/>
      <c r="BC198" s="626"/>
      <c r="BD198" s="626"/>
      <c r="BE198" s="626"/>
      <c r="BF198" s="626"/>
      <c r="BG198" s="626"/>
      <c r="BH198" s="626"/>
      <c r="BI198" s="626"/>
      <c r="BJ198" s="626"/>
      <c r="BK198" s="626"/>
      <c r="BL198" s="626"/>
      <c r="BM198" s="626"/>
    </row>
    <row r="199" spans="1:65" x14ac:dyDescent="0.35">
      <c r="A199" s="230"/>
      <c r="B199" s="11"/>
      <c r="C199" s="11"/>
      <c r="D199" s="575"/>
      <c r="E199" s="575"/>
      <c r="F199" s="575"/>
      <c r="G199" s="575"/>
      <c r="H199" s="575"/>
      <c r="I199" s="575"/>
      <c r="J199" s="575"/>
      <c r="K199" s="575"/>
      <c r="L199" s="575"/>
      <c r="M199" s="575"/>
      <c r="N199" s="575"/>
      <c r="Q199" s="190"/>
      <c r="W199" s="626"/>
      <c r="X199" s="626"/>
      <c r="Y199" s="626"/>
      <c r="Z199" s="626"/>
      <c r="AA199" s="626"/>
      <c r="AB199" s="626"/>
      <c r="AC199" s="626"/>
      <c r="AD199" s="626"/>
      <c r="AE199" s="626"/>
      <c r="AF199" s="626"/>
      <c r="AG199" s="626"/>
      <c r="AH199" s="626"/>
      <c r="AI199" s="626"/>
      <c r="AJ199" s="626"/>
      <c r="AK199" s="626"/>
      <c r="AL199" s="626"/>
      <c r="AM199" s="626"/>
      <c r="AN199" s="626"/>
      <c r="AO199" s="626"/>
      <c r="AP199" s="626"/>
      <c r="AQ199" s="626"/>
      <c r="AR199" s="626"/>
      <c r="AS199" s="626"/>
      <c r="AT199" s="626"/>
      <c r="AU199" s="626"/>
      <c r="AV199" s="626"/>
      <c r="AW199" s="626"/>
      <c r="AX199" s="626"/>
      <c r="AY199" s="626"/>
      <c r="AZ199" s="626"/>
      <c r="BA199" s="626"/>
      <c r="BB199" s="626"/>
      <c r="BC199" s="626"/>
      <c r="BD199" s="626"/>
      <c r="BE199" s="626"/>
      <c r="BF199" s="626"/>
      <c r="BG199" s="626"/>
      <c r="BH199" s="626"/>
      <c r="BI199" s="626"/>
      <c r="BJ199" s="626"/>
      <c r="BK199" s="626"/>
      <c r="BL199" s="626"/>
      <c r="BM199" s="626"/>
    </row>
    <row r="200" spans="1:65" x14ac:dyDescent="0.35">
      <c r="A200" s="230"/>
      <c r="B200" s="11"/>
      <c r="C200" s="11"/>
      <c r="D200" s="575"/>
      <c r="E200" s="575"/>
      <c r="F200" s="575"/>
      <c r="G200" s="575"/>
      <c r="H200" s="575"/>
      <c r="I200" s="575"/>
      <c r="J200" s="575"/>
      <c r="K200" s="575"/>
      <c r="L200" s="575"/>
      <c r="M200" s="575"/>
      <c r="N200" s="575"/>
      <c r="Q200" s="190"/>
      <c r="W200" s="626"/>
      <c r="X200" s="626"/>
      <c r="Y200" s="626"/>
      <c r="Z200" s="626"/>
      <c r="AA200" s="626"/>
      <c r="AB200" s="626"/>
      <c r="AC200" s="626"/>
      <c r="AD200" s="626"/>
      <c r="AE200" s="626"/>
      <c r="AF200" s="626"/>
      <c r="AG200" s="626"/>
      <c r="AH200" s="626"/>
      <c r="AI200" s="626"/>
      <c r="AJ200" s="626"/>
      <c r="AK200" s="626"/>
      <c r="AL200" s="626"/>
      <c r="AM200" s="626"/>
      <c r="AN200" s="626"/>
      <c r="AO200" s="626"/>
      <c r="AP200" s="626"/>
      <c r="AQ200" s="626"/>
      <c r="AR200" s="626"/>
      <c r="AS200" s="626"/>
      <c r="AT200" s="626"/>
      <c r="AU200" s="626"/>
      <c r="AV200" s="626"/>
      <c r="AW200" s="626"/>
      <c r="AX200" s="626"/>
      <c r="AY200" s="626"/>
      <c r="AZ200" s="626"/>
      <c r="BA200" s="626"/>
      <c r="BB200" s="626"/>
      <c r="BC200" s="626"/>
      <c r="BD200" s="626"/>
      <c r="BE200" s="626"/>
      <c r="BF200" s="626"/>
      <c r="BG200" s="626"/>
      <c r="BH200" s="626"/>
      <c r="BI200" s="626"/>
      <c r="BJ200" s="626"/>
      <c r="BK200" s="626"/>
      <c r="BL200" s="626"/>
      <c r="BM200" s="626"/>
    </row>
    <row r="201" spans="1:65" x14ac:dyDescent="0.35">
      <c r="A201" s="230"/>
      <c r="B201" s="11"/>
      <c r="C201" s="11"/>
      <c r="D201" s="575"/>
      <c r="E201" s="575"/>
      <c r="F201" s="575"/>
      <c r="G201" s="575"/>
      <c r="H201" s="575"/>
      <c r="I201" s="575"/>
      <c r="J201" s="575"/>
      <c r="K201" s="575"/>
      <c r="L201" s="575"/>
      <c r="M201" s="575"/>
      <c r="N201" s="575"/>
      <c r="Q201" s="190"/>
      <c r="W201" s="626"/>
      <c r="X201" s="626"/>
      <c r="Y201" s="626"/>
      <c r="Z201" s="626"/>
      <c r="AA201" s="626"/>
      <c r="AB201" s="626"/>
      <c r="AC201" s="626"/>
      <c r="AD201" s="626"/>
      <c r="AE201" s="626"/>
      <c r="AF201" s="626"/>
      <c r="AG201" s="626"/>
      <c r="AH201" s="626"/>
      <c r="AI201" s="626"/>
      <c r="AJ201" s="626"/>
      <c r="AK201" s="626"/>
      <c r="AL201" s="626"/>
      <c r="AM201" s="626"/>
      <c r="AN201" s="626"/>
      <c r="AO201" s="626"/>
      <c r="AP201" s="626"/>
      <c r="AQ201" s="626"/>
      <c r="AR201" s="626"/>
      <c r="AS201" s="626"/>
      <c r="AT201" s="626"/>
      <c r="AU201" s="626"/>
      <c r="AV201" s="626"/>
      <c r="AW201" s="626"/>
      <c r="AX201" s="626"/>
      <c r="AY201" s="626"/>
      <c r="AZ201" s="626"/>
      <c r="BA201" s="626"/>
      <c r="BB201" s="626"/>
      <c r="BC201" s="626"/>
      <c r="BD201" s="626"/>
      <c r="BE201" s="626"/>
      <c r="BF201" s="626"/>
      <c r="BG201" s="626"/>
      <c r="BH201" s="626"/>
      <c r="BI201" s="626"/>
      <c r="BJ201" s="626"/>
      <c r="BK201" s="626"/>
      <c r="BL201" s="626"/>
      <c r="BM201" s="626"/>
    </row>
    <row r="202" spans="1:65" x14ac:dyDescent="0.35">
      <c r="A202" s="230"/>
      <c r="B202" s="11"/>
      <c r="C202" s="11"/>
      <c r="D202" s="575"/>
      <c r="E202" s="575"/>
      <c r="F202" s="575"/>
      <c r="G202" s="575"/>
      <c r="H202" s="575"/>
      <c r="I202" s="575"/>
      <c r="J202" s="575"/>
      <c r="K202" s="575"/>
      <c r="L202" s="575"/>
      <c r="M202" s="575"/>
      <c r="N202" s="575"/>
      <c r="Q202" s="190"/>
      <c r="W202" s="626"/>
      <c r="X202" s="626"/>
      <c r="Y202" s="626"/>
      <c r="Z202" s="626"/>
      <c r="AA202" s="626"/>
      <c r="AB202" s="626"/>
      <c r="AC202" s="626"/>
      <c r="AD202" s="626"/>
      <c r="AE202" s="626"/>
      <c r="AF202" s="626"/>
      <c r="AG202" s="626"/>
      <c r="AH202" s="626"/>
      <c r="AI202" s="626"/>
      <c r="AJ202" s="626"/>
      <c r="AK202" s="626"/>
      <c r="AL202" s="626"/>
      <c r="AM202" s="626"/>
      <c r="AN202" s="626"/>
      <c r="AO202" s="626"/>
      <c r="AP202" s="626"/>
      <c r="AQ202" s="626"/>
      <c r="AR202" s="626"/>
      <c r="AS202" s="626"/>
      <c r="AT202" s="626"/>
      <c r="AU202" s="626"/>
      <c r="AV202" s="626"/>
      <c r="AW202" s="626"/>
      <c r="AX202" s="626"/>
      <c r="AY202" s="626"/>
      <c r="AZ202" s="626"/>
      <c r="BA202" s="626"/>
      <c r="BB202" s="626"/>
      <c r="BC202" s="626"/>
      <c r="BD202" s="626"/>
      <c r="BE202" s="626"/>
      <c r="BF202" s="626"/>
      <c r="BG202" s="626"/>
      <c r="BH202" s="626"/>
      <c r="BI202" s="626"/>
      <c r="BJ202" s="626"/>
      <c r="BK202" s="626"/>
      <c r="BL202" s="626"/>
      <c r="BM202" s="626"/>
    </row>
    <row r="203" spans="1:65" x14ac:dyDescent="0.35">
      <c r="A203" s="230"/>
      <c r="B203" s="11"/>
      <c r="C203" s="11"/>
      <c r="D203" s="575"/>
      <c r="E203" s="575"/>
      <c r="F203" s="575"/>
      <c r="G203" s="575"/>
      <c r="H203" s="575"/>
      <c r="I203" s="575"/>
      <c r="J203" s="575"/>
      <c r="K203" s="575"/>
      <c r="L203" s="575"/>
      <c r="M203" s="575"/>
      <c r="N203" s="575"/>
      <c r="Q203" s="190"/>
      <c r="W203" s="626"/>
      <c r="X203" s="626"/>
      <c r="Y203" s="626"/>
      <c r="Z203" s="626"/>
      <c r="AA203" s="626"/>
      <c r="AB203" s="626"/>
      <c r="AC203" s="626"/>
      <c r="AD203" s="626"/>
      <c r="AE203" s="626"/>
      <c r="AF203" s="626"/>
      <c r="AG203" s="626"/>
      <c r="AH203" s="626"/>
      <c r="AI203" s="626"/>
      <c r="AJ203" s="626"/>
      <c r="AK203" s="626"/>
      <c r="AL203" s="626"/>
      <c r="AM203" s="626"/>
      <c r="AN203" s="626"/>
      <c r="AO203" s="626"/>
      <c r="AP203" s="626"/>
      <c r="AQ203" s="626"/>
      <c r="AR203" s="626"/>
      <c r="AS203" s="626"/>
      <c r="AT203" s="626"/>
      <c r="AU203" s="626"/>
      <c r="AV203" s="626"/>
      <c r="AW203" s="626"/>
      <c r="AX203" s="626"/>
      <c r="AY203" s="626"/>
      <c r="AZ203" s="626"/>
      <c r="BA203" s="626"/>
      <c r="BB203" s="626"/>
      <c r="BC203" s="626"/>
      <c r="BD203" s="626"/>
      <c r="BE203" s="626"/>
      <c r="BF203" s="626"/>
      <c r="BG203" s="626"/>
      <c r="BH203" s="626"/>
      <c r="BI203" s="626"/>
      <c r="BJ203" s="626"/>
      <c r="BK203" s="626"/>
      <c r="BL203" s="626"/>
      <c r="BM203" s="626"/>
    </row>
    <row r="204" spans="1:65" x14ac:dyDescent="0.35">
      <c r="A204" s="230"/>
      <c r="B204" s="11"/>
      <c r="C204" s="11"/>
      <c r="D204" s="575"/>
      <c r="E204" s="575"/>
      <c r="F204" s="575"/>
      <c r="G204" s="575"/>
      <c r="H204" s="575"/>
      <c r="I204" s="575"/>
      <c r="J204" s="575"/>
      <c r="K204" s="575"/>
      <c r="L204" s="575"/>
      <c r="M204" s="575"/>
      <c r="N204" s="575"/>
      <c r="Q204" s="190"/>
      <c r="W204" s="626"/>
      <c r="X204" s="626"/>
      <c r="Y204" s="626"/>
      <c r="Z204" s="626"/>
      <c r="AA204" s="626"/>
      <c r="AB204" s="626"/>
      <c r="AC204" s="626"/>
      <c r="AD204" s="626"/>
      <c r="AE204" s="626"/>
      <c r="AF204" s="626"/>
      <c r="AG204" s="626"/>
      <c r="AH204" s="626"/>
      <c r="AI204" s="626"/>
      <c r="AJ204" s="626"/>
      <c r="AK204" s="626"/>
      <c r="AL204" s="626"/>
      <c r="AM204" s="626"/>
      <c r="AN204" s="626"/>
      <c r="AO204" s="626"/>
      <c r="AP204" s="626"/>
      <c r="AQ204" s="626"/>
      <c r="AR204" s="626"/>
      <c r="AS204" s="626"/>
      <c r="AT204" s="626"/>
      <c r="AU204" s="626"/>
      <c r="AV204" s="626"/>
      <c r="AW204" s="626"/>
      <c r="AX204" s="626"/>
      <c r="AY204" s="626"/>
      <c r="AZ204" s="626"/>
      <c r="BA204" s="626"/>
      <c r="BB204" s="626"/>
      <c r="BC204" s="626"/>
      <c r="BD204" s="626"/>
      <c r="BE204" s="626"/>
      <c r="BF204" s="626"/>
      <c r="BG204" s="626"/>
      <c r="BH204" s="626"/>
      <c r="BI204" s="626"/>
      <c r="BJ204" s="626"/>
      <c r="BK204" s="626"/>
      <c r="BL204" s="626"/>
      <c r="BM204" s="626"/>
    </row>
    <row r="205" spans="1:65" x14ac:dyDescent="0.35">
      <c r="A205" s="230"/>
      <c r="B205" s="11"/>
      <c r="C205" s="11"/>
      <c r="D205" s="575"/>
      <c r="E205" s="575"/>
      <c r="F205" s="575"/>
      <c r="G205" s="575"/>
      <c r="H205" s="575"/>
      <c r="I205" s="575"/>
      <c r="J205" s="575"/>
      <c r="K205" s="575"/>
      <c r="L205" s="575"/>
      <c r="M205" s="575"/>
      <c r="N205" s="575"/>
      <c r="Q205" s="190"/>
      <c r="W205" s="626"/>
      <c r="X205" s="626"/>
      <c r="Y205" s="626"/>
      <c r="Z205" s="626"/>
      <c r="AA205" s="626"/>
      <c r="AB205" s="626"/>
      <c r="AC205" s="626"/>
      <c r="AD205" s="626"/>
      <c r="AE205" s="626"/>
      <c r="AF205" s="626"/>
      <c r="AG205" s="626"/>
      <c r="AH205" s="626"/>
      <c r="AI205" s="626"/>
      <c r="AJ205" s="626"/>
      <c r="AK205" s="626"/>
      <c r="AL205" s="626"/>
      <c r="AM205" s="626"/>
      <c r="AN205" s="626"/>
      <c r="AO205" s="626"/>
      <c r="AP205" s="626"/>
      <c r="AQ205" s="626"/>
      <c r="AR205" s="626"/>
      <c r="AS205" s="626"/>
      <c r="AT205" s="626"/>
      <c r="AU205" s="626"/>
      <c r="AV205" s="626"/>
      <c r="AW205" s="626"/>
      <c r="AX205" s="626"/>
      <c r="AY205" s="626"/>
      <c r="AZ205" s="626"/>
      <c r="BA205" s="626"/>
      <c r="BB205" s="626"/>
      <c r="BC205" s="626"/>
      <c r="BD205" s="626"/>
      <c r="BE205" s="626"/>
      <c r="BF205" s="626"/>
      <c r="BG205" s="626"/>
      <c r="BH205" s="626"/>
      <c r="BI205" s="626"/>
      <c r="BJ205" s="626"/>
      <c r="BK205" s="626"/>
      <c r="BL205" s="626"/>
      <c r="BM205" s="626"/>
    </row>
    <row r="206" spans="1:65" x14ac:dyDescent="0.35">
      <c r="A206" s="230"/>
      <c r="B206" s="11"/>
      <c r="C206" s="11"/>
      <c r="D206" s="575"/>
      <c r="E206" s="575"/>
      <c r="F206" s="575"/>
      <c r="G206" s="575"/>
      <c r="H206" s="575"/>
      <c r="I206" s="575"/>
      <c r="J206" s="575"/>
      <c r="K206" s="575"/>
      <c r="L206" s="575"/>
      <c r="M206" s="575"/>
      <c r="N206" s="575"/>
      <c r="Q206" s="190"/>
      <c r="W206" s="626"/>
      <c r="X206" s="626"/>
      <c r="Y206" s="626"/>
      <c r="Z206" s="626"/>
      <c r="AA206" s="626"/>
      <c r="AB206" s="626"/>
      <c r="AC206" s="626"/>
      <c r="AD206" s="626"/>
      <c r="AE206" s="626"/>
      <c r="AF206" s="626"/>
      <c r="AG206" s="626"/>
      <c r="AH206" s="626"/>
      <c r="AI206" s="626"/>
      <c r="AJ206" s="626"/>
      <c r="AK206" s="626"/>
      <c r="AL206" s="626"/>
      <c r="AM206" s="626"/>
      <c r="AN206" s="626"/>
      <c r="AO206" s="626"/>
      <c r="AP206" s="626"/>
      <c r="AQ206" s="626"/>
      <c r="AR206" s="626"/>
      <c r="AS206" s="626"/>
      <c r="AT206" s="626"/>
      <c r="AU206" s="626"/>
      <c r="AV206" s="626"/>
      <c r="AW206" s="626"/>
      <c r="AX206" s="626"/>
      <c r="AY206" s="626"/>
      <c r="AZ206" s="626"/>
      <c r="BA206" s="626"/>
      <c r="BB206" s="626"/>
      <c r="BC206" s="626"/>
      <c r="BD206" s="626"/>
      <c r="BE206" s="626"/>
      <c r="BF206" s="626"/>
      <c r="BG206" s="626"/>
      <c r="BH206" s="626"/>
      <c r="BI206" s="626"/>
      <c r="BJ206" s="626"/>
      <c r="BK206" s="626"/>
      <c r="BL206" s="626"/>
      <c r="BM206" s="626"/>
    </row>
    <row r="207" spans="1:65" x14ac:dyDescent="0.35">
      <c r="A207" s="230"/>
      <c r="B207" s="11"/>
      <c r="C207" s="11"/>
      <c r="D207" s="575"/>
      <c r="E207" s="575"/>
      <c r="F207" s="575"/>
      <c r="G207" s="575"/>
      <c r="H207" s="575"/>
      <c r="I207" s="575"/>
      <c r="J207" s="575"/>
      <c r="K207" s="575"/>
      <c r="L207" s="575"/>
      <c r="M207" s="575"/>
      <c r="N207" s="575"/>
      <c r="Q207" s="190"/>
      <c r="W207" s="626"/>
      <c r="X207" s="626"/>
      <c r="Y207" s="626"/>
      <c r="Z207" s="626"/>
      <c r="AA207" s="626"/>
      <c r="AB207" s="626"/>
      <c r="AC207" s="626"/>
      <c r="AD207" s="626"/>
      <c r="AE207" s="626"/>
      <c r="AF207" s="626"/>
      <c r="AG207" s="626"/>
      <c r="AH207" s="626"/>
      <c r="AI207" s="626"/>
      <c r="AJ207" s="626"/>
      <c r="AK207" s="626"/>
      <c r="AL207" s="626"/>
      <c r="AM207" s="626"/>
      <c r="AN207" s="626"/>
      <c r="AO207" s="626"/>
      <c r="AP207" s="626"/>
      <c r="AQ207" s="626"/>
      <c r="AR207" s="626"/>
      <c r="AS207" s="626"/>
      <c r="AT207" s="626"/>
      <c r="AU207" s="626"/>
      <c r="AV207" s="626"/>
      <c r="AW207" s="626"/>
      <c r="AX207" s="626"/>
      <c r="AY207" s="626"/>
      <c r="AZ207" s="626"/>
      <c r="BA207" s="626"/>
      <c r="BB207" s="626"/>
      <c r="BC207" s="626"/>
      <c r="BD207" s="626"/>
      <c r="BE207" s="626"/>
      <c r="BF207" s="626"/>
      <c r="BG207" s="626"/>
      <c r="BH207" s="626"/>
      <c r="BI207" s="626"/>
      <c r="BJ207" s="626"/>
      <c r="BK207" s="626"/>
      <c r="BL207" s="626"/>
      <c r="BM207" s="626"/>
    </row>
    <row r="208" spans="1:65" x14ac:dyDescent="0.35">
      <c r="A208" s="230"/>
      <c r="B208" s="11"/>
      <c r="C208" s="11"/>
      <c r="D208" s="575"/>
      <c r="E208" s="575"/>
      <c r="F208" s="575"/>
      <c r="G208" s="575"/>
      <c r="H208" s="575"/>
      <c r="I208" s="575"/>
      <c r="J208" s="575"/>
      <c r="K208" s="575"/>
      <c r="L208" s="575"/>
      <c r="M208" s="575"/>
      <c r="N208" s="575"/>
      <c r="Q208" s="190"/>
      <c r="W208" s="626"/>
      <c r="X208" s="626"/>
      <c r="Y208" s="626"/>
      <c r="Z208" s="626"/>
      <c r="AA208" s="626"/>
      <c r="AB208" s="626"/>
      <c r="AC208" s="626"/>
      <c r="AD208" s="626"/>
      <c r="AE208" s="626"/>
      <c r="AF208" s="626"/>
      <c r="AG208" s="626"/>
      <c r="AH208" s="626"/>
      <c r="AI208" s="626"/>
      <c r="AJ208" s="626"/>
      <c r="AK208" s="626"/>
      <c r="AL208" s="626"/>
      <c r="AM208" s="626"/>
      <c r="AN208" s="626"/>
      <c r="AO208" s="626"/>
      <c r="AP208" s="626"/>
      <c r="AQ208" s="626"/>
      <c r="AR208" s="626"/>
      <c r="AS208" s="626"/>
      <c r="AT208" s="626"/>
      <c r="AU208" s="626"/>
      <c r="AV208" s="626"/>
      <c r="AW208" s="626"/>
      <c r="AX208" s="626"/>
      <c r="AY208" s="626"/>
      <c r="AZ208" s="626"/>
      <c r="BA208" s="626"/>
      <c r="BB208" s="626"/>
      <c r="BC208" s="626"/>
      <c r="BD208" s="626"/>
      <c r="BE208" s="626"/>
      <c r="BF208" s="626"/>
      <c r="BG208" s="626"/>
      <c r="BH208" s="626"/>
      <c r="BI208" s="626"/>
      <c r="BJ208" s="626"/>
      <c r="BK208" s="626"/>
      <c r="BL208" s="626"/>
      <c r="BM208" s="626"/>
    </row>
    <row r="209" spans="1:65" x14ac:dyDescent="0.35">
      <c r="A209" s="230"/>
      <c r="B209" s="11"/>
      <c r="C209" s="11"/>
      <c r="D209" s="575"/>
      <c r="E209" s="575"/>
      <c r="F209" s="575"/>
      <c r="G209" s="575"/>
      <c r="H209" s="575"/>
      <c r="I209" s="575"/>
      <c r="J209" s="575"/>
      <c r="K209" s="575"/>
      <c r="L209" s="575"/>
      <c r="M209" s="575"/>
      <c r="N209" s="575"/>
      <c r="Q209" s="190"/>
      <c r="W209" s="626"/>
      <c r="X209" s="626"/>
      <c r="Y209" s="626"/>
      <c r="Z209" s="626"/>
      <c r="AA209" s="626"/>
      <c r="AB209" s="626"/>
      <c r="AC209" s="626"/>
      <c r="AD209" s="626"/>
      <c r="AE209" s="626"/>
      <c r="AF209" s="626"/>
      <c r="AG209" s="626"/>
      <c r="AH209" s="626"/>
      <c r="AI209" s="626"/>
      <c r="AJ209" s="626"/>
      <c r="AK209" s="626"/>
      <c r="AL209" s="626"/>
      <c r="AM209" s="626"/>
      <c r="AN209" s="626"/>
      <c r="AO209" s="626"/>
      <c r="AP209" s="626"/>
      <c r="AQ209" s="626"/>
      <c r="AR209" s="626"/>
      <c r="AS209" s="626"/>
      <c r="AT209" s="626"/>
      <c r="AU209" s="626"/>
      <c r="AV209" s="626"/>
      <c r="AW209" s="626"/>
      <c r="AX209" s="626"/>
      <c r="AY209" s="626"/>
      <c r="AZ209" s="626"/>
      <c r="BA209" s="626"/>
      <c r="BB209" s="626"/>
      <c r="BC209" s="626"/>
      <c r="BD209" s="626"/>
      <c r="BE209" s="626"/>
      <c r="BF209" s="626"/>
      <c r="BG209" s="626"/>
      <c r="BH209" s="626"/>
      <c r="BI209" s="626"/>
      <c r="BJ209" s="626"/>
      <c r="BK209" s="626"/>
      <c r="BL209" s="626"/>
      <c r="BM209" s="626"/>
    </row>
    <row r="210" spans="1:65" x14ac:dyDescent="0.35">
      <c r="A210" s="230"/>
      <c r="B210" s="11"/>
      <c r="C210" s="11"/>
      <c r="D210" s="575"/>
      <c r="E210" s="575"/>
      <c r="F210" s="575"/>
      <c r="G210" s="575"/>
      <c r="H210" s="575"/>
      <c r="I210" s="575"/>
      <c r="J210" s="575"/>
      <c r="K210" s="575"/>
      <c r="L210" s="575"/>
      <c r="M210" s="575"/>
      <c r="N210" s="575"/>
      <c r="Q210" s="190"/>
      <c r="W210" s="626"/>
      <c r="X210" s="626"/>
      <c r="Y210" s="626"/>
      <c r="Z210" s="626"/>
      <c r="AA210" s="626"/>
      <c r="AB210" s="626"/>
      <c r="AC210" s="626"/>
      <c r="AD210" s="626"/>
      <c r="AE210" s="626"/>
      <c r="AF210" s="626"/>
      <c r="AG210" s="626"/>
      <c r="AH210" s="626"/>
      <c r="AI210" s="626"/>
      <c r="AJ210" s="626"/>
      <c r="AK210" s="626"/>
      <c r="AL210" s="626"/>
      <c r="AM210" s="626"/>
      <c r="AN210" s="626"/>
      <c r="AO210" s="626"/>
      <c r="AP210" s="626"/>
      <c r="AQ210" s="626"/>
      <c r="AR210" s="626"/>
      <c r="AS210" s="626"/>
      <c r="AT210" s="626"/>
      <c r="AU210" s="626"/>
      <c r="AV210" s="626"/>
      <c r="AW210" s="626"/>
      <c r="AX210" s="626"/>
      <c r="AY210" s="626"/>
      <c r="AZ210" s="626"/>
      <c r="BA210" s="626"/>
      <c r="BB210" s="626"/>
      <c r="BC210" s="626"/>
      <c r="BD210" s="626"/>
      <c r="BE210" s="626"/>
      <c r="BF210" s="626"/>
      <c r="BG210" s="626"/>
      <c r="BH210" s="626"/>
      <c r="BI210" s="626"/>
      <c r="BJ210" s="626"/>
      <c r="BK210" s="626"/>
      <c r="BL210" s="626"/>
      <c r="BM210" s="626"/>
    </row>
    <row r="211" spans="1:65" x14ac:dyDescent="0.35">
      <c r="A211" s="230"/>
      <c r="B211" s="11"/>
      <c r="C211" s="11"/>
      <c r="D211" s="575"/>
      <c r="E211" s="575"/>
      <c r="F211" s="575"/>
      <c r="G211" s="575"/>
      <c r="H211" s="575"/>
      <c r="I211" s="575"/>
      <c r="J211" s="575"/>
      <c r="K211" s="575"/>
      <c r="L211" s="575"/>
      <c r="M211" s="575"/>
      <c r="N211" s="575"/>
      <c r="Q211" s="190"/>
      <c r="W211" s="626"/>
      <c r="X211" s="626"/>
      <c r="Y211" s="626"/>
      <c r="Z211" s="626"/>
      <c r="AA211" s="626"/>
      <c r="AB211" s="626"/>
      <c r="AC211" s="626"/>
      <c r="AD211" s="626"/>
      <c r="AE211" s="626"/>
      <c r="AF211" s="626"/>
      <c r="AG211" s="626"/>
      <c r="AH211" s="626"/>
      <c r="AI211" s="626"/>
      <c r="AJ211" s="626"/>
      <c r="AK211" s="626"/>
      <c r="AL211" s="626"/>
      <c r="AM211" s="626"/>
      <c r="AN211" s="626"/>
      <c r="AO211" s="626"/>
      <c r="AP211" s="626"/>
      <c r="AQ211" s="626"/>
      <c r="AR211" s="626"/>
      <c r="AS211" s="626"/>
      <c r="AT211" s="626"/>
      <c r="AU211" s="626"/>
      <c r="AV211" s="626"/>
      <c r="AW211" s="626"/>
      <c r="AX211" s="626"/>
      <c r="AY211" s="626"/>
      <c r="AZ211" s="626"/>
      <c r="BA211" s="626"/>
      <c r="BB211" s="626"/>
      <c r="BC211" s="626"/>
      <c r="BD211" s="626"/>
      <c r="BE211" s="626"/>
      <c r="BF211" s="626"/>
      <c r="BG211" s="626"/>
      <c r="BH211" s="626"/>
      <c r="BI211" s="626"/>
      <c r="BJ211" s="626"/>
      <c r="BK211" s="626"/>
      <c r="BL211" s="626"/>
      <c r="BM211" s="626"/>
    </row>
    <row r="212" spans="1:65" x14ac:dyDescent="0.35">
      <c r="A212" s="230"/>
      <c r="B212" s="11"/>
      <c r="C212" s="11"/>
      <c r="D212" s="575"/>
      <c r="E212" s="575"/>
      <c r="F212" s="575"/>
      <c r="G212" s="575"/>
      <c r="H212" s="575"/>
      <c r="I212" s="575"/>
      <c r="J212" s="575"/>
      <c r="K212" s="575"/>
      <c r="L212" s="575"/>
      <c r="M212" s="575"/>
      <c r="N212" s="575"/>
      <c r="Q212" s="190"/>
      <c r="W212" s="626"/>
      <c r="X212" s="626"/>
      <c r="Y212" s="626"/>
      <c r="Z212" s="626"/>
      <c r="AA212" s="626"/>
      <c r="AB212" s="626"/>
      <c r="AC212" s="626"/>
      <c r="AD212" s="626"/>
      <c r="AE212" s="626"/>
      <c r="AF212" s="626"/>
      <c r="AG212" s="626"/>
      <c r="AH212" s="626"/>
      <c r="AI212" s="626"/>
      <c r="AJ212" s="626"/>
      <c r="AK212" s="626"/>
      <c r="AL212" s="626"/>
      <c r="AM212" s="626"/>
      <c r="AN212" s="626"/>
      <c r="AO212" s="626"/>
      <c r="AP212" s="626"/>
      <c r="AQ212" s="626"/>
      <c r="AR212" s="626"/>
      <c r="AS212" s="626"/>
      <c r="AT212" s="626"/>
      <c r="AU212" s="626"/>
      <c r="AV212" s="626"/>
      <c r="AW212" s="626"/>
      <c r="AX212" s="626"/>
      <c r="AY212" s="626"/>
      <c r="AZ212" s="626"/>
      <c r="BA212" s="626"/>
      <c r="BB212" s="626"/>
      <c r="BC212" s="626"/>
      <c r="BD212" s="626"/>
      <c r="BE212" s="626"/>
      <c r="BF212" s="626"/>
      <c r="BG212" s="626"/>
      <c r="BH212" s="626"/>
      <c r="BI212" s="626"/>
      <c r="BJ212" s="626"/>
      <c r="BK212" s="626"/>
      <c r="BL212" s="626"/>
      <c r="BM212" s="626"/>
    </row>
    <row r="213" spans="1:65" x14ac:dyDescent="0.35">
      <c r="A213" s="230"/>
      <c r="B213" s="11"/>
      <c r="C213" s="11"/>
      <c r="D213" s="575"/>
      <c r="E213" s="575"/>
      <c r="F213" s="575"/>
      <c r="G213" s="575"/>
      <c r="H213" s="575"/>
      <c r="I213" s="575"/>
      <c r="J213" s="575"/>
      <c r="K213" s="575"/>
      <c r="L213" s="575"/>
      <c r="M213" s="575"/>
      <c r="N213" s="575"/>
      <c r="Q213" s="190"/>
      <c r="W213" s="626"/>
      <c r="X213" s="626"/>
      <c r="Y213" s="626"/>
      <c r="Z213" s="626"/>
      <c r="AA213" s="626"/>
      <c r="AB213" s="626"/>
      <c r="AC213" s="626"/>
      <c r="AD213" s="626"/>
      <c r="AE213" s="626"/>
      <c r="AF213" s="626"/>
      <c r="AG213" s="626"/>
      <c r="AH213" s="626"/>
      <c r="AI213" s="626"/>
      <c r="AJ213" s="626"/>
      <c r="AK213" s="626"/>
      <c r="AL213" s="626"/>
      <c r="AM213" s="626"/>
      <c r="AN213" s="626"/>
      <c r="AO213" s="626"/>
      <c r="AP213" s="626"/>
      <c r="AQ213" s="626"/>
      <c r="AR213" s="626"/>
      <c r="AS213" s="626"/>
      <c r="AT213" s="626"/>
      <c r="AU213" s="626"/>
      <c r="AV213" s="626"/>
      <c r="AW213" s="626"/>
      <c r="AX213" s="626"/>
      <c r="AY213" s="626"/>
      <c r="AZ213" s="626"/>
      <c r="BA213" s="626"/>
      <c r="BB213" s="626"/>
      <c r="BC213" s="626"/>
      <c r="BD213" s="626"/>
      <c r="BE213" s="626"/>
      <c r="BF213" s="626"/>
      <c r="BG213" s="626"/>
      <c r="BH213" s="626"/>
      <c r="BI213" s="626"/>
      <c r="BJ213" s="626"/>
      <c r="BK213" s="626"/>
      <c r="BL213" s="626"/>
      <c r="BM213" s="626"/>
    </row>
    <row r="214" spans="1:65" x14ac:dyDescent="0.35">
      <c r="A214" s="230"/>
      <c r="B214" s="11"/>
      <c r="C214" s="11"/>
      <c r="D214" s="575"/>
      <c r="E214" s="575"/>
      <c r="F214" s="575"/>
      <c r="G214" s="575"/>
      <c r="H214" s="575"/>
      <c r="I214" s="575"/>
      <c r="J214" s="575"/>
      <c r="K214" s="575"/>
      <c r="L214" s="575"/>
      <c r="M214" s="575"/>
      <c r="N214" s="575"/>
      <c r="Q214" s="190"/>
      <c r="W214" s="626"/>
      <c r="X214" s="626"/>
      <c r="Y214" s="626"/>
      <c r="Z214" s="626"/>
      <c r="AA214" s="626"/>
      <c r="AB214" s="626"/>
      <c r="AC214" s="626"/>
      <c r="AD214" s="626"/>
      <c r="AE214" s="626"/>
      <c r="AF214" s="626"/>
      <c r="AG214" s="626"/>
      <c r="AH214" s="626"/>
      <c r="AI214" s="626"/>
      <c r="AJ214" s="626"/>
      <c r="AK214" s="626"/>
      <c r="AL214" s="626"/>
      <c r="AM214" s="626"/>
      <c r="AN214" s="626"/>
      <c r="AO214" s="626"/>
      <c r="AP214" s="626"/>
      <c r="AQ214" s="626"/>
      <c r="AR214" s="626"/>
      <c r="AS214" s="626"/>
      <c r="AT214" s="626"/>
      <c r="AU214" s="626"/>
      <c r="AV214" s="626"/>
      <c r="AW214" s="626"/>
      <c r="AX214" s="626"/>
      <c r="AY214" s="626"/>
      <c r="AZ214" s="626"/>
      <c r="BA214" s="626"/>
      <c r="BB214" s="626"/>
      <c r="BC214" s="626"/>
      <c r="BD214" s="626"/>
      <c r="BE214" s="626"/>
      <c r="BF214" s="626"/>
      <c r="BG214" s="626"/>
      <c r="BH214" s="626"/>
      <c r="BI214" s="626"/>
      <c r="BJ214" s="626"/>
      <c r="BK214" s="626"/>
      <c r="BL214" s="626"/>
      <c r="BM214" s="626"/>
    </row>
    <row r="215" spans="1:65" x14ac:dyDescent="0.35">
      <c r="A215" s="230"/>
      <c r="B215" s="11"/>
      <c r="C215" s="11"/>
      <c r="D215" s="575"/>
      <c r="E215" s="575"/>
      <c r="F215" s="575"/>
      <c r="G215" s="575"/>
      <c r="H215" s="575"/>
      <c r="I215" s="575"/>
      <c r="J215" s="575"/>
      <c r="K215" s="575"/>
      <c r="L215" s="575"/>
      <c r="M215" s="575"/>
      <c r="N215" s="575"/>
      <c r="Q215" s="190"/>
      <c r="W215" s="626"/>
      <c r="X215" s="626"/>
      <c r="Y215" s="626"/>
      <c r="Z215" s="626"/>
      <c r="AA215" s="626"/>
      <c r="AB215" s="626"/>
      <c r="AC215" s="626"/>
      <c r="AD215" s="626"/>
      <c r="AE215" s="626"/>
      <c r="AF215" s="626"/>
      <c r="AG215" s="626"/>
      <c r="AH215" s="626"/>
      <c r="AI215" s="626"/>
      <c r="AJ215" s="626"/>
      <c r="AK215" s="626"/>
      <c r="AL215" s="626"/>
      <c r="AM215" s="626"/>
      <c r="AN215" s="626"/>
      <c r="AO215" s="626"/>
      <c r="AP215" s="626"/>
      <c r="AQ215" s="626"/>
      <c r="AR215" s="626"/>
      <c r="AS215" s="626"/>
      <c r="AT215" s="626"/>
      <c r="AU215" s="626"/>
      <c r="AV215" s="626"/>
      <c r="AW215" s="626"/>
      <c r="AX215" s="626"/>
      <c r="AY215" s="626"/>
      <c r="AZ215" s="626"/>
      <c r="BA215" s="626"/>
      <c r="BB215" s="626"/>
      <c r="BC215" s="626"/>
      <c r="BD215" s="626"/>
      <c r="BE215" s="626"/>
      <c r="BF215" s="626"/>
      <c r="BG215" s="626"/>
      <c r="BH215" s="626"/>
      <c r="BI215" s="626"/>
      <c r="BJ215" s="626"/>
      <c r="BK215" s="626"/>
      <c r="BL215" s="626"/>
      <c r="BM215" s="626"/>
    </row>
    <row r="216" spans="1:65" x14ac:dyDescent="0.35">
      <c r="A216" s="230"/>
      <c r="B216" s="11"/>
      <c r="C216" s="11"/>
      <c r="D216" s="575"/>
      <c r="E216" s="575"/>
      <c r="F216" s="575"/>
      <c r="G216" s="575"/>
      <c r="H216" s="575"/>
      <c r="I216" s="575"/>
      <c r="J216" s="575"/>
      <c r="K216" s="575"/>
      <c r="L216" s="575"/>
      <c r="M216" s="575"/>
      <c r="N216" s="575"/>
      <c r="Q216" s="190"/>
      <c r="W216" s="626"/>
      <c r="X216" s="626"/>
      <c r="Y216" s="626"/>
      <c r="Z216" s="626"/>
      <c r="AA216" s="626"/>
      <c r="AB216" s="626"/>
      <c r="AC216" s="626"/>
      <c r="AD216" s="626"/>
      <c r="AE216" s="626"/>
      <c r="AF216" s="626"/>
      <c r="AG216" s="626"/>
      <c r="AH216" s="626"/>
      <c r="AI216" s="626"/>
      <c r="AJ216" s="626"/>
      <c r="AK216" s="626"/>
      <c r="AL216" s="626"/>
      <c r="AM216" s="626"/>
      <c r="AN216" s="626"/>
      <c r="AO216" s="626"/>
      <c r="AP216" s="626"/>
      <c r="AQ216" s="626"/>
      <c r="AR216" s="626"/>
      <c r="AS216" s="626"/>
      <c r="AT216" s="626"/>
      <c r="AU216" s="626"/>
      <c r="AV216" s="626"/>
      <c r="AW216" s="626"/>
      <c r="AX216" s="626"/>
      <c r="AY216" s="626"/>
      <c r="AZ216" s="626"/>
      <c r="BA216" s="626"/>
      <c r="BB216" s="626"/>
      <c r="BC216" s="626"/>
      <c r="BD216" s="626"/>
      <c r="BE216" s="626"/>
      <c r="BF216" s="626"/>
      <c r="BG216" s="626"/>
      <c r="BH216" s="626"/>
      <c r="BI216" s="626"/>
      <c r="BJ216" s="626"/>
      <c r="BK216" s="626"/>
      <c r="BL216" s="626"/>
      <c r="BM216" s="626"/>
    </row>
    <row r="217" spans="1:65" x14ac:dyDescent="0.35">
      <c r="A217" s="230"/>
      <c r="B217" s="11"/>
      <c r="C217" s="11"/>
      <c r="D217" s="575"/>
      <c r="E217" s="575"/>
      <c r="F217" s="575"/>
      <c r="G217" s="575"/>
      <c r="H217" s="575"/>
      <c r="I217" s="575"/>
      <c r="J217" s="575"/>
      <c r="K217" s="575"/>
      <c r="L217" s="575"/>
      <c r="M217" s="575"/>
      <c r="N217" s="575"/>
      <c r="Q217" s="190"/>
      <c r="W217" s="626"/>
      <c r="X217" s="626"/>
      <c r="Y217" s="626"/>
      <c r="Z217" s="626"/>
      <c r="AA217" s="626"/>
      <c r="AB217" s="626"/>
      <c r="AC217" s="626"/>
      <c r="AD217" s="626"/>
      <c r="AE217" s="626"/>
      <c r="AF217" s="626"/>
      <c r="AG217" s="626"/>
      <c r="AH217" s="626"/>
      <c r="AI217" s="626"/>
      <c r="AJ217" s="626"/>
      <c r="AK217" s="626"/>
      <c r="AL217" s="626"/>
      <c r="AM217" s="626"/>
      <c r="AN217" s="626"/>
      <c r="AO217" s="626"/>
      <c r="AP217" s="626"/>
      <c r="AQ217" s="626"/>
      <c r="AR217" s="626"/>
      <c r="AS217" s="626"/>
      <c r="AT217" s="626"/>
      <c r="AU217" s="626"/>
      <c r="AV217" s="626"/>
      <c r="AW217" s="626"/>
      <c r="AX217" s="626"/>
      <c r="AY217" s="626"/>
      <c r="AZ217" s="626"/>
      <c r="BA217" s="626"/>
      <c r="BB217" s="626"/>
      <c r="BC217" s="626"/>
      <c r="BD217" s="626"/>
      <c r="BE217" s="626"/>
      <c r="BF217" s="626"/>
      <c r="BG217" s="626"/>
      <c r="BH217" s="626"/>
      <c r="BI217" s="626"/>
      <c r="BJ217" s="626"/>
      <c r="BK217" s="626"/>
      <c r="BL217" s="626"/>
      <c r="BM217" s="626"/>
    </row>
    <row r="218" spans="1:65" x14ac:dyDescent="0.35">
      <c r="A218" s="230"/>
      <c r="B218" s="11"/>
      <c r="C218" s="11"/>
      <c r="D218" s="575"/>
      <c r="E218" s="575"/>
      <c r="F218" s="575"/>
      <c r="G218" s="575"/>
      <c r="H218" s="575"/>
      <c r="I218" s="575"/>
      <c r="J218" s="575"/>
      <c r="K218" s="575"/>
      <c r="L218" s="575"/>
      <c r="M218" s="575"/>
      <c r="N218" s="575"/>
      <c r="Q218" s="190"/>
      <c r="W218" s="626"/>
      <c r="X218" s="626"/>
      <c r="Y218" s="626"/>
      <c r="Z218" s="626"/>
      <c r="AA218" s="626"/>
      <c r="AB218" s="626"/>
      <c r="AC218" s="626"/>
      <c r="AD218" s="626"/>
      <c r="AE218" s="626"/>
      <c r="AF218" s="626"/>
      <c r="AG218" s="626"/>
      <c r="AH218" s="626"/>
      <c r="AI218" s="626"/>
      <c r="AJ218" s="626"/>
      <c r="AK218" s="626"/>
      <c r="AL218" s="626"/>
      <c r="AM218" s="626"/>
      <c r="AN218" s="626"/>
      <c r="AO218" s="626"/>
      <c r="AP218" s="626"/>
      <c r="AQ218" s="626"/>
      <c r="AR218" s="626"/>
      <c r="AS218" s="626"/>
      <c r="AT218" s="626"/>
      <c r="AU218" s="626"/>
      <c r="AV218" s="626"/>
      <c r="AW218" s="626"/>
      <c r="AX218" s="626"/>
      <c r="AY218" s="626"/>
      <c r="AZ218" s="626"/>
      <c r="BA218" s="626"/>
      <c r="BB218" s="626"/>
      <c r="BC218" s="626"/>
      <c r="BD218" s="626"/>
      <c r="BE218" s="626"/>
      <c r="BF218" s="626"/>
      <c r="BG218" s="626"/>
      <c r="BH218" s="626"/>
      <c r="BI218" s="626"/>
      <c r="BJ218" s="626"/>
      <c r="BK218" s="626"/>
      <c r="BL218" s="626"/>
      <c r="BM218" s="626"/>
    </row>
    <row r="219" spans="1:65" x14ac:dyDescent="0.35">
      <c r="A219" s="230"/>
      <c r="B219" s="11"/>
      <c r="C219" s="11"/>
      <c r="D219" s="575"/>
      <c r="E219" s="575"/>
      <c r="F219" s="575"/>
      <c r="G219" s="575"/>
      <c r="H219" s="575"/>
      <c r="I219" s="575"/>
      <c r="J219" s="575"/>
      <c r="K219" s="575"/>
      <c r="L219" s="575"/>
      <c r="M219" s="575"/>
      <c r="N219" s="575"/>
      <c r="Q219" s="190"/>
      <c r="W219" s="626"/>
      <c r="X219" s="626"/>
      <c r="Y219" s="626"/>
      <c r="Z219" s="626"/>
      <c r="AA219" s="626"/>
      <c r="AB219" s="626"/>
      <c r="AC219" s="626"/>
      <c r="AD219" s="626"/>
      <c r="AE219" s="626"/>
      <c r="AF219" s="626"/>
      <c r="AG219" s="626"/>
      <c r="AH219" s="626"/>
      <c r="AI219" s="626"/>
      <c r="AJ219" s="626"/>
      <c r="AK219" s="626"/>
      <c r="AL219" s="626"/>
      <c r="AM219" s="626"/>
      <c r="AN219" s="626"/>
      <c r="AO219" s="626"/>
      <c r="AP219" s="626"/>
      <c r="AQ219" s="626"/>
      <c r="AR219" s="626"/>
      <c r="AS219" s="626"/>
      <c r="AT219" s="626"/>
      <c r="AU219" s="626"/>
      <c r="AV219" s="626"/>
      <c r="AW219" s="626"/>
      <c r="AX219" s="626"/>
      <c r="AY219" s="626"/>
      <c r="AZ219" s="626"/>
      <c r="BA219" s="626"/>
      <c r="BB219" s="626"/>
      <c r="BC219" s="626"/>
      <c r="BD219" s="626"/>
      <c r="BE219" s="626"/>
      <c r="BF219" s="626"/>
      <c r="BG219" s="626"/>
      <c r="BH219" s="626"/>
      <c r="BI219" s="626"/>
      <c r="BJ219" s="626"/>
      <c r="BK219" s="626"/>
      <c r="BL219" s="626"/>
      <c r="BM219" s="626"/>
    </row>
    <row r="220" spans="1:65" x14ac:dyDescent="0.35">
      <c r="A220" s="230"/>
      <c r="B220" s="11"/>
      <c r="C220" s="11"/>
      <c r="D220" s="575"/>
      <c r="E220" s="575"/>
      <c r="F220" s="575"/>
      <c r="G220" s="575"/>
      <c r="H220" s="575"/>
      <c r="I220" s="575"/>
      <c r="J220" s="575"/>
      <c r="K220" s="575"/>
      <c r="L220" s="575"/>
      <c r="M220" s="575"/>
      <c r="N220" s="575"/>
      <c r="Q220" s="190"/>
      <c r="W220" s="626"/>
      <c r="X220" s="626"/>
      <c r="Y220" s="626"/>
      <c r="Z220" s="626"/>
      <c r="AA220" s="626"/>
      <c r="AB220" s="626"/>
      <c r="AC220" s="626"/>
      <c r="AD220" s="626"/>
      <c r="AE220" s="626"/>
      <c r="AF220" s="626"/>
      <c r="AG220" s="626"/>
      <c r="AH220" s="626"/>
      <c r="AI220" s="626"/>
      <c r="AJ220" s="626"/>
      <c r="AK220" s="626"/>
      <c r="AL220" s="626"/>
      <c r="AM220" s="626"/>
      <c r="AN220" s="626"/>
      <c r="AO220" s="626"/>
      <c r="AP220" s="626"/>
      <c r="AQ220" s="626"/>
      <c r="AR220" s="626"/>
      <c r="AS220" s="626"/>
      <c r="AT220" s="626"/>
      <c r="AU220" s="626"/>
      <c r="AV220" s="626"/>
      <c r="AW220" s="626"/>
      <c r="AX220" s="626"/>
      <c r="AY220" s="626"/>
      <c r="AZ220" s="626"/>
      <c r="BA220" s="626"/>
      <c r="BB220" s="626"/>
      <c r="BC220" s="626"/>
      <c r="BD220" s="626"/>
      <c r="BE220" s="626"/>
      <c r="BF220" s="626"/>
      <c r="BG220" s="626"/>
      <c r="BH220" s="626"/>
      <c r="BI220" s="626"/>
      <c r="BJ220" s="626"/>
      <c r="BK220" s="626"/>
      <c r="BL220" s="626"/>
      <c r="BM220" s="626"/>
    </row>
    <row r="221" spans="1:65" x14ac:dyDescent="0.35">
      <c r="A221" s="230"/>
      <c r="B221" s="11"/>
      <c r="C221" s="11"/>
      <c r="D221" s="575"/>
      <c r="E221" s="575"/>
      <c r="F221" s="575"/>
      <c r="G221" s="575"/>
      <c r="H221" s="575"/>
      <c r="I221" s="575"/>
      <c r="J221" s="575"/>
      <c r="K221" s="575"/>
      <c r="L221" s="575"/>
      <c r="M221" s="575"/>
      <c r="N221" s="575"/>
      <c r="Q221" s="190"/>
      <c r="W221" s="626"/>
      <c r="X221" s="626"/>
      <c r="Y221" s="626"/>
      <c r="Z221" s="626"/>
      <c r="AA221" s="626"/>
      <c r="AB221" s="626"/>
      <c r="AC221" s="626"/>
      <c r="AD221" s="626"/>
      <c r="AE221" s="626"/>
      <c r="AF221" s="626"/>
      <c r="AG221" s="626"/>
      <c r="AH221" s="626"/>
      <c r="AI221" s="626"/>
      <c r="AJ221" s="626"/>
      <c r="AK221" s="626"/>
      <c r="AL221" s="626"/>
      <c r="AM221" s="626"/>
      <c r="AN221" s="626"/>
      <c r="AO221" s="626"/>
      <c r="AP221" s="626"/>
      <c r="AQ221" s="626"/>
      <c r="AR221" s="626"/>
      <c r="AS221" s="626"/>
      <c r="AT221" s="626"/>
      <c r="AU221" s="626"/>
      <c r="AV221" s="626"/>
      <c r="AW221" s="626"/>
      <c r="AX221" s="626"/>
      <c r="AY221" s="626"/>
      <c r="AZ221" s="626"/>
      <c r="BA221" s="626"/>
      <c r="BB221" s="626"/>
      <c r="BC221" s="626"/>
      <c r="BD221" s="626"/>
      <c r="BE221" s="626"/>
      <c r="BF221" s="626"/>
      <c r="BG221" s="626"/>
      <c r="BH221" s="626"/>
      <c r="BI221" s="626"/>
      <c r="BJ221" s="626"/>
      <c r="BK221" s="626"/>
      <c r="BL221" s="626"/>
      <c r="BM221" s="626"/>
    </row>
    <row r="222" spans="1:65" x14ac:dyDescent="0.35">
      <c r="A222" s="230"/>
      <c r="B222" s="11"/>
      <c r="C222" s="11"/>
      <c r="D222" s="575"/>
      <c r="E222" s="575"/>
      <c r="F222" s="575"/>
      <c r="G222" s="575"/>
      <c r="H222" s="575"/>
      <c r="I222" s="575"/>
      <c r="J222" s="575"/>
      <c r="K222" s="575"/>
      <c r="L222" s="575"/>
      <c r="M222" s="575"/>
      <c r="N222" s="575"/>
      <c r="Q222" s="190"/>
      <c r="W222" s="626"/>
      <c r="X222" s="626"/>
      <c r="Y222" s="626"/>
      <c r="Z222" s="626"/>
      <c r="AA222" s="626"/>
      <c r="AB222" s="626"/>
      <c r="AC222" s="626"/>
      <c r="AD222" s="626"/>
      <c r="AE222" s="626"/>
      <c r="AF222" s="626"/>
      <c r="AG222" s="626"/>
      <c r="AH222" s="626"/>
      <c r="AI222" s="626"/>
      <c r="AJ222" s="626"/>
      <c r="AK222" s="626"/>
      <c r="AL222" s="626"/>
      <c r="AM222" s="626"/>
      <c r="AN222" s="626"/>
      <c r="AO222" s="626"/>
      <c r="AP222" s="626"/>
      <c r="AQ222" s="626"/>
      <c r="AR222" s="626"/>
      <c r="AS222" s="626"/>
      <c r="AT222" s="626"/>
      <c r="AU222" s="626"/>
      <c r="AV222" s="626"/>
      <c r="AW222" s="626"/>
      <c r="AX222" s="626"/>
      <c r="AY222" s="626"/>
      <c r="AZ222" s="626"/>
      <c r="BA222" s="626"/>
      <c r="BB222" s="626"/>
      <c r="BC222" s="626"/>
      <c r="BD222" s="626"/>
      <c r="BE222" s="626"/>
      <c r="BF222" s="626"/>
      <c r="BG222" s="626"/>
      <c r="BH222" s="626"/>
      <c r="BI222" s="626"/>
      <c r="BJ222" s="626"/>
      <c r="BK222" s="626"/>
      <c r="BL222" s="626"/>
      <c r="BM222" s="626"/>
    </row>
    <row r="223" spans="1:65" x14ac:dyDescent="0.35">
      <c r="A223" s="230"/>
      <c r="B223" s="11"/>
      <c r="C223" s="11"/>
      <c r="D223" s="575"/>
      <c r="E223" s="575"/>
      <c r="F223" s="575"/>
      <c r="G223" s="575"/>
      <c r="H223" s="575"/>
      <c r="I223" s="575"/>
      <c r="J223" s="575"/>
      <c r="K223" s="575"/>
      <c r="L223" s="575"/>
      <c r="M223" s="575"/>
      <c r="N223" s="575"/>
      <c r="Q223" s="190"/>
      <c r="W223" s="626"/>
      <c r="X223" s="626"/>
      <c r="Y223" s="626"/>
      <c r="Z223" s="626"/>
      <c r="AA223" s="626"/>
      <c r="AB223" s="626"/>
      <c r="AC223" s="626"/>
      <c r="AD223" s="626"/>
      <c r="AE223" s="626"/>
      <c r="AF223" s="626"/>
      <c r="AG223" s="626"/>
      <c r="AH223" s="626"/>
      <c r="AI223" s="626"/>
      <c r="AJ223" s="626"/>
      <c r="AK223" s="626"/>
      <c r="AL223" s="626"/>
      <c r="AM223" s="626"/>
      <c r="AN223" s="626"/>
      <c r="AO223" s="626"/>
      <c r="AP223" s="626"/>
      <c r="AQ223" s="626"/>
      <c r="AR223" s="626"/>
      <c r="AS223" s="626"/>
      <c r="AT223" s="626"/>
      <c r="AU223" s="626"/>
      <c r="AV223" s="626"/>
      <c r="AW223" s="626"/>
      <c r="AX223" s="626"/>
      <c r="AY223" s="626"/>
      <c r="AZ223" s="626"/>
      <c r="BA223" s="626"/>
      <c r="BB223" s="626"/>
      <c r="BC223" s="626"/>
      <c r="BD223" s="626"/>
      <c r="BE223" s="626"/>
      <c r="BF223" s="626"/>
      <c r="BG223" s="626"/>
      <c r="BH223" s="626"/>
      <c r="BI223" s="626"/>
      <c r="BJ223" s="626"/>
      <c r="BK223" s="626"/>
      <c r="BL223" s="626"/>
      <c r="BM223" s="626"/>
    </row>
    <row r="224" spans="1:65" x14ac:dyDescent="0.35">
      <c r="A224" s="230"/>
      <c r="B224" s="11"/>
      <c r="C224" s="11"/>
      <c r="D224" s="575"/>
      <c r="E224" s="575"/>
      <c r="F224" s="575"/>
      <c r="G224" s="575"/>
      <c r="H224" s="575"/>
      <c r="I224" s="575"/>
      <c r="J224" s="575"/>
      <c r="K224" s="575"/>
      <c r="L224" s="575"/>
      <c r="M224" s="575"/>
      <c r="N224" s="575"/>
      <c r="Q224" s="190"/>
    </row>
    <row r="225" spans="1:46" x14ac:dyDescent="0.35">
      <c r="A225" s="230"/>
      <c r="B225" s="11"/>
      <c r="C225" s="1099"/>
      <c r="D225" s="1100"/>
      <c r="E225" s="1100"/>
      <c r="F225" s="1100"/>
      <c r="G225" s="1100"/>
      <c r="H225" s="1100"/>
      <c r="I225" s="1100"/>
      <c r="J225" s="1100"/>
      <c r="K225" s="1100"/>
      <c r="L225" s="1100"/>
      <c r="M225" s="1100"/>
      <c r="N225" s="1100"/>
      <c r="O225" s="626"/>
      <c r="P225" s="626"/>
      <c r="Q225" s="1101"/>
      <c r="R225" s="626"/>
      <c r="S225" s="626"/>
      <c r="T225" s="626"/>
      <c r="U225" s="626"/>
      <c r="V225" s="626"/>
      <c r="W225" s="626"/>
      <c r="X225" s="626"/>
      <c r="Y225" s="626"/>
      <c r="Z225" s="626"/>
      <c r="AA225" s="626"/>
      <c r="AB225" s="626"/>
      <c r="AC225" s="626"/>
      <c r="AD225" s="626"/>
      <c r="AE225" s="626"/>
      <c r="AF225" s="626"/>
      <c r="AG225" s="626"/>
      <c r="AH225" s="626"/>
      <c r="AI225" s="626"/>
      <c r="AJ225" s="626"/>
      <c r="AK225" s="626"/>
      <c r="AL225" s="626"/>
      <c r="AM225" s="626"/>
      <c r="AN225" s="626"/>
      <c r="AO225" s="626"/>
      <c r="AP225" s="626"/>
      <c r="AQ225" s="626"/>
      <c r="AR225" s="626"/>
      <c r="AS225" s="626"/>
      <c r="AT225" s="626"/>
    </row>
    <row r="226" spans="1:46" x14ac:dyDescent="0.35">
      <c r="C226" s="626"/>
      <c r="D226" s="626"/>
      <c r="E226" s="626"/>
      <c r="F226" s="626"/>
      <c r="G226" s="626"/>
      <c r="H226" s="626"/>
      <c r="I226" s="626"/>
      <c r="J226" s="626"/>
      <c r="K226" s="626"/>
      <c r="L226" s="626"/>
      <c r="M226" s="626"/>
      <c r="N226" s="626"/>
      <c r="O226" s="626"/>
      <c r="P226" s="626"/>
      <c r="Q226" s="626"/>
      <c r="R226" s="626"/>
      <c r="S226" s="626"/>
      <c r="T226" s="626"/>
      <c r="U226" s="626"/>
      <c r="V226" s="626"/>
      <c r="W226" s="626"/>
      <c r="X226" s="626"/>
      <c r="Y226" s="626"/>
      <c r="Z226" s="626"/>
      <c r="AA226" s="626"/>
      <c r="AB226" s="626"/>
      <c r="AC226" s="626"/>
      <c r="AD226" s="626"/>
      <c r="AE226" s="626"/>
      <c r="AF226" s="626"/>
      <c r="AG226" s="626"/>
      <c r="AH226" s="626"/>
      <c r="AI226" s="626"/>
      <c r="AJ226" s="626"/>
      <c r="AK226" s="626"/>
      <c r="AL226" s="626"/>
      <c r="AM226" s="626"/>
      <c r="AN226" s="626"/>
      <c r="AO226" s="626"/>
      <c r="AP226" s="626"/>
      <c r="AQ226" s="626"/>
      <c r="AR226" s="626"/>
      <c r="AS226" s="626"/>
      <c r="AT226" s="626"/>
    </row>
    <row r="227" spans="1:46" x14ac:dyDescent="0.35">
      <c r="C227" s="626"/>
      <c r="D227" s="626"/>
      <c r="E227" s="626"/>
      <c r="F227" s="626"/>
      <c r="G227" s="626"/>
      <c r="H227" s="626"/>
      <c r="I227" s="626"/>
      <c r="J227" s="626"/>
      <c r="K227" s="626"/>
      <c r="L227" s="626"/>
      <c r="M227" s="626"/>
      <c r="N227" s="626"/>
      <c r="O227" s="626"/>
      <c r="P227" s="626"/>
      <c r="Q227" s="626"/>
      <c r="R227" s="626"/>
      <c r="S227" s="626"/>
      <c r="T227" s="626"/>
      <c r="U227" s="626"/>
      <c r="V227" s="626"/>
      <c r="W227" s="626"/>
      <c r="X227" s="626"/>
      <c r="Y227" s="626"/>
      <c r="Z227" s="626"/>
      <c r="AA227" s="626"/>
      <c r="AB227" s="626"/>
      <c r="AC227" s="626"/>
      <c r="AD227" s="626"/>
      <c r="AE227" s="626"/>
      <c r="AF227" s="626"/>
      <c r="AG227" s="626"/>
      <c r="AH227" s="626"/>
      <c r="AI227" s="626"/>
      <c r="AJ227" s="626"/>
      <c r="AK227" s="626"/>
      <c r="AL227" s="626"/>
      <c r="AM227" s="626"/>
      <c r="AN227" s="626"/>
      <c r="AO227" s="626"/>
      <c r="AP227" s="626"/>
      <c r="AQ227" s="626"/>
      <c r="AR227" s="626"/>
      <c r="AS227" s="626"/>
      <c r="AT227" s="626"/>
    </row>
    <row r="228" spans="1:46" x14ac:dyDescent="0.35">
      <c r="C228" s="626"/>
      <c r="D228" s="626"/>
      <c r="E228" s="626"/>
      <c r="F228" s="626"/>
      <c r="G228" s="626"/>
      <c r="H228" s="626"/>
      <c r="I228" s="626"/>
      <c r="J228" s="626"/>
      <c r="K228" s="626"/>
      <c r="L228" s="626"/>
      <c r="M228" s="626"/>
      <c r="N228" s="626"/>
      <c r="O228" s="626"/>
      <c r="P228" s="626"/>
      <c r="Q228" s="626"/>
      <c r="R228" s="626"/>
      <c r="S228" s="626"/>
      <c r="T228" s="626"/>
      <c r="U228" s="626"/>
      <c r="V228" s="626"/>
      <c r="W228" s="626"/>
      <c r="X228" s="626"/>
      <c r="Y228" s="626"/>
      <c r="Z228" s="626"/>
      <c r="AA228" s="626"/>
      <c r="AB228" s="626"/>
      <c r="AC228" s="626"/>
      <c r="AD228" s="626"/>
      <c r="AE228" s="626"/>
      <c r="AF228" s="626"/>
      <c r="AG228" s="626"/>
      <c r="AH228" s="626"/>
      <c r="AI228" s="626"/>
      <c r="AJ228" s="626"/>
      <c r="AK228" s="626"/>
      <c r="AL228" s="626"/>
      <c r="AM228" s="626"/>
      <c r="AN228" s="626"/>
      <c r="AO228" s="626"/>
      <c r="AP228" s="626"/>
      <c r="AQ228" s="626"/>
      <c r="AR228" s="626"/>
      <c r="AS228" s="626"/>
      <c r="AT228" s="626"/>
    </row>
    <row r="229" spans="1:46" x14ac:dyDescent="0.35">
      <c r="C229" s="626"/>
      <c r="D229" s="626"/>
      <c r="E229" s="626"/>
      <c r="F229" s="626"/>
      <c r="G229" s="626"/>
      <c r="H229" s="626"/>
      <c r="I229" s="626"/>
      <c r="J229" s="626"/>
      <c r="K229" s="626"/>
      <c r="L229" s="626"/>
      <c r="M229" s="626"/>
      <c r="N229" s="626"/>
      <c r="O229" s="626"/>
      <c r="P229" s="626"/>
      <c r="Q229" s="626"/>
      <c r="R229" s="626"/>
      <c r="S229" s="626"/>
      <c r="T229" s="626"/>
      <c r="U229" s="626"/>
      <c r="V229" s="626"/>
      <c r="W229" s="626"/>
      <c r="X229" s="626"/>
      <c r="Y229" s="626"/>
      <c r="Z229" s="626"/>
      <c r="AA229" s="626"/>
      <c r="AB229" s="626"/>
      <c r="AC229" s="626"/>
      <c r="AD229" s="626"/>
      <c r="AE229" s="626"/>
      <c r="AF229" s="626"/>
      <c r="AG229" s="626"/>
      <c r="AH229" s="626"/>
      <c r="AI229" s="626"/>
      <c r="AJ229" s="626"/>
      <c r="AK229" s="626"/>
      <c r="AL229" s="626"/>
      <c r="AM229" s="626"/>
      <c r="AN229" s="626"/>
      <c r="AO229" s="626"/>
      <c r="AP229" s="626"/>
      <c r="AQ229" s="626"/>
      <c r="AR229" s="626"/>
      <c r="AS229" s="626"/>
      <c r="AT229" s="626"/>
    </row>
    <row r="230" spans="1:46" x14ac:dyDescent="0.35">
      <c r="C230" s="626"/>
      <c r="D230" s="626"/>
      <c r="E230" s="626"/>
      <c r="F230" s="626"/>
      <c r="G230" s="626"/>
      <c r="H230" s="626"/>
      <c r="I230" s="626"/>
      <c r="J230" s="626"/>
      <c r="K230" s="626"/>
      <c r="L230" s="626"/>
      <c r="M230" s="626"/>
      <c r="N230" s="626"/>
      <c r="O230" s="626"/>
      <c r="P230" s="626"/>
      <c r="Q230" s="626"/>
      <c r="R230" s="626"/>
      <c r="S230" s="626"/>
      <c r="T230" s="626"/>
      <c r="U230" s="626"/>
      <c r="V230" s="626"/>
      <c r="W230" s="626"/>
      <c r="X230" s="626"/>
      <c r="Y230" s="626"/>
      <c r="Z230" s="626"/>
      <c r="AA230" s="626"/>
      <c r="AB230" s="626"/>
      <c r="AC230" s="626"/>
      <c r="AD230" s="626"/>
      <c r="AE230" s="626"/>
      <c r="AF230" s="626"/>
      <c r="AG230" s="626"/>
      <c r="AH230" s="626"/>
      <c r="AI230" s="626"/>
      <c r="AJ230" s="626"/>
      <c r="AK230" s="626"/>
      <c r="AL230" s="626"/>
      <c r="AM230" s="626"/>
      <c r="AN230" s="626"/>
      <c r="AO230" s="626"/>
      <c r="AP230" s="626"/>
      <c r="AQ230" s="626"/>
      <c r="AR230" s="626"/>
      <c r="AS230" s="626"/>
      <c r="AT230" s="626"/>
    </row>
    <row r="231" spans="1:46" x14ac:dyDescent="0.35">
      <c r="C231" s="626"/>
      <c r="D231" s="626"/>
      <c r="E231" s="626"/>
      <c r="F231" s="626"/>
      <c r="G231" s="626"/>
      <c r="H231" s="626"/>
      <c r="I231" s="626"/>
      <c r="J231" s="626"/>
      <c r="K231" s="626"/>
      <c r="L231" s="626"/>
      <c r="M231" s="626"/>
      <c r="N231" s="626"/>
      <c r="O231" s="626"/>
      <c r="P231" s="626"/>
      <c r="Q231" s="626"/>
      <c r="R231" s="626"/>
      <c r="S231" s="626"/>
      <c r="T231" s="626"/>
      <c r="U231" s="626"/>
      <c r="V231" s="626"/>
      <c r="W231" s="626"/>
      <c r="X231" s="626"/>
      <c r="Y231" s="626"/>
      <c r="Z231" s="626"/>
      <c r="AA231" s="626"/>
      <c r="AB231" s="626"/>
      <c r="AC231" s="626"/>
      <c r="AD231" s="626"/>
      <c r="AE231" s="626"/>
      <c r="AF231" s="626"/>
      <c r="AG231" s="626"/>
      <c r="AH231" s="626"/>
      <c r="AI231" s="626"/>
      <c r="AJ231" s="626"/>
      <c r="AK231" s="626"/>
      <c r="AL231" s="626"/>
      <c r="AM231" s="626"/>
      <c r="AN231" s="626"/>
      <c r="AO231" s="626"/>
      <c r="AP231" s="626"/>
      <c r="AQ231" s="626"/>
      <c r="AR231" s="626"/>
      <c r="AS231" s="626"/>
      <c r="AT231" s="626"/>
    </row>
    <row r="232" spans="1:46" x14ac:dyDescent="0.35">
      <c r="C232" s="626"/>
      <c r="D232" s="626"/>
      <c r="E232" s="626"/>
      <c r="F232" s="626"/>
      <c r="G232" s="626"/>
      <c r="H232" s="626"/>
      <c r="I232" s="626"/>
      <c r="J232" s="626"/>
      <c r="K232" s="626"/>
      <c r="L232" s="626"/>
      <c r="M232" s="626"/>
      <c r="N232" s="626"/>
      <c r="O232" s="626"/>
      <c r="P232" s="626"/>
      <c r="Q232" s="626"/>
      <c r="R232" s="626"/>
      <c r="S232" s="626"/>
      <c r="T232" s="626"/>
      <c r="U232" s="626"/>
      <c r="V232" s="626"/>
      <c r="W232" s="626"/>
      <c r="X232" s="626"/>
      <c r="Y232" s="626"/>
      <c r="Z232" s="626"/>
      <c r="AA232" s="626"/>
      <c r="AB232" s="626"/>
      <c r="AC232" s="626"/>
      <c r="AD232" s="626"/>
      <c r="AE232" s="626"/>
      <c r="AF232" s="626"/>
      <c r="AG232" s="626"/>
      <c r="AH232" s="626"/>
      <c r="AI232" s="626"/>
      <c r="AJ232" s="626"/>
      <c r="AK232" s="626"/>
      <c r="AL232" s="626"/>
      <c r="AM232" s="626"/>
      <c r="AN232" s="626"/>
      <c r="AO232" s="626"/>
      <c r="AP232" s="626"/>
      <c r="AQ232" s="626"/>
      <c r="AR232" s="626"/>
      <c r="AS232" s="626"/>
      <c r="AT232" s="626"/>
    </row>
    <row r="233" spans="1:46" x14ac:dyDescent="0.35">
      <c r="C233" s="626"/>
      <c r="D233" s="626"/>
      <c r="E233" s="626"/>
      <c r="F233" s="626"/>
      <c r="G233" s="626"/>
      <c r="H233" s="626"/>
      <c r="I233" s="626"/>
      <c r="J233" s="626"/>
      <c r="K233" s="626"/>
      <c r="L233" s="626"/>
      <c r="M233" s="626"/>
      <c r="N233" s="626"/>
      <c r="O233" s="626"/>
      <c r="P233" s="626"/>
      <c r="Q233" s="626"/>
      <c r="R233" s="626"/>
      <c r="S233" s="626"/>
      <c r="T233" s="626"/>
      <c r="U233" s="626"/>
      <c r="V233" s="626"/>
      <c r="W233" s="626"/>
      <c r="X233" s="626"/>
      <c r="Y233" s="626"/>
      <c r="Z233" s="626"/>
      <c r="AA233" s="626"/>
      <c r="AB233" s="626"/>
      <c r="AC233" s="626"/>
      <c r="AD233" s="626"/>
      <c r="AE233" s="626"/>
      <c r="AF233" s="626"/>
      <c r="AG233" s="626"/>
      <c r="AH233" s="626"/>
      <c r="AI233" s="626"/>
      <c r="AJ233" s="626"/>
      <c r="AK233" s="626"/>
      <c r="AL233" s="626"/>
      <c r="AM233" s="626"/>
      <c r="AN233" s="626"/>
      <c r="AO233" s="626"/>
      <c r="AP233" s="626"/>
      <c r="AQ233" s="626"/>
      <c r="AR233" s="626"/>
      <c r="AS233" s="626"/>
      <c r="AT233" s="626"/>
    </row>
    <row r="234" spans="1:46" x14ac:dyDescent="0.35">
      <c r="C234" s="626"/>
      <c r="D234" s="626"/>
      <c r="E234" s="626"/>
      <c r="F234" s="626"/>
      <c r="G234" s="626"/>
      <c r="H234" s="626"/>
      <c r="I234" s="626"/>
      <c r="J234" s="626"/>
      <c r="K234" s="626"/>
      <c r="L234" s="626"/>
      <c r="M234" s="626"/>
      <c r="N234" s="626"/>
      <c r="O234" s="626"/>
      <c r="P234" s="626"/>
      <c r="Q234" s="626"/>
      <c r="R234" s="626"/>
      <c r="S234" s="626"/>
      <c r="T234" s="626"/>
      <c r="U234" s="626"/>
      <c r="V234" s="626"/>
      <c r="W234" s="626"/>
      <c r="X234" s="626"/>
      <c r="Y234" s="626"/>
      <c r="Z234" s="626"/>
      <c r="AA234" s="626"/>
      <c r="AB234" s="626"/>
      <c r="AC234" s="626"/>
      <c r="AD234" s="626"/>
      <c r="AE234" s="626"/>
      <c r="AF234" s="626"/>
      <c r="AG234" s="626"/>
      <c r="AH234" s="626"/>
      <c r="AI234" s="626"/>
      <c r="AJ234" s="626"/>
      <c r="AK234" s="626"/>
      <c r="AL234" s="626"/>
      <c r="AM234" s="626"/>
      <c r="AN234" s="626"/>
      <c r="AO234" s="626"/>
      <c r="AP234" s="626"/>
      <c r="AQ234" s="626"/>
      <c r="AR234" s="626"/>
      <c r="AS234" s="626"/>
      <c r="AT234" s="626"/>
    </row>
    <row r="235" spans="1:46" x14ac:dyDescent="0.35">
      <c r="C235" s="626"/>
      <c r="D235" s="626"/>
      <c r="E235" s="626"/>
      <c r="F235" s="626"/>
      <c r="G235" s="626"/>
      <c r="H235" s="626"/>
      <c r="I235" s="626"/>
      <c r="J235" s="626"/>
      <c r="K235" s="626"/>
      <c r="L235" s="626"/>
      <c r="M235" s="626"/>
      <c r="N235" s="626"/>
      <c r="O235" s="626"/>
      <c r="P235" s="626"/>
      <c r="Q235" s="626"/>
      <c r="R235" s="626"/>
      <c r="S235" s="626"/>
      <c r="T235" s="626"/>
      <c r="U235" s="626"/>
      <c r="V235" s="626"/>
      <c r="W235" s="626"/>
      <c r="X235" s="626"/>
      <c r="Y235" s="626"/>
      <c r="Z235" s="626"/>
      <c r="AA235" s="626"/>
      <c r="AB235" s="626"/>
      <c r="AC235" s="626"/>
      <c r="AD235" s="626"/>
      <c r="AE235" s="626"/>
      <c r="AF235" s="626"/>
      <c r="AG235" s="626"/>
      <c r="AH235" s="626"/>
      <c r="AI235" s="626"/>
      <c r="AJ235" s="626"/>
      <c r="AK235" s="626"/>
      <c r="AL235" s="626"/>
      <c r="AM235" s="626"/>
      <c r="AN235" s="626"/>
      <c r="AO235" s="626"/>
      <c r="AP235" s="626"/>
      <c r="AQ235" s="626"/>
      <c r="AR235" s="626"/>
      <c r="AS235" s="626"/>
      <c r="AT235" s="626"/>
    </row>
    <row r="236" spans="1:46" x14ac:dyDescent="0.35">
      <c r="C236" s="626"/>
      <c r="D236" s="626"/>
      <c r="E236" s="626"/>
      <c r="F236" s="626"/>
      <c r="G236" s="626"/>
      <c r="H236" s="626"/>
      <c r="I236" s="626"/>
      <c r="J236" s="626"/>
      <c r="K236" s="626"/>
      <c r="L236" s="626"/>
      <c r="M236" s="626"/>
      <c r="N236" s="626"/>
      <c r="O236" s="626"/>
      <c r="P236" s="626"/>
      <c r="Q236" s="626"/>
      <c r="R236" s="626"/>
      <c r="S236" s="626"/>
      <c r="T236" s="626"/>
      <c r="U236" s="626"/>
      <c r="V236" s="626"/>
      <c r="W236" s="626"/>
      <c r="X236" s="626"/>
      <c r="Y236" s="626"/>
      <c r="Z236" s="626"/>
      <c r="AA236" s="626"/>
      <c r="AB236" s="626"/>
      <c r="AC236" s="626"/>
      <c r="AD236" s="626"/>
      <c r="AE236" s="626"/>
      <c r="AF236" s="626"/>
      <c r="AG236" s="626"/>
      <c r="AH236" s="626"/>
      <c r="AI236" s="626"/>
      <c r="AJ236" s="626"/>
      <c r="AK236" s="626"/>
      <c r="AL236" s="626"/>
      <c r="AM236" s="626"/>
      <c r="AN236" s="626"/>
      <c r="AO236" s="626"/>
      <c r="AP236" s="626"/>
      <c r="AQ236" s="626"/>
      <c r="AR236" s="626"/>
      <c r="AS236" s="626"/>
      <c r="AT236" s="626"/>
    </row>
    <row r="237" spans="1:46" x14ac:dyDescent="0.35">
      <c r="C237" s="626"/>
      <c r="D237" s="626"/>
      <c r="E237" s="626"/>
      <c r="F237" s="626"/>
      <c r="G237" s="626"/>
      <c r="H237" s="626"/>
      <c r="I237" s="626"/>
      <c r="J237" s="626"/>
      <c r="K237" s="626"/>
      <c r="L237" s="626"/>
      <c r="M237" s="626"/>
      <c r="N237" s="626"/>
      <c r="O237" s="626"/>
      <c r="P237" s="626"/>
      <c r="Q237" s="626"/>
      <c r="R237" s="626"/>
      <c r="S237" s="626"/>
      <c r="T237" s="626"/>
      <c r="U237" s="626"/>
      <c r="V237" s="626"/>
      <c r="W237" s="626"/>
      <c r="X237" s="626"/>
      <c r="Y237" s="626"/>
      <c r="Z237" s="626"/>
      <c r="AA237" s="626"/>
      <c r="AB237" s="626"/>
      <c r="AC237" s="626"/>
      <c r="AD237" s="626"/>
      <c r="AE237" s="626"/>
      <c r="AF237" s="626"/>
      <c r="AG237" s="626"/>
      <c r="AH237" s="626"/>
      <c r="AI237" s="626"/>
      <c r="AJ237" s="626"/>
      <c r="AK237" s="626"/>
      <c r="AL237" s="626"/>
      <c r="AM237" s="626"/>
      <c r="AN237" s="626"/>
      <c r="AO237" s="626"/>
      <c r="AP237" s="626"/>
      <c r="AQ237" s="626"/>
      <c r="AR237" s="626"/>
      <c r="AS237" s="626"/>
      <c r="AT237" s="626"/>
    </row>
    <row r="238" spans="1:46" x14ac:dyDescent="0.35">
      <c r="C238" s="626"/>
      <c r="D238" s="626"/>
      <c r="E238" s="626"/>
      <c r="F238" s="626"/>
      <c r="G238" s="626"/>
      <c r="H238" s="626"/>
      <c r="I238" s="626"/>
      <c r="J238" s="626"/>
      <c r="K238" s="626"/>
      <c r="L238" s="626"/>
      <c r="M238" s="626"/>
      <c r="N238" s="626"/>
      <c r="O238" s="626"/>
      <c r="P238" s="626"/>
      <c r="Q238" s="626"/>
      <c r="R238" s="626"/>
      <c r="S238" s="626"/>
      <c r="T238" s="626"/>
      <c r="U238" s="626"/>
      <c r="V238" s="626"/>
      <c r="W238" s="626"/>
      <c r="X238" s="626"/>
      <c r="Y238" s="626"/>
      <c r="Z238" s="626"/>
      <c r="AA238" s="626"/>
      <c r="AB238" s="626"/>
      <c r="AC238" s="626"/>
      <c r="AD238" s="626"/>
      <c r="AE238" s="626"/>
      <c r="AF238" s="626"/>
      <c r="AG238" s="626"/>
      <c r="AH238" s="626"/>
      <c r="AI238" s="626"/>
      <c r="AJ238" s="626"/>
      <c r="AK238" s="626"/>
      <c r="AL238" s="626"/>
      <c r="AM238" s="626"/>
      <c r="AN238" s="626"/>
      <c r="AO238" s="626"/>
      <c r="AP238" s="626"/>
      <c r="AQ238" s="626"/>
      <c r="AR238" s="626"/>
      <c r="AS238" s="626"/>
      <c r="AT238" s="626"/>
    </row>
    <row r="239" spans="1:46" x14ac:dyDescent="0.35">
      <c r="C239" s="626"/>
      <c r="D239" s="626"/>
      <c r="E239" s="626"/>
      <c r="F239" s="626"/>
      <c r="G239" s="626"/>
      <c r="H239" s="626"/>
      <c r="I239" s="626"/>
      <c r="J239" s="626"/>
      <c r="K239" s="626"/>
      <c r="L239" s="626"/>
      <c r="M239" s="626"/>
      <c r="N239" s="626"/>
      <c r="O239" s="626"/>
      <c r="P239" s="626"/>
      <c r="Q239" s="626"/>
      <c r="R239" s="626"/>
      <c r="S239" s="626"/>
      <c r="T239" s="626"/>
      <c r="U239" s="626"/>
      <c r="V239" s="626"/>
      <c r="W239" s="626"/>
      <c r="X239" s="626"/>
      <c r="Y239" s="626"/>
      <c r="Z239" s="626"/>
      <c r="AA239" s="626"/>
      <c r="AB239" s="626"/>
      <c r="AC239" s="626"/>
      <c r="AD239" s="626"/>
      <c r="AE239" s="626"/>
      <c r="AF239" s="626"/>
      <c r="AG239" s="626"/>
      <c r="AH239" s="626"/>
      <c r="AI239" s="626"/>
      <c r="AJ239" s="626"/>
      <c r="AK239" s="626"/>
      <c r="AL239" s="626"/>
      <c r="AM239" s="626"/>
      <c r="AN239" s="626"/>
      <c r="AO239" s="626"/>
      <c r="AP239" s="626"/>
      <c r="AQ239" s="626"/>
      <c r="AR239" s="626"/>
      <c r="AS239" s="626"/>
      <c r="AT239" s="626"/>
    </row>
    <row r="240" spans="1:46" x14ac:dyDescent="0.35">
      <c r="C240" s="626"/>
      <c r="D240" s="626"/>
      <c r="E240" s="626"/>
      <c r="F240" s="626"/>
      <c r="G240" s="626"/>
      <c r="H240" s="626"/>
      <c r="I240" s="626"/>
      <c r="J240" s="626"/>
      <c r="K240" s="626"/>
      <c r="L240" s="626"/>
      <c r="M240" s="626"/>
      <c r="N240" s="626"/>
      <c r="O240" s="626"/>
      <c r="P240" s="626"/>
      <c r="Q240" s="626"/>
      <c r="R240" s="626"/>
      <c r="S240" s="626"/>
      <c r="T240" s="626"/>
      <c r="U240" s="626"/>
      <c r="V240" s="626"/>
      <c r="W240" s="626"/>
      <c r="X240" s="626"/>
      <c r="Y240" s="626"/>
      <c r="Z240" s="626"/>
      <c r="AA240" s="626"/>
      <c r="AB240" s="626"/>
      <c r="AC240" s="626"/>
      <c r="AD240" s="626"/>
      <c r="AE240" s="626"/>
      <c r="AF240" s="626"/>
      <c r="AG240" s="626"/>
      <c r="AH240" s="626"/>
      <c r="AI240" s="626"/>
      <c r="AJ240" s="626"/>
      <c r="AK240" s="626"/>
      <c r="AL240" s="626"/>
      <c r="AM240" s="626"/>
      <c r="AN240" s="626"/>
      <c r="AO240" s="626"/>
      <c r="AP240" s="626"/>
      <c r="AQ240" s="626"/>
      <c r="AR240" s="626"/>
      <c r="AS240" s="626"/>
      <c r="AT240" s="626"/>
    </row>
    <row r="241" spans="3:46" x14ac:dyDescent="0.35">
      <c r="C241" s="626"/>
      <c r="D241" s="626"/>
      <c r="E241" s="626"/>
      <c r="F241" s="626"/>
      <c r="G241" s="626"/>
      <c r="H241" s="626"/>
      <c r="I241" s="626"/>
      <c r="J241" s="626"/>
      <c r="K241" s="626"/>
      <c r="L241" s="626"/>
      <c r="M241" s="626"/>
      <c r="N241" s="626"/>
      <c r="O241" s="626"/>
      <c r="P241" s="626"/>
      <c r="Q241" s="626"/>
      <c r="R241" s="626"/>
      <c r="S241" s="626"/>
      <c r="T241" s="626"/>
      <c r="U241" s="626"/>
      <c r="V241" s="626"/>
      <c r="W241" s="626"/>
      <c r="X241" s="626"/>
      <c r="Y241" s="626"/>
      <c r="Z241" s="626"/>
      <c r="AA241" s="626"/>
      <c r="AB241" s="626"/>
      <c r="AC241" s="626"/>
      <c r="AD241" s="626"/>
      <c r="AE241" s="626"/>
      <c r="AF241" s="626"/>
      <c r="AG241" s="626"/>
      <c r="AH241" s="626"/>
      <c r="AI241" s="626"/>
      <c r="AJ241" s="626"/>
      <c r="AK241" s="626"/>
      <c r="AL241" s="626"/>
      <c r="AM241" s="626"/>
      <c r="AN241" s="626"/>
      <c r="AO241" s="626"/>
      <c r="AP241" s="626"/>
      <c r="AQ241" s="626"/>
      <c r="AR241" s="626"/>
      <c r="AS241" s="626"/>
      <c r="AT241" s="626"/>
    </row>
    <row r="242" spans="3:46" x14ac:dyDescent="0.35">
      <c r="C242" s="626"/>
      <c r="D242" s="626"/>
      <c r="E242" s="626"/>
      <c r="F242" s="626"/>
      <c r="G242" s="626"/>
      <c r="H242" s="626"/>
      <c r="I242" s="626"/>
      <c r="J242" s="626"/>
      <c r="K242" s="626"/>
      <c r="L242" s="626"/>
      <c r="M242" s="626"/>
      <c r="N242" s="626"/>
      <c r="O242" s="626"/>
      <c r="P242" s="626"/>
      <c r="Q242" s="626"/>
      <c r="R242" s="626"/>
      <c r="S242" s="626"/>
      <c r="T242" s="626"/>
      <c r="U242" s="626"/>
      <c r="V242" s="626"/>
      <c r="W242" s="626"/>
      <c r="X242" s="626"/>
      <c r="Y242" s="626"/>
      <c r="Z242" s="626"/>
      <c r="AA242" s="626"/>
      <c r="AB242" s="626"/>
      <c r="AC242" s="626"/>
      <c r="AD242" s="626"/>
      <c r="AE242" s="626"/>
      <c r="AF242" s="626"/>
      <c r="AG242" s="626"/>
      <c r="AH242" s="626"/>
      <c r="AI242" s="626"/>
      <c r="AJ242" s="626"/>
      <c r="AK242" s="626"/>
      <c r="AL242" s="626"/>
      <c r="AM242" s="626"/>
      <c r="AN242" s="626"/>
      <c r="AO242" s="626"/>
      <c r="AP242" s="626"/>
      <c r="AQ242" s="626"/>
      <c r="AR242" s="626"/>
      <c r="AS242" s="626"/>
      <c r="AT242" s="626"/>
    </row>
    <row r="243" spans="3:46" x14ac:dyDescent="0.35">
      <c r="C243" s="626"/>
      <c r="D243" s="626"/>
      <c r="E243" s="626"/>
      <c r="F243" s="626"/>
      <c r="G243" s="626"/>
      <c r="H243" s="626"/>
      <c r="I243" s="626"/>
      <c r="J243" s="626"/>
      <c r="K243" s="626"/>
      <c r="L243" s="626"/>
      <c r="M243" s="626"/>
      <c r="N243" s="626"/>
      <c r="O243" s="626"/>
      <c r="P243" s="626"/>
      <c r="Q243" s="626"/>
      <c r="R243" s="626"/>
      <c r="S243" s="626"/>
      <c r="T243" s="626"/>
      <c r="U243" s="626"/>
      <c r="V243" s="626"/>
      <c r="W243" s="626"/>
      <c r="X243" s="626"/>
      <c r="Y243" s="626"/>
      <c r="Z243" s="626"/>
      <c r="AA243" s="626"/>
      <c r="AB243" s="626"/>
      <c r="AC243" s="626"/>
      <c r="AD243" s="626"/>
      <c r="AE243" s="626"/>
      <c r="AF243" s="626"/>
      <c r="AG243" s="626"/>
      <c r="AH243" s="626"/>
      <c r="AI243" s="626"/>
      <c r="AJ243" s="626"/>
      <c r="AK243" s="626"/>
      <c r="AL243" s="626"/>
      <c r="AM243" s="626"/>
      <c r="AN243" s="626"/>
      <c r="AO243" s="626"/>
      <c r="AP243" s="626"/>
      <c r="AQ243" s="626"/>
      <c r="AR243" s="626"/>
      <c r="AS243" s="626"/>
      <c r="AT243" s="626"/>
    </row>
    <row r="244" spans="3:46" x14ac:dyDescent="0.35">
      <c r="C244" s="626"/>
      <c r="D244" s="626"/>
      <c r="E244" s="626"/>
      <c r="F244" s="626"/>
      <c r="G244" s="626"/>
      <c r="H244" s="626"/>
      <c r="I244" s="626"/>
      <c r="J244" s="626"/>
      <c r="K244" s="626"/>
      <c r="L244" s="626"/>
      <c r="M244" s="626"/>
      <c r="N244" s="626"/>
      <c r="O244" s="626"/>
      <c r="P244" s="626"/>
      <c r="Q244" s="626"/>
      <c r="R244" s="626"/>
      <c r="S244" s="626"/>
      <c r="T244" s="626"/>
      <c r="U244" s="626"/>
      <c r="V244" s="626"/>
      <c r="W244" s="626"/>
      <c r="X244" s="626"/>
      <c r="Y244" s="626"/>
      <c r="Z244" s="626"/>
      <c r="AA244" s="626"/>
      <c r="AB244" s="626"/>
      <c r="AC244" s="626"/>
      <c r="AD244" s="626"/>
      <c r="AE244" s="626"/>
      <c r="AF244" s="626"/>
      <c r="AG244" s="626"/>
      <c r="AH244" s="626"/>
      <c r="AI244" s="626"/>
      <c r="AJ244" s="626"/>
      <c r="AK244" s="626"/>
      <c r="AL244" s="626"/>
      <c r="AM244" s="626"/>
      <c r="AN244" s="626"/>
      <c r="AO244" s="626"/>
      <c r="AP244" s="626"/>
      <c r="AQ244" s="626"/>
      <c r="AR244" s="626"/>
      <c r="AS244" s="626"/>
      <c r="AT244" s="626"/>
    </row>
    <row r="245" spans="3:46" x14ac:dyDescent="0.35">
      <c r="C245" s="626"/>
      <c r="D245" s="626"/>
      <c r="E245" s="626"/>
      <c r="F245" s="626"/>
      <c r="G245" s="626"/>
      <c r="H245" s="626"/>
      <c r="I245" s="626"/>
      <c r="J245" s="626"/>
      <c r="K245" s="626"/>
      <c r="L245" s="626"/>
      <c r="M245" s="626"/>
      <c r="N245" s="626"/>
      <c r="O245" s="626"/>
      <c r="P245" s="626"/>
      <c r="Q245" s="626"/>
      <c r="R245" s="626"/>
      <c r="S245" s="626"/>
      <c r="T245" s="626"/>
      <c r="U245" s="626"/>
      <c r="V245" s="626"/>
      <c r="W245" s="626"/>
      <c r="X245" s="626"/>
      <c r="Y245" s="626"/>
      <c r="Z245" s="626"/>
      <c r="AA245" s="626"/>
      <c r="AB245" s="626"/>
      <c r="AC245" s="626"/>
      <c r="AD245" s="626"/>
      <c r="AE245" s="626"/>
      <c r="AF245" s="626"/>
      <c r="AG245" s="626"/>
      <c r="AH245" s="626"/>
      <c r="AI245" s="626"/>
      <c r="AJ245" s="626"/>
      <c r="AK245" s="626"/>
      <c r="AL245" s="626"/>
      <c r="AM245" s="626"/>
      <c r="AN245" s="626"/>
      <c r="AO245" s="626"/>
      <c r="AP245" s="626"/>
      <c r="AQ245" s="626"/>
      <c r="AR245" s="626"/>
      <c r="AS245" s="626"/>
      <c r="AT245" s="626"/>
    </row>
    <row r="246" spans="3:46" x14ac:dyDescent="0.35">
      <c r="C246" s="626"/>
      <c r="D246" s="626"/>
      <c r="E246" s="626"/>
      <c r="F246" s="626"/>
      <c r="G246" s="626"/>
      <c r="H246" s="626"/>
      <c r="I246" s="626"/>
      <c r="J246" s="626"/>
      <c r="K246" s="626"/>
      <c r="L246" s="626"/>
      <c r="M246" s="626"/>
      <c r="N246" s="626"/>
      <c r="O246" s="626"/>
      <c r="P246" s="626"/>
      <c r="Q246" s="626"/>
      <c r="R246" s="626"/>
      <c r="S246" s="626"/>
      <c r="T246" s="626"/>
      <c r="U246" s="626"/>
      <c r="V246" s="626"/>
      <c r="W246" s="626"/>
      <c r="X246" s="626"/>
      <c r="Y246" s="626"/>
      <c r="Z246" s="626"/>
      <c r="AA246" s="626"/>
      <c r="AB246" s="626"/>
      <c r="AC246" s="626"/>
      <c r="AD246" s="626"/>
      <c r="AE246" s="626"/>
      <c r="AF246" s="626"/>
      <c r="AG246" s="626"/>
      <c r="AH246" s="626"/>
      <c r="AI246" s="626"/>
      <c r="AJ246" s="626"/>
      <c r="AK246" s="626"/>
      <c r="AL246" s="626"/>
      <c r="AM246" s="626"/>
      <c r="AN246" s="626"/>
      <c r="AO246" s="626"/>
      <c r="AP246" s="626"/>
      <c r="AQ246" s="626"/>
      <c r="AR246" s="626"/>
      <c r="AS246" s="626"/>
      <c r="AT246" s="626"/>
    </row>
    <row r="247" spans="3:46" x14ac:dyDescent="0.35">
      <c r="C247" s="626"/>
      <c r="D247" s="626"/>
      <c r="E247" s="626"/>
      <c r="F247" s="626"/>
      <c r="G247" s="626"/>
      <c r="H247" s="626"/>
      <c r="I247" s="626"/>
      <c r="J247" s="626"/>
      <c r="K247" s="626"/>
      <c r="L247" s="626"/>
      <c r="M247" s="626"/>
      <c r="N247" s="626"/>
      <c r="O247" s="626"/>
      <c r="P247" s="626"/>
      <c r="Q247" s="626"/>
      <c r="R247" s="626"/>
      <c r="S247" s="626"/>
      <c r="T247" s="626"/>
      <c r="U247" s="626"/>
      <c r="V247" s="626"/>
      <c r="W247" s="626"/>
      <c r="X247" s="626"/>
      <c r="Y247" s="626"/>
      <c r="Z247" s="626"/>
      <c r="AA247" s="626"/>
      <c r="AB247" s="626"/>
      <c r="AC247" s="626"/>
      <c r="AD247" s="626"/>
      <c r="AE247" s="626"/>
      <c r="AF247" s="626"/>
      <c r="AG247" s="626"/>
      <c r="AH247" s="626"/>
      <c r="AI247" s="626"/>
      <c r="AJ247" s="626"/>
      <c r="AK247" s="626"/>
      <c r="AL247" s="626"/>
      <c r="AM247" s="626"/>
      <c r="AN247" s="626"/>
      <c r="AO247" s="626"/>
      <c r="AP247" s="626"/>
      <c r="AQ247" s="626"/>
      <c r="AR247" s="626"/>
      <c r="AS247" s="626"/>
      <c r="AT247" s="626"/>
    </row>
    <row r="248" spans="3:46" x14ac:dyDescent="0.35">
      <c r="C248" s="626"/>
      <c r="D248" s="626"/>
      <c r="E248" s="626"/>
      <c r="F248" s="626"/>
      <c r="G248" s="626"/>
      <c r="H248" s="626"/>
      <c r="I248" s="626"/>
      <c r="J248" s="626"/>
      <c r="K248" s="626"/>
      <c r="L248" s="626"/>
      <c r="M248" s="626"/>
      <c r="N248" s="626"/>
      <c r="O248" s="626"/>
      <c r="P248" s="626"/>
      <c r="Q248" s="626"/>
      <c r="R248" s="626"/>
      <c r="S248" s="626"/>
      <c r="T248" s="626"/>
      <c r="U248" s="626"/>
      <c r="V248" s="626"/>
      <c r="W248" s="626"/>
      <c r="X248" s="626"/>
      <c r="Y248" s="626"/>
      <c r="Z248" s="626"/>
      <c r="AA248" s="626"/>
      <c r="AB248" s="626"/>
      <c r="AC248" s="626"/>
      <c r="AD248" s="626"/>
      <c r="AE248" s="626"/>
      <c r="AF248" s="626"/>
      <c r="AG248" s="626"/>
      <c r="AH248" s="626"/>
      <c r="AI248" s="626"/>
      <c r="AJ248" s="626"/>
      <c r="AK248" s="626"/>
      <c r="AL248" s="626"/>
      <c r="AM248" s="626"/>
      <c r="AN248" s="626"/>
      <c r="AO248" s="626"/>
      <c r="AP248" s="626"/>
      <c r="AQ248" s="626"/>
      <c r="AR248" s="626"/>
      <c r="AS248" s="626"/>
      <c r="AT248" s="626"/>
    </row>
    <row r="249" spans="3:46" x14ac:dyDescent="0.35">
      <c r="C249" s="626"/>
      <c r="D249" s="626"/>
      <c r="E249" s="626"/>
      <c r="F249" s="626"/>
      <c r="G249" s="626"/>
      <c r="H249" s="626"/>
      <c r="I249" s="626"/>
      <c r="J249" s="626"/>
      <c r="K249" s="626"/>
      <c r="L249" s="626"/>
      <c r="M249" s="626"/>
      <c r="N249" s="626"/>
      <c r="O249" s="626"/>
      <c r="P249" s="626"/>
      <c r="Q249" s="626"/>
      <c r="R249" s="626"/>
      <c r="S249" s="626"/>
      <c r="T249" s="626"/>
      <c r="U249" s="626"/>
      <c r="V249" s="626"/>
      <c r="W249" s="626"/>
      <c r="X249" s="626"/>
      <c r="Y249" s="626"/>
      <c r="Z249" s="626"/>
      <c r="AA249" s="626"/>
      <c r="AB249" s="626"/>
      <c r="AC249" s="626"/>
      <c r="AD249" s="626"/>
      <c r="AE249" s="626"/>
      <c r="AF249" s="626"/>
      <c r="AG249" s="626"/>
      <c r="AH249" s="626"/>
      <c r="AI249" s="626"/>
      <c r="AJ249" s="626"/>
      <c r="AK249" s="626"/>
      <c r="AL249" s="626"/>
      <c r="AM249" s="626"/>
      <c r="AN249" s="626"/>
      <c r="AO249" s="626"/>
      <c r="AP249" s="626"/>
      <c r="AQ249" s="626"/>
      <c r="AR249" s="626"/>
      <c r="AS249" s="626"/>
      <c r="AT249" s="626"/>
    </row>
    <row r="250" spans="3:46" x14ac:dyDescent="0.35">
      <c r="C250" s="626"/>
      <c r="D250" s="626"/>
      <c r="E250" s="626"/>
      <c r="F250" s="626"/>
      <c r="G250" s="626"/>
      <c r="H250" s="626"/>
      <c r="I250" s="626"/>
      <c r="J250" s="626"/>
      <c r="K250" s="626"/>
      <c r="L250" s="626"/>
      <c r="M250" s="626"/>
      <c r="N250" s="626"/>
      <c r="O250" s="626"/>
      <c r="P250" s="626"/>
      <c r="Q250" s="626"/>
      <c r="R250" s="626"/>
      <c r="S250" s="626"/>
      <c r="T250" s="626"/>
      <c r="U250" s="626"/>
      <c r="V250" s="626"/>
      <c r="W250" s="626"/>
      <c r="X250" s="626"/>
      <c r="Y250" s="626"/>
      <c r="Z250" s="626"/>
      <c r="AA250" s="626"/>
      <c r="AB250" s="626"/>
      <c r="AC250" s="626"/>
      <c r="AD250" s="626"/>
      <c r="AE250" s="626"/>
      <c r="AF250" s="626"/>
      <c r="AG250" s="626"/>
      <c r="AH250" s="626"/>
      <c r="AI250" s="626"/>
      <c r="AJ250" s="626"/>
      <c r="AK250" s="626"/>
      <c r="AL250" s="626"/>
      <c r="AM250" s="626"/>
      <c r="AN250" s="626"/>
      <c r="AO250" s="626"/>
      <c r="AP250" s="626"/>
      <c r="AQ250" s="626"/>
      <c r="AR250" s="626"/>
      <c r="AS250" s="626"/>
      <c r="AT250" s="626"/>
    </row>
    <row r="251" spans="3:46" x14ac:dyDescent="0.35">
      <c r="C251" s="626"/>
      <c r="D251" s="626"/>
      <c r="E251" s="626"/>
      <c r="F251" s="626"/>
      <c r="G251" s="626"/>
      <c r="H251" s="626"/>
      <c r="I251" s="626"/>
      <c r="J251" s="626"/>
      <c r="K251" s="626"/>
      <c r="L251" s="626"/>
      <c r="M251" s="626"/>
      <c r="N251" s="626"/>
      <c r="O251" s="626"/>
      <c r="P251" s="626"/>
      <c r="Q251" s="626"/>
      <c r="R251" s="626"/>
      <c r="S251" s="626"/>
      <c r="T251" s="626"/>
      <c r="U251" s="626"/>
      <c r="V251" s="626"/>
      <c r="W251" s="626"/>
      <c r="X251" s="626"/>
      <c r="Y251" s="626"/>
      <c r="Z251" s="626"/>
      <c r="AA251" s="626"/>
      <c r="AB251" s="626"/>
      <c r="AC251" s="626"/>
      <c r="AD251" s="626"/>
      <c r="AE251" s="626"/>
      <c r="AF251" s="626"/>
      <c r="AG251" s="626"/>
      <c r="AH251" s="626"/>
      <c r="AI251" s="626"/>
      <c r="AJ251" s="626"/>
      <c r="AK251" s="626"/>
      <c r="AL251" s="626"/>
      <c r="AM251" s="626"/>
      <c r="AN251" s="626"/>
      <c r="AO251" s="626"/>
      <c r="AP251" s="626"/>
      <c r="AQ251" s="626"/>
      <c r="AR251" s="626"/>
      <c r="AS251" s="626"/>
      <c r="AT251" s="626"/>
    </row>
    <row r="252" spans="3:46" x14ac:dyDescent="0.35">
      <c r="C252" s="626"/>
      <c r="D252" s="626"/>
      <c r="E252" s="626"/>
      <c r="F252" s="626"/>
      <c r="G252" s="626"/>
      <c r="H252" s="626"/>
      <c r="I252" s="626"/>
      <c r="J252" s="626"/>
      <c r="K252" s="626"/>
      <c r="L252" s="626"/>
      <c r="M252" s="626"/>
      <c r="N252" s="626"/>
      <c r="O252" s="626"/>
      <c r="P252" s="626"/>
      <c r="Q252" s="626"/>
      <c r="R252" s="626"/>
      <c r="S252" s="626"/>
      <c r="T252" s="626"/>
      <c r="U252" s="626"/>
      <c r="V252" s="626"/>
      <c r="W252" s="626"/>
      <c r="X252" s="626"/>
      <c r="Y252" s="626"/>
      <c r="Z252" s="626"/>
      <c r="AA252" s="626"/>
      <c r="AB252" s="626"/>
      <c r="AC252" s="626"/>
      <c r="AD252" s="626"/>
      <c r="AE252" s="626"/>
      <c r="AF252" s="626"/>
      <c r="AG252" s="626"/>
      <c r="AH252" s="626"/>
      <c r="AI252" s="626"/>
      <c r="AJ252" s="626"/>
      <c r="AK252" s="626"/>
      <c r="AL252" s="626"/>
      <c r="AM252" s="626"/>
      <c r="AN252" s="626"/>
      <c r="AO252" s="626"/>
      <c r="AP252" s="626"/>
      <c r="AQ252" s="626"/>
      <c r="AR252" s="626"/>
      <c r="AS252" s="626"/>
      <c r="AT252" s="626"/>
    </row>
    <row r="253" spans="3:46" x14ac:dyDescent="0.35">
      <c r="C253" s="626"/>
      <c r="D253" s="626"/>
      <c r="E253" s="626"/>
      <c r="F253" s="626"/>
      <c r="G253" s="626"/>
      <c r="H253" s="626"/>
      <c r="I253" s="626"/>
      <c r="J253" s="626"/>
      <c r="K253" s="626"/>
      <c r="L253" s="626"/>
      <c r="M253" s="626"/>
      <c r="N253" s="626"/>
      <c r="O253" s="626"/>
      <c r="P253" s="626"/>
      <c r="Q253" s="626"/>
      <c r="R253" s="626"/>
      <c r="S253" s="626"/>
      <c r="T253" s="626"/>
      <c r="U253" s="626"/>
      <c r="V253" s="626"/>
      <c r="W253" s="626"/>
      <c r="X253" s="626"/>
      <c r="Y253" s="626"/>
      <c r="Z253" s="626"/>
      <c r="AA253" s="626"/>
      <c r="AB253" s="626"/>
      <c r="AC253" s="626"/>
      <c r="AD253" s="626"/>
      <c r="AE253" s="626"/>
      <c r="AF253" s="626"/>
      <c r="AG253" s="626"/>
      <c r="AH253" s="626"/>
      <c r="AI253" s="626"/>
      <c r="AJ253" s="626"/>
      <c r="AK253" s="626"/>
      <c r="AL253" s="626"/>
      <c r="AM253" s="626"/>
      <c r="AN253" s="626"/>
      <c r="AO253" s="626"/>
      <c r="AP253" s="626"/>
      <c r="AQ253" s="626"/>
      <c r="AR253" s="626"/>
      <c r="AS253" s="626"/>
      <c r="AT253" s="626"/>
    </row>
    <row r="254" spans="3:46" x14ac:dyDescent="0.35">
      <c r="C254" s="626"/>
      <c r="D254" s="626"/>
      <c r="E254" s="626"/>
      <c r="F254" s="626"/>
      <c r="G254" s="626"/>
      <c r="H254" s="626"/>
      <c r="I254" s="626"/>
      <c r="J254" s="626"/>
      <c r="K254" s="626"/>
      <c r="L254" s="626"/>
      <c r="M254" s="626"/>
      <c r="N254" s="626"/>
      <c r="O254" s="626"/>
      <c r="P254" s="626"/>
      <c r="Q254" s="626"/>
      <c r="R254" s="626"/>
      <c r="S254" s="626"/>
      <c r="T254" s="626"/>
      <c r="U254" s="626"/>
      <c r="V254" s="626"/>
      <c r="W254" s="626"/>
      <c r="X254" s="626"/>
      <c r="Y254" s="626"/>
      <c r="Z254" s="626"/>
      <c r="AA254" s="626"/>
      <c r="AB254" s="626"/>
      <c r="AC254" s="626"/>
      <c r="AD254" s="626"/>
      <c r="AE254" s="626"/>
      <c r="AF254" s="626"/>
      <c r="AG254" s="626"/>
      <c r="AH254" s="626"/>
      <c r="AI254" s="626"/>
      <c r="AJ254" s="626"/>
      <c r="AK254" s="626"/>
      <c r="AL254" s="626"/>
      <c r="AM254" s="626"/>
      <c r="AN254" s="626"/>
      <c r="AO254" s="626"/>
      <c r="AP254" s="626"/>
      <c r="AQ254" s="626"/>
      <c r="AR254" s="626"/>
      <c r="AS254" s="626"/>
      <c r="AT254" s="626"/>
    </row>
    <row r="255" spans="3:46" x14ac:dyDescent="0.35">
      <c r="C255" s="626"/>
      <c r="D255" s="626"/>
      <c r="E255" s="626"/>
      <c r="F255" s="626"/>
      <c r="G255" s="626"/>
      <c r="H255" s="626"/>
      <c r="I255" s="626"/>
      <c r="J255" s="626"/>
      <c r="K255" s="626"/>
      <c r="L255" s="626"/>
      <c r="M255" s="626"/>
      <c r="N255" s="626"/>
      <c r="O255" s="626"/>
      <c r="P255" s="626"/>
      <c r="Q255" s="626"/>
      <c r="R255" s="626"/>
      <c r="S255" s="626"/>
      <c r="T255" s="626"/>
      <c r="U255" s="626"/>
      <c r="V255" s="626"/>
      <c r="W255" s="626"/>
      <c r="X255" s="626"/>
      <c r="Y255" s="626"/>
      <c r="Z255" s="626"/>
      <c r="AA255" s="626"/>
      <c r="AB255" s="626"/>
      <c r="AC255" s="626"/>
      <c r="AD255" s="626"/>
      <c r="AE255" s="626"/>
      <c r="AF255" s="626"/>
      <c r="AG255" s="626"/>
      <c r="AH255" s="626"/>
      <c r="AI255" s="626"/>
      <c r="AJ255" s="626"/>
      <c r="AK255" s="626"/>
      <c r="AL255" s="626"/>
      <c r="AM255" s="626"/>
      <c r="AN255" s="626"/>
      <c r="AO255" s="626"/>
      <c r="AP255" s="626"/>
      <c r="AQ255" s="626"/>
      <c r="AR255" s="626"/>
      <c r="AS255" s="626"/>
      <c r="AT255" s="626"/>
    </row>
    <row r="256" spans="3:46" x14ac:dyDescent="0.35">
      <c r="C256" s="626"/>
      <c r="D256" s="626"/>
      <c r="E256" s="626"/>
      <c r="F256" s="626"/>
      <c r="G256" s="626"/>
      <c r="H256" s="626"/>
      <c r="I256" s="626"/>
      <c r="J256" s="626"/>
      <c r="K256" s="626"/>
      <c r="L256" s="626"/>
      <c r="M256" s="626"/>
      <c r="N256" s="626"/>
      <c r="O256" s="626"/>
      <c r="P256" s="626"/>
      <c r="Q256" s="626"/>
      <c r="R256" s="626"/>
      <c r="S256" s="626"/>
      <c r="T256" s="626"/>
      <c r="U256" s="626"/>
      <c r="V256" s="626"/>
      <c r="W256" s="626"/>
      <c r="X256" s="626"/>
      <c r="Y256" s="626"/>
      <c r="Z256" s="626"/>
      <c r="AA256" s="626"/>
      <c r="AB256" s="626"/>
      <c r="AC256" s="626"/>
      <c r="AD256" s="626"/>
      <c r="AE256" s="626"/>
      <c r="AF256" s="626"/>
      <c r="AG256" s="626"/>
      <c r="AH256" s="626"/>
      <c r="AI256" s="626"/>
      <c r="AJ256" s="626"/>
      <c r="AK256" s="626"/>
      <c r="AL256" s="626"/>
      <c r="AM256" s="626"/>
      <c r="AN256" s="626"/>
      <c r="AO256" s="626"/>
      <c r="AP256" s="626"/>
      <c r="AQ256" s="626"/>
      <c r="AR256" s="626"/>
      <c r="AS256" s="626"/>
      <c r="AT256" s="626"/>
    </row>
    <row r="257" spans="3:46" x14ac:dyDescent="0.35">
      <c r="C257" s="626"/>
      <c r="D257" s="626"/>
      <c r="E257" s="626"/>
      <c r="F257" s="626"/>
      <c r="G257" s="626"/>
      <c r="H257" s="626"/>
      <c r="I257" s="626"/>
      <c r="J257" s="626"/>
      <c r="K257" s="626"/>
      <c r="L257" s="626"/>
      <c r="M257" s="626"/>
      <c r="N257" s="626"/>
      <c r="O257" s="626"/>
      <c r="P257" s="626"/>
      <c r="Q257" s="626"/>
      <c r="R257" s="626"/>
      <c r="S257" s="626"/>
      <c r="T257" s="626"/>
      <c r="U257" s="626"/>
      <c r="V257" s="626"/>
      <c r="W257" s="626"/>
      <c r="X257" s="626"/>
      <c r="Y257" s="626"/>
      <c r="Z257" s="626"/>
      <c r="AA257" s="626"/>
      <c r="AB257" s="626"/>
      <c r="AC257" s="626"/>
      <c r="AD257" s="626"/>
      <c r="AE257" s="626"/>
      <c r="AF257" s="626"/>
      <c r="AG257" s="626"/>
      <c r="AH257" s="626"/>
      <c r="AI257" s="626"/>
      <c r="AJ257" s="626"/>
      <c r="AK257" s="626"/>
      <c r="AL257" s="626"/>
      <c r="AM257" s="626"/>
      <c r="AN257" s="626"/>
      <c r="AO257" s="626"/>
      <c r="AP257" s="626"/>
      <c r="AQ257" s="626"/>
      <c r="AR257" s="626"/>
      <c r="AS257" s="626"/>
      <c r="AT257" s="626"/>
    </row>
    <row r="258" spans="3:46" x14ac:dyDescent="0.35">
      <c r="C258" s="626"/>
      <c r="D258" s="626"/>
      <c r="E258" s="626"/>
      <c r="F258" s="626"/>
      <c r="G258" s="626"/>
      <c r="H258" s="626"/>
      <c r="I258" s="626"/>
      <c r="J258" s="626"/>
      <c r="K258" s="626"/>
      <c r="L258" s="626"/>
      <c r="M258" s="626"/>
      <c r="N258" s="626"/>
      <c r="O258" s="626"/>
      <c r="P258" s="626"/>
      <c r="Q258" s="626"/>
      <c r="R258" s="626"/>
      <c r="S258" s="626"/>
      <c r="T258" s="626"/>
      <c r="U258" s="626"/>
      <c r="V258" s="626"/>
      <c r="W258" s="626"/>
      <c r="X258" s="626"/>
      <c r="Y258" s="626"/>
      <c r="Z258" s="626"/>
      <c r="AA258" s="626"/>
      <c r="AB258" s="626"/>
      <c r="AC258" s="626"/>
      <c r="AD258" s="626"/>
      <c r="AE258" s="626"/>
      <c r="AF258" s="626"/>
      <c r="AG258" s="626"/>
      <c r="AH258" s="626"/>
      <c r="AI258" s="626"/>
      <c r="AJ258" s="626"/>
      <c r="AK258" s="626"/>
      <c r="AL258" s="626"/>
      <c r="AM258" s="626"/>
      <c r="AN258" s="626"/>
      <c r="AO258" s="626"/>
      <c r="AP258" s="626"/>
      <c r="AQ258" s="626"/>
      <c r="AR258" s="626"/>
      <c r="AS258" s="626"/>
      <c r="AT258" s="626"/>
    </row>
    <row r="259" spans="3:46" x14ac:dyDescent="0.35">
      <c r="C259" s="626"/>
      <c r="D259" s="626"/>
      <c r="E259" s="626"/>
      <c r="F259" s="626"/>
      <c r="G259" s="626"/>
      <c r="H259" s="626"/>
      <c r="I259" s="626"/>
      <c r="J259" s="626"/>
      <c r="K259" s="626"/>
      <c r="L259" s="626"/>
      <c r="M259" s="626"/>
      <c r="N259" s="626"/>
      <c r="O259" s="626"/>
      <c r="P259" s="626"/>
      <c r="Q259" s="626"/>
      <c r="R259" s="626"/>
      <c r="S259" s="626"/>
      <c r="T259" s="626"/>
      <c r="U259" s="626"/>
      <c r="V259" s="626"/>
      <c r="W259" s="626"/>
      <c r="X259" s="626"/>
      <c r="Y259" s="626"/>
      <c r="Z259" s="626"/>
      <c r="AA259" s="626"/>
      <c r="AB259" s="626"/>
      <c r="AC259" s="626"/>
      <c r="AD259" s="626"/>
      <c r="AE259" s="626"/>
      <c r="AF259" s="626"/>
      <c r="AG259" s="626"/>
      <c r="AH259" s="626"/>
      <c r="AI259" s="626"/>
      <c r="AJ259" s="626"/>
      <c r="AK259" s="626"/>
      <c r="AL259" s="626"/>
      <c r="AM259" s="626"/>
      <c r="AN259" s="626"/>
      <c r="AO259" s="626"/>
      <c r="AP259" s="626"/>
      <c r="AQ259" s="626"/>
      <c r="AR259" s="626"/>
      <c r="AS259" s="626"/>
      <c r="AT259" s="626"/>
    </row>
    <row r="260" spans="3:46" x14ac:dyDescent="0.35">
      <c r="C260" s="626"/>
      <c r="D260" s="626"/>
      <c r="E260" s="626"/>
      <c r="F260" s="626"/>
      <c r="G260" s="626"/>
      <c r="H260" s="626"/>
      <c r="I260" s="626"/>
      <c r="J260" s="626"/>
      <c r="K260" s="626"/>
      <c r="L260" s="626"/>
      <c r="M260" s="626"/>
      <c r="N260" s="626"/>
      <c r="O260" s="626"/>
      <c r="P260" s="626"/>
      <c r="Q260" s="626"/>
      <c r="R260" s="626"/>
      <c r="S260" s="626"/>
      <c r="T260" s="626"/>
      <c r="U260" s="626"/>
      <c r="V260" s="626"/>
      <c r="W260" s="626"/>
      <c r="X260" s="626"/>
      <c r="Y260" s="626"/>
      <c r="Z260" s="626"/>
      <c r="AA260" s="626"/>
      <c r="AB260" s="626"/>
      <c r="AC260" s="626"/>
      <c r="AD260" s="626"/>
      <c r="AE260" s="626"/>
      <c r="AF260" s="626"/>
      <c r="AG260" s="626"/>
      <c r="AH260" s="626"/>
      <c r="AI260" s="626"/>
      <c r="AJ260" s="626"/>
      <c r="AK260" s="626"/>
      <c r="AL260" s="626"/>
      <c r="AM260" s="626"/>
      <c r="AN260" s="626"/>
      <c r="AO260" s="626"/>
      <c r="AP260" s="626"/>
      <c r="AQ260" s="626"/>
      <c r="AR260" s="626"/>
      <c r="AS260" s="626"/>
      <c r="AT260" s="626"/>
    </row>
    <row r="261" spans="3:46" x14ac:dyDescent="0.35">
      <c r="C261" s="626"/>
      <c r="D261" s="626"/>
      <c r="E261" s="626"/>
      <c r="F261" s="626"/>
      <c r="G261" s="626"/>
      <c r="H261" s="626"/>
      <c r="I261" s="626"/>
      <c r="J261" s="626"/>
      <c r="K261" s="626"/>
      <c r="L261" s="626"/>
      <c r="M261" s="626"/>
      <c r="N261" s="626"/>
      <c r="O261" s="626"/>
      <c r="P261" s="626"/>
      <c r="Q261" s="626"/>
      <c r="R261" s="626"/>
      <c r="S261" s="626"/>
      <c r="T261" s="626"/>
      <c r="U261" s="626"/>
      <c r="V261" s="626"/>
      <c r="W261" s="626"/>
      <c r="X261" s="626"/>
      <c r="Y261" s="626"/>
      <c r="Z261" s="626"/>
      <c r="AA261" s="626"/>
      <c r="AB261" s="626"/>
      <c r="AC261" s="626"/>
      <c r="AD261" s="626"/>
      <c r="AE261" s="626"/>
      <c r="AF261" s="626"/>
      <c r="AG261" s="626"/>
      <c r="AH261" s="626"/>
      <c r="AI261" s="626"/>
      <c r="AJ261" s="626"/>
      <c r="AK261" s="626"/>
      <c r="AL261" s="626"/>
      <c r="AM261" s="626"/>
      <c r="AN261" s="626"/>
      <c r="AO261" s="626"/>
      <c r="AP261" s="626"/>
      <c r="AQ261" s="626"/>
      <c r="AR261" s="626"/>
      <c r="AS261" s="626"/>
      <c r="AT261" s="626"/>
    </row>
    <row r="262" spans="3:46" x14ac:dyDescent="0.35">
      <c r="C262" s="626"/>
      <c r="D262" s="626"/>
      <c r="E262" s="626"/>
      <c r="F262" s="626"/>
      <c r="G262" s="626"/>
      <c r="H262" s="626"/>
      <c r="I262" s="626"/>
      <c r="J262" s="626"/>
      <c r="K262" s="626"/>
      <c r="L262" s="626"/>
      <c r="M262" s="626"/>
      <c r="N262" s="626"/>
      <c r="O262" s="626"/>
      <c r="P262" s="626"/>
      <c r="Q262" s="626"/>
      <c r="R262" s="626"/>
      <c r="S262" s="626"/>
      <c r="T262" s="626"/>
      <c r="U262" s="626"/>
      <c r="V262" s="626"/>
      <c r="W262" s="626"/>
      <c r="X262" s="626"/>
      <c r="Y262" s="626"/>
      <c r="Z262" s="626"/>
      <c r="AA262" s="626"/>
      <c r="AB262" s="626"/>
      <c r="AC262" s="626"/>
      <c r="AD262" s="626"/>
      <c r="AE262" s="626"/>
      <c r="AF262" s="626"/>
      <c r="AG262" s="626"/>
      <c r="AH262" s="626"/>
      <c r="AI262" s="626"/>
      <c r="AJ262" s="626"/>
      <c r="AK262" s="626"/>
      <c r="AL262" s="626"/>
      <c r="AM262" s="626"/>
      <c r="AN262" s="626"/>
      <c r="AO262" s="626"/>
      <c r="AP262" s="626"/>
      <c r="AQ262" s="626"/>
      <c r="AR262" s="626"/>
      <c r="AS262" s="626"/>
      <c r="AT262" s="626"/>
    </row>
    <row r="263" spans="3:46" x14ac:dyDescent="0.35">
      <c r="C263" s="626"/>
      <c r="D263" s="626"/>
      <c r="E263" s="626"/>
      <c r="F263" s="626"/>
      <c r="G263" s="626"/>
      <c r="H263" s="626"/>
      <c r="I263" s="626"/>
      <c r="J263" s="626"/>
      <c r="K263" s="626"/>
      <c r="L263" s="626"/>
      <c r="M263" s="626"/>
      <c r="N263" s="626"/>
      <c r="O263" s="626"/>
      <c r="P263" s="626"/>
      <c r="Q263" s="626"/>
      <c r="R263" s="626"/>
      <c r="S263" s="626"/>
      <c r="T263" s="626"/>
      <c r="U263" s="626"/>
      <c r="V263" s="626"/>
      <c r="W263" s="626"/>
      <c r="X263" s="626"/>
      <c r="Y263" s="626"/>
      <c r="Z263" s="626"/>
      <c r="AA263" s="626"/>
      <c r="AB263" s="626"/>
      <c r="AC263" s="626"/>
      <c r="AD263" s="626"/>
      <c r="AE263" s="626"/>
      <c r="AF263" s="626"/>
      <c r="AG263" s="626"/>
      <c r="AH263" s="626"/>
      <c r="AI263" s="626"/>
      <c r="AJ263" s="626"/>
      <c r="AK263" s="626"/>
      <c r="AL263" s="626"/>
      <c r="AM263" s="626"/>
      <c r="AN263" s="626"/>
      <c r="AO263" s="626"/>
      <c r="AP263" s="626"/>
      <c r="AQ263" s="626"/>
      <c r="AR263" s="626"/>
      <c r="AS263" s="626"/>
      <c r="AT263" s="626"/>
    </row>
    <row r="264" spans="3:46" x14ac:dyDescent="0.35">
      <c r="C264" s="626"/>
      <c r="D264" s="626"/>
      <c r="E264" s="626"/>
      <c r="F264" s="626"/>
      <c r="G264" s="626"/>
      <c r="H264" s="626"/>
      <c r="I264" s="626"/>
      <c r="J264" s="626"/>
      <c r="K264" s="626"/>
      <c r="L264" s="626"/>
      <c r="M264" s="626"/>
      <c r="N264" s="626"/>
      <c r="O264" s="626"/>
      <c r="P264" s="626"/>
      <c r="Q264" s="626"/>
      <c r="R264" s="626"/>
      <c r="S264" s="626"/>
      <c r="T264" s="626"/>
      <c r="U264" s="626"/>
      <c r="V264" s="626"/>
      <c r="W264" s="626"/>
      <c r="X264" s="626"/>
      <c r="Y264" s="626"/>
      <c r="Z264" s="626"/>
      <c r="AA264" s="626"/>
      <c r="AB264" s="626"/>
      <c r="AC264" s="626"/>
      <c r="AD264" s="626"/>
      <c r="AE264" s="626"/>
      <c r="AF264" s="626"/>
      <c r="AG264" s="626"/>
      <c r="AH264" s="626"/>
      <c r="AI264" s="626"/>
      <c r="AJ264" s="626"/>
      <c r="AK264" s="626"/>
      <c r="AL264" s="626"/>
      <c r="AM264" s="626"/>
      <c r="AN264" s="626"/>
      <c r="AO264" s="626"/>
      <c r="AP264" s="626"/>
      <c r="AQ264" s="626"/>
      <c r="AR264" s="626"/>
      <c r="AS264" s="626"/>
      <c r="AT264" s="626"/>
    </row>
    <row r="265" spans="3:46" x14ac:dyDescent="0.35">
      <c r="C265" s="626"/>
      <c r="D265" s="626"/>
      <c r="E265" s="626"/>
      <c r="F265" s="626"/>
      <c r="G265" s="626"/>
      <c r="H265" s="626"/>
      <c r="I265" s="626"/>
      <c r="J265" s="626"/>
      <c r="K265" s="626"/>
      <c r="L265" s="626"/>
      <c r="M265" s="626"/>
      <c r="N265" s="626"/>
      <c r="O265" s="626"/>
      <c r="P265" s="626"/>
      <c r="Q265" s="626"/>
      <c r="R265" s="626"/>
      <c r="S265" s="626"/>
      <c r="T265" s="626"/>
      <c r="U265" s="626"/>
      <c r="V265" s="626"/>
      <c r="W265" s="626"/>
      <c r="X265" s="626"/>
      <c r="Y265" s="626"/>
      <c r="Z265" s="626"/>
      <c r="AA265" s="626"/>
      <c r="AB265" s="626"/>
      <c r="AC265" s="626"/>
      <c r="AD265" s="626"/>
      <c r="AE265" s="626"/>
      <c r="AF265" s="626"/>
      <c r="AG265" s="626"/>
      <c r="AH265" s="626"/>
      <c r="AI265" s="626"/>
      <c r="AJ265" s="626"/>
      <c r="AK265" s="626"/>
      <c r="AL265" s="626"/>
      <c r="AM265" s="626"/>
      <c r="AN265" s="626"/>
      <c r="AO265" s="626"/>
      <c r="AP265" s="626"/>
      <c r="AQ265" s="626"/>
      <c r="AR265" s="626"/>
      <c r="AS265" s="626"/>
      <c r="AT265" s="626"/>
    </row>
    <row r="266" spans="3:46" x14ac:dyDescent="0.35">
      <c r="C266" s="626"/>
      <c r="D266" s="626"/>
      <c r="E266" s="626"/>
      <c r="F266" s="626"/>
      <c r="G266" s="626"/>
      <c r="H266" s="626"/>
      <c r="I266" s="626"/>
      <c r="J266" s="626"/>
      <c r="K266" s="626"/>
      <c r="L266" s="626"/>
      <c r="M266" s="626"/>
      <c r="N266" s="626"/>
      <c r="O266" s="626"/>
      <c r="P266" s="626"/>
      <c r="Q266" s="626"/>
      <c r="R266" s="626"/>
      <c r="S266" s="626"/>
      <c r="T266" s="626"/>
      <c r="U266" s="626"/>
      <c r="V266" s="626"/>
      <c r="W266" s="626"/>
      <c r="X266" s="626"/>
      <c r="Y266" s="626"/>
      <c r="Z266" s="626"/>
      <c r="AA266" s="626"/>
      <c r="AB266" s="626"/>
      <c r="AC266" s="626"/>
      <c r="AD266" s="626"/>
      <c r="AE266" s="626"/>
      <c r="AF266" s="626"/>
      <c r="AG266" s="626"/>
      <c r="AH266" s="626"/>
      <c r="AI266" s="626"/>
      <c r="AJ266" s="626"/>
      <c r="AK266" s="626"/>
      <c r="AL266" s="626"/>
      <c r="AM266" s="626"/>
      <c r="AN266" s="626"/>
      <c r="AO266" s="626"/>
      <c r="AP266" s="626"/>
      <c r="AQ266" s="626"/>
      <c r="AR266" s="626"/>
      <c r="AS266" s="626"/>
      <c r="AT266" s="626"/>
    </row>
    <row r="267" spans="3:46" x14ac:dyDescent="0.35">
      <c r="C267" s="626"/>
      <c r="D267" s="626"/>
      <c r="E267" s="626"/>
      <c r="F267" s="626"/>
      <c r="G267" s="626"/>
      <c r="H267" s="626"/>
      <c r="I267" s="626"/>
      <c r="J267" s="626"/>
      <c r="K267" s="626"/>
      <c r="L267" s="626"/>
      <c r="M267" s="626"/>
      <c r="N267" s="626"/>
      <c r="O267" s="626"/>
      <c r="P267" s="626"/>
      <c r="Q267" s="626"/>
      <c r="R267" s="626"/>
      <c r="S267" s="626"/>
      <c r="T267" s="626"/>
      <c r="U267" s="626"/>
      <c r="V267" s="626"/>
      <c r="W267" s="626"/>
      <c r="X267" s="626"/>
      <c r="Y267" s="626"/>
      <c r="Z267" s="626"/>
      <c r="AA267" s="626"/>
      <c r="AB267" s="626"/>
      <c r="AC267" s="626"/>
      <c r="AD267" s="626"/>
      <c r="AE267" s="626"/>
      <c r="AF267" s="626"/>
      <c r="AG267" s="626"/>
      <c r="AH267" s="626"/>
      <c r="AI267" s="626"/>
      <c r="AJ267" s="626"/>
      <c r="AK267" s="626"/>
      <c r="AL267" s="626"/>
      <c r="AM267" s="626"/>
      <c r="AN267" s="626"/>
      <c r="AO267" s="626"/>
      <c r="AP267" s="626"/>
      <c r="AQ267" s="626"/>
      <c r="AR267" s="626"/>
      <c r="AS267" s="626"/>
      <c r="AT267" s="626"/>
    </row>
    <row r="268" spans="3:46" x14ac:dyDescent="0.35">
      <c r="C268" s="626"/>
      <c r="D268" s="626"/>
      <c r="E268" s="626"/>
      <c r="F268" s="626"/>
      <c r="G268" s="626"/>
      <c r="H268" s="626"/>
      <c r="I268" s="626"/>
      <c r="J268" s="626"/>
      <c r="K268" s="626"/>
      <c r="L268" s="626"/>
      <c r="M268" s="626"/>
      <c r="N268" s="626"/>
      <c r="O268" s="626"/>
      <c r="P268" s="626"/>
      <c r="Q268" s="626"/>
      <c r="R268" s="626"/>
      <c r="S268" s="626"/>
      <c r="T268" s="626"/>
      <c r="U268" s="626"/>
      <c r="V268" s="626"/>
      <c r="W268" s="626"/>
      <c r="X268" s="626"/>
      <c r="Y268" s="626"/>
      <c r="Z268" s="626"/>
      <c r="AA268" s="626"/>
      <c r="AB268" s="626"/>
      <c r="AC268" s="626"/>
      <c r="AD268" s="626"/>
      <c r="AE268" s="626"/>
      <c r="AF268" s="626"/>
      <c r="AG268" s="626"/>
      <c r="AH268" s="626"/>
      <c r="AI268" s="626"/>
      <c r="AJ268" s="626"/>
      <c r="AK268" s="626"/>
      <c r="AL268" s="626"/>
      <c r="AM268" s="626"/>
      <c r="AN268" s="626"/>
      <c r="AO268" s="626"/>
      <c r="AP268" s="626"/>
      <c r="AQ268" s="626"/>
      <c r="AR268" s="626"/>
      <c r="AS268" s="626"/>
      <c r="AT268" s="626"/>
    </row>
    <row r="269" spans="3:46" x14ac:dyDescent="0.35">
      <c r="C269" s="626"/>
      <c r="D269" s="626"/>
      <c r="E269" s="626"/>
      <c r="F269" s="626"/>
      <c r="G269" s="626"/>
      <c r="H269" s="626"/>
      <c r="I269" s="626"/>
      <c r="J269" s="626"/>
      <c r="K269" s="626"/>
      <c r="L269" s="626"/>
      <c r="M269" s="626"/>
      <c r="N269" s="626"/>
      <c r="O269" s="626"/>
      <c r="P269" s="626"/>
      <c r="Q269" s="626"/>
      <c r="R269" s="626"/>
      <c r="S269" s="626"/>
      <c r="T269" s="626"/>
      <c r="U269" s="626"/>
      <c r="V269" s="626"/>
      <c r="W269" s="626"/>
      <c r="X269" s="626"/>
      <c r="Y269" s="626"/>
      <c r="Z269" s="626"/>
      <c r="AA269" s="626"/>
      <c r="AB269" s="626"/>
      <c r="AC269" s="626"/>
      <c r="AD269" s="626"/>
      <c r="AE269" s="626"/>
      <c r="AF269" s="626"/>
      <c r="AG269" s="626"/>
      <c r="AH269" s="626"/>
      <c r="AI269" s="626"/>
      <c r="AJ269" s="626"/>
      <c r="AK269" s="626"/>
      <c r="AL269" s="626"/>
      <c r="AM269" s="626"/>
      <c r="AN269" s="626"/>
      <c r="AO269" s="626"/>
      <c r="AP269" s="626"/>
      <c r="AQ269" s="626"/>
      <c r="AR269" s="626"/>
      <c r="AS269" s="626"/>
      <c r="AT269" s="626"/>
    </row>
    <row r="270" spans="3:46" x14ac:dyDescent="0.35">
      <c r="C270" s="626"/>
      <c r="D270" s="626"/>
      <c r="E270" s="626"/>
      <c r="F270" s="626"/>
      <c r="G270" s="626"/>
      <c r="H270" s="626"/>
      <c r="I270" s="626"/>
      <c r="J270" s="626"/>
      <c r="K270" s="626"/>
      <c r="L270" s="626"/>
      <c r="M270" s="626"/>
      <c r="N270" s="626"/>
      <c r="O270" s="626"/>
      <c r="P270" s="626"/>
      <c r="Q270" s="626"/>
      <c r="R270" s="626"/>
      <c r="S270" s="626"/>
      <c r="T270" s="626"/>
      <c r="U270" s="626"/>
      <c r="V270" s="626"/>
      <c r="W270" s="626"/>
      <c r="X270" s="626"/>
      <c r="Y270" s="626"/>
      <c r="Z270" s="626"/>
      <c r="AA270" s="626"/>
      <c r="AB270" s="626"/>
      <c r="AC270" s="626"/>
      <c r="AD270" s="626"/>
      <c r="AE270" s="626"/>
      <c r="AF270" s="626"/>
      <c r="AG270" s="626"/>
      <c r="AH270" s="626"/>
      <c r="AI270" s="626"/>
      <c r="AJ270" s="626"/>
      <c r="AK270" s="626"/>
      <c r="AL270" s="626"/>
      <c r="AM270" s="626"/>
      <c r="AN270" s="626"/>
      <c r="AO270" s="626"/>
      <c r="AP270" s="626"/>
      <c r="AQ270" s="626"/>
      <c r="AR270" s="626"/>
      <c r="AS270" s="626"/>
      <c r="AT270" s="626"/>
    </row>
    <row r="271" spans="3:46" x14ac:dyDescent="0.35">
      <c r="C271" s="626"/>
      <c r="D271" s="626"/>
      <c r="E271" s="626"/>
      <c r="F271" s="626"/>
      <c r="G271" s="626"/>
      <c r="H271" s="626"/>
      <c r="I271" s="626"/>
      <c r="J271" s="626"/>
      <c r="K271" s="626"/>
      <c r="L271" s="626"/>
      <c r="M271" s="626"/>
      <c r="N271" s="626"/>
      <c r="O271" s="626"/>
      <c r="P271" s="626"/>
      <c r="Q271" s="626"/>
      <c r="R271" s="626"/>
      <c r="S271" s="626"/>
      <c r="T271" s="626"/>
      <c r="U271" s="626"/>
      <c r="V271" s="626"/>
      <c r="W271" s="626"/>
      <c r="X271" s="626"/>
      <c r="Y271" s="626"/>
      <c r="Z271" s="626"/>
      <c r="AA271" s="626"/>
      <c r="AB271" s="626"/>
      <c r="AC271" s="626"/>
      <c r="AD271" s="626"/>
      <c r="AE271" s="626"/>
      <c r="AF271" s="626"/>
      <c r="AG271" s="626"/>
      <c r="AH271" s="626"/>
      <c r="AI271" s="626"/>
      <c r="AJ271" s="626"/>
      <c r="AK271" s="626"/>
      <c r="AL271" s="626"/>
      <c r="AM271" s="626"/>
      <c r="AN271" s="626"/>
      <c r="AO271" s="626"/>
      <c r="AP271" s="626"/>
      <c r="AQ271" s="626"/>
      <c r="AR271" s="626"/>
      <c r="AS271" s="626"/>
      <c r="AT271" s="626"/>
    </row>
    <row r="272" spans="3:46" x14ac:dyDescent="0.35">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6"/>
      <c r="AI272" s="626"/>
      <c r="AJ272" s="626"/>
      <c r="AK272" s="626"/>
      <c r="AL272" s="626"/>
      <c r="AM272" s="626"/>
      <c r="AN272" s="626"/>
      <c r="AO272" s="626"/>
      <c r="AP272" s="626"/>
      <c r="AQ272" s="626"/>
      <c r="AR272" s="626"/>
      <c r="AS272" s="626"/>
      <c r="AT272" s="626"/>
    </row>
    <row r="273" spans="3:46" x14ac:dyDescent="0.35">
      <c r="C273" s="626"/>
      <c r="D273" s="626"/>
      <c r="E273" s="626"/>
      <c r="F273" s="626"/>
      <c r="G273" s="626"/>
      <c r="H273" s="626"/>
      <c r="I273" s="626"/>
      <c r="J273" s="626"/>
      <c r="K273" s="626"/>
      <c r="L273" s="626"/>
      <c r="M273" s="626"/>
      <c r="N273" s="626"/>
      <c r="O273" s="626"/>
      <c r="P273" s="626"/>
      <c r="Q273" s="626"/>
      <c r="R273" s="626"/>
      <c r="S273" s="626"/>
      <c r="T273" s="626"/>
      <c r="U273" s="626"/>
      <c r="V273" s="626"/>
      <c r="W273" s="626"/>
      <c r="X273" s="626"/>
      <c r="Y273" s="626"/>
      <c r="Z273" s="626"/>
      <c r="AA273" s="626"/>
      <c r="AB273" s="626"/>
      <c r="AC273" s="626"/>
      <c r="AD273" s="626"/>
      <c r="AE273" s="626"/>
      <c r="AF273" s="626"/>
      <c r="AG273" s="626"/>
      <c r="AH273" s="626"/>
      <c r="AI273" s="626"/>
      <c r="AJ273" s="626"/>
      <c r="AK273" s="626"/>
      <c r="AL273" s="626"/>
      <c r="AM273" s="626"/>
      <c r="AN273" s="626"/>
      <c r="AO273" s="626"/>
      <c r="AP273" s="626"/>
      <c r="AQ273" s="626"/>
      <c r="AR273" s="626"/>
      <c r="AS273" s="626"/>
      <c r="AT273" s="626"/>
    </row>
    <row r="274" spans="3:46" x14ac:dyDescent="0.35">
      <c r="C274" s="626"/>
      <c r="D274" s="626"/>
      <c r="E274" s="626"/>
      <c r="F274" s="626"/>
      <c r="G274" s="626"/>
      <c r="H274" s="626"/>
      <c r="I274" s="626"/>
      <c r="J274" s="626"/>
      <c r="K274" s="626"/>
      <c r="L274" s="626"/>
      <c r="M274" s="626"/>
      <c r="N274" s="626"/>
      <c r="O274" s="626"/>
      <c r="P274" s="626"/>
      <c r="Q274" s="626"/>
      <c r="R274" s="626"/>
      <c r="S274" s="626"/>
      <c r="T274" s="626"/>
      <c r="U274" s="626"/>
      <c r="V274" s="626"/>
      <c r="W274" s="626"/>
      <c r="X274" s="626"/>
      <c r="Y274" s="626"/>
      <c r="Z274" s="626"/>
      <c r="AA274" s="626"/>
      <c r="AB274" s="626"/>
      <c r="AC274" s="626"/>
      <c r="AD274" s="626"/>
      <c r="AE274" s="626"/>
      <c r="AF274" s="626"/>
      <c r="AG274" s="626"/>
      <c r="AH274" s="626"/>
      <c r="AI274" s="626"/>
      <c r="AJ274" s="626"/>
      <c r="AK274" s="626"/>
      <c r="AL274" s="626"/>
      <c r="AM274" s="626"/>
      <c r="AN274" s="626"/>
      <c r="AO274" s="626"/>
      <c r="AP274" s="626"/>
      <c r="AQ274" s="626"/>
      <c r="AR274" s="626"/>
      <c r="AS274" s="626"/>
      <c r="AT274" s="626"/>
    </row>
    <row r="275" spans="3:46" x14ac:dyDescent="0.35">
      <c r="C275" s="626"/>
      <c r="D275" s="626"/>
      <c r="E275" s="626"/>
      <c r="F275" s="626"/>
      <c r="G275" s="626"/>
      <c r="H275" s="626"/>
      <c r="I275" s="626"/>
      <c r="J275" s="626"/>
      <c r="K275" s="626"/>
      <c r="L275" s="626"/>
      <c r="M275" s="626"/>
      <c r="N275" s="626"/>
      <c r="O275" s="626"/>
      <c r="P275" s="626"/>
      <c r="Q275" s="626"/>
      <c r="R275" s="626"/>
      <c r="S275" s="626"/>
      <c r="T275" s="626"/>
      <c r="U275" s="626"/>
      <c r="V275" s="626"/>
      <c r="W275" s="626"/>
      <c r="X275" s="626"/>
      <c r="Y275" s="626"/>
      <c r="Z275" s="626"/>
      <c r="AA275" s="626"/>
      <c r="AB275" s="626"/>
      <c r="AC275" s="626"/>
      <c r="AD275" s="626"/>
      <c r="AE275" s="626"/>
      <c r="AF275" s="626"/>
      <c r="AG275" s="626"/>
      <c r="AH275" s="626"/>
      <c r="AI275" s="626"/>
      <c r="AJ275" s="626"/>
      <c r="AK275" s="626"/>
      <c r="AL275" s="626"/>
      <c r="AM275" s="626"/>
      <c r="AN275" s="626"/>
      <c r="AO275" s="626"/>
      <c r="AP275" s="626"/>
      <c r="AQ275" s="626"/>
      <c r="AR275" s="626"/>
      <c r="AS275" s="626"/>
      <c r="AT275" s="626"/>
    </row>
    <row r="276" spans="3:46" x14ac:dyDescent="0.35">
      <c r="C276" s="626"/>
      <c r="D276" s="626"/>
      <c r="E276" s="626"/>
      <c r="F276" s="626"/>
      <c r="G276" s="626"/>
      <c r="H276" s="626"/>
      <c r="I276" s="626"/>
      <c r="J276" s="626"/>
      <c r="K276" s="626"/>
      <c r="L276" s="626"/>
      <c r="M276" s="626"/>
      <c r="N276" s="626"/>
      <c r="O276" s="626"/>
      <c r="P276" s="626"/>
      <c r="Q276" s="626"/>
      <c r="R276" s="626"/>
      <c r="S276" s="626"/>
      <c r="T276" s="626"/>
      <c r="U276" s="626"/>
      <c r="V276" s="626"/>
      <c r="W276" s="626"/>
      <c r="X276" s="626"/>
      <c r="Y276" s="626"/>
      <c r="Z276" s="626"/>
      <c r="AA276" s="626"/>
      <c r="AB276" s="626"/>
      <c r="AC276" s="626"/>
      <c r="AD276" s="626"/>
      <c r="AE276" s="626"/>
      <c r="AF276" s="626"/>
      <c r="AG276" s="626"/>
      <c r="AH276" s="626"/>
      <c r="AI276" s="626"/>
      <c r="AJ276" s="626"/>
      <c r="AK276" s="626"/>
      <c r="AL276" s="626"/>
      <c r="AM276" s="626"/>
      <c r="AN276" s="626"/>
      <c r="AO276" s="626"/>
      <c r="AP276" s="626"/>
      <c r="AQ276" s="626"/>
      <c r="AR276" s="626"/>
      <c r="AS276" s="626"/>
      <c r="AT276" s="626"/>
    </row>
    <row r="277" spans="3:46" x14ac:dyDescent="0.35">
      <c r="C277" s="626"/>
      <c r="D277" s="626"/>
      <c r="E277" s="626"/>
      <c r="F277" s="626"/>
      <c r="G277" s="626"/>
      <c r="H277" s="626"/>
      <c r="I277" s="626"/>
      <c r="J277" s="626"/>
      <c r="K277" s="626"/>
      <c r="L277" s="626"/>
      <c r="M277" s="626"/>
      <c r="N277" s="626"/>
      <c r="O277" s="626"/>
      <c r="P277" s="626"/>
      <c r="Q277" s="626"/>
      <c r="R277" s="626"/>
      <c r="S277" s="626"/>
      <c r="T277" s="626"/>
      <c r="U277" s="626"/>
      <c r="V277" s="626"/>
      <c r="W277" s="626"/>
      <c r="X277" s="626"/>
      <c r="Y277" s="626"/>
      <c r="Z277" s="626"/>
      <c r="AA277" s="626"/>
      <c r="AB277" s="626"/>
      <c r="AC277" s="626"/>
      <c r="AD277" s="626"/>
      <c r="AE277" s="626"/>
      <c r="AF277" s="626"/>
      <c r="AG277" s="626"/>
      <c r="AH277" s="626"/>
      <c r="AI277" s="626"/>
      <c r="AJ277" s="626"/>
      <c r="AK277" s="626"/>
      <c r="AL277" s="626"/>
      <c r="AM277" s="626"/>
      <c r="AN277" s="626"/>
      <c r="AO277" s="626"/>
      <c r="AP277" s="626"/>
      <c r="AQ277" s="626"/>
      <c r="AR277" s="626"/>
      <c r="AS277" s="626"/>
      <c r="AT277" s="626"/>
    </row>
    <row r="278" spans="3:46" x14ac:dyDescent="0.35">
      <c r="C278" s="626"/>
      <c r="D278" s="626"/>
      <c r="E278" s="626"/>
      <c r="F278" s="626"/>
      <c r="G278" s="626"/>
      <c r="H278" s="626"/>
      <c r="I278" s="626"/>
      <c r="J278" s="626"/>
      <c r="K278" s="626"/>
      <c r="L278" s="626"/>
      <c r="M278" s="626"/>
      <c r="N278" s="626"/>
      <c r="O278" s="626"/>
      <c r="P278" s="626"/>
      <c r="Q278" s="626"/>
      <c r="R278" s="626"/>
      <c r="S278" s="626"/>
      <c r="T278" s="626"/>
      <c r="U278" s="626"/>
      <c r="V278" s="626"/>
      <c r="W278" s="626"/>
      <c r="X278" s="626"/>
      <c r="Y278" s="626"/>
      <c r="Z278" s="626"/>
      <c r="AA278" s="626"/>
      <c r="AB278" s="626"/>
      <c r="AC278" s="626"/>
      <c r="AD278" s="626"/>
      <c r="AE278" s="626"/>
      <c r="AF278" s="626"/>
      <c r="AG278" s="626"/>
      <c r="AH278" s="626"/>
      <c r="AI278" s="626"/>
      <c r="AJ278" s="626"/>
      <c r="AK278" s="626"/>
      <c r="AL278" s="626"/>
      <c r="AM278" s="626"/>
      <c r="AN278" s="626"/>
      <c r="AO278" s="626"/>
      <c r="AP278" s="626"/>
      <c r="AQ278" s="626"/>
      <c r="AR278" s="626"/>
      <c r="AS278" s="626"/>
      <c r="AT278" s="626"/>
    </row>
    <row r="279" spans="3:46" x14ac:dyDescent="0.35">
      <c r="C279" s="626"/>
      <c r="D279" s="626"/>
      <c r="E279" s="626"/>
      <c r="F279" s="626"/>
      <c r="G279" s="626"/>
      <c r="H279" s="626"/>
      <c r="I279" s="626"/>
      <c r="J279" s="626"/>
      <c r="K279" s="626"/>
      <c r="L279" s="626"/>
      <c r="M279" s="626"/>
      <c r="N279" s="626"/>
      <c r="O279" s="626"/>
      <c r="P279" s="626"/>
      <c r="Q279" s="626"/>
      <c r="R279" s="626"/>
      <c r="S279" s="626"/>
      <c r="T279" s="626"/>
      <c r="U279" s="626"/>
      <c r="V279" s="626"/>
      <c r="W279" s="626"/>
      <c r="X279" s="626"/>
      <c r="Y279" s="626"/>
      <c r="Z279" s="626"/>
      <c r="AA279" s="626"/>
      <c r="AB279" s="626"/>
      <c r="AC279" s="626"/>
      <c r="AD279" s="626"/>
      <c r="AE279" s="626"/>
      <c r="AF279" s="626"/>
      <c r="AG279" s="626"/>
      <c r="AH279" s="626"/>
      <c r="AI279" s="626"/>
      <c r="AJ279" s="626"/>
      <c r="AK279" s="626"/>
      <c r="AL279" s="626"/>
      <c r="AM279" s="626"/>
      <c r="AN279" s="626"/>
      <c r="AO279" s="626"/>
      <c r="AP279" s="626"/>
      <c r="AQ279" s="626"/>
      <c r="AR279" s="626"/>
      <c r="AS279" s="626"/>
      <c r="AT279" s="626"/>
    </row>
    <row r="280" spans="3:46" x14ac:dyDescent="0.35">
      <c r="C280" s="626"/>
      <c r="D280" s="626"/>
      <c r="E280" s="626"/>
      <c r="F280" s="626"/>
      <c r="G280" s="626"/>
      <c r="H280" s="626"/>
      <c r="I280" s="626"/>
      <c r="J280" s="626"/>
      <c r="K280" s="626"/>
      <c r="L280" s="626"/>
      <c r="M280" s="626"/>
      <c r="N280" s="626"/>
      <c r="O280" s="626"/>
      <c r="P280" s="626"/>
      <c r="Q280" s="626"/>
      <c r="R280" s="626"/>
      <c r="S280" s="626"/>
      <c r="T280" s="626"/>
      <c r="U280" s="626"/>
      <c r="V280" s="626"/>
      <c r="W280" s="626"/>
      <c r="X280" s="626"/>
      <c r="Y280" s="626"/>
      <c r="Z280" s="626"/>
      <c r="AA280" s="626"/>
      <c r="AB280" s="626"/>
      <c r="AC280" s="626"/>
      <c r="AD280" s="626"/>
      <c r="AE280" s="626"/>
      <c r="AF280" s="626"/>
      <c r="AG280" s="626"/>
      <c r="AH280" s="626"/>
      <c r="AI280" s="626"/>
      <c r="AJ280" s="626"/>
      <c r="AK280" s="626"/>
      <c r="AL280" s="626"/>
      <c r="AM280" s="626"/>
      <c r="AN280" s="626"/>
      <c r="AO280" s="626"/>
      <c r="AP280" s="626"/>
      <c r="AQ280" s="626"/>
      <c r="AR280" s="626"/>
      <c r="AS280" s="626"/>
      <c r="AT280" s="626"/>
    </row>
    <row r="281" spans="3:46" x14ac:dyDescent="0.35">
      <c r="C281" s="626"/>
      <c r="D281" s="626"/>
      <c r="E281" s="626"/>
      <c r="F281" s="626"/>
      <c r="G281" s="626"/>
      <c r="H281" s="626"/>
      <c r="I281" s="626"/>
      <c r="J281" s="626"/>
      <c r="K281" s="626"/>
      <c r="L281" s="626"/>
      <c r="M281" s="626"/>
      <c r="N281" s="626"/>
      <c r="O281" s="626"/>
      <c r="P281" s="626"/>
      <c r="Q281" s="626"/>
      <c r="R281" s="626"/>
      <c r="S281" s="626"/>
      <c r="T281" s="626"/>
      <c r="U281" s="626"/>
      <c r="V281" s="626"/>
      <c r="W281" s="626"/>
      <c r="X281" s="626"/>
      <c r="Y281" s="626"/>
      <c r="Z281" s="626"/>
      <c r="AA281" s="626"/>
      <c r="AB281" s="626"/>
      <c r="AC281" s="626"/>
      <c r="AD281" s="626"/>
      <c r="AE281" s="626"/>
      <c r="AF281" s="626"/>
      <c r="AG281" s="626"/>
      <c r="AH281" s="626"/>
      <c r="AI281" s="626"/>
      <c r="AJ281" s="626"/>
      <c r="AK281" s="626"/>
      <c r="AL281" s="626"/>
      <c r="AM281" s="626"/>
      <c r="AN281" s="626"/>
      <c r="AO281" s="626"/>
      <c r="AP281" s="626"/>
      <c r="AQ281" s="626"/>
      <c r="AR281" s="626"/>
      <c r="AS281" s="626"/>
      <c r="AT281" s="626"/>
    </row>
    <row r="282" spans="3:46" x14ac:dyDescent="0.35">
      <c r="C282" s="626"/>
      <c r="D282" s="626"/>
      <c r="E282" s="626"/>
      <c r="F282" s="626"/>
      <c r="G282" s="626"/>
      <c r="H282" s="626"/>
      <c r="I282" s="626"/>
      <c r="J282" s="626"/>
      <c r="K282" s="626"/>
      <c r="L282" s="626"/>
      <c r="M282" s="626"/>
      <c r="N282" s="626"/>
      <c r="O282" s="626"/>
      <c r="P282" s="626"/>
      <c r="Q282" s="626"/>
      <c r="R282" s="626"/>
      <c r="S282" s="626"/>
      <c r="T282" s="626"/>
      <c r="U282" s="626"/>
      <c r="V282" s="626"/>
      <c r="W282" s="626"/>
      <c r="X282" s="626"/>
      <c r="Y282" s="626"/>
      <c r="Z282" s="626"/>
      <c r="AA282" s="626"/>
      <c r="AB282" s="626"/>
      <c r="AC282" s="626"/>
      <c r="AD282" s="626"/>
      <c r="AE282" s="626"/>
      <c r="AF282" s="626"/>
      <c r="AG282" s="626"/>
      <c r="AH282" s="626"/>
      <c r="AI282" s="626"/>
      <c r="AJ282" s="626"/>
      <c r="AK282" s="626"/>
      <c r="AL282" s="626"/>
      <c r="AM282" s="626"/>
      <c r="AN282" s="626"/>
      <c r="AO282" s="626"/>
      <c r="AP282" s="626"/>
      <c r="AQ282" s="626"/>
      <c r="AR282" s="626"/>
      <c r="AS282" s="626"/>
      <c r="AT282" s="626"/>
    </row>
    <row r="283" spans="3:46" x14ac:dyDescent="0.35">
      <c r="C283" s="626"/>
      <c r="D283" s="626"/>
      <c r="E283" s="626"/>
      <c r="F283" s="626"/>
      <c r="G283" s="626"/>
      <c r="H283" s="626"/>
      <c r="I283" s="626"/>
      <c r="J283" s="626"/>
      <c r="K283" s="626"/>
      <c r="L283" s="626"/>
      <c r="M283" s="626"/>
      <c r="N283" s="626"/>
      <c r="O283" s="626"/>
      <c r="P283" s="626"/>
      <c r="Q283" s="626"/>
      <c r="R283" s="626"/>
      <c r="S283" s="626"/>
      <c r="T283" s="626"/>
      <c r="U283" s="626"/>
      <c r="V283" s="626"/>
      <c r="W283" s="626"/>
      <c r="X283" s="626"/>
      <c r="Y283" s="626"/>
      <c r="Z283" s="626"/>
      <c r="AA283" s="626"/>
      <c r="AB283" s="626"/>
      <c r="AC283" s="626"/>
      <c r="AD283" s="626"/>
      <c r="AE283" s="626"/>
      <c r="AF283" s="626"/>
      <c r="AG283" s="626"/>
      <c r="AH283" s="626"/>
      <c r="AI283" s="626"/>
      <c r="AJ283" s="626"/>
      <c r="AK283" s="626"/>
      <c r="AL283" s="626"/>
      <c r="AM283" s="626"/>
      <c r="AN283" s="626"/>
      <c r="AO283" s="626"/>
      <c r="AP283" s="626"/>
      <c r="AQ283" s="626"/>
      <c r="AR283" s="626"/>
      <c r="AS283" s="626"/>
      <c r="AT283" s="626"/>
    </row>
    <row r="284" spans="3:46" x14ac:dyDescent="0.35">
      <c r="C284" s="626"/>
      <c r="D284" s="626"/>
      <c r="E284" s="626"/>
      <c r="F284" s="626"/>
      <c r="G284" s="626"/>
      <c r="H284" s="626"/>
      <c r="I284" s="626"/>
      <c r="J284" s="626"/>
      <c r="K284" s="626"/>
      <c r="L284" s="626"/>
      <c r="M284" s="626"/>
      <c r="N284" s="626"/>
      <c r="O284" s="626"/>
      <c r="P284" s="626"/>
      <c r="Q284" s="626"/>
      <c r="R284" s="626"/>
      <c r="S284" s="626"/>
      <c r="T284" s="626"/>
      <c r="U284" s="626"/>
      <c r="V284" s="626"/>
      <c r="W284" s="626"/>
      <c r="X284" s="626"/>
      <c r="Y284" s="626"/>
      <c r="Z284" s="626"/>
      <c r="AA284" s="626"/>
      <c r="AB284" s="626"/>
      <c r="AC284" s="626"/>
      <c r="AD284" s="626"/>
      <c r="AE284" s="626"/>
      <c r="AF284" s="626"/>
      <c r="AG284" s="626"/>
      <c r="AH284" s="626"/>
      <c r="AI284" s="626"/>
      <c r="AJ284" s="626"/>
      <c r="AK284" s="626"/>
      <c r="AL284" s="626"/>
      <c r="AM284" s="626"/>
      <c r="AN284" s="626"/>
      <c r="AO284" s="626"/>
      <c r="AP284" s="626"/>
      <c r="AQ284" s="626"/>
      <c r="AR284" s="626"/>
      <c r="AS284" s="626"/>
      <c r="AT284" s="626"/>
    </row>
    <row r="285" spans="3:46" x14ac:dyDescent="0.35">
      <c r="C285" s="626"/>
      <c r="D285" s="626"/>
      <c r="E285" s="626"/>
      <c r="F285" s="626"/>
      <c r="G285" s="626"/>
      <c r="H285" s="626"/>
      <c r="I285" s="626"/>
      <c r="J285" s="626"/>
      <c r="K285" s="626"/>
      <c r="L285" s="626"/>
      <c r="M285" s="626"/>
      <c r="N285" s="626"/>
      <c r="O285" s="626"/>
      <c r="P285" s="626"/>
      <c r="Q285" s="626"/>
      <c r="R285" s="626"/>
      <c r="S285" s="626"/>
      <c r="T285" s="626"/>
      <c r="U285" s="626"/>
      <c r="V285" s="626"/>
      <c r="W285" s="626"/>
      <c r="X285" s="626"/>
      <c r="Y285" s="626"/>
      <c r="Z285" s="626"/>
      <c r="AA285" s="626"/>
      <c r="AB285" s="626"/>
      <c r="AC285" s="626"/>
      <c r="AD285" s="626"/>
      <c r="AE285" s="626"/>
      <c r="AF285" s="626"/>
      <c r="AG285" s="626"/>
      <c r="AH285" s="626"/>
      <c r="AI285" s="626"/>
      <c r="AJ285" s="626"/>
      <c r="AK285" s="626"/>
      <c r="AL285" s="626"/>
      <c r="AM285" s="626"/>
      <c r="AN285" s="626"/>
      <c r="AO285" s="626"/>
      <c r="AP285" s="626"/>
      <c r="AQ285" s="626"/>
      <c r="AR285" s="626"/>
      <c r="AS285" s="626"/>
      <c r="AT285" s="626"/>
    </row>
    <row r="286" spans="3:46" x14ac:dyDescent="0.35">
      <c r="C286" s="626"/>
      <c r="D286" s="626"/>
      <c r="E286" s="626"/>
      <c r="F286" s="626"/>
      <c r="G286" s="626"/>
      <c r="H286" s="626"/>
      <c r="I286" s="626"/>
      <c r="J286" s="626"/>
      <c r="K286" s="626"/>
      <c r="L286" s="626"/>
      <c r="M286" s="626"/>
      <c r="N286" s="626"/>
      <c r="O286" s="626"/>
      <c r="P286" s="626"/>
      <c r="Q286" s="626"/>
      <c r="R286" s="626"/>
      <c r="S286" s="626"/>
      <c r="T286" s="626"/>
      <c r="U286" s="626"/>
      <c r="V286" s="626"/>
      <c r="W286" s="626"/>
      <c r="X286" s="626"/>
      <c r="Y286" s="626"/>
      <c r="Z286" s="626"/>
      <c r="AA286" s="626"/>
      <c r="AB286" s="626"/>
      <c r="AC286" s="626"/>
      <c r="AD286" s="626"/>
      <c r="AE286" s="626"/>
      <c r="AF286" s="626"/>
      <c r="AG286" s="626"/>
      <c r="AH286" s="626"/>
      <c r="AI286" s="626"/>
      <c r="AJ286" s="626"/>
      <c r="AK286" s="626"/>
      <c r="AL286" s="626"/>
      <c r="AM286" s="626"/>
      <c r="AN286" s="626"/>
      <c r="AO286" s="626"/>
      <c r="AP286" s="626"/>
      <c r="AQ286" s="626"/>
      <c r="AR286" s="626"/>
      <c r="AS286" s="626"/>
      <c r="AT286" s="626"/>
    </row>
    <row r="287" spans="3:46" x14ac:dyDescent="0.35">
      <c r="C287" s="626"/>
      <c r="D287" s="626"/>
      <c r="E287" s="626"/>
      <c r="F287" s="626"/>
      <c r="G287" s="626"/>
      <c r="H287" s="626"/>
      <c r="I287" s="626"/>
      <c r="J287" s="626"/>
      <c r="K287" s="626"/>
      <c r="L287" s="626"/>
      <c r="M287" s="626"/>
      <c r="N287" s="626"/>
      <c r="O287" s="626"/>
      <c r="P287" s="626"/>
      <c r="Q287" s="626"/>
      <c r="R287" s="626"/>
      <c r="S287" s="626"/>
      <c r="T287" s="626"/>
      <c r="U287" s="626"/>
      <c r="V287" s="626"/>
      <c r="W287" s="626"/>
      <c r="X287" s="626"/>
      <c r="Y287" s="626"/>
      <c r="Z287" s="626"/>
      <c r="AA287" s="626"/>
      <c r="AB287" s="626"/>
      <c r="AC287" s="626"/>
      <c r="AD287" s="626"/>
      <c r="AE287" s="626"/>
      <c r="AF287" s="626"/>
      <c r="AG287" s="626"/>
      <c r="AH287" s="626"/>
      <c r="AI287" s="626"/>
      <c r="AJ287" s="626"/>
      <c r="AK287" s="626"/>
      <c r="AL287" s="626"/>
      <c r="AM287" s="626"/>
      <c r="AN287" s="626"/>
      <c r="AO287" s="626"/>
      <c r="AP287" s="626"/>
      <c r="AQ287" s="626"/>
      <c r="AR287" s="626"/>
      <c r="AS287" s="626"/>
      <c r="AT287" s="626"/>
    </row>
    <row r="288" spans="3:46" x14ac:dyDescent="0.35">
      <c r="C288" s="626"/>
      <c r="D288" s="626"/>
      <c r="E288" s="626"/>
      <c r="F288" s="626"/>
      <c r="G288" s="626"/>
      <c r="H288" s="626"/>
      <c r="I288" s="626"/>
      <c r="J288" s="626"/>
      <c r="K288" s="626"/>
      <c r="L288" s="626"/>
      <c r="M288" s="626"/>
      <c r="N288" s="626"/>
      <c r="O288" s="626"/>
      <c r="P288" s="626"/>
      <c r="Q288" s="626"/>
      <c r="R288" s="626"/>
      <c r="S288" s="626"/>
      <c r="T288" s="626"/>
      <c r="U288" s="626"/>
      <c r="V288" s="626"/>
      <c r="W288" s="626"/>
      <c r="X288" s="626"/>
      <c r="Y288" s="626"/>
      <c r="Z288" s="626"/>
      <c r="AA288" s="626"/>
      <c r="AB288" s="626"/>
      <c r="AC288" s="626"/>
      <c r="AD288" s="626"/>
      <c r="AE288" s="626"/>
      <c r="AF288" s="626"/>
      <c r="AG288" s="626"/>
      <c r="AH288" s="626"/>
      <c r="AI288" s="626"/>
      <c r="AJ288" s="626"/>
      <c r="AK288" s="626"/>
      <c r="AL288" s="626"/>
      <c r="AM288" s="626"/>
      <c r="AN288" s="626"/>
      <c r="AO288" s="626"/>
      <c r="AP288" s="626"/>
      <c r="AQ288" s="626"/>
      <c r="AR288" s="626"/>
      <c r="AS288" s="626"/>
      <c r="AT288" s="626"/>
    </row>
    <row r="289" spans="3:46" x14ac:dyDescent="0.35">
      <c r="C289" s="626"/>
      <c r="D289" s="626"/>
      <c r="E289" s="626"/>
      <c r="F289" s="626"/>
      <c r="G289" s="626"/>
      <c r="H289" s="626"/>
      <c r="I289" s="626"/>
      <c r="J289" s="626"/>
      <c r="K289" s="626"/>
      <c r="L289" s="626"/>
      <c r="M289" s="626"/>
      <c r="N289" s="626"/>
      <c r="O289" s="626"/>
      <c r="P289" s="626"/>
      <c r="Q289" s="626"/>
      <c r="R289" s="626"/>
      <c r="S289" s="626"/>
      <c r="T289" s="626"/>
      <c r="U289" s="626"/>
      <c r="V289" s="626"/>
      <c r="W289" s="626"/>
      <c r="X289" s="626"/>
      <c r="Y289" s="626"/>
      <c r="Z289" s="626"/>
      <c r="AA289" s="626"/>
      <c r="AB289" s="626"/>
      <c r="AC289" s="626"/>
      <c r="AD289" s="626"/>
      <c r="AE289" s="626"/>
      <c r="AF289" s="626"/>
      <c r="AG289" s="626"/>
      <c r="AH289" s="626"/>
      <c r="AI289" s="626"/>
      <c r="AJ289" s="626"/>
      <c r="AK289" s="626"/>
      <c r="AL289" s="626"/>
      <c r="AM289" s="626"/>
      <c r="AN289" s="626"/>
      <c r="AO289" s="626"/>
      <c r="AP289" s="626"/>
      <c r="AQ289" s="626"/>
      <c r="AR289" s="626"/>
      <c r="AS289" s="626"/>
      <c r="AT289" s="626"/>
    </row>
    <row r="290" spans="3:46" x14ac:dyDescent="0.35">
      <c r="C290" s="626"/>
      <c r="D290" s="626"/>
      <c r="E290" s="626"/>
      <c r="F290" s="626"/>
      <c r="G290" s="626"/>
      <c r="H290" s="626"/>
      <c r="I290" s="626"/>
      <c r="J290" s="626"/>
      <c r="K290" s="626"/>
      <c r="L290" s="626"/>
      <c r="M290" s="626"/>
      <c r="N290" s="626"/>
      <c r="O290" s="626"/>
      <c r="P290" s="626"/>
      <c r="Q290" s="626"/>
      <c r="R290" s="626"/>
      <c r="S290" s="626"/>
      <c r="T290" s="626"/>
      <c r="U290" s="626"/>
      <c r="V290" s="626"/>
      <c r="W290" s="626"/>
      <c r="X290" s="626"/>
      <c r="Y290" s="626"/>
      <c r="Z290" s="626"/>
      <c r="AA290" s="626"/>
      <c r="AB290" s="626"/>
      <c r="AC290" s="626"/>
      <c r="AD290" s="626"/>
      <c r="AE290" s="626"/>
      <c r="AF290" s="626"/>
      <c r="AG290" s="626"/>
      <c r="AH290" s="626"/>
      <c r="AI290" s="626"/>
      <c r="AJ290" s="626"/>
      <c r="AK290" s="626"/>
      <c r="AL290" s="626"/>
      <c r="AM290" s="626"/>
      <c r="AN290" s="626"/>
      <c r="AO290" s="626"/>
      <c r="AP290" s="626"/>
      <c r="AQ290" s="626"/>
      <c r="AR290" s="626"/>
      <c r="AS290" s="626"/>
      <c r="AT290" s="626"/>
    </row>
    <row r="291" spans="3:46" x14ac:dyDescent="0.35">
      <c r="C291" s="626"/>
      <c r="D291" s="626"/>
      <c r="E291" s="626"/>
      <c r="F291" s="626"/>
      <c r="G291" s="626"/>
      <c r="H291" s="626"/>
      <c r="I291" s="626"/>
      <c r="J291" s="626"/>
      <c r="K291" s="626"/>
      <c r="L291" s="626"/>
      <c r="M291" s="626"/>
      <c r="N291" s="626"/>
      <c r="O291" s="626"/>
      <c r="P291" s="626"/>
      <c r="Q291" s="626"/>
      <c r="R291" s="626"/>
      <c r="S291" s="626"/>
      <c r="T291" s="626"/>
      <c r="U291" s="626"/>
      <c r="V291" s="626"/>
      <c r="W291" s="626"/>
      <c r="X291" s="626"/>
      <c r="Y291" s="626"/>
      <c r="Z291" s="626"/>
      <c r="AA291" s="626"/>
      <c r="AB291" s="626"/>
      <c r="AC291" s="626"/>
      <c r="AD291" s="626"/>
      <c r="AE291" s="626"/>
      <c r="AF291" s="626"/>
      <c r="AG291" s="626"/>
      <c r="AH291" s="626"/>
      <c r="AI291" s="626"/>
      <c r="AJ291" s="626"/>
      <c r="AK291" s="626"/>
      <c r="AL291" s="626"/>
      <c r="AM291" s="626"/>
      <c r="AN291" s="626"/>
      <c r="AO291" s="626"/>
      <c r="AP291" s="626"/>
      <c r="AQ291" s="626"/>
      <c r="AR291" s="626"/>
      <c r="AS291" s="626"/>
      <c r="AT291" s="626"/>
    </row>
    <row r="292" spans="3:46" x14ac:dyDescent="0.35">
      <c r="C292" s="626"/>
      <c r="D292" s="626"/>
      <c r="E292" s="626"/>
      <c r="F292" s="626"/>
      <c r="G292" s="626"/>
      <c r="H292" s="626"/>
      <c r="I292" s="626"/>
      <c r="J292" s="626"/>
      <c r="K292" s="626"/>
      <c r="L292" s="626"/>
      <c r="M292" s="626"/>
      <c r="N292" s="626"/>
      <c r="O292" s="626"/>
      <c r="P292" s="626"/>
      <c r="Q292" s="626"/>
      <c r="R292" s="626"/>
      <c r="S292" s="626"/>
      <c r="T292" s="626"/>
      <c r="U292" s="626"/>
      <c r="V292" s="626"/>
      <c r="W292" s="626"/>
      <c r="X292" s="626"/>
      <c r="Y292" s="626"/>
      <c r="Z292" s="626"/>
      <c r="AA292" s="626"/>
      <c r="AB292" s="626"/>
      <c r="AC292" s="626"/>
      <c r="AD292" s="626"/>
      <c r="AE292" s="626"/>
      <c r="AF292" s="626"/>
      <c r="AG292" s="626"/>
      <c r="AH292" s="626"/>
      <c r="AI292" s="626"/>
      <c r="AJ292" s="626"/>
      <c r="AK292" s="626"/>
      <c r="AL292" s="626"/>
      <c r="AM292" s="626"/>
      <c r="AN292" s="626"/>
      <c r="AO292" s="626"/>
      <c r="AP292" s="626"/>
      <c r="AQ292" s="626"/>
      <c r="AR292" s="626"/>
      <c r="AS292" s="626"/>
      <c r="AT292" s="626"/>
    </row>
    <row r="293" spans="3:46" x14ac:dyDescent="0.35">
      <c r="C293" s="626"/>
      <c r="D293" s="626"/>
      <c r="E293" s="626"/>
      <c r="F293" s="626"/>
      <c r="G293" s="626"/>
      <c r="H293" s="626"/>
      <c r="I293" s="626"/>
      <c r="J293" s="626"/>
      <c r="K293" s="626"/>
      <c r="L293" s="626"/>
      <c r="M293" s="626"/>
      <c r="N293" s="626"/>
      <c r="O293" s="626"/>
      <c r="P293" s="626"/>
      <c r="Q293" s="626"/>
      <c r="R293" s="626"/>
      <c r="S293" s="626"/>
      <c r="T293" s="626"/>
      <c r="U293" s="626"/>
      <c r="V293" s="626"/>
      <c r="W293" s="626"/>
      <c r="X293" s="626"/>
      <c r="Y293" s="626"/>
      <c r="Z293" s="626"/>
      <c r="AA293" s="626"/>
      <c r="AB293" s="626"/>
      <c r="AC293" s="626"/>
      <c r="AD293" s="626"/>
      <c r="AE293" s="626"/>
      <c r="AF293" s="626"/>
      <c r="AG293" s="626"/>
      <c r="AH293" s="626"/>
      <c r="AI293" s="626"/>
      <c r="AJ293" s="626"/>
      <c r="AK293" s="626"/>
      <c r="AL293" s="626"/>
      <c r="AM293" s="626"/>
      <c r="AN293" s="626"/>
      <c r="AO293" s="626"/>
      <c r="AP293" s="626"/>
      <c r="AQ293" s="626"/>
      <c r="AR293" s="626"/>
      <c r="AS293" s="626"/>
      <c r="AT293" s="626"/>
    </row>
    <row r="294" spans="3:46" x14ac:dyDescent="0.35">
      <c r="C294" s="626"/>
      <c r="D294" s="626"/>
      <c r="E294" s="626"/>
      <c r="F294" s="626"/>
      <c r="G294" s="626"/>
      <c r="H294" s="626"/>
      <c r="I294" s="626"/>
      <c r="J294" s="626"/>
      <c r="K294" s="626"/>
      <c r="L294" s="626"/>
      <c r="M294" s="626"/>
      <c r="N294" s="626"/>
      <c r="O294" s="626"/>
      <c r="P294" s="626"/>
      <c r="Q294" s="626"/>
      <c r="R294" s="626"/>
      <c r="S294" s="626"/>
      <c r="T294" s="626"/>
      <c r="U294" s="626"/>
      <c r="V294" s="626"/>
      <c r="W294" s="626"/>
      <c r="X294" s="626"/>
      <c r="Y294" s="626"/>
      <c r="Z294" s="626"/>
      <c r="AA294" s="626"/>
      <c r="AB294" s="626"/>
      <c r="AC294" s="626"/>
      <c r="AD294" s="626"/>
      <c r="AE294" s="626"/>
      <c r="AF294" s="626"/>
      <c r="AG294" s="626"/>
      <c r="AH294" s="626"/>
      <c r="AI294" s="626"/>
      <c r="AJ294" s="626"/>
      <c r="AK294" s="626"/>
      <c r="AL294" s="626"/>
      <c r="AM294" s="626"/>
      <c r="AN294" s="626"/>
      <c r="AO294" s="626"/>
      <c r="AP294" s="626"/>
      <c r="AQ294" s="626"/>
      <c r="AR294" s="626"/>
      <c r="AS294" s="626"/>
      <c r="AT294" s="626"/>
    </row>
    <row r="295" spans="3:46" x14ac:dyDescent="0.35">
      <c r="C295" s="626"/>
      <c r="D295" s="626"/>
      <c r="E295" s="626"/>
      <c r="F295" s="626"/>
      <c r="G295" s="626"/>
      <c r="H295" s="626"/>
      <c r="I295" s="626"/>
      <c r="J295" s="626"/>
      <c r="K295" s="626"/>
      <c r="L295" s="626"/>
      <c r="M295" s="626"/>
      <c r="N295" s="626"/>
      <c r="O295" s="626"/>
      <c r="P295" s="626"/>
      <c r="Q295" s="626"/>
      <c r="R295" s="626"/>
      <c r="S295" s="626"/>
      <c r="T295" s="626"/>
      <c r="U295" s="626"/>
      <c r="V295" s="626"/>
      <c r="W295" s="626"/>
      <c r="X295" s="626"/>
      <c r="Y295" s="626"/>
      <c r="Z295" s="626"/>
      <c r="AA295" s="626"/>
      <c r="AB295" s="626"/>
      <c r="AC295" s="626"/>
      <c r="AD295" s="626"/>
      <c r="AE295" s="626"/>
      <c r="AF295" s="626"/>
      <c r="AG295" s="626"/>
      <c r="AH295" s="626"/>
      <c r="AI295" s="626"/>
      <c r="AJ295" s="626"/>
      <c r="AK295" s="626"/>
      <c r="AL295" s="626"/>
      <c r="AM295" s="626"/>
      <c r="AN295" s="626"/>
      <c r="AO295" s="626"/>
      <c r="AP295" s="626"/>
      <c r="AQ295" s="626"/>
      <c r="AR295" s="626"/>
      <c r="AS295" s="626"/>
      <c r="AT295" s="626"/>
    </row>
    <row r="296" spans="3:46" x14ac:dyDescent="0.35">
      <c r="C296" s="626"/>
      <c r="D296" s="626"/>
      <c r="E296" s="626"/>
      <c r="F296" s="626"/>
      <c r="G296" s="626"/>
      <c r="H296" s="626"/>
      <c r="I296" s="626"/>
      <c r="J296" s="626"/>
      <c r="K296" s="626"/>
      <c r="L296" s="626"/>
      <c r="M296" s="626"/>
      <c r="N296" s="626"/>
      <c r="O296" s="626"/>
      <c r="P296" s="626"/>
      <c r="Q296" s="626"/>
      <c r="R296" s="626"/>
      <c r="S296" s="626"/>
      <c r="T296" s="626"/>
      <c r="U296" s="626"/>
      <c r="V296" s="626"/>
      <c r="W296" s="626"/>
      <c r="X296" s="626"/>
      <c r="Y296" s="626"/>
      <c r="Z296" s="626"/>
      <c r="AA296" s="626"/>
      <c r="AB296" s="626"/>
      <c r="AC296" s="626"/>
      <c r="AD296" s="626"/>
      <c r="AE296" s="626"/>
      <c r="AF296" s="626"/>
      <c r="AG296" s="626"/>
      <c r="AH296" s="626"/>
      <c r="AI296" s="626"/>
      <c r="AJ296" s="626"/>
      <c r="AK296" s="626"/>
      <c r="AL296" s="626"/>
      <c r="AM296" s="626"/>
      <c r="AN296" s="626"/>
      <c r="AO296" s="626"/>
      <c r="AP296" s="626"/>
      <c r="AQ296" s="626"/>
      <c r="AR296" s="626"/>
      <c r="AS296" s="626"/>
      <c r="AT296" s="626"/>
    </row>
    <row r="297" spans="3:46" x14ac:dyDescent="0.35">
      <c r="C297" s="626"/>
      <c r="D297" s="626"/>
      <c r="E297" s="626"/>
      <c r="F297" s="626"/>
      <c r="G297" s="626"/>
      <c r="H297" s="626"/>
      <c r="I297" s="626"/>
      <c r="J297" s="626"/>
      <c r="K297" s="626"/>
      <c r="L297" s="626"/>
      <c r="M297" s="626"/>
      <c r="N297" s="626"/>
      <c r="O297" s="626"/>
      <c r="P297" s="626"/>
      <c r="Q297" s="626"/>
      <c r="R297" s="626"/>
      <c r="S297" s="626"/>
      <c r="T297" s="626"/>
      <c r="U297" s="626"/>
      <c r="V297" s="626"/>
      <c r="W297" s="626"/>
      <c r="X297" s="626"/>
      <c r="Y297" s="626"/>
      <c r="Z297" s="626"/>
      <c r="AA297" s="626"/>
      <c r="AB297" s="626"/>
      <c r="AC297" s="626"/>
      <c r="AD297" s="626"/>
      <c r="AE297" s="626"/>
      <c r="AF297" s="626"/>
      <c r="AG297" s="626"/>
      <c r="AH297" s="626"/>
      <c r="AI297" s="626"/>
      <c r="AJ297" s="626"/>
      <c r="AK297" s="626"/>
      <c r="AL297" s="626"/>
      <c r="AM297" s="626"/>
      <c r="AN297" s="626"/>
      <c r="AO297" s="626"/>
      <c r="AP297" s="626"/>
      <c r="AQ297" s="626"/>
      <c r="AR297" s="626"/>
      <c r="AS297" s="626"/>
      <c r="AT297" s="626"/>
    </row>
    <row r="298" spans="3:46" x14ac:dyDescent="0.35">
      <c r="C298" s="626"/>
      <c r="D298" s="626"/>
      <c r="E298" s="626"/>
      <c r="F298" s="626"/>
      <c r="G298" s="626"/>
      <c r="H298" s="626"/>
      <c r="I298" s="626"/>
      <c r="J298" s="626"/>
      <c r="K298" s="626"/>
      <c r="L298" s="626"/>
      <c r="M298" s="626"/>
      <c r="N298" s="626"/>
      <c r="O298" s="626"/>
      <c r="P298" s="626"/>
      <c r="Q298" s="626"/>
      <c r="R298" s="626"/>
      <c r="S298" s="626"/>
      <c r="T298" s="626"/>
      <c r="U298" s="626"/>
      <c r="V298" s="626"/>
      <c r="W298" s="626"/>
      <c r="X298" s="626"/>
      <c r="Y298" s="626"/>
      <c r="Z298" s="626"/>
      <c r="AA298" s="626"/>
      <c r="AB298" s="626"/>
      <c r="AC298" s="626"/>
      <c r="AD298" s="626"/>
      <c r="AE298" s="626"/>
      <c r="AF298" s="626"/>
      <c r="AG298" s="626"/>
      <c r="AH298" s="626"/>
      <c r="AI298" s="626"/>
      <c r="AJ298" s="626"/>
      <c r="AK298" s="626"/>
      <c r="AL298" s="626"/>
      <c r="AM298" s="626"/>
      <c r="AN298" s="626"/>
      <c r="AO298" s="626"/>
      <c r="AP298" s="626"/>
      <c r="AQ298" s="626"/>
      <c r="AR298" s="626"/>
      <c r="AS298" s="626"/>
      <c r="AT298" s="626"/>
    </row>
    <row r="299" spans="3:46" x14ac:dyDescent="0.35">
      <c r="C299" s="626"/>
      <c r="D299" s="626"/>
      <c r="E299" s="626"/>
      <c r="F299" s="626"/>
      <c r="G299" s="626"/>
      <c r="H299" s="626"/>
      <c r="I299" s="626"/>
      <c r="J299" s="626"/>
      <c r="K299" s="626"/>
      <c r="L299" s="626"/>
      <c r="M299" s="626"/>
      <c r="N299" s="626"/>
      <c r="O299" s="626"/>
      <c r="P299" s="626"/>
      <c r="Q299" s="626"/>
      <c r="R299" s="626"/>
      <c r="S299" s="626"/>
      <c r="T299" s="626"/>
      <c r="U299" s="626"/>
      <c r="V299" s="626"/>
      <c r="W299" s="626"/>
      <c r="X299" s="626"/>
      <c r="Y299" s="626"/>
      <c r="Z299" s="626"/>
      <c r="AA299" s="626"/>
      <c r="AB299" s="626"/>
      <c r="AC299" s="626"/>
      <c r="AD299" s="626"/>
      <c r="AE299" s="626"/>
      <c r="AF299" s="626"/>
      <c r="AG299" s="626"/>
      <c r="AH299" s="626"/>
      <c r="AI299" s="626"/>
      <c r="AJ299" s="626"/>
      <c r="AK299" s="626"/>
      <c r="AL299" s="626"/>
      <c r="AM299" s="626"/>
      <c r="AN299" s="626"/>
      <c r="AO299" s="626"/>
      <c r="AP299" s="626"/>
      <c r="AQ299" s="626"/>
      <c r="AR299" s="626"/>
      <c r="AS299" s="626"/>
      <c r="AT299" s="626"/>
    </row>
    <row r="300" spans="3:46" x14ac:dyDescent="0.35">
      <c r="C300" s="626"/>
      <c r="D300" s="626"/>
      <c r="E300" s="626"/>
      <c r="F300" s="626"/>
      <c r="G300" s="626"/>
      <c r="H300" s="626"/>
      <c r="I300" s="626"/>
      <c r="J300" s="626"/>
      <c r="K300" s="626"/>
      <c r="L300" s="626"/>
      <c r="M300" s="626"/>
      <c r="N300" s="626"/>
      <c r="O300" s="626"/>
      <c r="P300" s="626"/>
      <c r="Q300" s="626"/>
      <c r="R300" s="626"/>
      <c r="S300" s="626"/>
      <c r="T300" s="626"/>
      <c r="U300" s="626"/>
      <c r="V300" s="626"/>
      <c r="W300" s="626"/>
      <c r="X300" s="626"/>
      <c r="Y300" s="626"/>
      <c r="Z300" s="626"/>
      <c r="AA300" s="626"/>
      <c r="AB300" s="626"/>
      <c r="AC300" s="626"/>
      <c r="AD300" s="626"/>
      <c r="AE300" s="626"/>
      <c r="AF300" s="626"/>
      <c r="AG300" s="626"/>
      <c r="AH300" s="626"/>
      <c r="AI300" s="626"/>
      <c r="AJ300" s="626"/>
      <c r="AK300" s="626"/>
      <c r="AL300" s="626"/>
      <c r="AM300" s="626"/>
      <c r="AN300" s="626"/>
      <c r="AO300" s="626"/>
      <c r="AP300" s="626"/>
      <c r="AQ300" s="626"/>
      <c r="AR300" s="626"/>
      <c r="AS300" s="626"/>
      <c r="AT300" s="626"/>
    </row>
    <row r="301" spans="3:46" x14ac:dyDescent="0.35">
      <c r="C301" s="626"/>
      <c r="D301" s="626"/>
      <c r="E301" s="626"/>
      <c r="F301" s="626"/>
      <c r="G301" s="626"/>
      <c r="H301" s="626"/>
      <c r="I301" s="626"/>
      <c r="J301" s="626"/>
      <c r="K301" s="626"/>
      <c r="L301" s="626"/>
      <c r="M301" s="626"/>
      <c r="N301" s="626"/>
      <c r="O301" s="626"/>
      <c r="P301" s="626"/>
      <c r="Q301" s="626"/>
      <c r="R301" s="626"/>
      <c r="S301" s="626"/>
      <c r="T301" s="626"/>
      <c r="U301" s="626"/>
      <c r="V301" s="626"/>
      <c r="W301" s="626"/>
      <c r="X301" s="626"/>
      <c r="Y301" s="626"/>
      <c r="Z301" s="626"/>
      <c r="AA301" s="626"/>
      <c r="AB301" s="626"/>
      <c r="AC301" s="626"/>
      <c r="AD301" s="626"/>
      <c r="AE301" s="626"/>
      <c r="AF301" s="626"/>
      <c r="AG301" s="626"/>
      <c r="AH301" s="626"/>
      <c r="AI301" s="626"/>
      <c r="AJ301" s="626"/>
      <c r="AK301" s="626"/>
      <c r="AL301" s="626"/>
      <c r="AM301" s="626"/>
      <c r="AN301" s="626"/>
      <c r="AO301" s="626"/>
      <c r="AP301" s="626"/>
      <c r="AQ301" s="626"/>
      <c r="AR301" s="626"/>
      <c r="AS301" s="626"/>
      <c r="AT301" s="626"/>
    </row>
    <row r="302" spans="3:46" x14ac:dyDescent="0.35">
      <c r="C302" s="626"/>
      <c r="D302" s="626"/>
      <c r="E302" s="626"/>
      <c r="F302" s="626"/>
      <c r="G302" s="626"/>
      <c r="H302" s="626"/>
      <c r="I302" s="626"/>
      <c r="J302" s="626"/>
      <c r="K302" s="626"/>
      <c r="L302" s="626"/>
      <c r="M302" s="626"/>
      <c r="N302" s="626"/>
      <c r="O302" s="626"/>
      <c r="P302" s="626"/>
      <c r="Q302" s="626"/>
      <c r="R302" s="626"/>
      <c r="S302" s="626"/>
      <c r="T302" s="626"/>
      <c r="U302" s="626"/>
      <c r="V302" s="626"/>
      <c r="W302" s="626"/>
      <c r="X302" s="626"/>
      <c r="Y302" s="626"/>
      <c r="Z302" s="626"/>
      <c r="AA302" s="626"/>
      <c r="AB302" s="626"/>
      <c r="AC302" s="626"/>
      <c r="AD302" s="626"/>
      <c r="AE302" s="626"/>
      <c r="AF302" s="626"/>
      <c r="AG302" s="626"/>
      <c r="AH302" s="626"/>
      <c r="AI302" s="626"/>
      <c r="AJ302" s="626"/>
      <c r="AK302" s="626"/>
      <c r="AL302" s="626"/>
      <c r="AM302" s="626"/>
      <c r="AN302" s="626"/>
      <c r="AO302" s="626"/>
      <c r="AP302" s="626"/>
      <c r="AQ302" s="626"/>
      <c r="AR302" s="626"/>
      <c r="AS302" s="626"/>
      <c r="AT302" s="626"/>
    </row>
    <row r="303" spans="3:46" x14ac:dyDescent="0.35">
      <c r="C303" s="626"/>
      <c r="D303" s="626"/>
      <c r="E303" s="626"/>
      <c r="F303" s="626"/>
      <c r="G303" s="626"/>
      <c r="H303" s="626"/>
      <c r="I303" s="626"/>
      <c r="J303" s="626"/>
      <c r="K303" s="626"/>
      <c r="L303" s="626"/>
      <c r="M303" s="626"/>
      <c r="N303" s="626"/>
      <c r="O303" s="626"/>
      <c r="P303" s="626"/>
      <c r="Q303" s="626"/>
      <c r="R303" s="626"/>
      <c r="S303" s="626"/>
      <c r="T303" s="626"/>
      <c r="U303" s="626"/>
      <c r="V303" s="626"/>
      <c r="W303" s="626"/>
      <c r="X303" s="626"/>
      <c r="Y303" s="626"/>
      <c r="Z303" s="626"/>
      <c r="AA303" s="626"/>
      <c r="AB303" s="626"/>
      <c r="AC303" s="626"/>
      <c r="AD303" s="626"/>
      <c r="AE303" s="626"/>
      <c r="AF303" s="626"/>
      <c r="AG303" s="626"/>
      <c r="AH303" s="626"/>
      <c r="AI303" s="626"/>
      <c r="AJ303" s="626"/>
      <c r="AK303" s="626"/>
      <c r="AL303" s="626"/>
      <c r="AM303" s="626"/>
      <c r="AN303" s="626"/>
      <c r="AO303" s="626"/>
      <c r="AP303" s="626"/>
      <c r="AQ303" s="626"/>
      <c r="AR303" s="626"/>
      <c r="AS303" s="626"/>
      <c r="AT303" s="626"/>
    </row>
    <row r="304" spans="3:46" x14ac:dyDescent="0.35">
      <c r="C304" s="626"/>
      <c r="D304" s="626"/>
      <c r="E304" s="626"/>
      <c r="F304" s="626"/>
      <c r="G304" s="626"/>
      <c r="H304" s="626"/>
      <c r="I304" s="626"/>
      <c r="J304" s="626"/>
      <c r="K304" s="626"/>
      <c r="L304" s="626"/>
      <c r="M304" s="626"/>
      <c r="N304" s="626"/>
      <c r="O304" s="626"/>
      <c r="P304" s="626"/>
      <c r="Q304" s="626"/>
      <c r="R304" s="626"/>
      <c r="S304" s="626"/>
      <c r="T304" s="626"/>
      <c r="U304" s="626"/>
      <c r="V304" s="626"/>
      <c r="W304" s="626"/>
      <c r="X304" s="626"/>
      <c r="Y304" s="626"/>
      <c r="Z304" s="626"/>
      <c r="AA304" s="626"/>
      <c r="AB304" s="626"/>
      <c r="AC304" s="626"/>
      <c r="AD304" s="626"/>
      <c r="AE304" s="626"/>
      <c r="AF304" s="626"/>
      <c r="AG304" s="626"/>
      <c r="AH304" s="626"/>
      <c r="AI304" s="626"/>
      <c r="AJ304" s="626"/>
      <c r="AK304" s="626"/>
      <c r="AL304" s="626"/>
      <c r="AM304" s="626"/>
      <c r="AN304" s="626"/>
      <c r="AO304" s="626"/>
      <c r="AP304" s="626"/>
      <c r="AQ304" s="626"/>
      <c r="AR304" s="626"/>
      <c r="AS304" s="626"/>
      <c r="AT304" s="626"/>
    </row>
    <row r="305" spans="3:46" x14ac:dyDescent="0.35">
      <c r="C305" s="626"/>
      <c r="D305" s="626"/>
      <c r="E305" s="626"/>
      <c r="F305" s="626"/>
      <c r="G305" s="626"/>
      <c r="H305" s="626"/>
      <c r="I305" s="626"/>
      <c r="J305" s="626"/>
      <c r="K305" s="626"/>
      <c r="L305" s="626"/>
      <c r="M305" s="626"/>
      <c r="N305" s="626"/>
      <c r="O305" s="626"/>
      <c r="P305" s="626"/>
      <c r="Q305" s="626"/>
      <c r="R305" s="626"/>
      <c r="S305" s="626"/>
      <c r="T305" s="626"/>
      <c r="U305" s="626"/>
      <c r="V305" s="626"/>
      <c r="W305" s="626"/>
      <c r="X305" s="626"/>
      <c r="Y305" s="626"/>
      <c r="Z305" s="626"/>
      <c r="AA305" s="626"/>
      <c r="AB305" s="626"/>
      <c r="AC305" s="626"/>
      <c r="AD305" s="626"/>
      <c r="AE305" s="626"/>
      <c r="AF305" s="626"/>
      <c r="AG305" s="626"/>
      <c r="AH305" s="626"/>
      <c r="AI305" s="626"/>
      <c r="AJ305" s="626"/>
      <c r="AK305" s="626"/>
      <c r="AL305" s="626"/>
      <c r="AM305" s="626"/>
      <c r="AN305" s="626"/>
      <c r="AO305" s="626"/>
      <c r="AP305" s="626"/>
      <c r="AQ305" s="626"/>
      <c r="AR305" s="626"/>
      <c r="AS305" s="626"/>
      <c r="AT305" s="626"/>
    </row>
    <row r="306" spans="3:46" x14ac:dyDescent="0.35">
      <c r="C306" s="626"/>
      <c r="D306" s="626"/>
      <c r="E306" s="626"/>
      <c r="F306" s="626"/>
      <c r="G306" s="626"/>
      <c r="H306" s="626"/>
      <c r="I306" s="626"/>
      <c r="J306" s="626"/>
      <c r="K306" s="626"/>
      <c r="L306" s="626"/>
      <c r="M306" s="626"/>
      <c r="N306" s="626"/>
      <c r="O306" s="626"/>
      <c r="P306" s="626"/>
      <c r="Q306" s="626"/>
      <c r="R306" s="626"/>
      <c r="S306" s="626"/>
      <c r="T306" s="626"/>
      <c r="U306" s="626"/>
      <c r="V306" s="626"/>
      <c r="W306" s="626"/>
      <c r="X306" s="626"/>
      <c r="Y306" s="626"/>
      <c r="Z306" s="626"/>
      <c r="AA306" s="626"/>
      <c r="AB306" s="626"/>
      <c r="AC306" s="626"/>
      <c r="AD306" s="626"/>
      <c r="AE306" s="626"/>
      <c r="AF306" s="626"/>
      <c r="AG306" s="626"/>
      <c r="AH306" s="626"/>
      <c r="AI306" s="626"/>
      <c r="AJ306" s="626"/>
      <c r="AK306" s="626"/>
      <c r="AL306" s="626"/>
      <c r="AM306" s="626"/>
      <c r="AN306" s="626"/>
      <c r="AO306" s="626"/>
      <c r="AP306" s="626"/>
      <c r="AQ306" s="626"/>
      <c r="AR306" s="626"/>
      <c r="AS306" s="626"/>
      <c r="AT306" s="626"/>
    </row>
    <row r="307" spans="3:46" x14ac:dyDescent="0.35">
      <c r="C307" s="626"/>
      <c r="D307" s="626"/>
      <c r="E307" s="626"/>
      <c r="F307" s="626"/>
      <c r="G307" s="626"/>
      <c r="H307" s="626"/>
      <c r="I307" s="626"/>
      <c r="J307" s="626"/>
      <c r="K307" s="626"/>
      <c r="L307" s="626"/>
      <c r="M307" s="626"/>
      <c r="N307" s="626"/>
      <c r="O307" s="626"/>
      <c r="P307" s="626"/>
      <c r="Q307" s="626"/>
      <c r="R307" s="626"/>
      <c r="S307" s="626"/>
      <c r="T307" s="626"/>
      <c r="U307" s="626"/>
      <c r="V307" s="626"/>
      <c r="W307" s="626"/>
      <c r="X307" s="626"/>
      <c r="Y307" s="626"/>
      <c r="Z307" s="626"/>
      <c r="AA307" s="626"/>
      <c r="AB307" s="626"/>
      <c r="AC307" s="626"/>
      <c r="AD307" s="626"/>
      <c r="AE307" s="626"/>
      <c r="AF307" s="626"/>
      <c r="AG307" s="626"/>
      <c r="AH307" s="626"/>
      <c r="AI307" s="626"/>
      <c r="AJ307" s="626"/>
      <c r="AK307" s="626"/>
      <c r="AL307" s="626"/>
      <c r="AM307" s="626"/>
      <c r="AN307" s="626"/>
      <c r="AO307" s="626"/>
      <c r="AP307" s="626"/>
      <c r="AQ307" s="626"/>
      <c r="AR307" s="626"/>
      <c r="AS307" s="626"/>
      <c r="AT307" s="626"/>
    </row>
    <row r="308" spans="3:46" x14ac:dyDescent="0.35">
      <c r="C308" s="626"/>
      <c r="D308" s="626"/>
      <c r="E308" s="626"/>
      <c r="F308" s="626"/>
      <c r="G308" s="626"/>
      <c r="H308" s="626"/>
      <c r="I308" s="626"/>
      <c r="J308" s="626"/>
      <c r="K308" s="626"/>
      <c r="L308" s="626"/>
      <c r="M308" s="626"/>
      <c r="N308" s="626"/>
      <c r="O308" s="626"/>
      <c r="P308" s="626"/>
      <c r="Q308" s="626"/>
      <c r="R308" s="626"/>
      <c r="S308" s="626"/>
      <c r="T308" s="626"/>
      <c r="U308" s="626"/>
      <c r="V308" s="626"/>
      <c r="W308" s="626"/>
      <c r="X308" s="626"/>
      <c r="Y308" s="626"/>
      <c r="Z308" s="626"/>
      <c r="AA308" s="626"/>
      <c r="AB308" s="626"/>
      <c r="AC308" s="626"/>
      <c r="AD308" s="626"/>
      <c r="AE308" s="626"/>
      <c r="AF308" s="626"/>
      <c r="AG308" s="626"/>
      <c r="AH308" s="626"/>
      <c r="AI308" s="626"/>
      <c r="AJ308" s="626"/>
      <c r="AK308" s="626"/>
      <c r="AL308" s="626"/>
      <c r="AM308" s="626"/>
      <c r="AN308" s="626"/>
      <c r="AO308" s="626"/>
      <c r="AP308" s="626"/>
      <c r="AQ308" s="626"/>
      <c r="AR308" s="626"/>
      <c r="AS308" s="626"/>
      <c r="AT308" s="626"/>
    </row>
    <row r="309" spans="3:46" x14ac:dyDescent="0.35">
      <c r="C309" s="626"/>
      <c r="D309" s="626"/>
      <c r="E309" s="626"/>
      <c r="F309" s="626"/>
      <c r="G309" s="626"/>
      <c r="H309" s="626"/>
      <c r="I309" s="626"/>
      <c r="J309" s="626"/>
      <c r="K309" s="626"/>
      <c r="L309" s="626"/>
      <c r="M309" s="626"/>
      <c r="N309" s="626"/>
      <c r="O309" s="626"/>
      <c r="P309" s="626"/>
      <c r="Q309" s="626"/>
      <c r="R309" s="626"/>
      <c r="S309" s="626"/>
      <c r="T309" s="626"/>
      <c r="U309" s="626"/>
      <c r="V309" s="626"/>
      <c r="W309" s="626"/>
      <c r="X309" s="626"/>
      <c r="Y309" s="626"/>
      <c r="Z309" s="626"/>
      <c r="AA309" s="626"/>
      <c r="AB309" s="626"/>
      <c r="AC309" s="626"/>
      <c r="AD309" s="626"/>
      <c r="AE309" s="626"/>
      <c r="AF309" s="626"/>
      <c r="AG309" s="626"/>
      <c r="AH309" s="626"/>
      <c r="AI309" s="626"/>
      <c r="AJ309" s="626"/>
      <c r="AK309" s="626"/>
      <c r="AL309" s="626"/>
      <c r="AM309" s="626"/>
      <c r="AN309" s="626"/>
      <c r="AO309" s="626"/>
      <c r="AP309" s="626"/>
      <c r="AQ309" s="626"/>
      <c r="AR309" s="626"/>
      <c r="AS309" s="626"/>
      <c r="AT309" s="626"/>
    </row>
    <row r="310" spans="3:46" x14ac:dyDescent="0.35">
      <c r="C310" s="626"/>
      <c r="D310" s="626"/>
      <c r="E310" s="626"/>
      <c r="F310" s="626"/>
      <c r="G310" s="626"/>
      <c r="H310" s="626"/>
      <c r="I310" s="626"/>
      <c r="J310" s="626"/>
      <c r="K310" s="626"/>
      <c r="L310" s="626"/>
      <c r="M310" s="626"/>
      <c r="N310" s="626"/>
      <c r="O310" s="626"/>
      <c r="P310" s="626"/>
      <c r="Q310" s="626"/>
      <c r="R310" s="626"/>
      <c r="S310" s="626"/>
      <c r="T310" s="626"/>
      <c r="U310" s="626"/>
      <c r="V310" s="626"/>
      <c r="W310" s="626"/>
      <c r="X310" s="626"/>
      <c r="Y310" s="626"/>
      <c r="Z310" s="626"/>
      <c r="AA310" s="626"/>
      <c r="AB310" s="626"/>
      <c r="AC310" s="626"/>
      <c r="AD310" s="626"/>
      <c r="AE310" s="626"/>
      <c r="AF310" s="626"/>
      <c r="AG310" s="626"/>
      <c r="AH310" s="626"/>
      <c r="AI310" s="626"/>
      <c r="AJ310" s="626"/>
      <c r="AK310" s="626"/>
      <c r="AL310" s="626"/>
      <c r="AM310" s="626"/>
      <c r="AN310" s="626"/>
      <c r="AO310" s="626"/>
      <c r="AP310" s="626"/>
      <c r="AQ310" s="626"/>
      <c r="AR310" s="626"/>
      <c r="AS310" s="626"/>
      <c r="AT310" s="626"/>
    </row>
    <row r="311" spans="3:46" x14ac:dyDescent="0.35">
      <c r="C311" s="626"/>
      <c r="D311" s="626"/>
      <c r="E311" s="626"/>
      <c r="F311" s="626"/>
      <c r="G311" s="626"/>
      <c r="H311" s="626"/>
      <c r="I311" s="626"/>
      <c r="J311" s="626"/>
      <c r="K311" s="626"/>
      <c r="L311" s="626"/>
      <c r="M311" s="626"/>
      <c r="N311" s="626"/>
      <c r="O311" s="626"/>
      <c r="P311" s="626"/>
      <c r="Q311" s="626"/>
      <c r="R311" s="626"/>
      <c r="S311" s="626"/>
      <c r="T311" s="626"/>
      <c r="U311" s="626"/>
      <c r="V311" s="626"/>
      <c r="W311" s="626"/>
      <c r="X311" s="626"/>
      <c r="Y311" s="626"/>
      <c r="Z311" s="626"/>
      <c r="AA311" s="626"/>
      <c r="AB311" s="626"/>
      <c r="AC311" s="626"/>
      <c r="AD311" s="626"/>
      <c r="AE311" s="626"/>
      <c r="AF311" s="626"/>
      <c r="AG311" s="626"/>
      <c r="AH311" s="626"/>
      <c r="AI311" s="626"/>
      <c r="AJ311" s="626"/>
      <c r="AK311" s="626"/>
      <c r="AL311" s="626"/>
      <c r="AM311" s="626"/>
      <c r="AN311" s="626"/>
      <c r="AO311" s="626"/>
      <c r="AP311" s="626"/>
      <c r="AQ311" s="626"/>
      <c r="AR311" s="626"/>
      <c r="AS311" s="626"/>
      <c r="AT311" s="626"/>
    </row>
    <row r="312" spans="3:46" x14ac:dyDescent="0.35">
      <c r="C312" s="626"/>
      <c r="D312" s="626"/>
      <c r="E312" s="626"/>
      <c r="F312" s="626"/>
      <c r="G312" s="626"/>
      <c r="H312" s="626"/>
      <c r="I312" s="626"/>
      <c r="J312" s="626"/>
      <c r="K312" s="626"/>
      <c r="L312" s="626"/>
      <c r="M312" s="626"/>
      <c r="N312" s="626"/>
      <c r="O312" s="626"/>
      <c r="P312" s="626"/>
      <c r="Q312" s="626"/>
      <c r="R312" s="626"/>
      <c r="S312" s="626"/>
      <c r="T312" s="626"/>
      <c r="U312" s="626"/>
      <c r="V312" s="626"/>
      <c r="W312" s="626"/>
      <c r="X312" s="626"/>
      <c r="Y312" s="626"/>
      <c r="Z312" s="626"/>
      <c r="AA312" s="626"/>
      <c r="AB312" s="626"/>
      <c r="AC312" s="626"/>
      <c r="AD312" s="626"/>
      <c r="AE312" s="626"/>
      <c r="AF312" s="626"/>
      <c r="AG312" s="626"/>
      <c r="AH312" s="626"/>
      <c r="AI312" s="626"/>
      <c r="AJ312" s="626"/>
      <c r="AK312" s="626"/>
      <c r="AL312" s="626"/>
      <c r="AM312" s="626"/>
      <c r="AN312" s="626"/>
      <c r="AO312" s="626"/>
      <c r="AP312" s="626"/>
      <c r="AQ312" s="626"/>
      <c r="AR312" s="626"/>
      <c r="AS312" s="626"/>
      <c r="AT312" s="626"/>
    </row>
    <row r="313" spans="3:46" x14ac:dyDescent="0.35">
      <c r="C313" s="626"/>
      <c r="D313" s="626"/>
      <c r="E313" s="626"/>
      <c r="F313" s="626"/>
      <c r="G313" s="626"/>
      <c r="H313" s="626"/>
      <c r="I313" s="626"/>
      <c r="J313" s="626"/>
      <c r="K313" s="626"/>
      <c r="L313" s="626"/>
      <c r="M313" s="626"/>
      <c r="N313" s="626"/>
      <c r="O313" s="626"/>
      <c r="P313" s="626"/>
      <c r="Q313" s="626"/>
      <c r="R313" s="626"/>
      <c r="S313" s="626"/>
      <c r="T313" s="626"/>
      <c r="U313" s="626"/>
      <c r="V313" s="626"/>
      <c r="W313" s="626"/>
      <c r="X313" s="626"/>
      <c r="Y313" s="626"/>
      <c r="Z313" s="626"/>
      <c r="AA313" s="626"/>
      <c r="AB313" s="626"/>
      <c r="AC313" s="626"/>
      <c r="AD313" s="626"/>
      <c r="AE313" s="626"/>
      <c r="AF313" s="626"/>
      <c r="AG313" s="626"/>
      <c r="AH313" s="626"/>
      <c r="AI313" s="626"/>
      <c r="AJ313" s="626"/>
      <c r="AK313" s="626"/>
      <c r="AL313" s="626"/>
      <c r="AM313" s="626"/>
      <c r="AN313" s="626"/>
      <c r="AO313" s="626"/>
      <c r="AP313" s="626"/>
      <c r="AQ313" s="626"/>
      <c r="AR313" s="626"/>
      <c r="AS313" s="626"/>
      <c r="AT313" s="626"/>
    </row>
    <row r="314" spans="3:46" x14ac:dyDescent="0.35">
      <c r="C314" s="626"/>
      <c r="D314" s="626"/>
      <c r="E314" s="626"/>
      <c r="F314" s="626"/>
      <c r="G314" s="626"/>
      <c r="H314" s="626"/>
      <c r="I314" s="626"/>
      <c r="J314" s="626"/>
      <c r="K314" s="626"/>
      <c r="L314" s="626"/>
      <c r="M314" s="626"/>
      <c r="N314" s="626"/>
      <c r="O314" s="626"/>
      <c r="P314" s="626"/>
      <c r="Q314" s="626"/>
      <c r="R314" s="626"/>
      <c r="S314" s="626"/>
      <c r="T314" s="626"/>
      <c r="U314" s="626"/>
      <c r="V314" s="626"/>
      <c r="W314" s="626"/>
      <c r="X314" s="626"/>
      <c r="Y314" s="626"/>
      <c r="Z314" s="626"/>
      <c r="AA314" s="626"/>
      <c r="AB314" s="626"/>
      <c r="AC314" s="626"/>
      <c r="AD314" s="626"/>
      <c r="AE314" s="626"/>
      <c r="AF314" s="626"/>
      <c r="AG314" s="626"/>
      <c r="AH314" s="626"/>
      <c r="AI314" s="626"/>
      <c r="AJ314" s="626"/>
      <c r="AK314" s="626"/>
      <c r="AL314" s="626"/>
      <c r="AM314" s="626"/>
      <c r="AN314" s="626"/>
      <c r="AO314" s="626"/>
      <c r="AP314" s="626"/>
      <c r="AQ314" s="626"/>
      <c r="AR314" s="626"/>
      <c r="AS314" s="626"/>
      <c r="AT314" s="626"/>
    </row>
    <row r="315" spans="3:46" x14ac:dyDescent="0.35">
      <c r="C315" s="626"/>
      <c r="D315" s="626"/>
      <c r="E315" s="626"/>
      <c r="F315" s="626"/>
      <c r="G315" s="626"/>
      <c r="H315" s="626"/>
      <c r="I315" s="626"/>
      <c r="J315" s="626"/>
      <c r="K315" s="626"/>
      <c r="L315" s="626"/>
      <c r="M315" s="626"/>
      <c r="N315" s="626"/>
      <c r="O315" s="626"/>
      <c r="P315" s="626"/>
      <c r="Q315" s="626"/>
      <c r="R315" s="626"/>
      <c r="S315" s="626"/>
      <c r="T315" s="626"/>
      <c r="U315" s="626"/>
      <c r="V315" s="626"/>
      <c r="W315" s="626"/>
      <c r="X315" s="626"/>
      <c r="Y315" s="626"/>
      <c r="Z315" s="626"/>
      <c r="AA315" s="626"/>
      <c r="AB315" s="626"/>
      <c r="AC315" s="626"/>
      <c r="AD315" s="626"/>
      <c r="AE315" s="626"/>
      <c r="AF315" s="626"/>
      <c r="AG315" s="626"/>
      <c r="AH315" s="626"/>
      <c r="AI315" s="626"/>
      <c r="AJ315" s="626"/>
      <c r="AK315" s="626"/>
      <c r="AL315" s="626"/>
      <c r="AM315" s="626"/>
      <c r="AN315" s="626"/>
      <c r="AO315" s="626"/>
      <c r="AP315" s="626"/>
      <c r="AQ315" s="626"/>
      <c r="AR315" s="626"/>
      <c r="AS315" s="626"/>
      <c r="AT315" s="626"/>
    </row>
    <row r="316" spans="3:46" x14ac:dyDescent="0.35">
      <c r="C316" s="626"/>
      <c r="D316" s="626"/>
      <c r="E316" s="626"/>
      <c r="F316" s="626"/>
      <c r="G316" s="626"/>
      <c r="H316" s="626"/>
      <c r="I316" s="626"/>
      <c r="J316" s="626"/>
      <c r="K316" s="626"/>
      <c r="L316" s="626"/>
      <c r="M316" s="626"/>
      <c r="N316" s="626"/>
      <c r="O316" s="626"/>
      <c r="P316" s="626"/>
      <c r="Q316" s="626"/>
      <c r="R316" s="626"/>
      <c r="S316" s="626"/>
      <c r="T316" s="626"/>
      <c r="U316" s="626"/>
      <c r="V316" s="626"/>
      <c r="W316" s="626"/>
      <c r="X316" s="626"/>
      <c r="Y316" s="626"/>
      <c r="Z316" s="626"/>
      <c r="AA316" s="626"/>
      <c r="AB316" s="626"/>
      <c r="AC316" s="626"/>
      <c r="AD316" s="626"/>
      <c r="AE316" s="626"/>
      <c r="AF316" s="626"/>
      <c r="AG316" s="626"/>
      <c r="AH316" s="626"/>
      <c r="AI316" s="626"/>
      <c r="AJ316" s="626"/>
      <c r="AK316" s="626"/>
      <c r="AL316" s="626"/>
      <c r="AM316" s="626"/>
      <c r="AN316" s="626"/>
      <c r="AO316" s="626"/>
      <c r="AP316" s="626"/>
      <c r="AQ316" s="626"/>
      <c r="AR316" s="626"/>
      <c r="AS316" s="626"/>
      <c r="AT316" s="626"/>
    </row>
    <row r="317" spans="3:46" x14ac:dyDescent="0.35">
      <c r="C317" s="626"/>
      <c r="D317" s="626"/>
      <c r="E317" s="626"/>
      <c r="F317" s="626"/>
      <c r="G317" s="626"/>
      <c r="H317" s="626"/>
      <c r="I317" s="626"/>
      <c r="J317" s="626"/>
      <c r="K317" s="626"/>
      <c r="L317" s="626"/>
      <c r="M317" s="626"/>
      <c r="N317" s="626"/>
      <c r="O317" s="626"/>
      <c r="P317" s="626"/>
      <c r="Q317" s="626"/>
      <c r="R317" s="626"/>
      <c r="S317" s="626"/>
      <c r="T317" s="626"/>
      <c r="U317" s="626"/>
      <c r="V317" s="626"/>
      <c r="W317" s="626"/>
      <c r="X317" s="626"/>
      <c r="Y317" s="626"/>
      <c r="Z317" s="626"/>
      <c r="AA317" s="626"/>
      <c r="AB317" s="626"/>
      <c r="AC317" s="626"/>
      <c r="AD317" s="626"/>
      <c r="AE317" s="626"/>
      <c r="AF317" s="626"/>
      <c r="AG317" s="626"/>
      <c r="AH317" s="626"/>
      <c r="AI317" s="626"/>
      <c r="AJ317" s="626"/>
      <c r="AK317" s="626"/>
      <c r="AL317" s="626"/>
      <c r="AM317" s="626"/>
      <c r="AN317" s="626"/>
      <c r="AO317" s="626"/>
      <c r="AP317" s="626"/>
      <c r="AQ317" s="626"/>
      <c r="AR317" s="626"/>
      <c r="AS317" s="626"/>
      <c r="AT317" s="626"/>
    </row>
    <row r="318" spans="3:46" x14ac:dyDescent="0.35">
      <c r="C318" s="626"/>
      <c r="D318" s="626"/>
      <c r="E318" s="626"/>
      <c r="F318" s="626"/>
      <c r="G318" s="626"/>
      <c r="H318" s="626"/>
      <c r="I318" s="626"/>
      <c r="J318" s="626"/>
      <c r="K318" s="626"/>
      <c r="L318" s="626"/>
      <c r="M318" s="626"/>
      <c r="N318" s="626"/>
      <c r="O318" s="626"/>
      <c r="P318" s="626"/>
      <c r="Q318" s="626"/>
      <c r="R318" s="626"/>
      <c r="S318" s="626"/>
      <c r="T318" s="626"/>
      <c r="U318" s="626"/>
      <c r="V318" s="626"/>
      <c r="W318" s="626"/>
      <c r="X318" s="626"/>
      <c r="Y318" s="626"/>
      <c r="Z318" s="626"/>
      <c r="AA318" s="626"/>
      <c r="AB318" s="626"/>
      <c r="AC318" s="626"/>
      <c r="AD318" s="626"/>
      <c r="AE318" s="626"/>
      <c r="AF318" s="626"/>
      <c r="AG318" s="626"/>
      <c r="AH318" s="626"/>
      <c r="AI318" s="626"/>
      <c r="AJ318" s="626"/>
      <c r="AK318" s="626"/>
      <c r="AL318" s="626"/>
      <c r="AM318" s="626"/>
      <c r="AN318" s="626"/>
      <c r="AO318" s="626"/>
      <c r="AP318" s="626"/>
      <c r="AQ318" s="626"/>
      <c r="AR318" s="626"/>
      <c r="AS318" s="626"/>
      <c r="AT318" s="626"/>
    </row>
    <row r="319" spans="3:46" x14ac:dyDescent="0.35">
      <c r="C319" s="626"/>
      <c r="D319" s="626"/>
      <c r="E319" s="626"/>
      <c r="F319" s="626"/>
      <c r="G319" s="626"/>
      <c r="H319" s="626"/>
      <c r="I319" s="626"/>
      <c r="J319" s="626"/>
      <c r="K319" s="626"/>
      <c r="L319" s="626"/>
      <c r="M319" s="626"/>
      <c r="N319" s="626"/>
      <c r="O319" s="626"/>
      <c r="P319" s="626"/>
      <c r="Q319" s="626"/>
      <c r="R319" s="626"/>
      <c r="S319" s="626"/>
      <c r="T319" s="626"/>
      <c r="U319" s="626"/>
      <c r="V319" s="626"/>
      <c r="W319" s="626"/>
      <c r="X319" s="626"/>
      <c r="Y319" s="626"/>
      <c r="Z319" s="626"/>
      <c r="AA319" s="626"/>
      <c r="AB319" s="626"/>
      <c r="AC319" s="626"/>
      <c r="AD319" s="626"/>
      <c r="AE319" s="626"/>
      <c r="AF319" s="626"/>
      <c r="AG319" s="626"/>
      <c r="AH319" s="626"/>
      <c r="AI319" s="626"/>
      <c r="AJ319" s="626"/>
      <c r="AK319" s="626"/>
      <c r="AL319" s="626"/>
      <c r="AM319" s="626"/>
      <c r="AN319" s="626"/>
      <c r="AO319" s="626"/>
      <c r="AP319" s="626"/>
      <c r="AQ319" s="626"/>
      <c r="AR319" s="626"/>
      <c r="AS319" s="626"/>
      <c r="AT319" s="626"/>
    </row>
    <row r="320" spans="3:46" x14ac:dyDescent="0.35">
      <c r="C320" s="626"/>
      <c r="D320" s="626"/>
      <c r="E320" s="626"/>
      <c r="F320" s="626"/>
      <c r="G320" s="626"/>
      <c r="H320" s="626"/>
      <c r="I320" s="626"/>
      <c r="J320" s="626"/>
      <c r="K320" s="626"/>
      <c r="L320" s="626"/>
      <c r="M320" s="626"/>
      <c r="N320" s="626"/>
      <c r="O320" s="626"/>
      <c r="P320" s="626"/>
      <c r="Q320" s="626"/>
      <c r="R320" s="626"/>
      <c r="S320" s="626"/>
      <c r="T320" s="626"/>
      <c r="U320" s="626"/>
      <c r="V320" s="626"/>
      <c r="W320" s="626"/>
      <c r="X320" s="626"/>
      <c r="Y320" s="626"/>
      <c r="Z320" s="626"/>
      <c r="AA320" s="626"/>
      <c r="AB320" s="626"/>
      <c r="AC320" s="626"/>
      <c r="AD320" s="626"/>
      <c r="AE320" s="626"/>
      <c r="AF320" s="626"/>
      <c r="AG320" s="626"/>
      <c r="AH320" s="626"/>
      <c r="AI320" s="626"/>
      <c r="AJ320" s="626"/>
      <c r="AK320" s="626"/>
      <c r="AL320" s="626"/>
      <c r="AM320" s="626"/>
      <c r="AN320" s="626"/>
      <c r="AO320" s="626"/>
      <c r="AP320" s="626"/>
      <c r="AQ320" s="626"/>
      <c r="AR320" s="626"/>
      <c r="AS320" s="626"/>
      <c r="AT320" s="626"/>
    </row>
    <row r="321" spans="3:46" x14ac:dyDescent="0.35">
      <c r="C321" s="626"/>
      <c r="D321" s="626"/>
      <c r="E321" s="626"/>
      <c r="F321" s="626"/>
      <c r="G321" s="626"/>
      <c r="H321" s="626"/>
      <c r="I321" s="626"/>
      <c r="J321" s="626"/>
      <c r="K321" s="626"/>
      <c r="L321" s="626"/>
      <c r="M321" s="626"/>
      <c r="N321" s="626"/>
      <c r="O321" s="626"/>
      <c r="P321" s="626"/>
      <c r="Q321" s="626"/>
      <c r="R321" s="626"/>
      <c r="S321" s="626"/>
      <c r="T321" s="626"/>
      <c r="U321" s="626"/>
      <c r="V321" s="626"/>
      <c r="W321" s="626"/>
      <c r="X321" s="626"/>
      <c r="Y321" s="626"/>
      <c r="Z321" s="626"/>
      <c r="AA321" s="626"/>
      <c r="AB321" s="626"/>
      <c r="AC321" s="626"/>
      <c r="AD321" s="626"/>
      <c r="AE321" s="626"/>
      <c r="AF321" s="626"/>
      <c r="AG321" s="626"/>
      <c r="AH321" s="626"/>
      <c r="AI321" s="626"/>
      <c r="AJ321" s="626"/>
      <c r="AK321" s="626"/>
      <c r="AL321" s="626"/>
      <c r="AM321" s="626"/>
      <c r="AN321" s="626"/>
      <c r="AO321" s="626"/>
      <c r="AP321" s="626"/>
      <c r="AQ321" s="626"/>
      <c r="AR321" s="626"/>
      <c r="AS321" s="626"/>
      <c r="AT321" s="626"/>
    </row>
    <row r="322" spans="3:46" x14ac:dyDescent="0.35">
      <c r="C322" s="626"/>
      <c r="D322" s="626"/>
      <c r="E322" s="626"/>
      <c r="F322" s="626"/>
      <c r="G322" s="626"/>
      <c r="H322" s="626"/>
      <c r="I322" s="626"/>
      <c r="J322" s="626"/>
      <c r="K322" s="626"/>
      <c r="L322" s="626"/>
      <c r="M322" s="626"/>
      <c r="N322" s="626"/>
      <c r="O322" s="626"/>
      <c r="P322" s="626"/>
      <c r="Q322" s="626"/>
      <c r="R322" s="626"/>
      <c r="S322" s="626"/>
      <c r="T322" s="626"/>
      <c r="U322" s="626"/>
      <c r="V322" s="626"/>
      <c r="W322" s="626"/>
      <c r="X322" s="626"/>
      <c r="Y322" s="626"/>
      <c r="Z322" s="626"/>
      <c r="AA322" s="626"/>
      <c r="AB322" s="626"/>
      <c r="AC322" s="626"/>
      <c r="AD322" s="626"/>
      <c r="AE322" s="626"/>
      <c r="AF322" s="626"/>
      <c r="AG322" s="626"/>
      <c r="AH322" s="626"/>
      <c r="AI322" s="626"/>
      <c r="AJ322" s="626"/>
      <c r="AK322" s="626"/>
      <c r="AL322" s="626"/>
      <c r="AM322" s="626"/>
      <c r="AN322" s="626"/>
      <c r="AO322" s="626"/>
      <c r="AP322" s="626"/>
      <c r="AQ322" s="626"/>
      <c r="AR322" s="626"/>
      <c r="AS322" s="626"/>
      <c r="AT322" s="626"/>
    </row>
    <row r="323" spans="3:46" x14ac:dyDescent="0.35">
      <c r="C323" s="626"/>
      <c r="D323" s="626"/>
      <c r="E323" s="626"/>
      <c r="F323" s="626"/>
      <c r="G323" s="626"/>
      <c r="H323" s="626"/>
      <c r="I323" s="626"/>
      <c r="J323" s="626"/>
      <c r="K323" s="626"/>
      <c r="L323" s="626"/>
      <c r="M323" s="626"/>
      <c r="N323" s="626"/>
      <c r="O323" s="626"/>
      <c r="P323" s="626"/>
      <c r="Q323" s="626"/>
      <c r="R323" s="626"/>
      <c r="S323" s="626"/>
      <c r="T323" s="626"/>
      <c r="U323" s="626"/>
      <c r="V323" s="626"/>
      <c r="W323" s="626"/>
      <c r="X323" s="626"/>
      <c r="Y323" s="626"/>
      <c r="Z323" s="626"/>
      <c r="AA323" s="626"/>
      <c r="AB323" s="626"/>
      <c r="AC323" s="626"/>
      <c r="AD323" s="626"/>
      <c r="AE323" s="626"/>
      <c r="AF323" s="626"/>
      <c r="AG323" s="626"/>
      <c r="AH323" s="626"/>
      <c r="AI323" s="626"/>
      <c r="AJ323" s="626"/>
      <c r="AK323" s="626"/>
      <c r="AL323" s="626"/>
      <c r="AM323" s="626"/>
      <c r="AN323" s="626"/>
      <c r="AO323" s="626"/>
      <c r="AP323" s="626"/>
      <c r="AQ323" s="626"/>
      <c r="AR323" s="626"/>
      <c r="AS323" s="626"/>
      <c r="AT323" s="626"/>
    </row>
    <row r="324" spans="3:46" x14ac:dyDescent="0.35">
      <c r="C324" s="626"/>
      <c r="D324" s="626"/>
      <c r="E324" s="626"/>
      <c r="F324" s="626"/>
      <c r="G324" s="626"/>
      <c r="H324" s="626"/>
      <c r="I324" s="626"/>
      <c r="J324" s="626"/>
      <c r="K324" s="626"/>
      <c r="L324" s="626"/>
      <c r="M324" s="626"/>
      <c r="N324" s="626"/>
      <c r="O324" s="626"/>
      <c r="P324" s="626"/>
      <c r="Q324" s="626"/>
      <c r="R324" s="626"/>
      <c r="S324" s="626"/>
      <c r="T324" s="626"/>
      <c r="U324" s="626"/>
      <c r="V324" s="626"/>
      <c r="W324" s="626"/>
      <c r="X324" s="626"/>
      <c r="Y324" s="626"/>
      <c r="Z324" s="626"/>
      <c r="AA324" s="626"/>
      <c r="AB324" s="626"/>
      <c r="AC324" s="626"/>
      <c r="AD324" s="626"/>
      <c r="AE324" s="626"/>
      <c r="AF324" s="626"/>
      <c r="AG324" s="626"/>
      <c r="AH324" s="626"/>
      <c r="AI324" s="626"/>
      <c r="AJ324" s="626"/>
      <c r="AK324" s="626"/>
      <c r="AL324" s="626"/>
      <c r="AM324" s="626"/>
      <c r="AN324" s="626"/>
      <c r="AO324" s="626"/>
      <c r="AP324" s="626"/>
      <c r="AQ324" s="626"/>
      <c r="AR324" s="626"/>
      <c r="AS324" s="626"/>
      <c r="AT324" s="626"/>
    </row>
    <row r="325" spans="3:46" x14ac:dyDescent="0.35">
      <c r="C325" s="626"/>
      <c r="D325" s="626"/>
      <c r="E325" s="626"/>
      <c r="F325" s="626"/>
      <c r="G325" s="626"/>
      <c r="H325" s="626"/>
      <c r="I325" s="626"/>
      <c r="J325" s="626"/>
      <c r="K325" s="626"/>
      <c r="L325" s="626"/>
      <c r="M325" s="626"/>
      <c r="N325" s="626"/>
      <c r="O325" s="626"/>
      <c r="P325" s="626"/>
      <c r="Q325" s="626"/>
      <c r="R325" s="626"/>
      <c r="S325" s="626"/>
      <c r="T325" s="626"/>
      <c r="U325" s="626"/>
      <c r="V325" s="626"/>
      <c r="W325" s="626"/>
      <c r="X325" s="626"/>
      <c r="Y325" s="626"/>
      <c r="Z325" s="626"/>
      <c r="AA325" s="626"/>
      <c r="AB325" s="626"/>
      <c r="AC325" s="626"/>
      <c r="AD325" s="626"/>
      <c r="AE325" s="626"/>
      <c r="AF325" s="626"/>
      <c r="AG325" s="626"/>
      <c r="AH325" s="626"/>
      <c r="AI325" s="626"/>
      <c r="AJ325" s="626"/>
      <c r="AK325" s="626"/>
      <c r="AL325" s="626"/>
      <c r="AM325" s="626"/>
      <c r="AN325" s="626"/>
      <c r="AO325" s="626"/>
      <c r="AP325" s="626"/>
      <c r="AQ325" s="626"/>
      <c r="AR325" s="626"/>
      <c r="AS325" s="626"/>
      <c r="AT325" s="626"/>
    </row>
    <row r="326" spans="3:46" x14ac:dyDescent="0.35">
      <c r="C326" s="626"/>
      <c r="D326" s="626"/>
      <c r="E326" s="626"/>
      <c r="F326" s="626"/>
      <c r="G326" s="626"/>
      <c r="H326" s="626"/>
      <c r="I326" s="626"/>
      <c r="J326" s="626"/>
      <c r="K326" s="626"/>
      <c r="L326" s="626"/>
      <c r="M326" s="626"/>
      <c r="N326" s="626"/>
      <c r="O326" s="626"/>
      <c r="P326" s="626"/>
      <c r="Q326" s="626"/>
      <c r="R326" s="626"/>
      <c r="S326" s="626"/>
      <c r="T326" s="626"/>
      <c r="U326" s="626"/>
      <c r="V326" s="626"/>
      <c r="W326" s="626"/>
      <c r="X326" s="626"/>
      <c r="Y326" s="626"/>
      <c r="Z326" s="626"/>
      <c r="AA326" s="626"/>
      <c r="AB326" s="626"/>
      <c r="AC326" s="626"/>
      <c r="AD326" s="626"/>
      <c r="AE326" s="626"/>
      <c r="AF326" s="626"/>
      <c r="AG326" s="626"/>
      <c r="AH326" s="626"/>
      <c r="AI326" s="626"/>
      <c r="AJ326" s="626"/>
      <c r="AK326" s="626"/>
      <c r="AL326" s="626"/>
      <c r="AM326" s="626"/>
      <c r="AN326" s="626"/>
      <c r="AO326" s="626"/>
      <c r="AP326" s="626"/>
      <c r="AQ326" s="626"/>
      <c r="AR326" s="626"/>
      <c r="AS326" s="626"/>
      <c r="AT326" s="626"/>
    </row>
    <row r="327" spans="3:46" x14ac:dyDescent="0.35">
      <c r="C327" s="626"/>
      <c r="D327" s="626"/>
      <c r="E327" s="626"/>
      <c r="F327" s="626"/>
      <c r="G327" s="626"/>
      <c r="H327" s="626"/>
      <c r="I327" s="626"/>
      <c r="J327" s="626"/>
      <c r="K327" s="626"/>
      <c r="L327" s="626"/>
      <c r="M327" s="626"/>
      <c r="N327" s="626"/>
      <c r="O327" s="626"/>
      <c r="P327" s="626"/>
      <c r="Q327" s="626"/>
      <c r="R327" s="626"/>
      <c r="S327" s="626"/>
      <c r="T327" s="626"/>
      <c r="U327" s="626"/>
      <c r="V327" s="626"/>
      <c r="W327" s="626"/>
      <c r="X327" s="626"/>
      <c r="Y327" s="626"/>
      <c r="Z327" s="626"/>
      <c r="AA327" s="626"/>
      <c r="AB327" s="626"/>
      <c r="AC327" s="626"/>
      <c r="AD327" s="626"/>
      <c r="AE327" s="626"/>
      <c r="AF327" s="626"/>
      <c r="AG327" s="626"/>
      <c r="AH327" s="626"/>
      <c r="AI327" s="626"/>
      <c r="AJ327" s="626"/>
      <c r="AK327" s="626"/>
      <c r="AL327" s="626"/>
      <c r="AM327" s="626"/>
      <c r="AN327" s="626"/>
      <c r="AO327" s="626"/>
      <c r="AP327" s="626"/>
      <c r="AQ327" s="626"/>
      <c r="AR327" s="626"/>
      <c r="AS327" s="626"/>
      <c r="AT327" s="626"/>
    </row>
    <row r="328" spans="3:46" x14ac:dyDescent="0.35">
      <c r="C328" s="626"/>
      <c r="D328" s="626"/>
      <c r="E328" s="626"/>
      <c r="F328" s="626"/>
      <c r="G328" s="626"/>
      <c r="H328" s="626"/>
      <c r="I328" s="626"/>
      <c r="J328" s="626"/>
      <c r="K328" s="626"/>
      <c r="L328" s="626"/>
      <c r="M328" s="626"/>
      <c r="N328" s="626"/>
      <c r="O328" s="626"/>
      <c r="P328" s="626"/>
      <c r="Q328" s="626"/>
      <c r="R328" s="626"/>
      <c r="S328" s="626"/>
      <c r="T328" s="626"/>
      <c r="U328" s="626"/>
      <c r="V328" s="626"/>
      <c r="W328" s="626"/>
      <c r="X328" s="626"/>
      <c r="Y328" s="626"/>
      <c r="Z328" s="626"/>
      <c r="AA328" s="626"/>
      <c r="AB328" s="626"/>
      <c r="AC328" s="626"/>
      <c r="AD328" s="626"/>
      <c r="AE328" s="626"/>
      <c r="AF328" s="626"/>
      <c r="AG328" s="626"/>
      <c r="AH328" s="626"/>
      <c r="AI328" s="626"/>
      <c r="AJ328" s="626"/>
      <c r="AK328" s="626"/>
      <c r="AL328" s="626"/>
      <c r="AM328" s="626"/>
      <c r="AN328" s="626"/>
      <c r="AO328" s="626"/>
      <c r="AP328" s="626"/>
      <c r="AQ328" s="626"/>
      <c r="AR328" s="626"/>
      <c r="AS328" s="626"/>
      <c r="AT328" s="626"/>
    </row>
    <row r="329" spans="3:46" x14ac:dyDescent="0.35">
      <c r="C329" s="626"/>
      <c r="D329" s="626"/>
      <c r="E329" s="626"/>
      <c r="F329" s="626"/>
      <c r="G329" s="626"/>
      <c r="H329" s="626"/>
      <c r="I329" s="626"/>
      <c r="J329" s="626"/>
      <c r="K329" s="626"/>
      <c r="L329" s="626"/>
      <c r="M329" s="626"/>
      <c r="N329" s="626"/>
      <c r="O329" s="626"/>
      <c r="P329" s="626"/>
      <c r="Q329" s="626"/>
      <c r="R329" s="626"/>
      <c r="S329" s="626"/>
      <c r="T329" s="626"/>
      <c r="U329" s="626"/>
      <c r="V329" s="626"/>
      <c r="W329" s="626"/>
      <c r="X329" s="626"/>
      <c r="Y329" s="626"/>
      <c r="Z329" s="626"/>
      <c r="AA329" s="626"/>
      <c r="AB329" s="626"/>
      <c r="AC329" s="626"/>
      <c r="AD329" s="626"/>
      <c r="AE329" s="626"/>
      <c r="AF329" s="626"/>
      <c r="AG329" s="626"/>
      <c r="AH329" s="626"/>
      <c r="AI329" s="626"/>
      <c r="AJ329" s="626"/>
      <c r="AK329" s="626"/>
      <c r="AL329" s="626"/>
      <c r="AM329" s="626"/>
      <c r="AN329" s="626"/>
      <c r="AO329" s="626"/>
      <c r="AP329" s="626"/>
      <c r="AQ329" s="626"/>
      <c r="AR329" s="626"/>
      <c r="AS329" s="626"/>
      <c r="AT329" s="626"/>
    </row>
    <row r="330" spans="3:46" x14ac:dyDescent="0.35">
      <c r="C330" s="626"/>
      <c r="D330" s="626"/>
      <c r="E330" s="626"/>
      <c r="F330" s="626"/>
      <c r="G330" s="626"/>
      <c r="H330" s="626"/>
      <c r="I330" s="626"/>
      <c r="J330" s="626"/>
      <c r="K330" s="626"/>
      <c r="L330" s="626"/>
      <c r="M330" s="626"/>
      <c r="N330" s="626"/>
      <c r="O330" s="626"/>
      <c r="P330" s="626"/>
      <c r="Q330" s="626"/>
      <c r="R330" s="626"/>
      <c r="S330" s="626"/>
      <c r="T330" s="626"/>
      <c r="U330" s="626"/>
      <c r="V330" s="626"/>
      <c r="W330" s="626"/>
      <c r="X330" s="626"/>
      <c r="Y330" s="626"/>
      <c r="Z330" s="626"/>
      <c r="AA330" s="626"/>
      <c r="AB330" s="626"/>
      <c r="AC330" s="626"/>
      <c r="AD330" s="626"/>
      <c r="AE330" s="626"/>
      <c r="AF330" s="626"/>
      <c r="AG330" s="626"/>
      <c r="AH330" s="626"/>
      <c r="AI330" s="626"/>
      <c r="AJ330" s="626"/>
      <c r="AK330" s="626"/>
      <c r="AL330" s="626"/>
      <c r="AM330" s="626"/>
      <c r="AN330" s="626"/>
      <c r="AO330" s="626"/>
      <c r="AP330" s="626"/>
      <c r="AQ330" s="626"/>
      <c r="AR330" s="626"/>
      <c r="AS330" s="626"/>
      <c r="AT330" s="626"/>
    </row>
    <row r="331" spans="3:46" x14ac:dyDescent="0.35">
      <c r="C331" s="626"/>
      <c r="D331" s="626"/>
      <c r="E331" s="626"/>
      <c r="F331" s="626"/>
      <c r="G331" s="626"/>
      <c r="H331" s="626"/>
      <c r="I331" s="626"/>
      <c r="J331" s="626"/>
      <c r="K331" s="626"/>
      <c r="L331" s="626"/>
      <c r="M331" s="626"/>
      <c r="N331" s="626"/>
      <c r="O331" s="626"/>
      <c r="P331" s="626"/>
      <c r="Q331" s="626"/>
      <c r="R331" s="626"/>
      <c r="S331" s="626"/>
      <c r="T331" s="626"/>
      <c r="U331" s="626"/>
      <c r="V331" s="626"/>
      <c r="W331" s="626"/>
      <c r="X331" s="626"/>
      <c r="Y331" s="626"/>
      <c r="Z331" s="626"/>
      <c r="AA331" s="626"/>
      <c r="AB331" s="626"/>
      <c r="AC331" s="626"/>
      <c r="AD331" s="626"/>
      <c r="AE331" s="626"/>
      <c r="AF331" s="626"/>
      <c r="AG331" s="626"/>
      <c r="AH331" s="626"/>
      <c r="AI331" s="626"/>
      <c r="AJ331" s="626"/>
      <c r="AK331" s="626"/>
      <c r="AL331" s="626"/>
      <c r="AM331" s="626"/>
      <c r="AN331" s="626"/>
      <c r="AO331" s="626"/>
      <c r="AP331" s="626"/>
      <c r="AQ331" s="626"/>
      <c r="AR331" s="626"/>
      <c r="AS331" s="626"/>
      <c r="AT331" s="626"/>
    </row>
    <row r="332" spans="3:46" x14ac:dyDescent="0.35">
      <c r="C332" s="626"/>
      <c r="D332" s="626"/>
      <c r="E332" s="626"/>
      <c r="F332" s="626"/>
      <c r="G332" s="626"/>
      <c r="H332" s="626"/>
      <c r="I332" s="626"/>
      <c r="J332" s="626"/>
      <c r="K332" s="626"/>
      <c r="L332" s="626"/>
      <c r="M332" s="626"/>
      <c r="N332" s="626"/>
      <c r="O332" s="626"/>
      <c r="P332" s="626"/>
      <c r="Q332" s="626"/>
      <c r="R332" s="626"/>
      <c r="S332" s="626"/>
      <c r="T332" s="626"/>
      <c r="U332" s="626"/>
      <c r="V332" s="626"/>
      <c r="W332" s="626"/>
      <c r="X332" s="626"/>
      <c r="Y332" s="626"/>
      <c r="Z332" s="626"/>
      <c r="AA332" s="626"/>
      <c r="AB332" s="626"/>
      <c r="AC332" s="626"/>
      <c r="AD332" s="626"/>
      <c r="AE332" s="626"/>
      <c r="AF332" s="626"/>
      <c r="AG332" s="626"/>
      <c r="AH332" s="626"/>
      <c r="AI332" s="626"/>
      <c r="AJ332" s="626"/>
      <c r="AK332" s="626"/>
      <c r="AL332" s="626"/>
      <c r="AM332" s="626"/>
      <c r="AN332" s="626"/>
      <c r="AO332" s="626"/>
      <c r="AP332" s="626"/>
      <c r="AQ332" s="626"/>
      <c r="AR332" s="626"/>
      <c r="AS332" s="626"/>
      <c r="AT332" s="626"/>
    </row>
    <row r="333" spans="3:46" x14ac:dyDescent="0.35">
      <c r="C333" s="626"/>
      <c r="D333" s="626"/>
      <c r="E333" s="626"/>
      <c r="F333" s="626"/>
      <c r="G333" s="626"/>
      <c r="H333" s="626"/>
      <c r="I333" s="626"/>
      <c r="J333" s="626"/>
      <c r="K333" s="626"/>
      <c r="L333" s="626"/>
      <c r="M333" s="626"/>
      <c r="N333" s="626"/>
      <c r="O333" s="626"/>
      <c r="P333" s="626"/>
      <c r="Q333" s="626"/>
      <c r="R333" s="626"/>
      <c r="S333" s="626"/>
      <c r="T333" s="626"/>
      <c r="U333" s="626"/>
      <c r="V333" s="626"/>
      <c r="W333" s="626"/>
      <c r="X333" s="626"/>
      <c r="Y333" s="626"/>
      <c r="Z333" s="626"/>
      <c r="AA333" s="626"/>
      <c r="AB333" s="626"/>
      <c r="AC333" s="626"/>
      <c r="AD333" s="626"/>
      <c r="AE333" s="626"/>
      <c r="AF333" s="626"/>
      <c r="AG333" s="626"/>
      <c r="AH333" s="626"/>
      <c r="AI333" s="626"/>
      <c r="AJ333" s="626"/>
      <c r="AK333" s="626"/>
      <c r="AL333" s="626"/>
      <c r="AM333" s="626"/>
      <c r="AN333" s="626"/>
      <c r="AO333" s="626"/>
      <c r="AP333" s="626"/>
      <c r="AQ333" s="626"/>
      <c r="AR333" s="626"/>
      <c r="AS333" s="626"/>
      <c r="AT333" s="626"/>
    </row>
    <row r="334" spans="3:46" x14ac:dyDescent="0.35">
      <c r="C334" s="626"/>
      <c r="D334" s="626"/>
      <c r="E334" s="626"/>
      <c r="F334" s="626"/>
      <c r="G334" s="626"/>
      <c r="H334" s="626"/>
      <c r="I334" s="626"/>
      <c r="J334" s="626"/>
      <c r="K334" s="626"/>
      <c r="L334" s="626"/>
      <c r="M334" s="626"/>
      <c r="N334" s="626"/>
      <c r="O334" s="626"/>
      <c r="P334" s="626"/>
      <c r="Q334" s="626"/>
      <c r="R334" s="626"/>
      <c r="S334" s="626"/>
      <c r="T334" s="626"/>
      <c r="U334" s="626"/>
      <c r="V334" s="626"/>
      <c r="W334" s="626"/>
      <c r="X334" s="626"/>
      <c r="Y334" s="626"/>
      <c r="Z334" s="626"/>
      <c r="AA334" s="626"/>
      <c r="AB334" s="626"/>
      <c r="AC334" s="626"/>
      <c r="AD334" s="626"/>
      <c r="AE334" s="626"/>
      <c r="AF334" s="626"/>
      <c r="AG334" s="626"/>
      <c r="AH334" s="626"/>
      <c r="AI334" s="626"/>
      <c r="AJ334" s="626"/>
      <c r="AK334" s="626"/>
      <c r="AL334" s="626"/>
      <c r="AM334" s="626"/>
      <c r="AN334" s="626"/>
      <c r="AO334" s="626"/>
      <c r="AP334" s="626"/>
      <c r="AQ334" s="626"/>
      <c r="AR334" s="626"/>
      <c r="AS334" s="626"/>
      <c r="AT334" s="626"/>
    </row>
    <row r="335" spans="3:46" x14ac:dyDescent="0.35">
      <c r="C335" s="626"/>
      <c r="D335" s="626"/>
      <c r="E335" s="626"/>
      <c r="F335" s="626"/>
      <c r="G335" s="626"/>
      <c r="H335" s="626"/>
      <c r="I335" s="626"/>
      <c r="J335" s="626"/>
      <c r="K335" s="626"/>
      <c r="L335" s="626"/>
      <c r="M335" s="626"/>
      <c r="N335" s="626"/>
      <c r="O335" s="626"/>
      <c r="P335" s="626"/>
      <c r="Q335" s="626"/>
      <c r="R335" s="626"/>
      <c r="S335" s="626"/>
      <c r="T335" s="626"/>
      <c r="U335" s="626"/>
      <c r="V335" s="626"/>
      <c r="W335" s="626"/>
      <c r="X335" s="626"/>
      <c r="Y335" s="626"/>
      <c r="Z335" s="626"/>
      <c r="AA335" s="626"/>
      <c r="AB335" s="626"/>
      <c r="AC335" s="626"/>
      <c r="AD335" s="626"/>
      <c r="AE335" s="626"/>
      <c r="AF335" s="626"/>
      <c r="AG335" s="626"/>
      <c r="AH335" s="626"/>
      <c r="AI335" s="626"/>
      <c r="AJ335" s="626"/>
      <c r="AK335" s="626"/>
      <c r="AL335" s="626"/>
      <c r="AM335" s="626"/>
      <c r="AN335" s="626"/>
      <c r="AO335" s="626"/>
      <c r="AP335" s="626"/>
      <c r="AQ335" s="626"/>
      <c r="AR335" s="626"/>
      <c r="AS335" s="626"/>
      <c r="AT335" s="626"/>
    </row>
    <row r="336" spans="3:46" x14ac:dyDescent="0.35">
      <c r="C336" s="626"/>
      <c r="D336" s="626"/>
      <c r="E336" s="626"/>
      <c r="F336" s="626"/>
      <c r="G336" s="626"/>
      <c r="H336" s="626"/>
      <c r="I336" s="626"/>
      <c r="J336" s="626"/>
      <c r="K336" s="626"/>
      <c r="L336" s="626"/>
      <c r="M336" s="626"/>
      <c r="N336" s="626"/>
      <c r="O336" s="626"/>
      <c r="P336" s="626"/>
      <c r="Q336" s="626"/>
      <c r="R336" s="626"/>
      <c r="S336" s="626"/>
      <c r="T336" s="626"/>
      <c r="U336" s="626"/>
      <c r="V336" s="626"/>
      <c r="W336" s="626"/>
      <c r="X336" s="626"/>
      <c r="Y336" s="626"/>
      <c r="Z336" s="626"/>
      <c r="AA336" s="626"/>
      <c r="AB336" s="626"/>
      <c r="AC336" s="626"/>
      <c r="AD336" s="626"/>
      <c r="AE336" s="626"/>
      <c r="AF336" s="626"/>
      <c r="AG336" s="626"/>
      <c r="AH336" s="626"/>
      <c r="AI336" s="626"/>
      <c r="AJ336" s="626"/>
      <c r="AK336" s="626"/>
      <c r="AL336" s="626"/>
      <c r="AM336" s="626"/>
      <c r="AN336" s="626"/>
      <c r="AO336" s="626"/>
      <c r="AP336" s="626"/>
      <c r="AQ336" s="626"/>
      <c r="AR336" s="626"/>
      <c r="AS336" s="626"/>
      <c r="AT336" s="626"/>
    </row>
    <row r="337" spans="3:46" x14ac:dyDescent="0.35">
      <c r="C337" s="626"/>
      <c r="D337" s="626"/>
      <c r="E337" s="626"/>
      <c r="F337" s="626"/>
      <c r="G337" s="626"/>
      <c r="H337" s="626"/>
      <c r="I337" s="626"/>
      <c r="J337" s="626"/>
      <c r="K337" s="626"/>
      <c r="L337" s="626"/>
      <c r="M337" s="626"/>
      <c r="N337" s="626"/>
      <c r="O337" s="626"/>
      <c r="P337" s="626"/>
      <c r="Q337" s="626"/>
      <c r="R337" s="626"/>
      <c r="S337" s="626"/>
      <c r="T337" s="626"/>
      <c r="U337" s="626"/>
      <c r="V337" s="626"/>
      <c r="W337" s="626"/>
      <c r="X337" s="626"/>
      <c r="Y337" s="626"/>
      <c r="Z337" s="626"/>
      <c r="AA337" s="626"/>
      <c r="AB337" s="626"/>
      <c r="AC337" s="626"/>
      <c r="AD337" s="626"/>
      <c r="AE337" s="626"/>
      <c r="AF337" s="626"/>
      <c r="AG337" s="626"/>
      <c r="AH337" s="626"/>
      <c r="AI337" s="626"/>
      <c r="AJ337" s="626"/>
      <c r="AK337" s="626"/>
      <c r="AL337" s="626"/>
      <c r="AM337" s="626"/>
      <c r="AN337" s="626"/>
      <c r="AO337" s="626"/>
      <c r="AP337" s="626"/>
      <c r="AQ337" s="626"/>
      <c r="AR337" s="626"/>
      <c r="AS337" s="626"/>
      <c r="AT337" s="626"/>
    </row>
    <row r="338" spans="3:46" x14ac:dyDescent="0.35">
      <c r="C338" s="626"/>
      <c r="D338" s="626"/>
      <c r="E338" s="626"/>
      <c r="F338" s="626"/>
      <c r="G338" s="626"/>
      <c r="H338" s="626"/>
      <c r="I338" s="626"/>
      <c r="J338" s="626"/>
      <c r="K338" s="626"/>
      <c r="L338" s="626"/>
      <c r="M338" s="626"/>
      <c r="N338" s="626"/>
      <c r="O338" s="626"/>
      <c r="P338" s="626"/>
      <c r="Q338" s="626"/>
      <c r="R338" s="626"/>
      <c r="S338" s="626"/>
      <c r="T338" s="626"/>
      <c r="U338" s="626"/>
      <c r="V338" s="626"/>
      <c r="W338" s="626"/>
      <c r="X338" s="626"/>
      <c r="Y338" s="626"/>
      <c r="Z338" s="626"/>
      <c r="AA338" s="626"/>
      <c r="AB338" s="626"/>
      <c r="AC338" s="626"/>
      <c r="AD338" s="626"/>
      <c r="AE338" s="626"/>
      <c r="AF338" s="626"/>
      <c r="AG338" s="626"/>
      <c r="AH338" s="626"/>
      <c r="AI338" s="626"/>
      <c r="AJ338" s="626"/>
      <c r="AK338" s="626"/>
      <c r="AL338" s="626"/>
      <c r="AM338" s="626"/>
      <c r="AN338" s="626"/>
      <c r="AO338" s="626"/>
      <c r="AP338" s="626"/>
      <c r="AQ338" s="626"/>
      <c r="AR338" s="626"/>
      <c r="AS338" s="626"/>
      <c r="AT338" s="626"/>
    </row>
    <row r="339" spans="3:46" x14ac:dyDescent="0.35">
      <c r="C339" s="626"/>
      <c r="D339" s="626"/>
      <c r="E339" s="626"/>
      <c r="F339" s="626"/>
      <c r="G339" s="626"/>
      <c r="H339" s="626"/>
      <c r="I339" s="626"/>
      <c r="J339" s="626"/>
      <c r="K339" s="626"/>
      <c r="L339" s="626"/>
      <c r="M339" s="626"/>
      <c r="N339" s="626"/>
      <c r="O339" s="626"/>
      <c r="P339" s="626"/>
      <c r="Q339" s="626"/>
      <c r="R339" s="626"/>
      <c r="S339" s="626"/>
      <c r="T339" s="626"/>
      <c r="U339" s="626"/>
      <c r="V339" s="626"/>
      <c r="W339" s="626"/>
      <c r="X339" s="626"/>
      <c r="Y339" s="626"/>
      <c r="Z339" s="626"/>
      <c r="AA339" s="626"/>
      <c r="AB339" s="626"/>
      <c r="AC339" s="626"/>
      <c r="AD339" s="626"/>
      <c r="AE339" s="626"/>
      <c r="AF339" s="626"/>
      <c r="AG339" s="626"/>
      <c r="AH339" s="626"/>
      <c r="AI339" s="626"/>
      <c r="AJ339" s="626"/>
      <c r="AK339" s="626"/>
      <c r="AL339" s="626"/>
      <c r="AM339" s="626"/>
      <c r="AN339" s="626"/>
      <c r="AO339" s="626"/>
      <c r="AP339" s="626"/>
      <c r="AQ339" s="626"/>
      <c r="AR339" s="626"/>
      <c r="AS339" s="626"/>
      <c r="AT339" s="626"/>
    </row>
    <row r="340" spans="3:46" x14ac:dyDescent="0.35">
      <c r="C340" s="626"/>
      <c r="D340" s="626"/>
      <c r="E340" s="626"/>
      <c r="F340" s="626"/>
      <c r="G340" s="626"/>
      <c r="H340" s="626"/>
      <c r="I340" s="626"/>
      <c r="J340" s="626"/>
      <c r="K340" s="626"/>
      <c r="L340" s="626"/>
      <c r="M340" s="626"/>
      <c r="N340" s="626"/>
      <c r="O340" s="626"/>
      <c r="P340" s="626"/>
      <c r="Q340" s="626"/>
      <c r="R340" s="626"/>
      <c r="S340" s="626"/>
      <c r="T340" s="626"/>
      <c r="U340" s="626"/>
      <c r="V340" s="626"/>
      <c r="W340" s="626"/>
      <c r="X340" s="626"/>
      <c r="Y340" s="626"/>
      <c r="Z340" s="626"/>
      <c r="AA340" s="626"/>
      <c r="AB340" s="626"/>
      <c r="AC340" s="626"/>
      <c r="AD340" s="626"/>
      <c r="AE340" s="626"/>
      <c r="AF340" s="626"/>
      <c r="AG340" s="626"/>
      <c r="AH340" s="626"/>
      <c r="AI340" s="626"/>
      <c r="AJ340" s="626"/>
      <c r="AK340" s="626"/>
      <c r="AL340" s="626"/>
      <c r="AM340" s="626"/>
      <c r="AN340" s="626"/>
      <c r="AO340" s="626"/>
      <c r="AP340" s="626"/>
      <c r="AQ340" s="626"/>
      <c r="AR340" s="626"/>
      <c r="AS340" s="626"/>
      <c r="AT340" s="626"/>
    </row>
    <row r="341" spans="3:46" x14ac:dyDescent="0.35">
      <c r="C341" s="626"/>
      <c r="D341" s="626"/>
      <c r="E341" s="626"/>
      <c r="F341" s="626"/>
      <c r="G341" s="626"/>
      <c r="H341" s="626"/>
      <c r="I341" s="626"/>
      <c r="J341" s="626"/>
      <c r="K341" s="626"/>
      <c r="L341" s="626"/>
      <c r="M341" s="626"/>
      <c r="N341" s="626"/>
      <c r="O341" s="626"/>
      <c r="P341" s="626"/>
      <c r="Q341" s="626"/>
      <c r="R341" s="626"/>
      <c r="S341" s="626"/>
      <c r="T341" s="626"/>
      <c r="U341" s="626"/>
      <c r="V341" s="626"/>
      <c r="W341" s="626"/>
      <c r="X341" s="626"/>
      <c r="Y341" s="626"/>
      <c r="Z341" s="626"/>
      <c r="AA341" s="626"/>
      <c r="AB341" s="626"/>
      <c r="AC341" s="626"/>
      <c r="AD341" s="626"/>
      <c r="AE341" s="626"/>
      <c r="AF341" s="626"/>
      <c r="AG341" s="626"/>
      <c r="AH341" s="626"/>
      <c r="AI341" s="626"/>
      <c r="AJ341" s="626"/>
      <c r="AK341" s="626"/>
      <c r="AL341" s="626"/>
      <c r="AM341" s="626"/>
      <c r="AN341" s="626"/>
      <c r="AO341" s="626"/>
      <c r="AP341" s="626"/>
      <c r="AQ341" s="626"/>
      <c r="AR341" s="626"/>
      <c r="AS341" s="626"/>
      <c r="AT341" s="626"/>
    </row>
    <row r="342" spans="3:46" x14ac:dyDescent="0.35">
      <c r="C342" s="626"/>
      <c r="D342" s="626"/>
      <c r="E342" s="626"/>
      <c r="F342" s="626"/>
      <c r="G342" s="626"/>
      <c r="H342" s="626"/>
      <c r="I342" s="626"/>
      <c r="J342" s="626"/>
      <c r="K342" s="626"/>
      <c r="L342" s="626"/>
      <c r="M342" s="626"/>
      <c r="N342" s="626"/>
      <c r="O342" s="626"/>
      <c r="P342" s="626"/>
      <c r="Q342" s="626"/>
      <c r="R342" s="626"/>
      <c r="S342" s="626"/>
      <c r="T342" s="626"/>
      <c r="U342" s="626"/>
      <c r="V342" s="626"/>
      <c r="W342" s="626"/>
      <c r="X342" s="626"/>
      <c r="Y342" s="626"/>
      <c r="Z342" s="626"/>
      <c r="AA342" s="626"/>
      <c r="AB342" s="626"/>
      <c r="AC342" s="626"/>
      <c r="AD342" s="626"/>
      <c r="AE342" s="626"/>
      <c r="AF342" s="626"/>
      <c r="AG342" s="626"/>
      <c r="AH342" s="626"/>
      <c r="AI342" s="626"/>
      <c r="AJ342" s="626"/>
      <c r="AK342" s="626"/>
      <c r="AL342" s="626"/>
      <c r="AM342" s="626"/>
      <c r="AN342" s="626"/>
      <c r="AO342" s="626"/>
      <c r="AP342" s="626"/>
      <c r="AQ342" s="626"/>
      <c r="AR342" s="626"/>
      <c r="AS342" s="626"/>
      <c r="AT342" s="626"/>
    </row>
    <row r="343" spans="3:46" x14ac:dyDescent="0.35">
      <c r="C343" s="626"/>
      <c r="D343" s="626"/>
      <c r="E343" s="626"/>
      <c r="F343" s="626"/>
      <c r="G343" s="626"/>
      <c r="H343" s="626"/>
      <c r="I343" s="626"/>
      <c r="J343" s="626"/>
      <c r="K343" s="626"/>
      <c r="L343" s="626"/>
      <c r="M343" s="626"/>
      <c r="N343" s="626"/>
      <c r="O343" s="626"/>
      <c r="P343" s="626"/>
      <c r="Q343" s="626"/>
      <c r="R343" s="626"/>
      <c r="S343" s="626"/>
      <c r="T343" s="626"/>
      <c r="U343" s="626"/>
      <c r="V343" s="626"/>
      <c r="W343" s="626"/>
      <c r="X343" s="626"/>
      <c r="Y343" s="626"/>
      <c r="Z343" s="626"/>
      <c r="AA343" s="626"/>
      <c r="AB343" s="626"/>
      <c r="AC343" s="626"/>
      <c r="AD343" s="626"/>
      <c r="AE343" s="626"/>
      <c r="AF343" s="626"/>
      <c r="AG343" s="626"/>
      <c r="AH343" s="626"/>
      <c r="AI343" s="626"/>
      <c r="AJ343" s="626"/>
      <c r="AK343" s="626"/>
      <c r="AL343" s="626"/>
      <c r="AM343" s="626"/>
      <c r="AN343" s="626"/>
      <c r="AO343" s="626"/>
      <c r="AP343" s="626"/>
      <c r="AQ343" s="626"/>
      <c r="AR343" s="626"/>
      <c r="AS343" s="626"/>
      <c r="AT343" s="626"/>
    </row>
    <row r="344" spans="3:46" x14ac:dyDescent="0.35">
      <c r="C344" s="626"/>
      <c r="D344" s="626"/>
      <c r="E344" s="626"/>
      <c r="F344" s="626"/>
      <c r="G344" s="626"/>
      <c r="H344" s="626"/>
      <c r="I344" s="626"/>
      <c r="J344" s="626"/>
      <c r="K344" s="626"/>
      <c r="L344" s="626"/>
      <c r="M344" s="626"/>
      <c r="N344" s="626"/>
      <c r="O344" s="626"/>
      <c r="P344" s="626"/>
      <c r="Q344" s="626"/>
      <c r="R344" s="626"/>
      <c r="S344" s="626"/>
      <c r="T344" s="626"/>
      <c r="U344" s="626"/>
      <c r="V344" s="626"/>
      <c r="W344" s="626"/>
      <c r="X344" s="626"/>
      <c r="Y344" s="626"/>
      <c r="Z344" s="626"/>
      <c r="AA344" s="626"/>
      <c r="AB344" s="626"/>
      <c r="AC344" s="626"/>
      <c r="AD344" s="626"/>
      <c r="AE344" s="626"/>
      <c r="AF344" s="626"/>
      <c r="AG344" s="626"/>
      <c r="AH344" s="626"/>
      <c r="AI344" s="626"/>
      <c r="AJ344" s="626"/>
      <c r="AK344" s="626"/>
      <c r="AL344" s="626"/>
      <c r="AM344" s="626"/>
      <c r="AN344" s="626"/>
      <c r="AO344" s="626"/>
      <c r="AP344" s="626"/>
      <c r="AQ344" s="626"/>
      <c r="AR344" s="626"/>
      <c r="AS344" s="626"/>
      <c r="AT344" s="626"/>
    </row>
    <row r="345" spans="3:46" x14ac:dyDescent="0.35">
      <c r="C345" s="626"/>
      <c r="D345" s="626"/>
      <c r="E345" s="626"/>
      <c r="F345" s="626"/>
      <c r="G345" s="626"/>
      <c r="H345" s="626"/>
      <c r="I345" s="626"/>
      <c r="J345" s="626"/>
      <c r="K345" s="626"/>
      <c r="L345" s="626"/>
      <c r="M345" s="626"/>
      <c r="N345" s="626"/>
      <c r="O345" s="626"/>
      <c r="P345" s="626"/>
      <c r="Q345" s="626"/>
      <c r="R345" s="626"/>
      <c r="S345" s="626"/>
      <c r="T345" s="626"/>
      <c r="U345" s="626"/>
      <c r="V345" s="626"/>
      <c r="W345" s="626"/>
      <c r="X345" s="626"/>
      <c r="Y345" s="626"/>
      <c r="Z345" s="626"/>
      <c r="AA345" s="626"/>
      <c r="AB345" s="626"/>
      <c r="AC345" s="626"/>
      <c r="AD345" s="626"/>
      <c r="AE345" s="626"/>
      <c r="AF345" s="626"/>
      <c r="AG345" s="626"/>
      <c r="AH345" s="626"/>
      <c r="AI345" s="626"/>
      <c r="AJ345" s="626"/>
      <c r="AK345" s="626"/>
      <c r="AL345" s="626"/>
      <c r="AM345" s="626"/>
      <c r="AN345" s="626"/>
      <c r="AO345" s="626"/>
      <c r="AP345" s="626"/>
      <c r="AQ345" s="626"/>
      <c r="AR345" s="626"/>
      <c r="AS345" s="626"/>
      <c r="AT345" s="626"/>
    </row>
    <row r="346" spans="3:46" x14ac:dyDescent="0.35">
      <c r="C346" s="626"/>
      <c r="D346" s="626"/>
      <c r="E346" s="626"/>
      <c r="F346" s="626"/>
      <c r="G346" s="626"/>
      <c r="H346" s="626"/>
      <c r="I346" s="626"/>
      <c r="J346" s="626"/>
      <c r="K346" s="626"/>
      <c r="L346" s="626"/>
      <c r="M346" s="626"/>
      <c r="N346" s="626"/>
      <c r="O346" s="626"/>
      <c r="P346" s="626"/>
      <c r="Q346" s="626"/>
      <c r="R346" s="626"/>
      <c r="S346" s="626"/>
      <c r="T346" s="626"/>
      <c r="U346" s="626"/>
      <c r="V346" s="626"/>
      <c r="W346" s="626"/>
      <c r="X346" s="626"/>
      <c r="Y346" s="626"/>
      <c r="Z346" s="626"/>
      <c r="AA346" s="626"/>
      <c r="AB346" s="626"/>
      <c r="AC346" s="626"/>
      <c r="AD346" s="626"/>
      <c r="AE346" s="626"/>
      <c r="AF346" s="626"/>
      <c r="AG346" s="626"/>
      <c r="AH346" s="626"/>
      <c r="AI346" s="626"/>
      <c r="AJ346" s="626"/>
      <c r="AK346" s="626"/>
      <c r="AL346" s="626"/>
      <c r="AM346" s="626"/>
      <c r="AN346" s="626"/>
      <c r="AO346" s="626"/>
      <c r="AP346" s="626"/>
      <c r="AQ346" s="626"/>
      <c r="AR346" s="626"/>
      <c r="AS346" s="626"/>
      <c r="AT346" s="626"/>
    </row>
    <row r="347" spans="3:46" x14ac:dyDescent="0.35">
      <c r="C347" s="626"/>
      <c r="D347" s="626"/>
      <c r="E347" s="626"/>
      <c r="F347" s="626"/>
      <c r="G347" s="626"/>
      <c r="H347" s="626"/>
      <c r="I347" s="626"/>
      <c r="J347" s="626"/>
      <c r="K347" s="626"/>
      <c r="L347" s="626"/>
      <c r="M347" s="626"/>
      <c r="N347" s="626"/>
      <c r="O347" s="626"/>
      <c r="P347" s="626"/>
      <c r="Q347" s="626"/>
      <c r="R347" s="626"/>
      <c r="S347" s="626"/>
      <c r="T347" s="626"/>
      <c r="U347" s="626"/>
      <c r="V347" s="626"/>
      <c r="W347" s="626"/>
      <c r="X347" s="626"/>
      <c r="Y347" s="626"/>
      <c r="Z347" s="626"/>
      <c r="AA347" s="626"/>
      <c r="AB347" s="626"/>
      <c r="AC347" s="626"/>
      <c r="AD347" s="626"/>
      <c r="AE347" s="626"/>
      <c r="AF347" s="626"/>
      <c r="AG347" s="626"/>
      <c r="AH347" s="626"/>
      <c r="AI347" s="626"/>
      <c r="AJ347" s="626"/>
      <c r="AK347" s="626"/>
      <c r="AL347" s="626"/>
      <c r="AM347" s="626"/>
      <c r="AN347" s="626"/>
      <c r="AO347" s="626"/>
      <c r="AP347" s="626"/>
      <c r="AQ347" s="626"/>
      <c r="AR347" s="626"/>
      <c r="AS347" s="626"/>
      <c r="AT347" s="626"/>
    </row>
    <row r="348" spans="3:46" x14ac:dyDescent="0.35">
      <c r="C348" s="626"/>
      <c r="D348" s="626"/>
      <c r="E348" s="626"/>
      <c r="F348" s="626"/>
      <c r="G348" s="626"/>
      <c r="H348" s="626"/>
      <c r="I348" s="626"/>
      <c r="J348" s="626"/>
      <c r="K348" s="626"/>
      <c r="L348" s="626"/>
      <c r="M348" s="626"/>
      <c r="N348" s="626"/>
      <c r="O348" s="626"/>
      <c r="P348" s="626"/>
      <c r="Q348" s="626"/>
      <c r="R348" s="626"/>
      <c r="S348" s="626"/>
      <c r="T348" s="626"/>
      <c r="U348" s="626"/>
      <c r="V348" s="626"/>
      <c r="W348" s="626"/>
      <c r="X348" s="626"/>
      <c r="Y348" s="626"/>
      <c r="Z348" s="626"/>
      <c r="AA348" s="626"/>
      <c r="AB348" s="626"/>
      <c r="AC348" s="626"/>
      <c r="AD348" s="626"/>
      <c r="AE348" s="626"/>
      <c r="AF348" s="626"/>
      <c r="AG348" s="626"/>
      <c r="AH348" s="626"/>
      <c r="AI348" s="626"/>
      <c r="AJ348" s="626"/>
      <c r="AK348" s="626"/>
      <c r="AL348" s="626"/>
      <c r="AM348" s="626"/>
      <c r="AN348" s="626"/>
      <c r="AO348" s="626"/>
      <c r="AP348" s="626"/>
      <c r="AQ348" s="626"/>
      <c r="AR348" s="626"/>
      <c r="AS348" s="626"/>
      <c r="AT348" s="626"/>
    </row>
    <row r="349" spans="3:46" x14ac:dyDescent="0.35">
      <c r="C349" s="626"/>
      <c r="D349" s="626"/>
      <c r="E349" s="626"/>
      <c r="F349" s="626"/>
      <c r="G349" s="626"/>
      <c r="H349" s="626"/>
      <c r="I349" s="626"/>
      <c r="J349" s="626"/>
      <c r="K349" s="626"/>
      <c r="L349" s="626"/>
      <c r="M349" s="626"/>
      <c r="N349" s="626"/>
      <c r="O349" s="626"/>
      <c r="P349" s="626"/>
      <c r="Q349" s="626"/>
      <c r="R349" s="626"/>
      <c r="S349" s="626"/>
      <c r="T349" s="626"/>
      <c r="U349" s="626"/>
      <c r="V349" s="626"/>
      <c r="W349" s="626"/>
      <c r="X349" s="626"/>
      <c r="Y349" s="626"/>
      <c r="Z349" s="626"/>
      <c r="AA349" s="626"/>
      <c r="AB349" s="626"/>
      <c r="AC349" s="626"/>
      <c r="AD349" s="626"/>
      <c r="AE349" s="626"/>
      <c r="AF349" s="626"/>
      <c r="AG349" s="626"/>
      <c r="AH349" s="626"/>
      <c r="AI349" s="626"/>
      <c r="AJ349" s="626"/>
      <c r="AK349" s="626"/>
      <c r="AL349" s="626"/>
      <c r="AM349" s="626"/>
      <c r="AN349" s="626"/>
      <c r="AO349" s="626"/>
      <c r="AP349" s="626"/>
      <c r="AQ349" s="626"/>
      <c r="AR349" s="626"/>
      <c r="AS349" s="626"/>
      <c r="AT349" s="626"/>
    </row>
    <row r="350" spans="3:46" x14ac:dyDescent="0.35">
      <c r="C350" s="626"/>
      <c r="D350" s="626"/>
      <c r="E350" s="626"/>
      <c r="F350" s="626"/>
      <c r="G350" s="626"/>
      <c r="H350" s="626"/>
      <c r="I350" s="626"/>
      <c r="J350" s="626"/>
      <c r="K350" s="626"/>
      <c r="L350" s="626"/>
      <c r="M350" s="626"/>
      <c r="N350" s="626"/>
      <c r="O350" s="626"/>
      <c r="P350" s="626"/>
      <c r="Q350" s="626"/>
      <c r="R350" s="626"/>
      <c r="S350" s="626"/>
      <c r="T350" s="626"/>
      <c r="U350" s="626"/>
      <c r="V350" s="626"/>
      <c r="W350" s="626"/>
      <c r="X350" s="626"/>
      <c r="Y350" s="626"/>
      <c r="Z350" s="626"/>
      <c r="AA350" s="626"/>
      <c r="AB350" s="626"/>
      <c r="AC350" s="626"/>
      <c r="AD350" s="626"/>
      <c r="AE350" s="626"/>
      <c r="AF350" s="626"/>
      <c r="AG350" s="626"/>
      <c r="AH350" s="626"/>
      <c r="AI350" s="626"/>
      <c r="AJ350" s="626"/>
      <c r="AK350" s="626"/>
      <c r="AL350" s="626"/>
      <c r="AM350" s="626"/>
      <c r="AN350" s="626"/>
      <c r="AO350" s="626"/>
      <c r="AP350" s="626"/>
      <c r="AQ350" s="626"/>
      <c r="AR350" s="626"/>
      <c r="AS350" s="626"/>
      <c r="AT350" s="626"/>
    </row>
    <row r="351" spans="3:46" x14ac:dyDescent="0.35">
      <c r="C351" s="626"/>
      <c r="D351" s="626"/>
      <c r="E351" s="626"/>
      <c r="F351" s="626"/>
      <c r="G351" s="626"/>
      <c r="H351" s="626"/>
      <c r="I351" s="626"/>
      <c r="J351" s="626"/>
      <c r="K351" s="626"/>
      <c r="L351" s="626"/>
      <c r="M351" s="626"/>
      <c r="N351" s="626"/>
      <c r="O351" s="626"/>
      <c r="P351" s="626"/>
      <c r="Q351" s="626"/>
      <c r="R351" s="626"/>
      <c r="S351" s="626"/>
      <c r="T351" s="626"/>
      <c r="U351" s="626"/>
      <c r="V351" s="626"/>
      <c r="W351" s="626"/>
      <c r="X351" s="626"/>
      <c r="Y351" s="626"/>
      <c r="Z351" s="626"/>
      <c r="AA351" s="626"/>
      <c r="AB351" s="626"/>
      <c r="AC351" s="626"/>
      <c r="AD351" s="626"/>
      <c r="AE351" s="626"/>
      <c r="AF351" s="626"/>
      <c r="AG351" s="626"/>
      <c r="AH351" s="626"/>
      <c r="AI351" s="626"/>
      <c r="AJ351" s="626"/>
      <c r="AK351" s="626"/>
      <c r="AL351" s="626"/>
      <c r="AM351" s="626"/>
      <c r="AN351" s="626"/>
      <c r="AO351" s="626"/>
      <c r="AP351" s="626"/>
      <c r="AQ351" s="626"/>
      <c r="AR351" s="626"/>
      <c r="AS351" s="626"/>
      <c r="AT351" s="626"/>
    </row>
    <row r="352" spans="3:46" x14ac:dyDescent="0.35">
      <c r="C352" s="626"/>
      <c r="D352" s="626"/>
      <c r="E352" s="626"/>
      <c r="F352" s="626"/>
      <c r="G352" s="626"/>
      <c r="H352" s="626"/>
      <c r="I352" s="626"/>
      <c r="J352" s="626"/>
      <c r="K352" s="626"/>
      <c r="L352" s="626"/>
      <c r="M352" s="626"/>
      <c r="N352" s="626"/>
      <c r="O352" s="626"/>
      <c r="P352" s="626"/>
      <c r="Q352" s="626"/>
      <c r="R352" s="626"/>
      <c r="S352" s="626"/>
      <c r="T352" s="626"/>
      <c r="U352" s="626"/>
      <c r="V352" s="626"/>
      <c r="W352" s="626"/>
      <c r="X352" s="626"/>
      <c r="Y352" s="626"/>
      <c r="Z352" s="626"/>
      <c r="AA352" s="626"/>
      <c r="AB352" s="626"/>
      <c r="AC352" s="626"/>
      <c r="AD352" s="626"/>
      <c r="AE352" s="626"/>
      <c r="AF352" s="626"/>
      <c r="AG352" s="626"/>
      <c r="AH352" s="626"/>
      <c r="AI352" s="626"/>
      <c r="AJ352" s="626"/>
      <c r="AK352" s="626"/>
      <c r="AL352" s="626"/>
      <c r="AM352" s="626"/>
      <c r="AN352" s="626"/>
      <c r="AO352" s="626"/>
      <c r="AP352" s="626"/>
      <c r="AQ352" s="626"/>
      <c r="AR352" s="626"/>
      <c r="AS352" s="626"/>
      <c r="AT352" s="626"/>
    </row>
    <row r="353" spans="3:46" x14ac:dyDescent="0.35">
      <c r="C353" s="626"/>
      <c r="D353" s="626"/>
      <c r="E353" s="626"/>
      <c r="F353" s="626"/>
      <c r="G353" s="626"/>
      <c r="H353" s="626"/>
      <c r="I353" s="626"/>
      <c r="J353" s="626"/>
      <c r="K353" s="626"/>
      <c r="L353" s="626"/>
      <c r="M353" s="626"/>
      <c r="N353" s="626"/>
      <c r="O353" s="626"/>
      <c r="P353" s="626"/>
      <c r="Q353" s="626"/>
      <c r="R353" s="626"/>
      <c r="S353" s="626"/>
      <c r="T353" s="626"/>
      <c r="U353" s="626"/>
      <c r="V353" s="626"/>
      <c r="W353" s="626"/>
      <c r="X353" s="626"/>
      <c r="Y353" s="626"/>
      <c r="Z353" s="626"/>
      <c r="AA353" s="626"/>
      <c r="AB353" s="626"/>
      <c r="AC353" s="626"/>
      <c r="AD353" s="626"/>
      <c r="AE353" s="626"/>
      <c r="AF353" s="626"/>
      <c r="AG353" s="626"/>
      <c r="AH353" s="626"/>
      <c r="AI353" s="626"/>
      <c r="AJ353" s="626"/>
      <c r="AK353" s="626"/>
      <c r="AL353" s="626"/>
      <c r="AM353" s="626"/>
      <c r="AN353" s="626"/>
      <c r="AO353" s="626"/>
      <c r="AP353" s="626"/>
      <c r="AQ353" s="626"/>
      <c r="AR353" s="626"/>
      <c r="AS353" s="626"/>
      <c r="AT353" s="626"/>
    </row>
    <row r="354" spans="3:46" x14ac:dyDescent="0.35">
      <c r="C354" s="626"/>
      <c r="D354" s="626"/>
      <c r="E354" s="626"/>
      <c r="F354" s="626"/>
      <c r="G354" s="626"/>
      <c r="H354" s="626"/>
      <c r="I354" s="626"/>
      <c r="J354" s="626"/>
      <c r="K354" s="626"/>
      <c r="L354" s="626"/>
      <c r="M354" s="626"/>
      <c r="N354" s="626"/>
      <c r="O354" s="626"/>
      <c r="P354" s="626"/>
      <c r="Q354" s="626"/>
      <c r="R354" s="626"/>
      <c r="S354" s="626"/>
      <c r="T354" s="626"/>
      <c r="U354" s="626"/>
      <c r="V354" s="626"/>
      <c r="W354" s="626"/>
      <c r="X354" s="626"/>
      <c r="Y354" s="626"/>
      <c r="Z354" s="626"/>
      <c r="AA354" s="626"/>
      <c r="AB354" s="626"/>
      <c r="AC354" s="626"/>
      <c r="AD354" s="626"/>
      <c r="AE354" s="626"/>
      <c r="AF354" s="626"/>
      <c r="AG354" s="626"/>
      <c r="AH354" s="626"/>
      <c r="AI354" s="626"/>
      <c r="AJ354" s="626"/>
      <c r="AK354" s="626"/>
      <c r="AL354" s="626"/>
      <c r="AM354" s="626"/>
      <c r="AN354" s="626"/>
      <c r="AO354" s="626"/>
      <c r="AP354" s="626"/>
      <c r="AQ354" s="626"/>
      <c r="AR354" s="626"/>
      <c r="AS354" s="626"/>
      <c r="AT354" s="626"/>
    </row>
    <row r="355" spans="3:46" x14ac:dyDescent="0.35">
      <c r="C355" s="626"/>
      <c r="D355" s="626"/>
      <c r="E355" s="626"/>
      <c r="F355" s="626"/>
      <c r="G355" s="626"/>
      <c r="H355" s="626"/>
      <c r="I355" s="626"/>
      <c r="J355" s="626"/>
      <c r="K355" s="626"/>
      <c r="L355" s="626"/>
      <c r="M355" s="626"/>
      <c r="N355" s="626"/>
      <c r="O355" s="626"/>
      <c r="P355" s="626"/>
      <c r="Q355" s="626"/>
      <c r="R355" s="626"/>
      <c r="S355" s="626"/>
      <c r="T355" s="626"/>
      <c r="U355" s="626"/>
      <c r="V355" s="626"/>
      <c r="W355" s="626"/>
      <c r="X355" s="626"/>
      <c r="Y355" s="626"/>
      <c r="Z355" s="626"/>
      <c r="AA355" s="626"/>
      <c r="AB355" s="626"/>
      <c r="AC355" s="626"/>
      <c r="AD355" s="626"/>
      <c r="AE355" s="626"/>
      <c r="AF355" s="626"/>
      <c r="AG355" s="626"/>
      <c r="AH355" s="626"/>
      <c r="AI355" s="626"/>
      <c r="AJ355" s="626"/>
      <c r="AK355" s="626"/>
      <c r="AL355" s="626"/>
      <c r="AM355" s="626"/>
      <c r="AN355" s="626"/>
      <c r="AO355" s="626"/>
      <c r="AP355" s="626"/>
      <c r="AQ355" s="626"/>
      <c r="AR355" s="626"/>
      <c r="AS355" s="626"/>
      <c r="AT355" s="626"/>
    </row>
    <row r="356" spans="3:46" x14ac:dyDescent="0.35">
      <c r="C356" s="626"/>
      <c r="D356" s="626"/>
      <c r="E356" s="626"/>
      <c r="F356" s="626"/>
      <c r="G356" s="626"/>
      <c r="H356" s="626"/>
      <c r="I356" s="626"/>
      <c r="J356" s="626"/>
      <c r="K356" s="626"/>
      <c r="L356" s="626"/>
      <c r="M356" s="626"/>
      <c r="N356" s="626"/>
      <c r="O356" s="626"/>
      <c r="P356" s="626"/>
      <c r="Q356" s="626"/>
      <c r="R356" s="626"/>
      <c r="S356" s="626"/>
      <c r="T356" s="626"/>
      <c r="U356" s="626"/>
      <c r="V356" s="626"/>
      <c r="W356" s="626"/>
      <c r="X356" s="626"/>
      <c r="Y356" s="626"/>
      <c r="Z356" s="626"/>
      <c r="AA356" s="626"/>
      <c r="AB356" s="626"/>
      <c r="AC356" s="626"/>
      <c r="AD356" s="626"/>
      <c r="AE356" s="626"/>
      <c r="AF356" s="626"/>
      <c r="AG356" s="626"/>
      <c r="AH356" s="626"/>
      <c r="AI356" s="626"/>
      <c r="AJ356" s="626"/>
      <c r="AK356" s="626"/>
      <c r="AL356" s="626"/>
      <c r="AM356" s="626"/>
      <c r="AN356" s="626"/>
      <c r="AO356" s="626"/>
      <c r="AP356" s="626"/>
      <c r="AQ356" s="626"/>
      <c r="AR356" s="626"/>
      <c r="AS356" s="626"/>
      <c r="AT356" s="626"/>
    </row>
    <row r="357" spans="3:46" x14ac:dyDescent="0.35">
      <c r="C357" s="626"/>
      <c r="D357" s="626"/>
      <c r="E357" s="626"/>
      <c r="F357" s="626"/>
      <c r="G357" s="626"/>
      <c r="H357" s="626"/>
      <c r="I357" s="626"/>
      <c r="J357" s="626"/>
      <c r="K357" s="626"/>
      <c r="L357" s="626"/>
      <c r="M357" s="626"/>
      <c r="N357" s="626"/>
      <c r="O357" s="626"/>
      <c r="P357" s="626"/>
      <c r="Q357" s="626"/>
      <c r="R357" s="626"/>
      <c r="S357" s="626"/>
      <c r="T357" s="626"/>
      <c r="U357" s="626"/>
      <c r="V357" s="626"/>
      <c r="W357" s="626"/>
      <c r="X357" s="626"/>
      <c r="Y357" s="626"/>
      <c r="Z357" s="626"/>
      <c r="AA357" s="626"/>
      <c r="AB357" s="626"/>
      <c r="AC357" s="626"/>
      <c r="AD357" s="626"/>
      <c r="AE357" s="626"/>
      <c r="AF357" s="626"/>
      <c r="AG357" s="626"/>
      <c r="AH357" s="626"/>
      <c r="AI357" s="626"/>
      <c r="AJ357" s="626"/>
      <c r="AK357" s="626"/>
      <c r="AL357" s="626"/>
      <c r="AM357" s="626"/>
      <c r="AN357" s="626"/>
      <c r="AO357" s="626"/>
      <c r="AP357" s="626"/>
      <c r="AQ357" s="626"/>
      <c r="AR357" s="626"/>
      <c r="AS357" s="626"/>
      <c r="AT357" s="626"/>
    </row>
    <row r="358" spans="3:46" x14ac:dyDescent="0.35">
      <c r="C358" s="626"/>
      <c r="D358" s="626"/>
      <c r="E358" s="626"/>
      <c r="F358" s="626"/>
      <c r="G358" s="626"/>
      <c r="H358" s="626"/>
      <c r="I358" s="626"/>
      <c r="J358" s="626"/>
      <c r="K358" s="626"/>
      <c r="L358" s="626"/>
      <c r="M358" s="626"/>
      <c r="N358" s="626"/>
      <c r="O358" s="626"/>
      <c r="P358" s="626"/>
      <c r="Q358" s="626"/>
      <c r="R358" s="626"/>
      <c r="S358" s="626"/>
      <c r="T358" s="626"/>
      <c r="U358" s="626"/>
      <c r="V358" s="626"/>
      <c r="W358" s="626"/>
      <c r="X358" s="626"/>
      <c r="Y358" s="626"/>
      <c r="Z358" s="626"/>
      <c r="AA358" s="626"/>
      <c r="AB358" s="626"/>
      <c r="AC358" s="626"/>
      <c r="AD358" s="626"/>
      <c r="AE358" s="626"/>
      <c r="AF358" s="626"/>
      <c r="AG358" s="626"/>
      <c r="AH358" s="626"/>
      <c r="AI358" s="626"/>
      <c r="AJ358" s="626"/>
      <c r="AK358" s="626"/>
      <c r="AL358" s="626"/>
      <c r="AM358" s="626"/>
      <c r="AN358" s="626"/>
      <c r="AO358" s="626"/>
      <c r="AP358" s="626"/>
      <c r="AQ358" s="626"/>
      <c r="AR358" s="626"/>
      <c r="AS358" s="626"/>
      <c r="AT358" s="626"/>
    </row>
    <row r="359" spans="3:46" x14ac:dyDescent="0.35">
      <c r="C359" s="626"/>
      <c r="D359" s="626"/>
      <c r="E359" s="626"/>
      <c r="F359" s="626"/>
      <c r="G359" s="626"/>
      <c r="H359" s="626"/>
      <c r="I359" s="626"/>
      <c r="J359" s="626"/>
      <c r="K359" s="626"/>
      <c r="L359" s="626"/>
      <c r="M359" s="626"/>
      <c r="N359" s="626"/>
      <c r="O359" s="626"/>
      <c r="P359" s="626"/>
      <c r="Q359" s="626"/>
      <c r="R359" s="626"/>
      <c r="S359" s="626"/>
      <c r="T359" s="626"/>
      <c r="U359" s="626"/>
      <c r="V359" s="626"/>
      <c r="W359" s="626"/>
      <c r="X359" s="626"/>
      <c r="Y359" s="626"/>
      <c r="Z359" s="626"/>
      <c r="AA359" s="626"/>
      <c r="AB359" s="626"/>
      <c r="AC359" s="626"/>
      <c r="AD359" s="626"/>
      <c r="AE359" s="626"/>
      <c r="AF359" s="626"/>
      <c r="AG359" s="626"/>
      <c r="AH359" s="626"/>
      <c r="AI359" s="626"/>
      <c r="AJ359" s="626"/>
      <c r="AK359" s="626"/>
      <c r="AL359" s="626"/>
      <c r="AM359" s="626"/>
      <c r="AN359" s="626"/>
      <c r="AO359" s="626"/>
      <c r="AP359" s="626"/>
      <c r="AQ359" s="626"/>
      <c r="AR359" s="626"/>
      <c r="AS359" s="626"/>
      <c r="AT359" s="626"/>
    </row>
    <row r="360" spans="3:46" x14ac:dyDescent="0.35">
      <c r="C360" s="626"/>
      <c r="D360" s="626"/>
      <c r="E360" s="626"/>
      <c r="F360" s="626"/>
      <c r="G360" s="626"/>
      <c r="H360" s="626"/>
      <c r="I360" s="626"/>
      <c r="J360" s="626"/>
      <c r="K360" s="626"/>
      <c r="L360" s="626"/>
      <c r="M360" s="626"/>
      <c r="N360" s="626"/>
      <c r="O360" s="626"/>
      <c r="P360" s="626"/>
      <c r="Q360" s="626"/>
      <c r="R360" s="626"/>
      <c r="S360" s="626"/>
      <c r="T360" s="626"/>
      <c r="U360" s="626"/>
      <c r="V360" s="626"/>
      <c r="W360" s="626"/>
      <c r="X360" s="626"/>
      <c r="Y360" s="626"/>
      <c r="Z360" s="626"/>
      <c r="AA360" s="626"/>
      <c r="AB360" s="626"/>
      <c r="AC360" s="626"/>
      <c r="AD360" s="626"/>
      <c r="AE360" s="626"/>
      <c r="AF360" s="626"/>
      <c r="AG360" s="626"/>
      <c r="AH360" s="626"/>
      <c r="AI360" s="626"/>
      <c r="AJ360" s="626"/>
      <c r="AK360" s="626"/>
      <c r="AL360" s="626"/>
      <c r="AM360" s="626"/>
      <c r="AN360" s="626"/>
      <c r="AO360" s="626"/>
      <c r="AP360" s="626"/>
      <c r="AQ360" s="626"/>
      <c r="AR360" s="626"/>
      <c r="AS360" s="626"/>
      <c r="AT360" s="626"/>
    </row>
    <row r="361" spans="3:46" x14ac:dyDescent="0.35">
      <c r="C361" s="626"/>
      <c r="D361" s="626"/>
      <c r="E361" s="626"/>
      <c r="F361" s="626"/>
      <c r="G361" s="626"/>
      <c r="H361" s="626"/>
      <c r="I361" s="626"/>
      <c r="J361" s="626"/>
      <c r="K361" s="626"/>
      <c r="L361" s="626"/>
      <c r="M361" s="626"/>
      <c r="N361" s="626"/>
      <c r="O361" s="626"/>
      <c r="P361" s="626"/>
      <c r="Q361" s="626"/>
      <c r="R361" s="626"/>
      <c r="S361" s="626"/>
      <c r="T361" s="626"/>
      <c r="U361" s="626"/>
      <c r="V361" s="626"/>
      <c r="W361" s="626"/>
      <c r="X361" s="626"/>
      <c r="Y361" s="626"/>
      <c r="Z361" s="626"/>
      <c r="AA361" s="626"/>
      <c r="AB361" s="626"/>
      <c r="AC361" s="626"/>
      <c r="AD361" s="626"/>
      <c r="AE361" s="626"/>
      <c r="AF361" s="626"/>
      <c r="AG361" s="626"/>
      <c r="AH361" s="626"/>
      <c r="AI361" s="626"/>
      <c r="AJ361" s="626"/>
      <c r="AK361" s="626"/>
      <c r="AL361" s="626"/>
      <c r="AM361" s="626"/>
      <c r="AN361" s="626"/>
      <c r="AO361" s="626"/>
      <c r="AP361" s="626"/>
      <c r="AQ361" s="626"/>
      <c r="AR361" s="626"/>
      <c r="AS361" s="626"/>
      <c r="AT361" s="626"/>
    </row>
    <row r="362" spans="3:46" x14ac:dyDescent="0.35">
      <c r="C362" s="626"/>
      <c r="D362" s="626"/>
      <c r="E362" s="626"/>
      <c r="F362" s="626"/>
      <c r="G362" s="626"/>
      <c r="H362" s="626"/>
      <c r="I362" s="626"/>
      <c r="J362" s="626"/>
      <c r="K362" s="626"/>
      <c r="L362" s="626"/>
      <c r="M362" s="626"/>
      <c r="N362" s="626"/>
      <c r="O362" s="626"/>
      <c r="P362" s="626"/>
      <c r="Q362" s="626"/>
      <c r="R362" s="626"/>
      <c r="S362" s="626"/>
      <c r="T362" s="626"/>
      <c r="U362" s="626"/>
      <c r="V362" s="626"/>
      <c r="W362" s="626"/>
      <c r="X362" s="626"/>
      <c r="Y362" s="626"/>
      <c r="Z362" s="626"/>
      <c r="AA362" s="626"/>
      <c r="AB362" s="626"/>
      <c r="AC362" s="626"/>
      <c r="AD362" s="626"/>
      <c r="AE362" s="626"/>
      <c r="AF362" s="626"/>
      <c r="AG362" s="626"/>
      <c r="AH362" s="626"/>
      <c r="AI362" s="626"/>
      <c r="AJ362" s="626"/>
      <c r="AK362" s="626"/>
      <c r="AL362" s="626"/>
      <c r="AM362" s="626"/>
      <c r="AN362" s="626"/>
      <c r="AO362" s="626"/>
      <c r="AP362" s="626"/>
      <c r="AQ362" s="626"/>
      <c r="AR362" s="626"/>
      <c r="AS362" s="626"/>
      <c r="AT362" s="626"/>
    </row>
    <row r="363" spans="3:46" x14ac:dyDescent="0.35">
      <c r="C363" s="626"/>
      <c r="D363" s="626"/>
      <c r="E363" s="626"/>
      <c r="F363" s="626"/>
      <c r="G363" s="626"/>
      <c r="H363" s="626"/>
      <c r="I363" s="626"/>
      <c r="J363" s="626"/>
      <c r="K363" s="626"/>
      <c r="L363" s="626"/>
      <c r="M363" s="626"/>
      <c r="N363" s="626"/>
      <c r="O363" s="626"/>
      <c r="P363" s="626"/>
      <c r="Q363" s="626"/>
      <c r="R363" s="626"/>
      <c r="S363" s="626"/>
      <c r="T363" s="626"/>
      <c r="U363" s="626"/>
      <c r="V363" s="626"/>
      <c r="W363" s="626"/>
      <c r="X363" s="626"/>
      <c r="Y363" s="626"/>
      <c r="Z363" s="626"/>
      <c r="AA363" s="626"/>
      <c r="AB363" s="626"/>
      <c r="AC363" s="626"/>
      <c r="AD363" s="626"/>
      <c r="AE363" s="626"/>
      <c r="AF363" s="626"/>
      <c r="AG363" s="626"/>
      <c r="AH363" s="626"/>
      <c r="AI363" s="626"/>
      <c r="AJ363" s="626"/>
      <c r="AK363" s="626"/>
      <c r="AL363" s="626"/>
      <c r="AM363" s="626"/>
      <c r="AN363" s="626"/>
      <c r="AO363" s="626"/>
      <c r="AP363" s="626"/>
      <c r="AQ363" s="626"/>
      <c r="AR363" s="626"/>
      <c r="AS363" s="626"/>
      <c r="AT363" s="626"/>
    </row>
    <row r="364" spans="3:46" x14ac:dyDescent="0.35">
      <c r="C364" s="626"/>
      <c r="D364" s="626"/>
      <c r="E364" s="626"/>
      <c r="F364" s="626"/>
      <c r="G364" s="626"/>
      <c r="H364" s="626"/>
      <c r="I364" s="626"/>
      <c r="J364" s="626"/>
      <c r="K364" s="626"/>
      <c r="L364" s="626"/>
      <c r="M364" s="626"/>
      <c r="N364" s="626"/>
      <c r="O364" s="626"/>
      <c r="P364" s="626"/>
      <c r="Q364" s="626"/>
      <c r="R364" s="626"/>
      <c r="S364" s="626"/>
      <c r="T364" s="626"/>
      <c r="U364" s="626"/>
      <c r="V364" s="626"/>
      <c r="W364" s="626"/>
      <c r="X364" s="626"/>
      <c r="Y364" s="626"/>
      <c r="Z364" s="626"/>
      <c r="AA364" s="626"/>
      <c r="AB364" s="626"/>
      <c r="AC364" s="626"/>
      <c r="AD364" s="626"/>
      <c r="AE364" s="626"/>
      <c r="AF364" s="626"/>
      <c r="AG364" s="626"/>
      <c r="AH364" s="626"/>
      <c r="AI364" s="626"/>
      <c r="AJ364" s="626"/>
      <c r="AK364" s="626"/>
      <c r="AL364" s="626"/>
      <c r="AM364" s="626"/>
      <c r="AN364" s="626"/>
      <c r="AO364" s="626"/>
      <c r="AP364" s="626"/>
      <c r="AQ364" s="626"/>
      <c r="AR364" s="626"/>
      <c r="AS364" s="626"/>
      <c r="AT364" s="626"/>
    </row>
    <row r="365" spans="3:46" x14ac:dyDescent="0.35">
      <c r="C365" s="626"/>
      <c r="D365" s="626"/>
      <c r="E365" s="626"/>
      <c r="F365" s="626"/>
      <c r="G365" s="626"/>
      <c r="H365" s="626"/>
      <c r="I365" s="626"/>
      <c r="J365" s="626"/>
      <c r="K365" s="626"/>
      <c r="L365" s="626"/>
      <c r="M365" s="626"/>
      <c r="N365" s="626"/>
      <c r="O365" s="626"/>
      <c r="P365" s="626"/>
      <c r="Q365" s="626"/>
      <c r="R365" s="626"/>
      <c r="S365" s="626"/>
      <c r="T365" s="626"/>
      <c r="U365" s="626"/>
      <c r="V365" s="626"/>
      <c r="W365" s="626"/>
      <c r="X365" s="626"/>
      <c r="Y365" s="626"/>
      <c r="Z365" s="626"/>
      <c r="AA365" s="626"/>
      <c r="AB365" s="626"/>
      <c r="AC365" s="626"/>
      <c r="AD365" s="626"/>
      <c r="AE365" s="626"/>
      <c r="AF365" s="626"/>
      <c r="AG365" s="626"/>
      <c r="AH365" s="626"/>
      <c r="AI365" s="626"/>
      <c r="AJ365" s="626"/>
      <c r="AK365" s="626"/>
      <c r="AL365" s="626"/>
      <c r="AM365" s="626"/>
      <c r="AN365" s="626"/>
      <c r="AO365" s="626"/>
      <c r="AP365" s="626"/>
      <c r="AQ365" s="626"/>
      <c r="AR365" s="626"/>
      <c r="AS365" s="626"/>
      <c r="AT365" s="626"/>
    </row>
    <row r="366" spans="3:46" x14ac:dyDescent="0.35">
      <c r="C366" s="626"/>
      <c r="D366" s="626"/>
      <c r="E366" s="626"/>
      <c r="F366" s="626"/>
      <c r="G366" s="626"/>
      <c r="H366" s="626"/>
      <c r="I366" s="626"/>
      <c r="J366" s="626"/>
      <c r="K366" s="626"/>
      <c r="L366" s="626"/>
      <c r="M366" s="626"/>
      <c r="N366" s="626"/>
      <c r="O366" s="626"/>
      <c r="P366" s="626"/>
      <c r="Q366" s="626"/>
      <c r="R366" s="626"/>
      <c r="S366" s="626"/>
      <c r="T366" s="626"/>
      <c r="U366" s="626"/>
      <c r="V366" s="626"/>
      <c r="W366" s="626"/>
      <c r="X366" s="626"/>
      <c r="Y366" s="626"/>
      <c r="Z366" s="626"/>
      <c r="AA366" s="626"/>
      <c r="AB366" s="626"/>
      <c r="AC366" s="626"/>
      <c r="AD366" s="626"/>
      <c r="AE366" s="626"/>
      <c r="AF366" s="626"/>
      <c r="AG366" s="626"/>
      <c r="AH366" s="626"/>
      <c r="AI366" s="626"/>
      <c r="AJ366" s="626"/>
      <c r="AK366" s="626"/>
      <c r="AL366" s="626"/>
      <c r="AM366" s="626"/>
      <c r="AN366" s="626"/>
      <c r="AO366" s="626"/>
      <c r="AP366" s="626"/>
      <c r="AQ366" s="626"/>
      <c r="AR366" s="626"/>
      <c r="AS366" s="626"/>
      <c r="AT366" s="626"/>
    </row>
    <row r="367" spans="3:46" x14ac:dyDescent="0.35">
      <c r="C367" s="626"/>
      <c r="D367" s="626"/>
      <c r="E367" s="626"/>
      <c r="F367" s="626"/>
      <c r="G367" s="626"/>
      <c r="H367" s="626"/>
      <c r="I367" s="626"/>
      <c r="J367" s="626"/>
      <c r="K367" s="626"/>
      <c r="L367" s="626"/>
      <c r="M367" s="626"/>
      <c r="N367" s="626"/>
      <c r="O367" s="626"/>
      <c r="P367" s="626"/>
      <c r="Q367" s="626"/>
      <c r="R367" s="626"/>
      <c r="S367" s="626"/>
      <c r="T367" s="626"/>
      <c r="U367" s="626"/>
      <c r="V367" s="626"/>
      <c r="W367" s="626"/>
      <c r="X367" s="626"/>
      <c r="Y367" s="626"/>
      <c r="Z367" s="626"/>
      <c r="AA367" s="626"/>
      <c r="AB367" s="626"/>
      <c r="AC367" s="626"/>
      <c r="AD367" s="626"/>
      <c r="AE367" s="626"/>
      <c r="AF367" s="626"/>
      <c r="AG367" s="626"/>
      <c r="AH367" s="626"/>
      <c r="AI367" s="626"/>
      <c r="AJ367" s="626"/>
      <c r="AK367" s="626"/>
      <c r="AL367" s="626"/>
      <c r="AM367" s="626"/>
      <c r="AN367" s="626"/>
      <c r="AO367" s="626"/>
      <c r="AP367" s="626"/>
      <c r="AQ367" s="626"/>
      <c r="AR367" s="626"/>
      <c r="AS367" s="626"/>
      <c r="AT367" s="626"/>
    </row>
    <row r="368" spans="3:46" x14ac:dyDescent="0.35">
      <c r="C368" s="626"/>
      <c r="D368" s="626"/>
      <c r="E368" s="626"/>
      <c r="F368" s="626"/>
      <c r="G368" s="626"/>
      <c r="H368" s="626"/>
      <c r="I368" s="626"/>
      <c r="J368" s="626"/>
      <c r="K368" s="626"/>
      <c r="L368" s="626"/>
      <c r="M368" s="626"/>
      <c r="N368" s="626"/>
      <c r="O368" s="626"/>
      <c r="P368" s="626"/>
      <c r="Q368" s="626"/>
      <c r="R368" s="626"/>
      <c r="S368" s="626"/>
      <c r="T368" s="626"/>
      <c r="U368" s="626"/>
      <c r="V368" s="626"/>
      <c r="W368" s="626"/>
      <c r="X368" s="626"/>
      <c r="Y368" s="626"/>
      <c r="Z368" s="626"/>
      <c r="AA368" s="626"/>
      <c r="AB368" s="626"/>
      <c r="AC368" s="626"/>
      <c r="AD368" s="626"/>
      <c r="AE368" s="626"/>
      <c r="AF368" s="626"/>
      <c r="AG368" s="626"/>
      <c r="AH368" s="626"/>
      <c r="AI368" s="626"/>
      <c r="AJ368" s="626"/>
      <c r="AK368" s="626"/>
      <c r="AL368" s="626"/>
      <c r="AM368" s="626"/>
      <c r="AN368" s="626"/>
      <c r="AO368" s="626"/>
      <c r="AP368" s="626"/>
      <c r="AQ368" s="626"/>
      <c r="AR368" s="626"/>
      <c r="AS368" s="626"/>
      <c r="AT368" s="626"/>
    </row>
    <row r="369" spans="3:46" x14ac:dyDescent="0.35">
      <c r="C369" s="626"/>
      <c r="D369" s="626"/>
      <c r="E369" s="626"/>
      <c r="F369" s="626"/>
      <c r="G369" s="626"/>
      <c r="H369" s="626"/>
      <c r="I369" s="626"/>
      <c r="J369" s="626"/>
      <c r="K369" s="626"/>
      <c r="L369" s="626"/>
      <c r="M369" s="626"/>
      <c r="N369" s="626"/>
      <c r="O369" s="626"/>
      <c r="P369" s="626"/>
      <c r="Q369" s="626"/>
      <c r="R369" s="626"/>
      <c r="S369" s="626"/>
      <c r="T369" s="626"/>
      <c r="U369" s="626"/>
      <c r="V369" s="626"/>
      <c r="W369" s="626"/>
      <c r="X369" s="626"/>
      <c r="Y369" s="626"/>
      <c r="Z369" s="626"/>
      <c r="AA369" s="626"/>
      <c r="AB369" s="626"/>
      <c r="AC369" s="626"/>
      <c r="AD369" s="626"/>
      <c r="AE369" s="626"/>
      <c r="AF369" s="626"/>
      <c r="AG369" s="626"/>
      <c r="AH369" s="626"/>
      <c r="AI369" s="626"/>
      <c r="AJ369" s="626"/>
      <c r="AK369" s="626"/>
      <c r="AL369" s="626"/>
      <c r="AM369" s="626"/>
      <c r="AN369" s="626"/>
      <c r="AO369" s="626"/>
      <c r="AP369" s="626"/>
      <c r="AQ369" s="626"/>
      <c r="AR369" s="626"/>
      <c r="AS369" s="626"/>
      <c r="AT369" s="626"/>
    </row>
    <row r="370" spans="3:46" x14ac:dyDescent="0.35">
      <c r="C370" s="626"/>
      <c r="D370" s="626"/>
      <c r="E370" s="626"/>
      <c r="F370" s="626"/>
      <c r="G370" s="626"/>
      <c r="H370" s="626"/>
      <c r="I370" s="626"/>
      <c r="J370" s="626"/>
      <c r="K370" s="626"/>
      <c r="L370" s="626"/>
      <c r="M370" s="626"/>
      <c r="N370" s="626"/>
      <c r="O370" s="626"/>
      <c r="P370" s="626"/>
      <c r="Q370" s="626"/>
      <c r="R370" s="626"/>
      <c r="S370" s="626"/>
      <c r="T370" s="626"/>
      <c r="U370" s="626"/>
      <c r="V370" s="626"/>
      <c r="W370" s="626"/>
      <c r="X370" s="626"/>
      <c r="Y370" s="626"/>
      <c r="Z370" s="626"/>
      <c r="AA370" s="626"/>
      <c r="AB370" s="626"/>
      <c r="AC370" s="626"/>
      <c r="AD370" s="626"/>
      <c r="AE370" s="626"/>
      <c r="AF370" s="626"/>
      <c r="AG370" s="626"/>
      <c r="AH370" s="626"/>
      <c r="AI370" s="626"/>
      <c r="AJ370" s="626"/>
      <c r="AK370" s="626"/>
      <c r="AL370" s="626"/>
      <c r="AM370" s="626"/>
      <c r="AN370" s="626"/>
      <c r="AO370" s="626"/>
      <c r="AP370" s="626"/>
      <c r="AQ370" s="626"/>
      <c r="AR370" s="626"/>
      <c r="AS370" s="626"/>
      <c r="AT370" s="626"/>
    </row>
    <row r="371" spans="3:46" x14ac:dyDescent="0.35">
      <c r="C371" s="626"/>
      <c r="D371" s="626"/>
      <c r="E371" s="626"/>
      <c r="F371" s="626"/>
      <c r="G371" s="626"/>
      <c r="H371" s="626"/>
      <c r="I371" s="626"/>
      <c r="J371" s="626"/>
      <c r="K371" s="626"/>
      <c r="L371" s="626"/>
      <c r="M371" s="626"/>
      <c r="N371" s="626"/>
      <c r="O371" s="626"/>
      <c r="P371" s="626"/>
      <c r="Q371" s="626"/>
      <c r="R371" s="626"/>
      <c r="S371" s="626"/>
      <c r="T371" s="626"/>
      <c r="U371" s="626"/>
      <c r="V371" s="626"/>
      <c r="W371" s="626"/>
      <c r="X371" s="626"/>
      <c r="Y371" s="626"/>
      <c r="Z371" s="626"/>
      <c r="AA371" s="626"/>
      <c r="AB371" s="626"/>
      <c r="AC371" s="626"/>
      <c r="AD371" s="626"/>
      <c r="AE371" s="626"/>
      <c r="AF371" s="626"/>
      <c r="AG371" s="626"/>
      <c r="AH371" s="626"/>
      <c r="AI371" s="626"/>
      <c r="AJ371" s="626"/>
      <c r="AK371" s="626"/>
      <c r="AL371" s="626"/>
      <c r="AM371" s="626"/>
      <c r="AN371" s="626"/>
      <c r="AO371" s="626"/>
      <c r="AP371" s="626"/>
      <c r="AQ371" s="626"/>
      <c r="AR371" s="626"/>
      <c r="AS371" s="626"/>
      <c r="AT371" s="626"/>
    </row>
    <row r="372" spans="3:46" x14ac:dyDescent="0.35">
      <c r="C372" s="626"/>
      <c r="D372" s="626"/>
      <c r="E372" s="626"/>
      <c r="F372" s="626"/>
      <c r="G372" s="626"/>
      <c r="H372" s="626"/>
      <c r="I372" s="626"/>
      <c r="J372" s="626"/>
      <c r="K372" s="626"/>
      <c r="L372" s="626"/>
      <c r="M372" s="626"/>
      <c r="N372" s="626"/>
      <c r="O372" s="626"/>
      <c r="P372" s="626"/>
      <c r="Q372" s="626"/>
      <c r="R372" s="626"/>
      <c r="S372" s="626"/>
      <c r="T372" s="626"/>
      <c r="U372" s="626"/>
      <c r="V372" s="626"/>
      <c r="W372" s="626"/>
      <c r="X372" s="626"/>
      <c r="Y372" s="626"/>
      <c r="Z372" s="626"/>
      <c r="AA372" s="626"/>
      <c r="AB372" s="626"/>
      <c r="AC372" s="626"/>
      <c r="AD372" s="626"/>
      <c r="AE372" s="626"/>
      <c r="AF372" s="626"/>
      <c r="AG372" s="626"/>
      <c r="AH372" s="626"/>
      <c r="AI372" s="626"/>
      <c r="AJ372" s="626"/>
      <c r="AK372" s="626"/>
      <c r="AL372" s="626"/>
      <c r="AM372" s="626"/>
      <c r="AN372" s="626"/>
      <c r="AO372" s="626"/>
      <c r="AP372" s="626"/>
      <c r="AQ372" s="626"/>
      <c r="AR372" s="626"/>
      <c r="AS372" s="626"/>
      <c r="AT372" s="626"/>
    </row>
    <row r="373" spans="3:46" x14ac:dyDescent="0.35">
      <c r="C373" s="626"/>
      <c r="D373" s="626"/>
      <c r="E373" s="626"/>
      <c r="F373" s="626"/>
      <c r="G373" s="626"/>
      <c r="H373" s="626"/>
      <c r="I373" s="626"/>
      <c r="J373" s="626"/>
      <c r="K373" s="626"/>
      <c r="L373" s="626"/>
      <c r="M373" s="626"/>
      <c r="N373" s="626"/>
      <c r="O373" s="626"/>
      <c r="P373" s="626"/>
      <c r="Q373" s="626"/>
      <c r="R373" s="626"/>
      <c r="S373" s="626"/>
      <c r="T373" s="626"/>
      <c r="U373" s="626"/>
      <c r="V373" s="626"/>
      <c r="W373" s="626"/>
      <c r="X373" s="626"/>
      <c r="Y373" s="626"/>
      <c r="Z373" s="626"/>
      <c r="AA373" s="626"/>
      <c r="AB373" s="626"/>
      <c r="AC373" s="626"/>
      <c r="AD373" s="626"/>
      <c r="AE373" s="626"/>
      <c r="AF373" s="626"/>
      <c r="AG373" s="626"/>
      <c r="AH373" s="626"/>
      <c r="AI373" s="626"/>
      <c r="AJ373" s="626"/>
      <c r="AK373" s="626"/>
      <c r="AL373" s="626"/>
      <c r="AM373" s="626"/>
      <c r="AN373" s="626"/>
      <c r="AO373" s="626"/>
      <c r="AP373" s="626"/>
      <c r="AQ373" s="626"/>
      <c r="AR373" s="626"/>
      <c r="AS373" s="626"/>
      <c r="AT373" s="626"/>
    </row>
    <row r="374" spans="3:46" x14ac:dyDescent="0.35">
      <c r="C374" s="626"/>
      <c r="D374" s="626"/>
      <c r="E374" s="626"/>
      <c r="F374" s="626"/>
      <c r="G374" s="626"/>
      <c r="H374" s="626"/>
      <c r="I374" s="626"/>
      <c r="J374" s="626"/>
      <c r="K374" s="626"/>
      <c r="L374" s="626"/>
      <c r="M374" s="626"/>
      <c r="N374" s="626"/>
      <c r="O374" s="626"/>
      <c r="P374" s="626"/>
      <c r="Q374" s="626"/>
      <c r="R374" s="626"/>
      <c r="S374" s="626"/>
      <c r="T374" s="626"/>
      <c r="U374" s="626"/>
      <c r="V374" s="626"/>
      <c r="W374" s="626"/>
      <c r="X374" s="626"/>
      <c r="Y374" s="626"/>
      <c r="Z374" s="626"/>
      <c r="AA374" s="626"/>
      <c r="AB374" s="626"/>
      <c r="AC374" s="626"/>
      <c r="AD374" s="626"/>
      <c r="AE374" s="626"/>
      <c r="AF374" s="626"/>
      <c r="AG374" s="626"/>
      <c r="AH374" s="626"/>
      <c r="AI374" s="626"/>
      <c r="AJ374" s="626"/>
      <c r="AK374" s="626"/>
      <c r="AL374" s="626"/>
      <c r="AM374" s="626"/>
      <c r="AN374" s="626"/>
      <c r="AO374" s="626"/>
      <c r="AP374" s="626"/>
      <c r="AQ374" s="626"/>
      <c r="AR374" s="626"/>
      <c r="AS374" s="626"/>
      <c r="AT374" s="626"/>
    </row>
    <row r="375" spans="3:46" x14ac:dyDescent="0.35">
      <c r="C375" s="626"/>
      <c r="D375" s="626"/>
      <c r="E375" s="626"/>
      <c r="F375" s="626"/>
      <c r="G375" s="626"/>
      <c r="H375" s="626"/>
      <c r="I375" s="626"/>
      <c r="J375" s="626"/>
      <c r="K375" s="626"/>
      <c r="L375" s="626"/>
      <c r="M375" s="626"/>
      <c r="N375" s="626"/>
      <c r="O375" s="626"/>
      <c r="P375" s="626"/>
      <c r="Q375" s="626"/>
      <c r="R375" s="626"/>
      <c r="S375" s="626"/>
      <c r="T375" s="626"/>
      <c r="U375" s="626"/>
      <c r="V375" s="626"/>
      <c r="W375" s="626"/>
      <c r="X375" s="626"/>
      <c r="Y375" s="626"/>
      <c r="Z375" s="626"/>
      <c r="AA375" s="626"/>
      <c r="AB375" s="626"/>
      <c r="AC375" s="626"/>
      <c r="AD375" s="626"/>
      <c r="AE375" s="626"/>
      <c r="AF375" s="626"/>
      <c r="AG375" s="626"/>
      <c r="AH375" s="626"/>
      <c r="AI375" s="626"/>
      <c r="AJ375" s="626"/>
      <c r="AK375" s="626"/>
      <c r="AL375" s="626"/>
      <c r="AM375" s="626"/>
      <c r="AN375" s="626"/>
      <c r="AO375" s="626"/>
      <c r="AP375" s="626"/>
      <c r="AQ375" s="626"/>
      <c r="AR375" s="626"/>
      <c r="AS375" s="626"/>
      <c r="AT375" s="626"/>
    </row>
    <row r="376" spans="3:46" x14ac:dyDescent="0.35">
      <c r="C376" s="626"/>
      <c r="D376" s="626"/>
      <c r="E376" s="626"/>
      <c r="F376" s="626"/>
      <c r="G376" s="626"/>
      <c r="H376" s="626"/>
      <c r="I376" s="626"/>
      <c r="J376" s="626"/>
      <c r="K376" s="626"/>
      <c r="L376" s="626"/>
      <c r="M376" s="626"/>
      <c r="N376" s="626"/>
      <c r="O376" s="626"/>
      <c r="P376" s="626"/>
      <c r="Q376" s="626"/>
      <c r="R376" s="626"/>
      <c r="S376" s="626"/>
      <c r="T376" s="626"/>
      <c r="U376" s="626"/>
      <c r="V376" s="626"/>
      <c r="W376" s="626"/>
      <c r="X376" s="626"/>
      <c r="Y376" s="626"/>
      <c r="Z376" s="626"/>
      <c r="AA376" s="626"/>
      <c r="AB376" s="626"/>
      <c r="AC376" s="626"/>
      <c r="AD376" s="626"/>
      <c r="AE376" s="626"/>
      <c r="AF376" s="626"/>
      <c r="AG376" s="626"/>
      <c r="AH376" s="626"/>
      <c r="AI376" s="626"/>
      <c r="AJ376" s="626"/>
      <c r="AK376" s="626"/>
      <c r="AL376" s="626"/>
      <c r="AM376" s="626"/>
      <c r="AN376" s="626"/>
      <c r="AO376" s="626"/>
      <c r="AP376" s="626"/>
      <c r="AQ376" s="626"/>
      <c r="AR376" s="626"/>
      <c r="AS376" s="626"/>
      <c r="AT376" s="626"/>
    </row>
    <row r="377" spans="3:46" x14ac:dyDescent="0.35">
      <c r="C377" s="626"/>
      <c r="D377" s="626"/>
      <c r="E377" s="626"/>
      <c r="F377" s="626"/>
      <c r="G377" s="626"/>
      <c r="H377" s="626"/>
      <c r="I377" s="626"/>
      <c r="J377" s="626"/>
      <c r="K377" s="626"/>
      <c r="L377" s="626"/>
      <c r="M377" s="626"/>
      <c r="N377" s="626"/>
      <c r="O377" s="626"/>
      <c r="P377" s="626"/>
      <c r="Q377" s="626"/>
      <c r="R377" s="626"/>
      <c r="S377" s="626"/>
      <c r="T377" s="626"/>
      <c r="U377" s="626"/>
      <c r="V377" s="626"/>
      <c r="W377" s="626"/>
      <c r="X377" s="626"/>
      <c r="Y377" s="626"/>
      <c r="Z377" s="626"/>
      <c r="AA377" s="626"/>
      <c r="AB377" s="626"/>
      <c r="AC377" s="626"/>
      <c r="AD377" s="626"/>
      <c r="AE377" s="626"/>
      <c r="AF377" s="626"/>
      <c r="AG377" s="626"/>
      <c r="AH377" s="626"/>
      <c r="AI377" s="626"/>
      <c r="AJ377" s="626"/>
      <c r="AK377" s="626"/>
      <c r="AL377" s="626"/>
      <c r="AM377" s="626"/>
      <c r="AN377" s="626"/>
      <c r="AO377" s="626"/>
      <c r="AP377" s="626"/>
      <c r="AQ377" s="626"/>
      <c r="AR377" s="626"/>
      <c r="AS377" s="626"/>
      <c r="AT377" s="626"/>
    </row>
    <row r="378" spans="3:46" x14ac:dyDescent="0.35">
      <c r="C378" s="626"/>
      <c r="D378" s="626"/>
      <c r="E378" s="626"/>
      <c r="F378" s="626"/>
      <c r="G378" s="626"/>
      <c r="H378" s="626"/>
      <c r="I378" s="626"/>
      <c r="J378" s="626"/>
      <c r="K378" s="626"/>
      <c r="L378" s="626"/>
      <c r="M378" s="626"/>
      <c r="N378" s="626"/>
      <c r="O378" s="626"/>
      <c r="P378" s="626"/>
      <c r="Q378" s="626"/>
      <c r="R378" s="626"/>
      <c r="S378" s="626"/>
      <c r="T378" s="626"/>
      <c r="U378" s="626"/>
      <c r="V378" s="626"/>
      <c r="W378" s="626"/>
      <c r="X378" s="626"/>
      <c r="Y378" s="626"/>
      <c r="Z378" s="626"/>
      <c r="AA378" s="626"/>
      <c r="AB378" s="626"/>
      <c r="AC378" s="626"/>
      <c r="AD378" s="626"/>
      <c r="AE378" s="626"/>
      <c r="AF378" s="626"/>
      <c r="AG378" s="626"/>
      <c r="AH378" s="626"/>
      <c r="AI378" s="626"/>
      <c r="AJ378" s="626"/>
      <c r="AK378" s="626"/>
      <c r="AL378" s="626"/>
      <c r="AM378" s="626"/>
      <c r="AN378" s="626"/>
      <c r="AO378" s="626"/>
      <c r="AP378" s="626"/>
      <c r="AQ378" s="626"/>
      <c r="AR378" s="626"/>
      <c r="AS378" s="626"/>
      <c r="AT378" s="626"/>
    </row>
    <row r="379" spans="3:46" x14ac:dyDescent="0.35">
      <c r="C379" s="626"/>
      <c r="D379" s="626"/>
      <c r="E379" s="626"/>
      <c r="F379" s="626"/>
      <c r="G379" s="626"/>
      <c r="H379" s="626"/>
      <c r="I379" s="626"/>
      <c r="J379" s="626"/>
      <c r="K379" s="626"/>
      <c r="L379" s="626"/>
      <c r="M379" s="626"/>
      <c r="N379" s="626"/>
      <c r="O379" s="626"/>
      <c r="P379" s="626"/>
      <c r="Q379" s="626"/>
      <c r="R379" s="626"/>
      <c r="S379" s="626"/>
      <c r="T379" s="626"/>
      <c r="U379" s="626"/>
      <c r="V379" s="626"/>
      <c r="W379" s="626"/>
      <c r="X379" s="626"/>
      <c r="Y379" s="626"/>
      <c r="Z379" s="626"/>
      <c r="AA379" s="626"/>
      <c r="AB379" s="626"/>
      <c r="AC379" s="626"/>
      <c r="AD379" s="626"/>
      <c r="AE379" s="626"/>
      <c r="AF379" s="626"/>
      <c r="AG379" s="626"/>
      <c r="AH379" s="626"/>
      <c r="AI379" s="626"/>
      <c r="AJ379" s="626"/>
      <c r="AK379" s="626"/>
      <c r="AL379" s="626"/>
      <c r="AM379" s="626"/>
      <c r="AN379" s="626"/>
      <c r="AO379" s="626"/>
      <c r="AP379" s="626"/>
      <c r="AQ379" s="626"/>
      <c r="AR379" s="626"/>
      <c r="AS379" s="626"/>
      <c r="AT379" s="626"/>
    </row>
    <row r="380" spans="3:46" x14ac:dyDescent="0.35">
      <c r="C380" s="626"/>
      <c r="D380" s="626"/>
      <c r="E380" s="626"/>
      <c r="F380" s="626"/>
      <c r="G380" s="626"/>
      <c r="H380" s="626"/>
      <c r="I380" s="626"/>
      <c r="J380" s="626"/>
      <c r="K380" s="626"/>
      <c r="L380" s="626"/>
      <c r="M380" s="626"/>
      <c r="N380" s="626"/>
      <c r="O380" s="626"/>
      <c r="P380" s="626"/>
      <c r="Q380" s="626"/>
      <c r="R380" s="626"/>
      <c r="S380" s="626"/>
      <c r="T380" s="626"/>
      <c r="U380" s="626"/>
      <c r="V380" s="626"/>
      <c r="W380" s="626"/>
      <c r="X380" s="626"/>
      <c r="Y380" s="626"/>
      <c r="Z380" s="626"/>
      <c r="AA380" s="626"/>
      <c r="AB380" s="626"/>
      <c r="AC380" s="626"/>
      <c r="AD380" s="626"/>
      <c r="AE380" s="626"/>
      <c r="AF380" s="626"/>
      <c r="AG380" s="626"/>
      <c r="AH380" s="626"/>
      <c r="AI380" s="626"/>
      <c r="AJ380" s="626"/>
      <c r="AK380" s="626"/>
      <c r="AL380" s="626"/>
      <c r="AM380" s="626"/>
      <c r="AN380" s="626"/>
      <c r="AO380" s="626"/>
      <c r="AP380" s="626"/>
      <c r="AQ380" s="626"/>
      <c r="AR380" s="626"/>
      <c r="AS380" s="626"/>
      <c r="AT380" s="626"/>
    </row>
    <row r="381" spans="3:46" x14ac:dyDescent="0.35">
      <c r="C381" s="626"/>
      <c r="D381" s="626"/>
      <c r="E381" s="626"/>
      <c r="F381" s="626"/>
      <c r="G381" s="626"/>
      <c r="H381" s="626"/>
      <c r="I381" s="626"/>
      <c r="J381" s="626"/>
      <c r="K381" s="626"/>
      <c r="L381" s="626"/>
      <c r="M381" s="626"/>
      <c r="N381" s="626"/>
      <c r="O381" s="626"/>
      <c r="P381" s="626"/>
      <c r="Q381" s="626"/>
      <c r="R381" s="626"/>
      <c r="S381" s="626"/>
      <c r="T381" s="626"/>
      <c r="U381" s="626"/>
      <c r="V381" s="626"/>
      <c r="W381" s="626"/>
      <c r="X381" s="626"/>
      <c r="Y381" s="626"/>
      <c r="Z381" s="626"/>
      <c r="AA381" s="626"/>
      <c r="AB381" s="626"/>
      <c r="AC381" s="626"/>
      <c r="AD381" s="626"/>
      <c r="AE381" s="626"/>
      <c r="AF381" s="626"/>
      <c r="AG381" s="626"/>
      <c r="AH381" s="626"/>
      <c r="AI381" s="626"/>
      <c r="AJ381" s="626"/>
      <c r="AK381" s="626"/>
      <c r="AL381" s="626"/>
      <c r="AM381" s="626"/>
      <c r="AN381" s="626"/>
      <c r="AO381" s="626"/>
      <c r="AP381" s="626"/>
      <c r="AQ381" s="626"/>
      <c r="AR381" s="626"/>
      <c r="AS381" s="626"/>
      <c r="AT381" s="626"/>
    </row>
    <row r="382" spans="3:46" x14ac:dyDescent="0.35">
      <c r="C382" s="626"/>
      <c r="D382" s="626"/>
      <c r="E382" s="626"/>
      <c r="F382" s="626"/>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6"/>
      <c r="AF382" s="626"/>
      <c r="AG382" s="626"/>
      <c r="AH382" s="626"/>
      <c r="AI382" s="626"/>
      <c r="AJ382" s="626"/>
      <c r="AK382" s="626"/>
      <c r="AL382" s="626"/>
      <c r="AM382" s="626"/>
      <c r="AN382" s="626"/>
      <c r="AO382" s="626"/>
      <c r="AP382" s="626"/>
      <c r="AQ382" s="626"/>
      <c r="AR382" s="626"/>
      <c r="AS382" s="626"/>
      <c r="AT382" s="626"/>
    </row>
    <row r="383" spans="3:46" x14ac:dyDescent="0.35">
      <c r="C383" s="626"/>
      <c r="D383" s="626"/>
      <c r="E383" s="626"/>
      <c r="F383" s="626"/>
      <c r="G383" s="626"/>
      <c r="H383" s="626"/>
      <c r="I383" s="626"/>
      <c r="J383" s="626"/>
      <c r="K383" s="626"/>
      <c r="L383" s="626"/>
      <c r="M383" s="626"/>
      <c r="N383" s="626"/>
      <c r="O383" s="626"/>
      <c r="P383" s="626"/>
      <c r="Q383" s="626"/>
      <c r="R383" s="626"/>
      <c r="S383" s="626"/>
      <c r="T383" s="626"/>
      <c r="U383" s="626"/>
      <c r="V383" s="626"/>
      <c r="W383" s="626"/>
      <c r="X383" s="626"/>
      <c r="Y383" s="626"/>
      <c r="Z383" s="626"/>
      <c r="AA383" s="626"/>
      <c r="AB383" s="626"/>
      <c r="AC383" s="626"/>
      <c r="AD383" s="626"/>
      <c r="AE383" s="626"/>
      <c r="AF383" s="626"/>
      <c r="AG383" s="626"/>
      <c r="AH383" s="626"/>
      <c r="AI383" s="626"/>
      <c r="AJ383" s="626"/>
      <c r="AK383" s="626"/>
      <c r="AL383" s="626"/>
      <c r="AM383" s="626"/>
      <c r="AN383" s="626"/>
      <c r="AO383" s="626"/>
      <c r="AP383" s="626"/>
      <c r="AQ383" s="626"/>
      <c r="AR383" s="626"/>
      <c r="AS383" s="626"/>
      <c r="AT383" s="626"/>
    </row>
    <row r="384" spans="3:46" x14ac:dyDescent="0.35">
      <c r="C384" s="626"/>
      <c r="D384" s="626"/>
      <c r="E384" s="626"/>
      <c r="F384" s="626"/>
      <c r="G384" s="626"/>
      <c r="H384" s="626"/>
      <c r="I384" s="626"/>
      <c r="J384" s="626"/>
      <c r="K384" s="626"/>
      <c r="L384" s="626"/>
      <c r="M384" s="626"/>
      <c r="N384" s="626"/>
      <c r="O384" s="626"/>
      <c r="P384" s="626"/>
      <c r="Q384" s="626"/>
      <c r="R384" s="626"/>
      <c r="S384" s="626"/>
      <c r="T384" s="626"/>
      <c r="U384" s="626"/>
      <c r="V384" s="626"/>
      <c r="W384" s="626"/>
      <c r="X384" s="626"/>
      <c r="Y384" s="626"/>
      <c r="Z384" s="626"/>
      <c r="AA384" s="626"/>
      <c r="AB384" s="626"/>
      <c r="AC384" s="626"/>
      <c r="AD384" s="626"/>
      <c r="AE384" s="626"/>
      <c r="AF384" s="626"/>
      <c r="AG384" s="626"/>
      <c r="AH384" s="626"/>
      <c r="AI384" s="626"/>
      <c r="AJ384" s="626"/>
      <c r="AK384" s="626"/>
      <c r="AL384" s="626"/>
      <c r="AM384" s="626"/>
      <c r="AN384" s="626"/>
      <c r="AO384" s="626"/>
      <c r="AP384" s="626"/>
      <c r="AQ384" s="626"/>
      <c r="AR384" s="626"/>
      <c r="AS384" s="626"/>
      <c r="AT384" s="626"/>
    </row>
    <row r="385" spans="3:46" x14ac:dyDescent="0.35">
      <c r="C385" s="626"/>
      <c r="D385" s="626"/>
      <c r="E385" s="626"/>
      <c r="F385" s="626"/>
      <c r="G385" s="626"/>
      <c r="H385" s="626"/>
      <c r="I385" s="626"/>
      <c r="J385" s="626"/>
      <c r="K385" s="626"/>
      <c r="L385" s="626"/>
      <c r="M385" s="626"/>
      <c r="N385" s="626"/>
      <c r="O385" s="626"/>
      <c r="P385" s="626"/>
      <c r="Q385" s="626"/>
      <c r="R385" s="626"/>
      <c r="S385" s="626"/>
      <c r="T385" s="626"/>
      <c r="U385" s="626"/>
      <c r="V385" s="626"/>
      <c r="W385" s="626"/>
      <c r="X385" s="626"/>
      <c r="Y385" s="626"/>
      <c r="Z385" s="626"/>
      <c r="AA385" s="626"/>
      <c r="AB385" s="626"/>
      <c r="AC385" s="626"/>
      <c r="AD385" s="626"/>
      <c r="AE385" s="626"/>
      <c r="AF385" s="626"/>
      <c r="AG385" s="626"/>
      <c r="AH385" s="626"/>
      <c r="AI385" s="626"/>
      <c r="AJ385" s="626"/>
      <c r="AK385" s="626"/>
      <c r="AL385" s="626"/>
      <c r="AM385" s="626"/>
      <c r="AN385" s="626"/>
      <c r="AO385" s="626"/>
      <c r="AP385" s="626"/>
      <c r="AQ385" s="626"/>
      <c r="AR385" s="626"/>
      <c r="AS385" s="626"/>
      <c r="AT385" s="626"/>
    </row>
    <row r="386" spans="3:46" x14ac:dyDescent="0.35">
      <c r="C386" s="626"/>
      <c r="D386" s="626"/>
      <c r="E386" s="626"/>
      <c r="F386" s="626"/>
      <c r="G386" s="626"/>
      <c r="H386" s="626"/>
      <c r="I386" s="626"/>
      <c r="J386" s="626"/>
      <c r="K386" s="626"/>
      <c r="L386" s="626"/>
      <c r="M386" s="626"/>
      <c r="N386" s="626"/>
      <c r="O386" s="626"/>
      <c r="P386" s="626"/>
      <c r="Q386" s="626"/>
      <c r="R386" s="626"/>
      <c r="S386" s="626"/>
      <c r="T386" s="626"/>
      <c r="U386" s="626"/>
      <c r="V386" s="626"/>
      <c r="W386" s="626"/>
      <c r="X386" s="626"/>
      <c r="Y386" s="626"/>
      <c r="Z386" s="626"/>
      <c r="AA386" s="626"/>
      <c r="AB386" s="626"/>
      <c r="AC386" s="626"/>
      <c r="AD386" s="626"/>
      <c r="AE386" s="626"/>
      <c r="AF386" s="626"/>
      <c r="AG386" s="626"/>
      <c r="AH386" s="626"/>
      <c r="AI386" s="626"/>
      <c r="AJ386" s="626"/>
      <c r="AK386" s="626"/>
      <c r="AL386" s="626"/>
      <c r="AM386" s="626"/>
      <c r="AN386" s="626"/>
      <c r="AO386" s="626"/>
      <c r="AP386" s="626"/>
      <c r="AQ386" s="626"/>
      <c r="AR386" s="626"/>
      <c r="AS386" s="626"/>
      <c r="AT386" s="626"/>
    </row>
    <row r="387" spans="3:46" x14ac:dyDescent="0.35">
      <c r="C387" s="626"/>
      <c r="D387" s="626"/>
      <c r="E387" s="626"/>
      <c r="F387" s="626"/>
      <c r="G387" s="626"/>
      <c r="H387" s="626"/>
      <c r="I387" s="626"/>
      <c r="J387" s="626"/>
      <c r="K387" s="626"/>
      <c r="L387" s="626"/>
      <c r="M387" s="626"/>
      <c r="N387" s="626"/>
      <c r="O387" s="626"/>
      <c r="P387" s="626"/>
      <c r="Q387" s="626"/>
      <c r="R387" s="626"/>
      <c r="S387" s="626"/>
      <c r="T387" s="626"/>
      <c r="U387" s="626"/>
      <c r="V387" s="626"/>
      <c r="W387" s="626"/>
      <c r="X387" s="626"/>
      <c r="Y387" s="626"/>
      <c r="Z387" s="626"/>
      <c r="AA387" s="626"/>
      <c r="AB387" s="626"/>
      <c r="AC387" s="626"/>
      <c r="AD387" s="626"/>
      <c r="AE387" s="626"/>
      <c r="AF387" s="626"/>
      <c r="AG387" s="626"/>
      <c r="AH387" s="626"/>
      <c r="AI387" s="626"/>
      <c r="AJ387" s="626"/>
      <c r="AK387" s="626"/>
      <c r="AL387" s="626"/>
      <c r="AM387" s="626"/>
      <c r="AN387" s="626"/>
      <c r="AO387" s="626"/>
      <c r="AP387" s="626"/>
      <c r="AQ387" s="626"/>
      <c r="AR387" s="626"/>
      <c r="AS387" s="626"/>
      <c r="AT387" s="626"/>
    </row>
    <row r="388" spans="3:46" x14ac:dyDescent="0.35">
      <c r="C388" s="626"/>
      <c r="D388" s="626"/>
      <c r="E388" s="626"/>
      <c r="F388" s="626"/>
      <c r="G388" s="626"/>
      <c r="H388" s="626"/>
      <c r="I388" s="626"/>
      <c r="J388" s="626"/>
      <c r="K388" s="626"/>
      <c r="L388" s="626"/>
      <c r="M388" s="626"/>
      <c r="N388" s="626"/>
      <c r="O388" s="626"/>
      <c r="P388" s="626"/>
      <c r="Q388" s="626"/>
      <c r="R388" s="626"/>
      <c r="S388" s="626"/>
      <c r="T388" s="626"/>
      <c r="U388" s="626"/>
      <c r="V388" s="626"/>
      <c r="W388" s="626"/>
      <c r="X388" s="626"/>
      <c r="Y388" s="626"/>
      <c r="Z388" s="626"/>
      <c r="AA388" s="626"/>
      <c r="AB388" s="626"/>
      <c r="AC388" s="626"/>
      <c r="AD388" s="626"/>
      <c r="AE388" s="626"/>
      <c r="AF388" s="626"/>
      <c r="AG388" s="626"/>
      <c r="AH388" s="626"/>
      <c r="AI388" s="626"/>
      <c r="AJ388" s="626"/>
      <c r="AK388" s="626"/>
      <c r="AL388" s="626"/>
      <c r="AM388" s="626"/>
      <c r="AN388" s="626"/>
      <c r="AO388" s="626"/>
      <c r="AP388" s="626"/>
      <c r="AQ388" s="626"/>
      <c r="AR388" s="626"/>
      <c r="AS388" s="626"/>
      <c r="AT388" s="626"/>
    </row>
    <row r="389" spans="3:46" x14ac:dyDescent="0.35">
      <c r="C389" s="626"/>
      <c r="D389" s="626"/>
      <c r="E389" s="626"/>
      <c r="F389" s="626"/>
      <c r="G389" s="626"/>
      <c r="H389" s="626"/>
      <c r="I389" s="626"/>
      <c r="J389" s="626"/>
      <c r="K389" s="626"/>
      <c r="L389" s="626"/>
      <c r="M389" s="626"/>
      <c r="N389" s="626"/>
      <c r="O389" s="626"/>
      <c r="P389" s="626"/>
      <c r="Q389" s="626"/>
      <c r="R389" s="626"/>
      <c r="S389" s="626"/>
      <c r="T389" s="626"/>
      <c r="U389" s="626"/>
      <c r="V389" s="626"/>
      <c r="W389" s="626"/>
      <c r="X389" s="626"/>
      <c r="Y389" s="626"/>
      <c r="Z389" s="626"/>
      <c r="AA389" s="626"/>
      <c r="AB389" s="626"/>
      <c r="AC389" s="626"/>
      <c r="AD389" s="626"/>
      <c r="AE389" s="626"/>
      <c r="AF389" s="626"/>
      <c r="AG389" s="626"/>
      <c r="AH389" s="626"/>
      <c r="AI389" s="626"/>
      <c r="AJ389" s="626"/>
      <c r="AK389" s="626"/>
      <c r="AL389" s="626"/>
      <c r="AM389" s="626"/>
      <c r="AN389" s="626"/>
      <c r="AO389" s="626"/>
      <c r="AP389" s="626"/>
      <c r="AQ389" s="626"/>
      <c r="AR389" s="626"/>
      <c r="AS389" s="626"/>
      <c r="AT389" s="626"/>
    </row>
    <row r="390" spans="3:46" x14ac:dyDescent="0.35">
      <c r="C390" s="626"/>
      <c r="D390" s="626"/>
      <c r="E390" s="626"/>
      <c r="F390" s="626"/>
      <c r="G390" s="626"/>
      <c r="H390" s="626"/>
      <c r="I390" s="626"/>
      <c r="J390" s="626"/>
      <c r="K390" s="626"/>
      <c r="L390" s="626"/>
      <c r="M390" s="626"/>
      <c r="N390" s="626"/>
      <c r="O390" s="626"/>
      <c r="P390" s="626"/>
      <c r="Q390" s="626"/>
      <c r="R390" s="626"/>
      <c r="S390" s="626"/>
      <c r="T390" s="626"/>
      <c r="U390" s="626"/>
      <c r="V390" s="626"/>
      <c r="W390" s="626"/>
      <c r="X390" s="626"/>
      <c r="Y390" s="626"/>
      <c r="Z390" s="626"/>
      <c r="AA390" s="626"/>
      <c r="AB390" s="626"/>
      <c r="AC390" s="626"/>
      <c r="AD390" s="626"/>
      <c r="AE390" s="626"/>
      <c r="AF390" s="626"/>
      <c r="AG390" s="626"/>
      <c r="AH390" s="626"/>
      <c r="AI390" s="626"/>
      <c r="AJ390" s="626"/>
      <c r="AK390" s="626"/>
      <c r="AL390" s="626"/>
      <c r="AM390" s="626"/>
      <c r="AN390" s="626"/>
      <c r="AO390" s="626"/>
      <c r="AP390" s="626"/>
      <c r="AQ390" s="626"/>
      <c r="AR390" s="626"/>
      <c r="AS390" s="626"/>
      <c r="AT390" s="626"/>
    </row>
    <row r="391" spans="3:46" x14ac:dyDescent="0.35">
      <c r="C391" s="626"/>
      <c r="D391" s="626"/>
      <c r="E391" s="626"/>
      <c r="F391" s="626"/>
      <c r="G391" s="626"/>
      <c r="H391" s="626"/>
      <c r="I391" s="626"/>
      <c r="J391" s="626"/>
      <c r="K391" s="626"/>
      <c r="L391" s="626"/>
      <c r="M391" s="626"/>
      <c r="N391" s="626"/>
      <c r="O391" s="626"/>
      <c r="P391" s="626"/>
      <c r="Q391" s="626"/>
      <c r="R391" s="626"/>
      <c r="S391" s="626"/>
      <c r="T391" s="626"/>
      <c r="U391" s="626"/>
      <c r="V391" s="626"/>
      <c r="W391" s="626"/>
      <c r="X391" s="626"/>
      <c r="Y391" s="626"/>
      <c r="Z391" s="626"/>
      <c r="AA391" s="626"/>
      <c r="AB391" s="626"/>
      <c r="AC391" s="626"/>
      <c r="AD391" s="626"/>
      <c r="AE391" s="626"/>
      <c r="AF391" s="626"/>
      <c r="AG391" s="626"/>
      <c r="AH391" s="626"/>
      <c r="AI391" s="626"/>
      <c r="AJ391" s="626"/>
      <c r="AK391" s="626"/>
      <c r="AL391" s="626"/>
      <c r="AM391" s="626"/>
      <c r="AN391" s="626"/>
      <c r="AO391" s="626"/>
      <c r="AP391" s="626"/>
      <c r="AQ391" s="626"/>
      <c r="AR391" s="626"/>
      <c r="AS391" s="626"/>
      <c r="AT391" s="626"/>
    </row>
    <row r="392" spans="3:46" x14ac:dyDescent="0.35">
      <c r="C392" s="626"/>
      <c r="D392" s="626"/>
      <c r="E392" s="626"/>
      <c r="F392" s="626"/>
      <c r="G392" s="626"/>
      <c r="H392" s="626"/>
      <c r="I392" s="626"/>
      <c r="J392" s="626"/>
      <c r="K392" s="626"/>
      <c r="L392" s="626"/>
      <c r="M392" s="626"/>
      <c r="N392" s="626"/>
      <c r="O392" s="626"/>
      <c r="P392" s="626"/>
      <c r="Q392" s="626"/>
      <c r="R392" s="626"/>
      <c r="S392" s="626"/>
      <c r="T392" s="626"/>
      <c r="U392" s="626"/>
      <c r="V392" s="626"/>
      <c r="W392" s="626"/>
      <c r="X392" s="626"/>
      <c r="Y392" s="626"/>
      <c r="Z392" s="626"/>
      <c r="AA392" s="626"/>
      <c r="AB392" s="626"/>
      <c r="AC392" s="626"/>
      <c r="AD392" s="626"/>
      <c r="AE392" s="626"/>
      <c r="AF392" s="626"/>
      <c r="AG392" s="626"/>
      <c r="AH392" s="626"/>
      <c r="AI392" s="626"/>
      <c r="AJ392" s="626"/>
      <c r="AK392" s="626"/>
      <c r="AL392" s="626"/>
      <c r="AM392" s="626"/>
      <c r="AN392" s="626"/>
      <c r="AO392" s="626"/>
      <c r="AP392" s="626"/>
      <c r="AQ392" s="626"/>
      <c r="AR392" s="626"/>
      <c r="AS392" s="626"/>
      <c r="AT392" s="626"/>
    </row>
    <row r="393" spans="3:46" x14ac:dyDescent="0.35">
      <c r="C393" s="626"/>
      <c r="D393" s="626"/>
      <c r="E393" s="626"/>
      <c r="F393" s="626"/>
      <c r="G393" s="626"/>
      <c r="H393" s="626"/>
      <c r="I393" s="626"/>
      <c r="J393" s="626"/>
      <c r="K393" s="626"/>
      <c r="L393" s="626"/>
      <c r="M393" s="626"/>
      <c r="N393" s="626"/>
      <c r="O393" s="626"/>
      <c r="P393" s="626"/>
      <c r="Q393" s="626"/>
      <c r="R393" s="626"/>
      <c r="S393" s="626"/>
      <c r="T393" s="626"/>
      <c r="U393" s="626"/>
      <c r="V393" s="626"/>
      <c r="W393" s="626"/>
      <c r="X393" s="626"/>
      <c r="Y393" s="626"/>
      <c r="Z393" s="626"/>
      <c r="AA393" s="626"/>
      <c r="AB393" s="626"/>
      <c r="AC393" s="626"/>
      <c r="AD393" s="626"/>
      <c r="AE393" s="626"/>
      <c r="AF393" s="626"/>
      <c r="AG393" s="626"/>
      <c r="AH393" s="626"/>
      <c r="AI393" s="626"/>
      <c r="AJ393" s="626"/>
      <c r="AK393" s="626"/>
      <c r="AL393" s="626"/>
      <c r="AM393" s="626"/>
      <c r="AN393" s="626"/>
      <c r="AO393" s="626"/>
      <c r="AP393" s="626"/>
      <c r="AQ393" s="626"/>
      <c r="AR393" s="626"/>
      <c r="AS393" s="626"/>
      <c r="AT393" s="626"/>
    </row>
    <row r="394" spans="3:46" x14ac:dyDescent="0.35">
      <c r="C394" s="626"/>
      <c r="D394" s="626"/>
      <c r="E394" s="626"/>
      <c r="F394" s="626"/>
      <c r="G394" s="626"/>
      <c r="H394" s="626"/>
      <c r="I394" s="626"/>
      <c r="J394" s="626"/>
      <c r="K394" s="626"/>
      <c r="L394" s="626"/>
      <c r="M394" s="626"/>
      <c r="N394" s="626"/>
      <c r="O394" s="626"/>
      <c r="P394" s="626"/>
      <c r="Q394" s="626"/>
      <c r="R394" s="626"/>
      <c r="S394" s="626"/>
      <c r="T394" s="626"/>
      <c r="U394" s="626"/>
      <c r="V394" s="626"/>
      <c r="W394" s="626"/>
      <c r="X394" s="626"/>
      <c r="Y394" s="626"/>
      <c r="Z394" s="626"/>
      <c r="AA394" s="626"/>
      <c r="AB394" s="626"/>
      <c r="AC394" s="626"/>
      <c r="AD394" s="626"/>
      <c r="AE394" s="626"/>
      <c r="AF394" s="626"/>
      <c r="AG394" s="626"/>
      <c r="AH394" s="626"/>
      <c r="AI394" s="626"/>
      <c r="AJ394" s="626"/>
      <c r="AK394" s="626"/>
      <c r="AL394" s="626"/>
      <c r="AM394" s="626"/>
      <c r="AN394" s="626"/>
      <c r="AO394" s="626"/>
      <c r="AP394" s="626"/>
      <c r="AQ394" s="626"/>
      <c r="AR394" s="626"/>
      <c r="AS394" s="626"/>
      <c r="AT394" s="626"/>
    </row>
    <row r="395" spans="3:46" x14ac:dyDescent="0.35">
      <c r="C395" s="626"/>
      <c r="D395" s="626"/>
      <c r="E395" s="626"/>
      <c r="F395" s="626"/>
      <c r="G395" s="626"/>
      <c r="H395" s="626"/>
      <c r="I395" s="626"/>
      <c r="J395" s="626"/>
      <c r="K395" s="626"/>
      <c r="L395" s="626"/>
      <c r="M395" s="626"/>
      <c r="N395" s="626"/>
      <c r="O395" s="626"/>
      <c r="P395" s="626"/>
      <c r="Q395" s="626"/>
      <c r="R395" s="626"/>
      <c r="S395" s="626"/>
      <c r="T395" s="626"/>
      <c r="U395" s="626"/>
      <c r="V395" s="626"/>
      <c r="W395" s="626"/>
      <c r="X395" s="626"/>
      <c r="Y395" s="626"/>
      <c r="Z395" s="626"/>
      <c r="AA395" s="626"/>
      <c r="AB395" s="626"/>
      <c r="AC395" s="626"/>
      <c r="AD395" s="626"/>
      <c r="AE395" s="626"/>
      <c r="AF395" s="626"/>
      <c r="AG395" s="626"/>
      <c r="AH395" s="626"/>
      <c r="AI395" s="626"/>
      <c r="AJ395" s="626"/>
      <c r="AK395" s="626"/>
      <c r="AL395" s="626"/>
      <c r="AM395" s="626"/>
      <c r="AN395" s="626"/>
      <c r="AO395" s="626"/>
      <c r="AP395" s="626"/>
      <c r="AQ395" s="626"/>
      <c r="AR395" s="626"/>
      <c r="AS395" s="626"/>
      <c r="AT395" s="626"/>
    </row>
    <row r="396" spans="3:46" x14ac:dyDescent="0.35">
      <c r="C396" s="626"/>
      <c r="D396" s="626"/>
      <c r="E396" s="626"/>
      <c r="F396" s="626"/>
      <c r="G396" s="626"/>
      <c r="H396" s="626"/>
      <c r="I396" s="626"/>
      <c r="J396" s="626"/>
      <c r="K396" s="626"/>
      <c r="L396" s="626"/>
      <c r="M396" s="626"/>
      <c r="N396" s="626"/>
      <c r="O396" s="626"/>
      <c r="P396" s="626"/>
      <c r="Q396" s="626"/>
      <c r="R396" s="626"/>
      <c r="S396" s="626"/>
      <c r="T396" s="626"/>
      <c r="U396" s="626"/>
      <c r="V396" s="626"/>
      <c r="W396" s="626"/>
      <c r="X396" s="626"/>
      <c r="Y396" s="626"/>
      <c r="Z396" s="626"/>
      <c r="AA396" s="626"/>
      <c r="AB396" s="626"/>
      <c r="AC396" s="626"/>
      <c r="AD396" s="626"/>
      <c r="AE396" s="626"/>
      <c r="AF396" s="626"/>
      <c r="AG396" s="626"/>
      <c r="AH396" s="626"/>
      <c r="AI396" s="626"/>
      <c r="AJ396" s="626"/>
      <c r="AK396" s="626"/>
      <c r="AL396" s="626"/>
      <c r="AM396" s="626"/>
      <c r="AN396" s="626"/>
      <c r="AO396" s="626"/>
      <c r="AP396" s="626"/>
      <c r="AQ396" s="626"/>
      <c r="AR396" s="626"/>
      <c r="AS396" s="626"/>
      <c r="AT396" s="626"/>
    </row>
    <row r="397" spans="3:46" x14ac:dyDescent="0.35">
      <c r="C397" s="626"/>
      <c r="D397" s="626"/>
      <c r="E397" s="626"/>
      <c r="F397" s="626"/>
      <c r="G397" s="626"/>
      <c r="H397" s="626"/>
      <c r="I397" s="626"/>
      <c r="J397" s="626"/>
      <c r="K397" s="626"/>
      <c r="L397" s="626"/>
      <c r="M397" s="626"/>
      <c r="N397" s="626"/>
      <c r="O397" s="626"/>
      <c r="P397" s="626"/>
      <c r="Q397" s="626"/>
      <c r="R397" s="626"/>
      <c r="S397" s="626"/>
      <c r="T397" s="626"/>
      <c r="U397" s="626"/>
      <c r="V397" s="626"/>
      <c r="W397" s="626"/>
      <c r="X397" s="626"/>
      <c r="Y397" s="626"/>
      <c r="Z397" s="626"/>
      <c r="AA397" s="626"/>
      <c r="AB397" s="626"/>
      <c r="AC397" s="626"/>
      <c r="AD397" s="626"/>
      <c r="AE397" s="626"/>
      <c r="AF397" s="626"/>
      <c r="AG397" s="626"/>
      <c r="AH397" s="626"/>
      <c r="AI397" s="626"/>
      <c r="AJ397" s="626"/>
      <c r="AK397" s="626"/>
      <c r="AL397" s="626"/>
      <c r="AM397" s="626"/>
      <c r="AN397" s="626"/>
      <c r="AO397" s="626"/>
      <c r="AP397" s="626"/>
      <c r="AQ397" s="626"/>
      <c r="AR397" s="626"/>
      <c r="AS397" s="626"/>
      <c r="AT397" s="626"/>
    </row>
    <row r="398" spans="3:46" x14ac:dyDescent="0.35">
      <c r="C398" s="626"/>
      <c r="D398" s="626"/>
      <c r="E398" s="626"/>
      <c r="F398" s="626"/>
      <c r="G398" s="626"/>
      <c r="H398" s="626"/>
      <c r="I398" s="626"/>
      <c r="J398" s="626"/>
      <c r="K398" s="626"/>
      <c r="L398" s="626"/>
      <c r="M398" s="626"/>
      <c r="N398" s="626"/>
      <c r="O398" s="626"/>
      <c r="P398" s="626"/>
      <c r="Q398" s="626"/>
      <c r="R398" s="626"/>
      <c r="S398" s="626"/>
      <c r="T398" s="626"/>
      <c r="U398" s="626"/>
      <c r="V398" s="626"/>
      <c r="W398" s="626"/>
      <c r="X398" s="626"/>
      <c r="Y398" s="626"/>
      <c r="Z398" s="626"/>
      <c r="AA398" s="626"/>
      <c r="AB398" s="626"/>
      <c r="AC398" s="626"/>
      <c r="AD398" s="626"/>
      <c r="AE398" s="626"/>
      <c r="AF398" s="626"/>
      <c r="AG398" s="626"/>
      <c r="AH398" s="626"/>
      <c r="AI398" s="626"/>
      <c r="AJ398" s="626"/>
      <c r="AK398" s="626"/>
      <c r="AL398" s="626"/>
      <c r="AM398" s="626"/>
      <c r="AN398" s="626"/>
      <c r="AO398" s="626"/>
      <c r="AP398" s="626"/>
      <c r="AQ398" s="626"/>
      <c r="AR398" s="626"/>
      <c r="AS398" s="626"/>
      <c r="AT398" s="626"/>
    </row>
    <row r="399" spans="3:46" x14ac:dyDescent="0.35">
      <c r="C399" s="626"/>
      <c r="D399" s="626"/>
      <c r="E399" s="626"/>
      <c r="F399" s="626"/>
      <c r="G399" s="626"/>
      <c r="H399" s="626"/>
      <c r="I399" s="626"/>
      <c r="J399" s="626"/>
      <c r="K399" s="626"/>
      <c r="L399" s="626"/>
      <c r="M399" s="626"/>
      <c r="N399" s="626"/>
      <c r="O399" s="626"/>
      <c r="P399" s="626"/>
      <c r="Q399" s="626"/>
      <c r="R399" s="626"/>
      <c r="S399" s="626"/>
      <c r="T399" s="626"/>
      <c r="U399" s="626"/>
      <c r="V399" s="626"/>
      <c r="W399" s="626"/>
      <c r="X399" s="626"/>
      <c r="Y399" s="626"/>
      <c r="Z399" s="626"/>
      <c r="AA399" s="626"/>
      <c r="AB399" s="626"/>
      <c r="AC399" s="626"/>
      <c r="AD399" s="626"/>
      <c r="AE399" s="626"/>
      <c r="AF399" s="626"/>
      <c r="AG399" s="626"/>
      <c r="AH399" s="626"/>
      <c r="AI399" s="626"/>
      <c r="AJ399" s="626"/>
      <c r="AK399" s="626"/>
      <c r="AL399" s="626"/>
      <c r="AM399" s="626"/>
      <c r="AN399" s="626"/>
      <c r="AO399" s="626"/>
      <c r="AP399" s="626"/>
      <c r="AQ399" s="626"/>
      <c r="AR399" s="626"/>
      <c r="AS399" s="626"/>
      <c r="AT399" s="626"/>
    </row>
    <row r="400" spans="3:46" x14ac:dyDescent="0.35">
      <c r="C400" s="626"/>
      <c r="D400" s="626"/>
      <c r="E400" s="626"/>
      <c r="F400" s="626"/>
      <c r="G400" s="626"/>
      <c r="H400" s="626"/>
      <c r="I400" s="626"/>
      <c r="J400" s="626"/>
      <c r="K400" s="626"/>
      <c r="L400" s="626"/>
      <c r="M400" s="626"/>
      <c r="N400" s="626"/>
      <c r="O400" s="626"/>
      <c r="P400" s="626"/>
      <c r="Q400" s="626"/>
      <c r="R400" s="626"/>
      <c r="S400" s="626"/>
      <c r="T400" s="626"/>
      <c r="U400" s="626"/>
      <c r="V400" s="626"/>
      <c r="W400" s="626"/>
      <c r="X400" s="626"/>
      <c r="Y400" s="626"/>
      <c r="Z400" s="626"/>
      <c r="AA400" s="626"/>
      <c r="AB400" s="626"/>
      <c r="AC400" s="626"/>
      <c r="AD400" s="626"/>
      <c r="AE400" s="626"/>
      <c r="AF400" s="626"/>
      <c r="AG400" s="626"/>
      <c r="AH400" s="626"/>
      <c r="AI400" s="626"/>
      <c r="AJ400" s="626"/>
      <c r="AK400" s="626"/>
      <c r="AL400" s="626"/>
      <c r="AM400" s="626"/>
      <c r="AN400" s="626"/>
      <c r="AO400" s="626"/>
      <c r="AP400" s="626"/>
      <c r="AQ400" s="626"/>
      <c r="AR400" s="626"/>
      <c r="AS400" s="626"/>
      <c r="AT400" s="626"/>
    </row>
    <row r="401" spans="3:46" x14ac:dyDescent="0.35">
      <c r="C401" s="626"/>
      <c r="D401" s="626"/>
      <c r="E401" s="626"/>
      <c r="F401" s="626"/>
      <c r="G401" s="626"/>
      <c r="H401" s="626"/>
      <c r="I401" s="626"/>
      <c r="J401" s="626"/>
      <c r="K401" s="626"/>
      <c r="L401" s="626"/>
      <c r="M401" s="626"/>
      <c r="N401" s="626"/>
      <c r="O401" s="626"/>
      <c r="P401" s="626"/>
      <c r="Q401" s="626"/>
      <c r="R401" s="626"/>
      <c r="S401" s="626"/>
      <c r="T401" s="626"/>
      <c r="U401" s="626"/>
      <c r="V401" s="626"/>
      <c r="W401" s="626"/>
      <c r="X401" s="626"/>
      <c r="Y401" s="626"/>
      <c r="Z401" s="626"/>
      <c r="AA401" s="626"/>
      <c r="AB401" s="626"/>
      <c r="AC401" s="626"/>
      <c r="AD401" s="626"/>
      <c r="AE401" s="626"/>
      <c r="AF401" s="626"/>
      <c r="AG401" s="626"/>
      <c r="AH401" s="626"/>
      <c r="AI401" s="626"/>
      <c r="AJ401" s="626"/>
      <c r="AK401" s="626"/>
      <c r="AL401" s="626"/>
      <c r="AM401" s="626"/>
      <c r="AN401" s="626"/>
      <c r="AO401" s="626"/>
      <c r="AP401" s="626"/>
      <c r="AQ401" s="626"/>
      <c r="AR401" s="626"/>
      <c r="AS401" s="626"/>
      <c r="AT401" s="626"/>
    </row>
    <row r="402" spans="3:46" x14ac:dyDescent="0.35">
      <c r="C402" s="626"/>
      <c r="D402" s="626"/>
      <c r="E402" s="626"/>
      <c r="F402" s="626"/>
      <c r="G402" s="626"/>
      <c r="H402" s="626"/>
      <c r="I402" s="626"/>
      <c r="J402" s="626"/>
      <c r="K402" s="626"/>
      <c r="L402" s="626"/>
      <c r="M402" s="626"/>
      <c r="N402" s="626"/>
      <c r="O402" s="626"/>
      <c r="P402" s="626"/>
      <c r="Q402" s="626"/>
      <c r="R402" s="626"/>
      <c r="S402" s="626"/>
      <c r="T402" s="626"/>
      <c r="U402" s="626"/>
      <c r="V402" s="626"/>
      <c r="W402" s="626"/>
      <c r="X402" s="626"/>
      <c r="Y402" s="626"/>
      <c r="Z402" s="626"/>
      <c r="AA402" s="626"/>
      <c r="AB402" s="626"/>
      <c r="AC402" s="626"/>
      <c r="AD402" s="626"/>
      <c r="AE402" s="626"/>
      <c r="AF402" s="626"/>
      <c r="AG402" s="626"/>
      <c r="AH402" s="626"/>
      <c r="AI402" s="626"/>
      <c r="AJ402" s="626"/>
      <c r="AK402" s="626"/>
      <c r="AL402" s="626"/>
      <c r="AM402" s="626"/>
      <c r="AN402" s="626"/>
      <c r="AO402" s="626"/>
      <c r="AP402" s="626"/>
      <c r="AQ402" s="626"/>
      <c r="AR402" s="626"/>
      <c r="AS402" s="626"/>
      <c r="AT402" s="626"/>
    </row>
    <row r="403" spans="3:46" x14ac:dyDescent="0.35">
      <c r="C403" s="626"/>
      <c r="D403" s="626"/>
      <c r="E403" s="626"/>
      <c r="F403" s="626"/>
      <c r="G403" s="626"/>
      <c r="H403" s="626"/>
      <c r="I403" s="626"/>
      <c r="J403" s="626"/>
      <c r="K403" s="626"/>
      <c r="L403" s="626"/>
      <c r="M403" s="626"/>
      <c r="N403" s="626"/>
      <c r="O403" s="626"/>
      <c r="P403" s="626"/>
      <c r="Q403" s="626"/>
      <c r="R403" s="626"/>
      <c r="S403" s="626"/>
      <c r="T403" s="626"/>
      <c r="U403" s="626"/>
      <c r="V403" s="626"/>
      <c r="W403" s="626"/>
      <c r="X403" s="626"/>
      <c r="Y403" s="626"/>
      <c r="Z403" s="626"/>
      <c r="AA403" s="626"/>
      <c r="AB403" s="626"/>
      <c r="AC403" s="626"/>
      <c r="AD403" s="626"/>
      <c r="AE403" s="626"/>
      <c r="AF403" s="626"/>
      <c r="AG403" s="626"/>
      <c r="AH403" s="626"/>
      <c r="AI403" s="626"/>
      <c r="AJ403" s="626"/>
      <c r="AK403" s="626"/>
      <c r="AL403" s="626"/>
      <c r="AM403" s="626"/>
      <c r="AN403" s="626"/>
      <c r="AO403" s="626"/>
      <c r="AP403" s="626"/>
      <c r="AQ403" s="626"/>
      <c r="AR403" s="626"/>
      <c r="AS403" s="626"/>
      <c r="AT403" s="626"/>
    </row>
    <row r="404" spans="3:46" x14ac:dyDescent="0.35">
      <c r="C404" s="626"/>
      <c r="D404" s="626"/>
      <c r="E404" s="626"/>
      <c r="F404" s="626"/>
      <c r="G404" s="626"/>
      <c r="H404" s="626"/>
      <c r="I404" s="626"/>
      <c r="J404" s="626"/>
      <c r="K404" s="626"/>
      <c r="L404" s="626"/>
      <c r="M404" s="626"/>
      <c r="N404" s="626"/>
      <c r="O404" s="626"/>
      <c r="P404" s="626"/>
      <c r="Q404" s="626"/>
      <c r="R404" s="626"/>
      <c r="S404" s="626"/>
      <c r="T404" s="626"/>
      <c r="U404" s="626"/>
      <c r="V404" s="626"/>
      <c r="W404" s="626"/>
      <c r="X404" s="626"/>
      <c r="Y404" s="626"/>
      <c r="Z404" s="626"/>
      <c r="AA404" s="626"/>
      <c r="AB404" s="626"/>
      <c r="AC404" s="626"/>
      <c r="AD404" s="626"/>
      <c r="AE404" s="626"/>
      <c r="AF404" s="626"/>
      <c r="AG404" s="626"/>
      <c r="AH404" s="626"/>
      <c r="AI404" s="626"/>
      <c r="AJ404" s="626"/>
      <c r="AK404" s="626"/>
      <c r="AL404" s="626"/>
      <c r="AM404" s="626"/>
      <c r="AN404" s="626"/>
      <c r="AO404" s="626"/>
      <c r="AP404" s="626"/>
      <c r="AQ404" s="626"/>
      <c r="AR404" s="626"/>
      <c r="AS404" s="626"/>
      <c r="AT404" s="626"/>
    </row>
    <row r="405" spans="3:46" x14ac:dyDescent="0.35">
      <c r="C405" s="626"/>
      <c r="D405" s="626"/>
      <c r="E405" s="626"/>
      <c r="F405" s="626"/>
      <c r="G405" s="626"/>
      <c r="H405" s="626"/>
      <c r="I405" s="626"/>
      <c r="J405" s="626"/>
      <c r="K405" s="626"/>
      <c r="L405" s="626"/>
      <c r="M405" s="626"/>
      <c r="N405" s="626"/>
      <c r="O405" s="626"/>
      <c r="P405" s="626"/>
      <c r="Q405" s="626"/>
      <c r="R405" s="626"/>
      <c r="S405" s="626"/>
      <c r="T405" s="626"/>
      <c r="U405" s="626"/>
      <c r="V405" s="626"/>
      <c r="W405" s="626"/>
      <c r="X405" s="626"/>
      <c r="Y405" s="626"/>
      <c r="Z405" s="626"/>
      <c r="AA405" s="626"/>
      <c r="AB405" s="626"/>
      <c r="AC405" s="626"/>
      <c r="AD405" s="626"/>
      <c r="AE405" s="626"/>
      <c r="AF405" s="626"/>
      <c r="AG405" s="626"/>
      <c r="AH405" s="626"/>
      <c r="AI405" s="626"/>
      <c r="AJ405" s="626"/>
      <c r="AK405" s="626"/>
      <c r="AL405" s="626"/>
      <c r="AM405" s="626"/>
      <c r="AN405" s="626"/>
      <c r="AO405" s="626"/>
      <c r="AP405" s="626"/>
      <c r="AQ405" s="626"/>
      <c r="AR405" s="626"/>
      <c r="AS405" s="626"/>
      <c r="AT405" s="626"/>
    </row>
    <row r="406" spans="3:46" x14ac:dyDescent="0.35">
      <c r="C406" s="626"/>
      <c r="D406" s="626"/>
      <c r="E406" s="626"/>
      <c r="F406" s="626"/>
      <c r="G406" s="626"/>
      <c r="H406" s="626"/>
      <c r="I406" s="626"/>
      <c r="J406" s="626"/>
      <c r="K406" s="626"/>
      <c r="L406" s="626"/>
      <c r="M406" s="626"/>
      <c r="N406" s="626"/>
      <c r="O406" s="626"/>
      <c r="P406" s="626"/>
      <c r="Q406" s="626"/>
      <c r="R406" s="626"/>
      <c r="S406" s="626"/>
      <c r="T406" s="626"/>
      <c r="U406" s="626"/>
      <c r="V406" s="626"/>
      <c r="W406" s="626"/>
      <c r="X406" s="626"/>
      <c r="Y406" s="626"/>
      <c r="Z406" s="626"/>
      <c r="AA406" s="626"/>
      <c r="AB406" s="626"/>
      <c r="AC406" s="626"/>
      <c r="AD406" s="626"/>
      <c r="AE406" s="626"/>
      <c r="AF406" s="626"/>
      <c r="AG406" s="626"/>
      <c r="AH406" s="626"/>
      <c r="AI406" s="626"/>
      <c r="AJ406" s="626"/>
      <c r="AK406" s="626"/>
      <c r="AL406" s="626"/>
      <c r="AM406" s="626"/>
      <c r="AN406" s="626"/>
      <c r="AO406" s="626"/>
      <c r="AP406" s="626"/>
      <c r="AQ406" s="626"/>
      <c r="AR406" s="626"/>
      <c r="AS406" s="626"/>
      <c r="AT406" s="626"/>
    </row>
    <row r="407" spans="3:46" x14ac:dyDescent="0.35">
      <c r="C407" s="626"/>
      <c r="D407" s="626"/>
      <c r="E407" s="626"/>
      <c r="F407" s="626"/>
      <c r="G407" s="626"/>
      <c r="H407" s="626"/>
      <c r="I407" s="626"/>
      <c r="J407" s="626"/>
      <c r="K407" s="626"/>
      <c r="L407" s="626"/>
      <c r="M407" s="626"/>
      <c r="N407" s="626"/>
      <c r="O407" s="626"/>
      <c r="P407" s="626"/>
      <c r="Q407" s="626"/>
      <c r="R407" s="626"/>
      <c r="S407" s="626"/>
      <c r="T407" s="626"/>
      <c r="U407" s="626"/>
      <c r="V407" s="626"/>
      <c r="W407" s="626"/>
      <c r="X407" s="626"/>
      <c r="Y407" s="626"/>
      <c r="Z407" s="626"/>
      <c r="AA407" s="626"/>
      <c r="AB407" s="626"/>
      <c r="AC407" s="626"/>
      <c r="AD407" s="626"/>
      <c r="AE407" s="626"/>
      <c r="AF407" s="626"/>
      <c r="AG407" s="626"/>
      <c r="AH407" s="626"/>
      <c r="AI407" s="626"/>
      <c r="AJ407" s="626"/>
      <c r="AK407" s="626"/>
      <c r="AL407" s="626"/>
      <c r="AM407" s="626"/>
      <c r="AN407" s="626"/>
      <c r="AO407" s="626"/>
      <c r="AP407" s="626"/>
      <c r="AQ407" s="626"/>
      <c r="AR407" s="626"/>
      <c r="AS407" s="626"/>
      <c r="AT407" s="626"/>
    </row>
    <row r="408" spans="3:46" x14ac:dyDescent="0.35">
      <c r="C408" s="626"/>
      <c r="D408" s="626"/>
      <c r="E408" s="626"/>
      <c r="F408" s="626"/>
      <c r="G408" s="626"/>
      <c r="H408" s="626"/>
      <c r="I408" s="626"/>
      <c r="J408" s="626"/>
      <c r="K408" s="626"/>
      <c r="L408" s="626"/>
      <c r="M408" s="626"/>
      <c r="N408" s="626"/>
      <c r="O408" s="626"/>
      <c r="P408" s="626"/>
      <c r="Q408" s="626"/>
      <c r="R408" s="626"/>
      <c r="S408" s="626"/>
      <c r="T408" s="626"/>
      <c r="U408" s="626"/>
      <c r="V408" s="626"/>
      <c r="W408" s="626"/>
      <c r="X408" s="626"/>
      <c r="Y408" s="626"/>
      <c r="Z408" s="626"/>
      <c r="AA408" s="626"/>
      <c r="AB408" s="626"/>
      <c r="AC408" s="626"/>
      <c r="AD408" s="626"/>
      <c r="AE408" s="626"/>
      <c r="AF408" s="626"/>
      <c r="AG408" s="626"/>
      <c r="AH408" s="626"/>
      <c r="AI408" s="626"/>
      <c r="AJ408" s="626"/>
      <c r="AK408" s="626"/>
      <c r="AL408" s="626"/>
      <c r="AM408" s="626"/>
      <c r="AN408" s="626"/>
      <c r="AO408" s="626"/>
      <c r="AP408" s="626"/>
      <c r="AQ408" s="626"/>
      <c r="AR408" s="626"/>
      <c r="AS408" s="626"/>
      <c r="AT408" s="626"/>
    </row>
    <row r="409" spans="3:46" x14ac:dyDescent="0.35">
      <c r="C409" s="626"/>
      <c r="D409" s="626"/>
      <c r="E409" s="626"/>
      <c r="F409" s="626"/>
      <c r="G409" s="626"/>
      <c r="H409" s="626"/>
      <c r="I409" s="626"/>
      <c r="J409" s="626"/>
      <c r="K409" s="626"/>
      <c r="L409" s="626"/>
      <c r="M409" s="626"/>
      <c r="N409" s="626"/>
      <c r="O409" s="626"/>
      <c r="P409" s="626"/>
      <c r="Q409" s="626"/>
      <c r="R409" s="626"/>
      <c r="S409" s="626"/>
      <c r="T409" s="626"/>
      <c r="U409" s="626"/>
      <c r="V409" s="626"/>
      <c r="W409" s="626"/>
      <c r="X409" s="626"/>
      <c r="Y409" s="626"/>
      <c r="Z409" s="626"/>
      <c r="AA409" s="626"/>
      <c r="AB409" s="626"/>
      <c r="AC409" s="626"/>
      <c r="AD409" s="626"/>
      <c r="AE409" s="626"/>
      <c r="AF409" s="626"/>
      <c r="AG409" s="626"/>
      <c r="AH409" s="626"/>
      <c r="AI409" s="626"/>
      <c r="AJ409" s="626"/>
      <c r="AK409" s="626"/>
      <c r="AL409" s="626"/>
      <c r="AM409" s="626"/>
      <c r="AN409" s="626"/>
      <c r="AO409" s="626"/>
      <c r="AP409" s="626"/>
      <c r="AQ409" s="626"/>
      <c r="AR409" s="626"/>
      <c r="AS409" s="626"/>
      <c r="AT409" s="626"/>
    </row>
    <row r="410" spans="3:46" x14ac:dyDescent="0.35">
      <c r="C410" s="626"/>
      <c r="D410" s="626"/>
      <c r="E410" s="626"/>
      <c r="F410" s="626"/>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6"/>
      <c r="AF410" s="626"/>
      <c r="AG410" s="626"/>
      <c r="AH410" s="626"/>
      <c r="AI410" s="626"/>
      <c r="AJ410" s="626"/>
      <c r="AK410" s="626"/>
      <c r="AL410" s="626"/>
      <c r="AM410" s="626"/>
      <c r="AN410" s="626"/>
      <c r="AO410" s="626"/>
      <c r="AP410" s="626"/>
      <c r="AQ410" s="626"/>
      <c r="AR410" s="626"/>
      <c r="AS410" s="626"/>
      <c r="AT410" s="626"/>
    </row>
    <row r="411" spans="3:46" x14ac:dyDescent="0.35">
      <c r="C411" s="626"/>
      <c r="D411" s="626"/>
      <c r="E411" s="626"/>
      <c r="F411" s="626"/>
      <c r="G411" s="626"/>
      <c r="H411" s="626"/>
      <c r="I411" s="626"/>
      <c r="J411" s="626"/>
      <c r="K411" s="626"/>
      <c r="L411" s="626"/>
      <c r="M411" s="626"/>
      <c r="N411" s="626"/>
      <c r="O411" s="626"/>
      <c r="P411" s="626"/>
      <c r="Q411" s="626"/>
      <c r="R411" s="626"/>
      <c r="S411" s="626"/>
      <c r="T411" s="626"/>
      <c r="U411" s="626"/>
      <c r="V411" s="626"/>
      <c r="W411" s="626"/>
      <c r="X411" s="626"/>
      <c r="Y411" s="626"/>
      <c r="Z411" s="626"/>
      <c r="AA411" s="626"/>
      <c r="AB411" s="626"/>
      <c r="AC411" s="626"/>
      <c r="AD411" s="626"/>
      <c r="AE411" s="626"/>
      <c r="AF411" s="626"/>
      <c r="AG411" s="626"/>
      <c r="AH411" s="626"/>
      <c r="AI411" s="626"/>
      <c r="AJ411" s="626"/>
      <c r="AK411" s="626"/>
      <c r="AL411" s="626"/>
      <c r="AM411" s="626"/>
      <c r="AN411" s="626"/>
      <c r="AO411" s="626"/>
      <c r="AP411" s="626"/>
      <c r="AQ411" s="626"/>
      <c r="AR411" s="626"/>
      <c r="AS411" s="626"/>
      <c r="AT411" s="626"/>
    </row>
    <row r="412" spans="3:46" x14ac:dyDescent="0.35">
      <c r="C412" s="626"/>
      <c r="D412" s="626"/>
      <c r="E412" s="626"/>
      <c r="F412" s="626"/>
      <c r="G412" s="626"/>
      <c r="H412" s="626"/>
      <c r="I412" s="626"/>
      <c r="J412" s="626"/>
      <c r="K412" s="626"/>
      <c r="L412" s="626"/>
      <c r="M412" s="626"/>
      <c r="N412" s="626"/>
      <c r="O412" s="626"/>
      <c r="P412" s="626"/>
      <c r="Q412" s="626"/>
      <c r="R412" s="626"/>
      <c r="S412" s="626"/>
      <c r="T412" s="626"/>
      <c r="U412" s="626"/>
      <c r="V412" s="626"/>
      <c r="W412" s="626"/>
      <c r="X412" s="626"/>
      <c r="Y412" s="626"/>
      <c r="Z412" s="626"/>
      <c r="AA412" s="626"/>
      <c r="AB412" s="626"/>
      <c r="AC412" s="626"/>
      <c r="AD412" s="626"/>
      <c r="AE412" s="626"/>
      <c r="AF412" s="626"/>
      <c r="AG412" s="626"/>
      <c r="AH412" s="626"/>
      <c r="AI412" s="626"/>
      <c r="AJ412" s="626"/>
      <c r="AK412" s="626"/>
      <c r="AL412" s="626"/>
      <c r="AM412" s="626"/>
      <c r="AN412" s="626"/>
      <c r="AO412" s="626"/>
      <c r="AP412" s="626"/>
      <c r="AQ412" s="626"/>
      <c r="AR412" s="626"/>
      <c r="AS412" s="626"/>
      <c r="AT412" s="626"/>
    </row>
    <row r="413" spans="3:46" x14ac:dyDescent="0.35">
      <c r="C413" s="626"/>
      <c r="D413" s="626"/>
      <c r="E413" s="626"/>
      <c r="F413" s="626"/>
      <c r="G413" s="626"/>
      <c r="H413" s="626"/>
      <c r="I413" s="626"/>
      <c r="J413" s="626"/>
      <c r="K413" s="626"/>
      <c r="L413" s="626"/>
      <c r="M413" s="626"/>
      <c r="N413" s="626"/>
      <c r="O413" s="626"/>
      <c r="P413" s="626"/>
      <c r="Q413" s="626"/>
      <c r="R413" s="626"/>
      <c r="S413" s="626"/>
      <c r="T413" s="626"/>
      <c r="U413" s="626"/>
      <c r="V413" s="626"/>
      <c r="W413" s="626"/>
      <c r="X413" s="626"/>
      <c r="Y413" s="626"/>
      <c r="Z413" s="626"/>
      <c r="AA413" s="626"/>
      <c r="AB413" s="626"/>
      <c r="AC413" s="626"/>
      <c r="AD413" s="626"/>
      <c r="AE413" s="626"/>
      <c r="AF413" s="626"/>
      <c r="AG413" s="626"/>
      <c r="AH413" s="626"/>
      <c r="AI413" s="626"/>
      <c r="AJ413" s="626"/>
      <c r="AK413" s="626"/>
      <c r="AL413" s="626"/>
      <c r="AM413" s="626"/>
      <c r="AN413" s="626"/>
      <c r="AO413" s="626"/>
      <c r="AP413" s="626"/>
      <c r="AQ413" s="626"/>
      <c r="AR413" s="626"/>
      <c r="AS413" s="626"/>
      <c r="AT413" s="626"/>
    </row>
    <row r="414" spans="3:46" x14ac:dyDescent="0.35">
      <c r="C414" s="626"/>
      <c r="D414" s="626"/>
      <c r="E414" s="626"/>
      <c r="F414" s="626"/>
      <c r="G414" s="626"/>
      <c r="H414" s="626"/>
      <c r="I414" s="626"/>
      <c r="J414" s="626"/>
      <c r="K414" s="626"/>
      <c r="L414" s="626"/>
      <c r="M414" s="626"/>
      <c r="N414" s="626"/>
      <c r="O414" s="626"/>
      <c r="P414" s="626"/>
      <c r="Q414" s="626"/>
      <c r="R414" s="626"/>
      <c r="S414" s="626"/>
      <c r="T414" s="626"/>
      <c r="U414" s="626"/>
      <c r="V414" s="626"/>
      <c r="W414" s="626"/>
      <c r="X414" s="626"/>
      <c r="Y414" s="626"/>
      <c r="Z414" s="626"/>
      <c r="AA414" s="626"/>
      <c r="AB414" s="626"/>
      <c r="AC414" s="626"/>
      <c r="AD414" s="626"/>
      <c r="AE414" s="626"/>
      <c r="AF414" s="626"/>
      <c r="AG414" s="626"/>
      <c r="AH414" s="626"/>
      <c r="AI414" s="626"/>
      <c r="AJ414" s="626"/>
      <c r="AK414" s="626"/>
      <c r="AL414" s="626"/>
      <c r="AM414" s="626"/>
      <c r="AN414" s="626"/>
      <c r="AO414" s="626"/>
      <c r="AP414" s="626"/>
      <c r="AQ414" s="626"/>
      <c r="AR414" s="626"/>
      <c r="AS414" s="626"/>
      <c r="AT414" s="626"/>
    </row>
    <row r="415" spans="3:46" x14ac:dyDescent="0.35">
      <c r="C415" s="626"/>
      <c r="D415" s="626"/>
      <c r="E415" s="626"/>
      <c r="F415" s="626"/>
      <c r="G415" s="626"/>
      <c r="H415" s="626"/>
      <c r="I415" s="626"/>
      <c r="J415" s="626"/>
      <c r="K415" s="626"/>
      <c r="L415" s="626"/>
      <c r="M415" s="626"/>
      <c r="N415" s="626"/>
      <c r="O415" s="626"/>
      <c r="P415" s="626"/>
      <c r="Q415" s="626"/>
      <c r="R415" s="626"/>
      <c r="S415" s="626"/>
      <c r="T415" s="626"/>
      <c r="U415" s="626"/>
      <c r="V415" s="626"/>
      <c r="W415" s="626"/>
      <c r="X415" s="626"/>
      <c r="Y415" s="626"/>
      <c r="Z415" s="626"/>
      <c r="AA415" s="626"/>
      <c r="AB415" s="626"/>
      <c r="AC415" s="626"/>
      <c r="AD415" s="626"/>
      <c r="AE415" s="626"/>
      <c r="AF415" s="626"/>
      <c r="AG415" s="626"/>
      <c r="AH415" s="626"/>
      <c r="AI415" s="626"/>
      <c r="AJ415" s="626"/>
      <c r="AK415" s="626"/>
      <c r="AL415" s="626"/>
      <c r="AM415" s="626"/>
      <c r="AN415" s="626"/>
      <c r="AO415" s="626"/>
      <c r="AP415" s="626"/>
      <c r="AQ415" s="626"/>
      <c r="AR415" s="626"/>
      <c r="AS415" s="626"/>
      <c r="AT415" s="626"/>
    </row>
    <row r="416" spans="3:46" x14ac:dyDescent="0.35">
      <c r="C416" s="626"/>
      <c r="D416" s="626"/>
      <c r="E416" s="626"/>
      <c r="F416" s="626"/>
      <c r="G416" s="626"/>
      <c r="H416" s="626"/>
      <c r="I416" s="626"/>
      <c r="J416" s="626"/>
      <c r="K416" s="626"/>
      <c r="L416" s="626"/>
      <c r="M416" s="626"/>
      <c r="N416" s="626"/>
      <c r="O416" s="626"/>
      <c r="P416" s="626"/>
      <c r="Q416" s="626"/>
      <c r="R416" s="626"/>
      <c r="S416" s="626"/>
      <c r="T416" s="626"/>
      <c r="U416" s="626"/>
      <c r="V416" s="626"/>
      <c r="W416" s="626"/>
      <c r="X416" s="626"/>
      <c r="Y416" s="626"/>
      <c r="Z416" s="626"/>
      <c r="AA416" s="626"/>
      <c r="AB416" s="626"/>
      <c r="AC416" s="626"/>
      <c r="AD416" s="626"/>
      <c r="AE416" s="626"/>
      <c r="AF416" s="626"/>
      <c r="AG416" s="626"/>
      <c r="AH416" s="626"/>
      <c r="AI416" s="626"/>
      <c r="AJ416" s="626"/>
      <c r="AK416" s="626"/>
      <c r="AL416" s="626"/>
      <c r="AM416" s="626"/>
      <c r="AN416" s="626"/>
      <c r="AO416" s="626"/>
      <c r="AP416" s="626"/>
      <c r="AQ416" s="626"/>
      <c r="AR416" s="626"/>
      <c r="AS416" s="626"/>
      <c r="AT416" s="626"/>
    </row>
    <row r="417" spans="3:46" x14ac:dyDescent="0.35">
      <c r="C417" s="626"/>
      <c r="D417" s="626"/>
      <c r="E417" s="626"/>
      <c r="F417" s="626"/>
      <c r="G417" s="626"/>
      <c r="H417" s="626"/>
      <c r="I417" s="626"/>
      <c r="J417" s="626"/>
      <c r="K417" s="626"/>
      <c r="L417" s="626"/>
      <c r="M417" s="626"/>
      <c r="N417" s="626"/>
      <c r="O417" s="626"/>
      <c r="P417" s="626"/>
      <c r="Q417" s="626"/>
      <c r="R417" s="626"/>
      <c r="S417" s="626"/>
      <c r="T417" s="626"/>
      <c r="U417" s="626"/>
      <c r="V417" s="626"/>
      <c r="W417" s="626"/>
      <c r="X417" s="626"/>
      <c r="Y417" s="626"/>
      <c r="Z417" s="626"/>
      <c r="AA417" s="626"/>
      <c r="AB417" s="626"/>
      <c r="AC417" s="626"/>
      <c r="AD417" s="626"/>
      <c r="AE417" s="626"/>
      <c r="AF417" s="626"/>
      <c r="AG417" s="626"/>
      <c r="AH417" s="626"/>
      <c r="AI417" s="626"/>
      <c r="AJ417" s="626"/>
      <c r="AK417" s="626"/>
      <c r="AL417" s="626"/>
      <c r="AM417" s="626"/>
      <c r="AN417" s="626"/>
      <c r="AO417" s="626"/>
      <c r="AP417" s="626"/>
      <c r="AQ417" s="626"/>
      <c r="AR417" s="626"/>
      <c r="AS417" s="626"/>
      <c r="AT417" s="626"/>
    </row>
    <row r="418" spans="3:46" x14ac:dyDescent="0.35">
      <c r="C418" s="626"/>
      <c r="D418" s="626"/>
      <c r="E418" s="626"/>
      <c r="F418" s="626"/>
      <c r="G418" s="626"/>
      <c r="H418" s="626"/>
      <c r="I418" s="626"/>
      <c r="J418" s="626"/>
      <c r="K418" s="626"/>
      <c r="L418" s="626"/>
      <c r="M418" s="626"/>
      <c r="N418" s="626"/>
      <c r="O418" s="626"/>
      <c r="P418" s="626"/>
      <c r="Q418" s="626"/>
      <c r="R418" s="626"/>
      <c r="S418" s="626"/>
      <c r="T418" s="626"/>
      <c r="U418" s="626"/>
      <c r="V418" s="626"/>
      <c r="W418" s="626"/>
      <c r="X418" s="626"/>
      <c r="Y418" s="626"/>
      <c r="Z418" s="626"/>
      <c r="AA418" s="626"/>
      <c r="AB418" s="626"/>
      <c r="AC418" s="626"/>
      <c r="AD418" s="626"/>
      <c r="AE418" s="626"/>
      <c r="AF418" s="626"/>
      <c r="AG418" s="626"/>
      <c r="AH418" s="626"/>
      <c r="AI418" s="626"/>
      <c r="AJ418" s="626"/>
      <c r="AK418" s="626"/>
      <c r="AL418" s="626"/>
      <c r="AM418" s="626"/>
      <c r="AN418" s="626"/>
      <c r="AO418" s="626"/>
      <c r="AP418" s="626"/>
      <c r="AQ418" s="626"/>
      <c r="AR418" s="626"/>
      <c r="AS418" s="626"/>
      <c r="AT418" s="626"/>
    </row>
    <row r="419" spans="3:46" x14ac:dyDescent="0.35">
      <c r="C419" s="626"/>
      <c r="D419" s="626"/>
      <c r="E419" s="626"/>
      <c r="F419" s="626"/>
      <c r="G419" s="626"/>
      <c r="H419" s="626"/>
      <c r="I419" s="626"/>
      <c r="J419" s="626"/>
      <c r="K419" s="626"/>
      <c r="L419" s="626"/>
      <c r="M419" s="626"/>
      <c r="N419" s="626"/>
      <c r="O419" s="626"/>
      <c r="P419" s="626"/>
      <c r="Q419" s="626"/>
      <c r="R419" s="626"/>
      <c r="S419" s="626"/>
      <c r="T419" s="626"/>
      <c r="U419" s="626"/>
      <c r="V419" s="626"/>
      <c r="W419" s="626"/>
      <c r="X419" s="626"/>
      <c r="Y419" s="626"/>
      <c r="Z419" s="626"/>
      <c r="AA419" s="626"/>
      <c r="AB419" s="626"/>
      <c r="AC419" s="626"/>
      <c r="AD419" s="626"/>
      <c r="AE419" s="626"/>
      <c r="AF419" s="626"/>
      <c r="AG419" s="626"/>
      <c r="AH419" s="626"/>
      <c r="AI419" s="626"/>
      <c r="AJ419" s="626"/>
      <c r="AK419" s="626"/>
      <c r="AL419" s="626"/>
      <c r="AM419" s="626"/>
      <c r="AN419" s="626"/>
      <c r="AO419" s="626"/>
      <c r="AP419" s="626"/>
      <c r="AQ419" s="626"/>
      <c r="AR419" s="626"/>
      <c r="AS419" s="626"/>
      <c r="AT419" s="626"/>
    </row>
    <row r="420" spans="3:46" x14ac:dyDescent="0.35">
      <c r="C420" s="626"/>
      <c r="D420" s="626"/>
      <c r="E420" s="626"/>
      <c r="F420" s="626"/>
      <c r="G420" s="626"/>
      <c r="H420" s="626"/>
      <c r="I420" s="626"/>
      <c r="J420" s="626"/>
      <c r="K420" s="626"/>
      <c r="L420" s="626"/>
      <c r="M420" s="626"/>
      <c r="N420" s="626"/>
      <c r="O420" s="626"/>
      <c r="P420" s="626"/>
      <c r="Q420" s="626"/>
      <c r="R420" s="626"/>
      <c r="S420" s="626"/>
      <c r="T420" s="626"/>
      <c r="U420" s="626"/>
      <c r="V420" s="626"/>
      <c r="W420" s="626"/>
      <c r="X420" s="626"/>
      <c r="Y420" s="626"/>
      <c r="Z420" s="626"/>
      <c r="AA420" s="626"/>
      <c r="AB420" s="626"/>
      <c r="AC420" s="626"/>
      <c r="AD420" s="626"/>
      <c r="AE420" s="626"/>
      <c r="AF420" s="626"/>
      <c r="AG420" s="626"/>
      <c r="AH420" s="626"/>
      <c r="AI420" s="626"/>
      <c r="AJ420" s="626"/>
      <c r="AK420" s="626"/>
      <c r="AL420" s="626"/>
      <c r="AM420" s="626"/>
      <c r="AN420" s="626"/>
      <c r="AO420" s="626"/>
      <c r="AP420" s="626"/>
      <c r="AQ420" s="626"/>
      <c r="AR420" s="626"/>
      <c r="AS420" s="626"/>
      <c r="AT420" s="626"/>
    </row>
    <row r="421" spans="3:46" x14ac:dyDescent="0.35">
      <c r="C421" s="626"/>
      <c r="D421" s="626"/>
      <c r="E421" s="626"/>
      <c r="F421" s="626"/>
      <c r="G421" s="626"/>
      <c r="H421" s="626"/>
      <c r="I421" s="626"/>
      <c r="J421" s="626"/>
      <c r="K421" s="626"/>
      <c r="L421" s="626"/>
      <c r="M421" s="626"/>
      <c r="N421" s="626"/>
      <c r="O421" s="626"/>
      <c r="P421" s="626"/>
      <c r="Q421" s="626"/>
      <c r="R421" s="626"/>
      <c r="S421" s="626"/>
      <c r="T421" s="626"/>
      <c r="U421" s="626"/>
      <c r="V421" s="626"/>
      <c r="W421" s="626"/>
      <c r="X421" s="626"/>
      <c r="Y421" s="626"/>
      <c r="Z421" s="626"/>
      <c r="AA421" s="626"/>
      <c r="AB421" s="626"/>
      <c r="AC421" s="626"/>
      <c r="AD421" s="626"/>
      <c r="AE421" s="626"/>
      <c r="AF421" s="626"/>
      <c r="AG421" s="626"/>
      <c r="AH421" s="626"/>
      <c r="AI421" s="626"/>
      <c r="AJ421" s="626"/>
      <c r="AK421" s="626"/>
      <c r="AL421" s="626"/>
      <c r="AM421" s="626"/>
      <c r="AN421" s="626"/>
      <c r="AO421" s="626"/>
      <c r="AP421" s="626"/>
      <c r="AQ421" s="626"/>
      <c r="AR421" s="626"/>
      <c r="AS421" s="626"/>
      <c r="AT421" s="626"/>
    </row>
    <row r="422" spans="3:46" x14ac:dyDescent="0.35">
      <c r="C422" s="626"/>
      <c r="D422" s="626"/>
      <c r="E422" s="626"/>
      <c r="F422" s="626"/>
      <c r="G422" s="626"/>
      <c r="H422" s="626"/>
      <c r="I422" s="626"/>
      <c r="J422" s="626"/>
      <c r="K422" s="626"/>
      <c r="L422" s="626"/>
      <c r="M422" s="626"/>
      <c r="N422" s="626"/>
      <c r="O422" s="626"/>
      <c r="P422" s="626"/>
      <c r="Q422" s="626"/>
      <c r="R422" s="626"/>
      <c r="S422" s="626"/>
      <c r="T422" s="626"/>
      <c r="U422" s="626"/>
      <c r="V422" s="626"/>
      <c r="W422" s="626"/>
      <c r="X422" s="626"/>
      <c r="Y422" s="626"/>
      <c r="Z422" s="626"/>
      <c r="AA422" s="626"/>
      <c r="AB422" s="626"/>
      <c r="AC422" s="626"/>
      <c r="AD422" s="626"/>
      <c r="AE422" s="626"/>
      <c r="AF422" s="626"/>
      <c r="AG422" s="626"/>
      <c r="AH422" s="626"/>
      <c r="AI422" s="626"/>
      <c r="AJ422" s="626"/>
      <c r="AK422" s="626"/>
      <c r="AL422" s="626"/>
      <c r="AM422" s="626"/>
      <c r="AN422" s="626"/>
      <c r="AO422" s="626"/>
      <c r="AP422" s="626"/>
      <c r="AQ422" s="626"/>
      <c r="AR422" s="626"/>
      <c r="AS422" s="626"/>
      <c r="AT422" s="626"/>
    </row>
    <row r="423" spans="3:46" x14ac:dyDescent="0.35">
      <c r="C423" s="626"/>
      <c r="D423" s="626"/>
      <c r="E423" s="626"/>
      <c r="F423" s="626"/>
      <c r="G423" s="626"/>
      <c r="H423" s="626"/>
      <c r="I423" s="626"/>
      <c r="J423" s="626"/>
      <c r="K423" s="626"/>
      <c r="L423" s="626"/>
      <c r="M423" s="626"/>
      <c r="N423" s="626"/>
      <c r="O423" s="626"/>
      <c r="P423" s="626"/>
      <c r="Q423" s="626"/>
      <c r="R423" s="626"/>
      <c r="S423" s="626"/>
      <c r="T423" s="626"/>
      <c r="U423" s="626"/>
      <c r="V423" s="626"/>
      <c r="W423" s="626"/>
      <c r="X423" s="626"/>
      <c r="Y423" s="626"/>
      <c r="Z423" s="626"/>
      <c r="AA423" s="626"/>
      <c r="AB423" s="626"/>
      <c r="AC423" s="626"/>
      <c r="AD423" s="626"/>
      <c r="AE423" s="626"/>
      <c r="AF423" s="626"/>
      <c r="AG423" s="626"/>
      <c r="AH423" s="626"/>
      <c r="AI423" s="626"/>
      <c r="AJ423" s="626"/>
      <c r="AK423" s="626"/>
      <c r="AL423" s="626"/>
      <c r="AM423" s="626"/>
      <c r="AN423" s="626"/>
      <c r="AO423" s="626"/>
      <c r="AP423" s="626"/>
      <c r="AQ423" s="626"/>
      <c r="AR423" s="626"/>
      <c r="AS423" s="626"/>
      <c r="AT423" s="626"/>
    </row>
    <row r="424" spans="3:46" x14ac:dyDescent="0.35">
      <c r="C424" s="626"/>
      <c r="D424" s="626"/>
      <c r="E424" s="626"/>
      <c r="F424" s="626"/>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26"/>
      <c r="AF424" s="626"/>
      <c r="AG424" s="626"/>
      <c r="AH424" s="626"/>
      <c r="AI424" s="626"/>
      <c r="AJ424" s="626"/>
      <c r="AK424" s="626"/>
      <c r="AL424" s="626"/>
      <c r="AM424" s="626"/>
      <c r="AN424" s="626"/>
      <c r="AO424" s="626"/>
      <c r="AP424" s="626"/>
      <c r="AQ424" s="626"/>
      <c r="AR424" s="626"/>
      <c r="AS424" s="626"/>
      <c r="AT424" s="626"/>
    </row>
    <row r="425" spans="3:46" x14ac:dyDescent="0.35">
      <c r="C425" s="626"/>
      <c r="D425" s="626"/>
      <c r="E425" s="626"/>
      <c r="F425" s="626"/>
      <c r="G425" s="626"/>
      <c r="H425" s="626"/>
      <c r="I425" s="626"/>
      <c r="J425" s="626"/>
      <c r="K425" s="626"/>
      <c r="L425" s="626"/>
      <c r="M425" s="626"/>
      <c r="N425" s="626"/>
      <c r="O425" s="626"/>
      <c r="P425" s="626"/>
      <c r="Q425" s="626"/>
      <c r="R425" s="626"/>
      <c r="S425" s="626"/>
      <c r="T425" s="626"/>
      <c r="U425" s="626"/>
      <c r="V425" s="626"/>
      <c r="W425" s="626"/>
      <c r="X425" s="626"/>
      <c r="Y425" s="626"/>
      <c r="Z425" s="626"/>
      <c r="AA425" s="626"/>
      <c r="AB425" s="626"/>
      <c r="AC425" s="626"/>
      <c r="AD425" s="626"/>
      <c r="AE425" s="626"/>
      <c r="AF425" s="626"/>
      <c r="AG425" s="626"/>
      <c r="AH425" s="626"/>
      <c r="AI425" s="626"/>
      <c r="AJ425" s="626"/>
      <c r="AK425" s="626"/>
      <c r="AL425" s="626"/>
      <c r="AM425" s="626"/>
      <c r="AN425" s="626"/>
      <c r="AO425" s="626"/>
      <c r="AP425" s="626"/>
      <c r="AQ425" s="626"/>
      <c r="AR425" s="626"/>
      <c r="AS425" s="626"/>
      <c r="AT425" s="626"/>
    </row>
    <row r="426" spans="3:46" x14ac:dyDescent="0.35">
      <c r="C426" s="626"/>
      <c r="D426" s="626"/>
      <c r="E426" s="626"/>
      <c r="F426" s="626"/>
      <c r="G426" s="626"/>
      <c r="H426" s="626"/>
      <c r="I426" s="626"/>
      <c r="J426" s="626"/>
      <c r="K426" s="626"/>
      <c r="L426" s="626"/>
      <c r="M426" s="626"/>
      <c r="N426" s="626"/>
      <c r="O426" s="626"/>
      <c r="P426" s="626"/>
      <c r="Q426" s="626"/>
      <c r="R426" s="626"/>
      <c r="S426" s="626"/>
      <c r="T426" s="626"/>
      <c r="U426" s="626"/>
      <c r="V426" s="626"/>
      <c r="W426" s="626"/>
      <c r="X426" s="626"/>
      <c r="Y426" s="626"/>
      <c r="Z426" s="626"/>
      <c r="AA426" s="626"/>
      <c r="AB426" s="626"/>
      <c r="AC426" s="626"/>
      <c r="AD426" s="626"/>
      <c r="AE426" s="626"/>
      <c r="AF426" s="626"/>
      <c r="AG426" s="626"/>
      <c r="AH426" s="626"/>
      <c r="AI426" s="626"/>
      <c r="AJ426" s="626"/>
      <c r="AK426" s="626"/>
      <c r="AL426" s="626"/>
      <c r="AM426" s="626"/>
      <c r="AN426" s="626"/>
      <c r="AO426" s="626"/>
      <c r="AP426" s="626"/>
      <c r="AQ426" s="626"/>
      <c r="AR426" s="626"/>
      <c r="AS426" s="626"/>
      <c r="AT426" s="626"/>
    </row>
    <row r="427" spans="3:46" x14ac:dyDescent="0.35">
      <c r="C427" s="626"/>
      <c r="D427" s="626"/>
      <c r="E427" s="626"/>
      <c r="F427" s="626"/>
      <c r="G427" s="626"/>
      <c r="H427" s="626"/>
      <c r="I427" s="626"/>
      <c r="J427" s="626"/>
      <c r="K427" s="626"/>
      <c r="L427" s="626"/>
      <c r="M427" s="626"/>
      <c r="N427" s="626"/>
      <c r="O427" s="626"/>
      <c r="P427" s="626"/>
      <c r="Q427" s="626"/>
      <c r="R427" s="626"/>
      <c r="S427" s="626"/>
      <c r="T427" s="626"/>
      <c r="U427" s="626"/>
      <c r="V427" s="626"/>
      <c r="W427" s="626"/>
      <c r="X427" s="626"/>
      <c r="Y427" s="626"/>
      <c r="Z427" s="626"/>
      <c r="AA427" s="626"/>
      <c r="AB427" s="626"/>
      <c r="AC427" s="626"/>
      <c r="AD427" s="626"/>
      <c r="AE427" s="626"/>
      <c r="AF427" s="626"/>
      <c r="AG427" s="626"/>
      <c r="AH427" s="626"/>
      <c r="AI427" s="626"/>
      <c r="AJ427" s="626"/>
      <c r="AK427" s="626"/>
      <c r="AL427" s="626"/>
      <c r="AM427" s="626"/>
      <c r="AN427" s="626"/>
      <c r="AO427" s="626"/>
      <c r="AP427" s="626"/>
      <c r="AQ427" s="626"/>
      <c r="AR427" s="626"/>
      <c r="AS427" s="626"/>
      <c r="AT427" s="626"/>
    </row>
    <row r="428" spans="3:46" x14ac:dyDescent="0.35">
      <c r="C428" s="626"/>
      <c r="D428" s="626"/>
      <c r="E428" s="626"/>
      <c r="F428" s="626"/>
      <c r="G428" s="626"/>
      <c r="H428" s="626"/>
      <c r="I428" s="626"/>
      <c r="J428" s="626"/>
      <c r="K428" s="626"/>
      <c r="L428" s="626"/>
      <c r="M428" s="626"/>
      <c r="N428" s="626"/>
      <c r="O428" s="626"/>
      <c r="P428" s="626"/>
      <c r="Q428" s="626"/>
      <c r="R428" s="626"/>
      <c r="S428" s="626"/>
      <c r="T428" s="626"/>
      <c r="U428" s="626"/>
      <c r="V428" s="626"/>
      <c r="W428" s="626"/>
      <c r="X428" s="626"/>
      <c r="Y428" s="626"/>
      <c r="Z428" s="626"/>
      <c r="AA428" s="626"/>
      <c r="AB428" s="626"/>
      <c r="AC428" s="626"/>
      <c r="AD428" s="626"/>
      <c r="AE428" s="626"/>
      <c r="AF428" s="626"/>
      <c r="AG428" s="626"/>
      <c r="AH428" s="626"/>
      <c r="AI428" s="626"/>
      <c r="AJ428" s="626"/>
      <c r="AK428" s="626"/>
      <c r="AL428" s="626"/>
      <c r="AM428" s="626"/>
      <c r="AN428" s="626"/>
      <c r="AO428" s="626"/>
      <c r="AP428" s="626"/>
      <c r="AQ428" s="626"/>
      <c r="AR428" s="626"/>
      <c r="AS428" s="626"/>
      <c r="AT428" s="626"/>
    </row>
    <row r="429" spans="3:46" x14ac:dyDescent="0.35">
      <c r="C429" s="626"/>
      <c r="D429" s="626"/>
      <c r="E429" s="626"/>
      <c r="F429" s="626"/>
      <c r="G429" s="626"/>
      <c r="H429" s="626"/>
      <c r="I429" s="626"/>
      <c r="J429" s="626"/>
      <c r="K429" s="626"/>
      <c r="L429" s="626"/>
      <c r="M429" s="626"/>
      <c r="N429" s="626"/>
      <c r="O429" s="626"/>
      <c r="P429" s="626"/>
      <c r="Q429" s="626"/>
      <c r="R429" s="626"/>
      <c r="S429" s="626"/>
      <c r="T429" s="626"/>
      <c r="U429" s="626"/>
      <c r="V429" s="626"/>
      <c r="W429" s="626"/>
      <c r="X429" s="626"/>
      <c r="Y429" s="626"/>
      <c r="Z429" s="626"/>
      <c r="AA429" s="626"/>
      <c r="AB429" s="626"/>
      <c r="AC429" s="626"/>
      <c r="AD429" s="626"/>
      <c r="AE429" s="626"/>
      <c r="AF429" s="626"/>
      <c r="AG429" s="626"/>
      <c r="AH429" s="626"/>
      <c r="AI429" s="626"/>
      <c r="AJ429" s="626"/>
      <c r="AK429" s="626"/>
      <c r="AL429" s="626"/>
      <c r="AM429" s="626"/>
      <c r="AN429" s="626"/>
      <c r="AO429" s="626"/>
      <c r="AP429" s="626"/>
      <c r="AQ429" s="626"/>
      <c r="AR429" s="626"/>
      <c r="AS429" s="626"/>
      <c r="AT429" s="626"/>
    </row>
    <row r="430" spans="3:46" x14ac:dyDescent="0.35">
      <c r="C430" s="626"/>
      <c r="D430" s="626"/>
      <c r="E430" s="626"/>
      <c r="F430" s="626"/>
      <c r="G430" s="626"/>
      <c r="H430" s="626"/>
      <c r="I430" s="626"/>
      <c r="J430" s="626"/>
      <c r="K430" s="626"/>
      <c r="L430" s="626"/>
      <c r="M430" s="626"/>
      <c r="N430" s="626"/>
      <c r="O430" s="626"/>
      <c r="P430" s="626"/>
      <c r="Q430" s="626"/>
      <c r="R430" s="626"/>
      <c r="S430" s="626"/>
      <c r="T430" s="626"/>
      <c r="U430" s="626"/>
      <c r="V430" s="626"/>
      <c r="W430" s="626"/>
      <c r="X430" s="626"/>
      <c r="Y430" s="626"/>
      <c r="Z430" s="626"/>
      <c r="AA430" s="626"/>
      <c r="AB430" s="626"/>
      <c r="AC430" s="626"/>
      <c r="AD430" s="626"/>
      <c r="AE430" s="626"/>
      <c r="AF430" s="626"/>
      <c r="AG430" s="626"/>
      <c r="AH430" s="626"/>
      <c r="AI430" s="626"/>
      <c r="AJ430" s="626"/>
      <c r="AK430" s="626"/>
      <c r="AL430" s="626"/>
      <c r="AM430" s="626"/>
      <c r="AN430" s="626"/>
      <c r="AO430" s="626"/>
      <c r="AP430" s="626"/>
      <c r="AQ430" s="626"/>
      <c r="AR430" s="626"/>
      <c r="AS430" s="626"/>
      <c r="AT430" s="626"/>
    </row>
    <row r="431" spans="3:46" x14ac:dyDescent="0.35">
      <c r="C431" s="626"/>
      <c r="D431" s="626"/>
      <c r="E431" s="626"/>
      <c r="F431" s="626"/>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6"/>
      <c r="AF431" s="626"/>
      <c r="AG431" s="626"/>
      <c r="AH431" s="626"/>
      <c r="AI431" s="626"/>
      <c r="AJ431" s="626"/>
      <c r="AK431" s="626"/>
      <c r="AL431" s="626"/>
      <c r="AM431" s="626"/>
      <c r="AN431" s="626"/>
      <c r="AO431" s="626"/>
      <c r="AP431" s="626"/>
      <c r="AQ431" s="626"/>
      <c r="AR431" s="626"/>
      <c r="AS431" s="626"/>
      <c r="AT431" s="626"/>
    </row>
    <row r="432" spans="3:46" x14ac:dyDescent="0.35">
      <c r="C432" s="626"/>
      <c r="D432" s="626"/>
      <c r="E432" s="626"/>
      <c r="F432" s="626"/>
      <c r="G432" s="626"/>
      <c r="H432" s="626"/>
      <c r="I432" s="626"/>
      <c r="J432" s="626"/>
      <c r="K432" s="626"/>
      <c r="L432" s="626"/>
      <c r="M432" s="626"/>
      <c r="N432" s="626"/>
      <c r="O432" s="626"/>
      <c r="P432" s="626"/>
      <c r="Q432" s="626"/>
      <c r="R432" s="626"/>
      <c r="S432" s="626"/>
      <c r="T432" s="626"/>
      <c r="U432" s="626"/>
      <c r="V432" s="626"/>
      <c r="W432" s="626"/>
      <c r="X432" s="626"/>
      <c r="Y432" s="626"/>
      <c r="Z432" s="626"/>
      <c r="AA432" s="626"/>
      <c r="AB432" s="626"/>
      <c r="AC432" s="626"/>
      <c r="AD432" s="626"/>
      <c r="AE432" s="626"/>
      <c r="AF432" s="626"/>
      <c r="AG432" s="626"/>
      <c r="AH432" s="626"/>
      <c r="AI432" s="626"/>
      <c r="AJ432" s="626"/>
      <c r="AK432" s="626"/>
      <c r="AL432" s="626"/>
      <c r="AM432" s="626"/>
      <c r="AN432" s="626"/>
      <c r="AO432" s="626"/>
      <c r="AP432" s="626"/>
      <c r="AQ432" s="626"/>
      <c r="AR432" s="626"/>
      <c r="AS432" s="626"/>
      <c r="AT432" s="626"/>
    </row>
    <row r="433" spans="3:46" x14ac:dyDescent="0.35">
      <c r="C433" s="626"/>
      <c r="D433" s="626"/>
      <c r="E433" s="626"/>
      <c r="F433" s="626"/>
      <c r="G433" s="626"/>
      <c r="H433" s="626"/>
      <c r="I433" s="626"/>
      <c r="J433" s="626"/>
      <c r="K433" s="626"/>
      <c r="L433" s="626"/>
      <c r="M433" s="626"/>
      <c r="N433" s="626"/>
      <c r="O433" s="626"/>
      <c r="P433" s="626"/>
      <c r="Q433" s="626"/>
      <c r="R433" s="626"/>
      <c r="S433" s="626"/>
      <c r="T433" s="626"/>
      <c r="U433" s="626"/>
      <c r="V433" s="626"/>
      <c r="W433" s="626"/>
      <c r="X433" s="626"/>
      <c r="Y433" s="626"/>
      <c r="Z433" s="626"/>
      <c r="AA433" s="626"/>
      <c r="AB433" s="626"/>
      <c r="AC433" s="626"/>
      <c r="AD433" s="626"/>
      <c r="AE433" s="626"/>
      <c r="AF433" s="626"/>
      <c r="AG433" s="626"/>
      <c r="AH433" s="626"/>
      <c r="AI433" s="626"/>
      <c r="AJ433" s="626"/>
      <c r="AK433" s="626"/>
      <c r="AL433" s="626"/>
      <c r="AM433" s="626"/>
      <c r="AN433" s="626"/>
      <c r="AO433" s="626"/>
      <c r="AP433" s="626"/>
      <c r="AQ433" s="626"/>
      <c r="AR433" s="626"/>
      <c r="AS433" s="626"/>
      <c r="AT433" s="626"/>
    </row>
    <row r="434" spans="3:46" x14ac:dyDescent="0.35">
      <c r="C434" s="626"/>
      <c r="D434" s="626"/>
      <c r="E434" s="626"/>
      <c r="F434" s="626"/>
      <c r="G434" s="626"/>
      <c r="H434" s="626"/>
      <c r="I434" s="626"/>
      <c r="J434" s="626"/>
      <c r="K434" s="626"/>
      <c r="L434" s="626"/>
      <c r="M434" s="626"/>
      <c r="N434" s="626"/>
      <c r="O434" s="626"/>
      <c r="P434" s="626"/>
      <c r="Q434" s="626"/>
      <c r="R434" s="626"/>
      <c r="S434" s="626"/>
      <c r="T434" s="626"/>
      <c r="U434" s="626"/>
      <c r="V434" s="626"/>
      <c r="W434" s="626"/>
      <c r="X434" s="626"/>
      <c r="Y434" s="626"/>
      <c r="Z434" s="626"/>
      <c r="AA434" s="626"/>
      <c r="AB434" s="626"/>
      <c r="AC434" s="626"/>
      <c r="AD434" s="626"/>
      <c r="AE434" s="626"/>
      <c r="AF434" s="626"/>
      <c r="AG434" s="626"/>
      <c r="AH434" s="626"/>
      <c r="AI434" s="626"/>
      <c r="AJ434" s="626"/>
      <c r="AK434" s="626"/>
      <c r="AL434" s="626"/>
      <c r="AM434" s="626"/>
      <c r="AN434" s="626"/>
      <c r="AO434" s="626"/>
      <c r="AP434" s="626"/>
      <c r="AQ434" s="626"/>
      <c r="AR434" s="626"/>
      <c r="AS434" s="626"/>
      <c r="AT434" s="626"/>
    </row>
    <row r="435" spans="3:46" x14ac:dyDescent="0.35">
      <c r="C435" s="626"/>
      <c r="D435" s="626"/>
      <c r="E435" s="626"/>
      <c r="F435" s="626"/>
      <c r="G435" s="626"/>
      <c r="H435" s="626"/>
      <c r="I435" s="626"/>
      <c r="J435" s="626"/>
      <c r="K435" s="626"/>
      <c r="L435" s="626"/>
      <c r="M435" s="626"/>
      <c r="N435" s="626"/>
      <c r="O435" s="626"/>
      <c r="P435" s="626"/>
      <c r="Q435" s="626"/>
      <c r="R435" s="626"/>
      <c r="S435" s="626"/>
      <c r="T435" s="626"/>
      <c r="U435" s="626"/>
      <c r="V435" s="626"/>
      <c r="W435" s="626"/>
      <c r="X435" s="626"/>
      <c r="Y435" s="626"/>
      <c r="Z435" s="626"/>
      <c r="AA435" s="626"/>
      <c r="AB435" s="626"/>
      <c r="AC435" s="626"/>
      <c r="AD435" s="626"/>
      <c r="AE435" s="626"/>
      <c r="AF435" s="626"/>
      <c r="AG435" s="626"/>
      <c r="AH435" s="626"/>
      <c r="AI435" s="626"/>
      <c r="AJ435" s="626"/>
      <c r="AK435" s="626"/>
      <c r="AL435" s="626"/>
      <c r="AM435" s="626"/>
      <c r="AN435" s="626"/>
      <c r="AO435" s="626"/>
      <c r="AP435" s="626"/>
      <c r="AQ435" s="626"/>
      <c r="AR435" s="626"/>
      <c r="AS435" s="626"/>
      <c r="AT435" s="626"/>
    </row>
    <row r="436" spans="3:46" x14ac:dyDescent="0.35">
      <c r="C436" s="626"/>
      <c r="D436" s="626"/>
      <c r="E436" s="626"/>
      <c r="F436" s="626"/>
      <c r="G436" s="626"/>
      <c r="H436" s="626"/>
      <c r="I436" s="626"/>
      <c r="J436" s="626"/>
      <c r="K436" s="626"/>
      <c r="L436" s="626"/>
      <c r="M436" s="626"/>
      <c r="N436" s="626"/>
      <c r="O436" s="626"/>
      <c r="P436" s="626"/>
      <c r="Q436" s="626"/>
      <c r="R436" s="626"/>
      <c r="S436" s="626"/>
      <c r="T436" s="626"/>
      <c r="U436" s="626"/>
      <c r="V436" s="626"/>
      <c r="W436" s="626"/>
      <c r="X436" s="626"/>
      <c r="Y436" s="626"/>
      <c r="Z436" s="626"/>
      <c r="AA436" s="626"/>
      <c r="AB436" s="626"/>
      <c r="AC436" s="626"/>
      <c r="AD436" s="626"/>
      <c r="AE436" s="626"/>
      <c r="AF436" s="626"/>
      <c r="AG436" s="626"/>
      <c r="AH436" s="626"/>
      <c r="AI436" s="626"/>
      <c r="AJ436" s="626"/>
      <c r="AK436" s="626"/>
      <c r="AL436" s="626"/>
      <c r="AM436" s="626"/>
      <c r="AN436" s="626"/>
      <c r="AO436" s="626"/>
      <c r="AP436" s="626"/>
      <c r="AQ436" s="626"/>
      <c r="AR436" s="626"/>
      <c r="AS436" s="626"/>
      <c r="AT436" s="626"/>
    </row>
    <row r="437" spans="3:46" x14ac:dyDescent="0.35">
      <c r="C437" s="626"/>
      <c r="D437" s="626"/>
      <c r="E437" s="626"/>
      <c r="F437" s="626"/>
      <c r="G437" s="626"/>
      <c r="H437" s="626"/>
      <c r="I437" s="626"/>
      <c r="J437" s="626"/>
      <c r="K437" s="626"/>
      <c r="L437" s="626"/>
      <c r="M437" s="626"/>
      <c r="N437" s="626"/>
      <c r="O437" s="626"/>
      <c r="P437" s="626"/>
      <c r="Q437" s="626"/>
      <c r="R437" s="626"/>
      <c r="S437" s="626"/>
      <c r="T437" s="626"/>
      <c r="U437" s="626"/>
      <c r="V437" s="626"/>
      <c r="W437" s="626"/>
      <c r="X437" s="626"/>
      <c r="Y437" s="626"/>
      <c r="Z437" s="626"/>
      <c r="AA437" s="626"/>
      <c r="AB437" s="626"/>
      <c r="AC437" s="626"/>
      <c r="AD437" s="626"/>
      <c r="AE437" s="626"/>
      <c r="AF437" s="626"/>
      <c r="AG437" s="626"/>
      <c r="AH437" s="626"/>
      <c r="AI437" s="626"/>
      <c r="AJ437" s="626"/>
      <c r="AK437" s="626"/>
      <c r="AL437" s="626"/>
      <c r="AM437" s="626"/>
      <c r="AN437" s="626"/>
      <c r="AO437" s="626"/>
      <c r="AP437" s="626"/>
      <c r="AQ437" s="626"/>
      <c r="AR437" s="626"/>
      <c r="AS437" s="626"/>
      <c r="AT437" s="626"/>
    </row>
  </sheetData>
  <mergeCells count="65">
    <mergeCell ref="A9:C9"/>
    <mergeCell ref="A10:C10"/>
    <mergeCell ref="A11:C11"/>
    <mergeCell ref="A12:C12"/>
    <mergeCell ref="A13:C13"/>
    <mergeCell ref="B14:C14"/>
    <mergeCell ref="B15:C15"/>
    <mergeCell ref="A16:C16"/>
    <mergeCell ref="A17:C17"/>
    <mergeCell ref="B19:C19"/>
    <mergeCell ref="B22:C22"/>
    <mergeCell ref="B25:C25"/>
    <mergeCell ref="C26:E26"/>
    <mergeCell ref="A28:C28"/>
    <mergeCell ref="A29:C29"/>
    <mergeCell ref="B31:C31"/>
    <mergeCell ref="A34:C34"/>
    <mergeCell ref="A35:C35"/>
    <mergeCell ref="B37:C37"/>
    <mergeCell ref="A39:C39"/>
    <mergeCell ref="A40:C40"/>
    <mergeCell ref="A42:C42"/>
    <mergeCell ref="A43:C43"/>
    <mergeCell ref="A44:C44"/>
    <mergeCell ref="A45:C45"/>
    <mergeCell ref="A69:M69"/>
    <mergeCell ref="A70:M70"/>
    <mergeCell ref="A46:C46"/>
    <mergeCell ref="B47:C47"/>
    <mergeCell ref="A49:C49"/>
    <mergeCell ref="A50:C50"/>
    <mergeCell ref="A51:C51"/>
    <mergeCell ref="A59:C59"/>
    <mergeCell ref="B60:C60"/>
    <mergeCell ref="B65:C65"/>
    <mergeCell ref="B66:O66"/>
    <mergeCell ref="A53:C53"/>
    <mergeCell ref="B54:C54"/>
    <mergeCell ref="A56:C56"/>
    <mergeCell ref="A72:M72"/>
    <mergeCell ref="A73:M73"/>
    <mergeCell ref="D14:D15"/>
    <mergeCell ref="E14:E15"/>
    <mergeCell ref="F14:F15"/>
    <mergeCell ref="G14:G15"/>
    <mergeCell ref="H14:H15"/>
    <mergeCell ref="I14:I15"/>
    <mergeCell ref="J14:J15"/>
    <mergeCell ref="K14:K15"/>
    <mergeCell ref="L14:L15"/>
    <mergeCell ref="M14:M15"/>
    <mergeCell ref="A67:M67"/>
    <mergeCell ref="A68:M68"/>
    <mergeCell ref="A71:M71"/>
    <mergeCell ref="A57:C57"/>
    <mergeCell ref="V1:V4"/>
    <mergeCell ref="A1:P4"/>
    <mergeCell ref="A7:C8"/>
    <mergeCell ref="Q1:Q4"/>
    <mergeCell ref="R1:R4"/>
    <mergeCell ref="S1:S4"/>
    <mergeCell ref="A6:P6"/>
    <mergeCell ref="D7:M7"/>
    <mergeCell ref="T1:T4"/>
    <mergeCell ref="U1:U4"/>
  </mergeCells>
  <pageMargins left="0.7" right="0.7" top="0.75" bottom="0.75" header="0.51180555555555496" footer="0.51180555555555496"/>
  <pageSetup paperSize="9" firstPageNumber="0" orientation="portrait" useFirstPageNumber="1"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T47"/>
  <sheetViews>
    <sheetView showGridLines="0" showRowColHeaders="0" zoomScale="75" zoomScaleNormal="75" workbookViewId="0">
      <selection activeCell="F36" sqref="F36:F37"/>
    </sheetView>
  </sheetViews>
  <sheetFormatPr baseColWidth="10" defaultColWidth="7.3046875" defaultRowHeight="21" x14ac:dyDescent="0.35"/>
  <cols>
    <col min="1" max="1" width="14.69140625" customWidth="1"/>
    <col min="2" max="3" width="5.4609375" customWidth="1"/>
    <col min="4" max="12" width="6.07421875" customWidth="1"/>
    <col min="13" max="14" width="6.53515625" customWidth="1"/>
    <col min="15" max="18" width="6.07421875" customWidth="1"/>
    <col min="19" max="19" width="6.921875" customWidth="1"/>
    <col min="20" max="20" width="4.921875" customWidth="1"/>
  </cols>
  <sheetData>
    <row r="1" spans="1:20" x14ac:dyDescent="0.35">
      <c r="A1" s="10" t="s">
        <v>2003</v>
      </c>
      <c r="B1" s="111"/>
      <c r="C1" s="111"/>
      <c r="D1" s="111"/>
      <c r="E1" s="111"/>
      <c r="F1" s="111"/>
      <c r="G1" s="111"/>
      <c r="H1" s="111"/>
      <c r="I1" s="111"/>
      <c r="J1" s="111"/>
      <c r="K1" s="111"/>
      <c r="L1" s="111"/>
      <c r="M1" s="111"/>
      <c r="N1" s="111"/>
      <c r="O1" s="111"/>
      <c r="P1" s="1300" t="s">
        <v>45</v>
      </c>
      <c r="Q1" s="1300"/>
      <c r="R1" s="1300"/>
      <c r="S1" s="1300"/>
    </row>
    <row r="2" spans="1:20" x14ac:dyDescent="0.35">
      <c r="A2" s="111"/>
      <c r="B2" s="111"/>
      <c r="C2" s="111"/>
      <c r="D2" s="111"/>
      <c r="E2" s="111"/>
      <c r="F2" s="111"/>
      <c r="G2" s="111"/>
      <c r="H2" s="111"/>
      <c r="I2" s="111"/>
      <c r="J2" s="111"/>
      <c r="K2" s="111"/>
      <c r="L2" s="111"/>
      <c r="M2" s="111"/>
      <c r="N2" s="111"/>
      <c r="O2" s="111"/>
      <c r="P2" s="1300"/>
      <c r="Q2" s="1300"/>
      <c r="R2" s="1300"/>
      <c r="S2" s="1300"/>
    </row>
    <row r="3" spans="1:20" x14ac:dyDescent="0.35">
      <c r="A3" s="137" t="s">
        <v>249</v>
      </c>
      <c r="B3" s="111"/>
      <c r="C3" s="111"/>
      <c r="D3" s="111"/>
      <c r="E3" s="111"/>
      <c r="F3" s="111"/>
      <c r="G3" s="111"/>
      <c r="H3" s="111"/>
      <c r="I3" s="111"/>
      <c r="J3" s="111"/>
      <c r="K3" s="111"/>
      <c r="L3" s="111"/>
      <c r="M3" s="111"/>
      <c r="N3" s="111"/>
      <c r="O3" s="111"/>
      <c r="P3" s="111"/>
      <c r="Q3" s="111"/>
      <c r="R3" s="111"/>
      <c r="S3" s="111"/>
    </row>
    <row r="4" spans="1:20" x14ac:dyDescent="0.35">
      <c r="A4" s="71"/>
      <c r="B4" s="111"/>
      <c r="C4" s="111"/>
      <c r="D4" s="111"/>
      <c r="E4" s="111"/>
      <c r="F4" s="111"/>
      <c r="G4" s="111"/>
      <c r="H4" s="111"/>
      <c r="I4" s="111"/>
      <c r="J4" s="111"/>
      <c r="K4" s="111"/>
      <c r="L4" s="111"/>
      <c r="M4" s="111"/>
      <c r="N4" s="111"/>
      <c r="O4" s="111"/>
      <c r="P4" s="111"/>
      <c r="Q4" s="111"/>
      <c r="R4" s="111"/>
      <c r="S4" s="111"/>
    </row>
    <row r="5" spans="1:20" ht="20.25" customHeight="1" x14ac:dyDescent="0.35">
      <c r="A5" s="1372" t="s">
        <v>250</v>
      </c>
      <c r="B5" s="1372"/>
      <c r="C5" s="1372"/>
      <c r="D5" s="1372"/>
      <c r="E5" s="1372"/>
      <c r="F5" s="1372"/>
      <c r="G5" s="1372"/>
      <c r="H5" s="1372"/>
      <c r="I5" s="1372"/>
      <c r="J5" s="1372"/>
      <c r="K5" s="1372"/>
      <c r="L5" s="1372"/>
      <c r="M5" s="1372"/>
      <c r="N5" s="1372"/>
      <c r="O5" s="1372"/>
      <c r="P5" s="1372"/>
      <c r="Q5" s="1372"/>
      <c r="R5" s="1372"/>
      <c r="S5" s="1372"/>
    </row>
    <row r="6" spans="1:20" ht="15.75" customHeight="1" x14ac:dyDescent="0.35">
      <c r="A6" s="1299" t="s">
        <v>60</v>
      </c>
      <c r="B6" s="1337" t="s">
        <v>61</v>
      </c>
      <c r="C6" s="1299" t="s">
        <v>155</v>
      </c>
      <c r="D6" s="1299"/>
      <c r="E6" s="1299"/>
      <c r="F6" s="1299"/>
      <c r="G6" s="1299"/>
      <c r="H6" s="1299"/>
      <c r="I6" s="1299"/>
      <c r="J6" s="1299"/>
      <c r="K6" s="1299"/>
      <c r="L6" s="1299"/>
      <c r="M6" s="1299"/>
      <c r="N6" s="1299"/>
      <c r="O6" s="1299"/>
      <c r="P6" s="1299"/>
      <c r="Q6" s="1299"/>
      <c r="R6" s="1299"/>
      <c r="S6" s="1299"/>
    </row>
    <row r="7" spans="1:20" ht="14.25" customHeight="1" x14ac:dyDescent="0.35">
      <c r="A7" s="1299"/>
      <c r="B7" s="1337"/>
      <c r="C7" s="536"/>
      <c r="D7" s="1299" t="s">
        <v>157</v>
      </c>
      <c r="E7" s="1299"/>
      <c r="F7" s="1299"/>
      <c r="G7" s="1299"/>
      <c r="H7" s="1299"/>
      <c r="I7" s="1299"/>
      <c r="J7" s="1299"/>
      <c r="K7" s="1299"/>
      <c r="L7" s="1299"/>
      <c r="M7" s="1299"/>
      <c r="N7" s="235"/>
      <c r="O7" s="536"/>
      <c r="P7" s="1299" t="s">
        <v>156</v>
      </c>
      <c r="Q7" s="1299"/>
      <c r="R7" s="1299"/>
      <c r="S7" s="1299"/>
    </row>
    <row r="8" spans="1:20" ht="15" customHeight="1" x14ac:dyDescent="0.35">
      <c r="A8" s="1299"/>
      <c r="B8" s="1337"/>
      <c r="C8" s="1302" t="s">
        <v>251</v>
      </c>
      <c r="D8" s="1299" t="s">
        <v>252</v>
      </c>
      <c r="E8" s="1299"/>
      <c r="F8" s="1299"/>
      <c r="G8" s="1299"/>
      <c r="H8" s="1299"/>
      <c r="I8" s="1299"/>
      <c r="J8" s="1299"/>
      <c r="K8" s="1299"/>
      <c r="L8" s="1299"/>
      <c r="M8" s="1299"/>
      <c r="N8" s="451"/>
      <c r="O8" s="1302" t="s">
        <v>253</v>
      </c>
      <c r="P8" s="1346" t="s">
        <v>252</v>
      </c>
      <c r="Q8" s="1346"/>
      <c r="R8" s="1346"/>
      <c r="S8" s="1346"/>
      <c r="T8" s="520"/>
    </row>
    <row r="9" spans="1:20" ht="10.5" customHeight="1" x14ac:dyDescent="0.35">
      <c r="A9" s="1299"/>
      <c r="B9" s="1337"/>
      <c r="C9" s="1302"/>
      <c r="D9" s="1299" t="s">
        <v>67</v>
      </c>
      <c r="E9" s="1299" t="s">
        <v>254</v>
      </c>
      <c r="F9" s="1299" t="s">
        <v>255</v>
      </c>
      <c r="G9" s="1346" t="s">
        <v>256</v>
      </c>
      <c r="H9" s="1346" t="s">
        <v>257</v>
      </c>
      <c r="I9" s="1346" t="s">
        <v>258</v>
      </c>
      <c r="J9" s="1346" t="s">
        <v>259</v>
      </c>
      <c r="K9" s="1346" t="s">
        <v>260</v>
      </c>
      <c r="L9" s="1346" t="s">
        <v>261</v>
      </c>
      <c r="M9" s="1299" t="s">
        <v>262</v>
      </c>
      <c r="N9" s="1375" t="s">
        <v>263</v>
      </c>
      <c r="O9" s="1302"/>
      <c r="P9" s="1299" t="s">
        <v>264</v>
      </c>
      <c r="Q9" s="1299" t="s">
        <v>265</v>
      </c>
      <c r="R9" s="1299" t="s">
        <v>261</v>
      </c>
      <c r="S9" s="1299" t="s">
        <v>262</v>
      </c>
      <c r="T9" s="520"/>
    </row>
    <row r="10" spans="1:20" ht="42" customHeight="1" x14ac:dyDescent="0.35">
      <c r="A10" s="1299"/>
      <c r="B10" s="1337"/>
      <c r="C10" s="1302"/>
      <c r="D10" s="1299"/>
      <c r="E10" s="1299"/>
      <c r="F10" s="1299"/>
      <c r="G10" s="1346"/>
      <c r="H10" s="1346"/>
      <c r="I10" s="1346"/>
      <c r="J10" s="1346"/>
      <c r="K10" s="1346"/>
      <c r="L10" s="1346"/>
      <c r="M10" s="1299"/>
      <c r="N10" s="1375"/>
      <c r="O10" s="1302"/>
      <c r="P10" s="1299"/>
      <c r="Q10" s="1299"/>
      <c r="R10" s="1299"/>
      <c r="S10" s="1299"/>
      <c r="T10" s="521"/>
    </row>
    <row r="11" spans="1:20" x14ac:dyDescent="0.35">
      <c r="A11" s="1241" t="s">
        <v>61</v>
      </c>
      <c r="B11" s="60">
        <f>+C11+O11</f>
        <v>1955</v>
      </c>
      <c r="C11" s="60">
        <f>SUM(D11:N11)</f>
        <v>916</v>
      </c>
      <c r="D11" s="195">
        <f t="shared" ref="D11:J11" si="0">SUM(D12:D13)</f>
        <v>221</v>
      </c>
      <c r="E11" s="195">
        <f t="shared" si="0"/>
        <v>12</v>
      </c>
      <c r="F11" s="195">
        <f t="shared" si="0"/>
        <v>270</v>
      </c>
      <c r="G11" s="195">
        <f t="shared" si="0"/>
        <v>61</v>
      </c>
      <c r="H11" s="195">
        <f t="shared" si="0"/>
        <v>229</v>
      </c>
      <c r="I11" s="195">
        <f t="shared" si="0"/>
        <v>58</v>
      </c>
      <c r="J11" s="195">
        <f t="shared" si="0"/>
        <v>4</v>
      </c>
      <c r="K11" s="195">
        <f>K12+K13</f>
        <v>6</v>
      </c>
      <c r="L11" s="195">
        <f t="shared" ref="L11:S11" si="1">SUM(L12:L13)</f>
        <v>51</v>
      </c>
      <c r="M11" s="195">
        <f t="shared" si="1"/>
        <v>3</v>
      </c>
      <c r="N11" s="195">
        <f t="shared" si="1"/>
        <v>1</v>
      </c>
      <c r="O11" s="60">
        <f t="shared" si="1"/>
        <v>1039</v>
      </c>
      <c r="P11" s="195">
        <f t="shared" si="1"/>
        <v>310</v>
      </c>
      <c r="Q11" s="195">
        <f t="shared" si="1"/>
        <v>8</v>
      </c>
      <c r="R11" s="195">
        <f t="shared" si="1"/>
        <v>4</v>
      </c>
      <c r="S11" s="195">
        <f t="shared" si="1"/>
        <v>717</v>
      </c>
      <c r="T11" s="522"/>
    </row>
    <row r="12" spans="1:20" x14ac:dyDescent="0.35">
      <c r="A12" s="113" t="s">
        <v>70</v>
      </c>
      <c r="B12" s="60">
        <f t="shared" ref="B12:B31" si="2">+C12+O12</f>
        <v>244</v>
      </c>
      <c r="C12" s="60">
        <f>SUM(D12:N12)</f>
        <v>244</v>
      </c>
      <c r="D12" s="537">
        <v>86</v>
      </c>
      <c r="E12" s="537">
        <v>1</v>
      </c>
      <c r="F12" s="537">
        <v>67</v>
      </c>
      <c r="G12" s="537">
        <v>18</v>
      </c>
      <c r="H12" s="538">
        <v>55</v>
      </c>
      <c r="I12" s="538">
        <v>4</v>
      </c>
      <c r="J12" s="538">
        <v>1</v>
      </c>
      <c r="K12" s="538">
        <v>3</v>
      </c>
      <c r="L12" s="538">
        <v>8</v>
      </c>
      <c r="M12" s="538">
        <v>0</v>
      </c>
      <c r="N12" s="538">
        <v>1</v>
      </c>
      <c r="O12" s="60">
        <f>SUM(P12:S12)</f>
        <v>0</v>
      </c>
      <c r="P12" s="537">
        <v>0</v>
      </c>
      <c r="Q12" s="537">
        <v>0</v>
      </c>
      <c r="R12" s="537">
        <v>0</v>
      </c>
      <c r="S12" s="537">
        <v>0</v>
      </c>
      <c r="T12" s="522"/>
    </row>
    <row r="13" spans="1:20" x14ac:dyDescent="0.35">
      <c r="A13" s="113" t="s">
        <v>71</v>
      </c>
      <c r="B13" s="60">
        <f t="shared" si="2"/>
        <v>1711</v>
      </c>
      <c r="C13" s="60">
        <f t="shared" ref="C13:C31" si="3">SUM(D13:N13)</f>
        <v>672</v>
      </c>
      <c r="D13" s="537">
        <f t="shared" ref="D13:S13" si="4">SUM(D14:D31)</f>
        <v>135</v>
      </c>
      <c r="E13" s="537">
        <f t="shared" si="4"/>
        <v>11</v>
      </c>
      <c r="F13" s="537">
        <f t="shared" si="4"/>
        <v>203</v>
      </c>
      <c r="G13" s="537">
        <f t="shared" si="4"/>
        <v>43</v>
      </c>
      <c r="H13" s="537">
        <f t="shared" si="4"/>
        <v>174</v>
      </c>
      <c r="I13" s="537">
        <f t="shared" si="4"/>
        <v>54</v>
      </c>
      <c r="J13" s="537">
        <f t="shared" si="4"/>
        <v>3</v>
      </c>
      <c r="K13" s="537">
        <f t="shared" si="4"/>
        <v>3</v>
      </c>
      <c r="L13" s="537">
        <f t="shared" si="4"/>
        <v>43</v>
      </c>
      <c r="M13" s="537">
        <f t="shared" si="4"/>
        <v>3</v>
      </c>
      <c r="N13" s="537">
        <f t="shared" si="4"/>
        <v>0</v>
      </c>
      <c r="O13" s="60">
        <f t="shared" si="4"/>
        <v>1039</v>
      </c>
      <c r="P13" s="537">
        <f t="shared" si="4"/>
        <v>310</v>
      </c>
      <c r="Q13" s="537">
        <f t="shared" si="4"/>
        <v>8</v>
      </c>
      <c r="R13" s="537">
        <f t="shared" si="4"/>
        <v>4</v>
      </c>
      <c r="S13" s="537">
        <f t="shared" si="4"/>
        <v>717</v>
      </c>
      <c r="T13" s="522"/>
    </row>
    <row r="14" spans="1:20" x14ac:dyDescent="0.35">
      <c r="A14" s="113" t="s">
        <v>72</v>
      </c>
      <c r="B14" s="60">
        <f t="shared" si="2"/>
        <v>71</v>
      </c>
      <c r="C14" s="60">
        <f t="shared" si="3"/>
        <v>29</v>
      </c>
      <c r="D14" s="537">
        <v>8</v>
      </c>
      <c r="E14" s="537">
        <v>1</v>
      </c>
      <c r="F14" s="537">
        <v>1</v>
      </c>
      <c r="G14" s="537">
        <v>2</v>
      </c>
      <c r="H14" s="537">
        <v>10</v>
      </c>
      <c r="I14" s="537">
        <v>5</v>
      </c>
      <c r="J14" s="537">
        <v>0</v>
      </c>
      <c r="K14" s="537">
        <v>0</v>
      </c>
      <c r="L14" s="537">
        <v>2</v>
      </c>
      <c r="M14" s="537">
        <v>0</v>
      </c>
      <c r="N14" s="537">
        <v>0</v>
      </c>
      <c r="O14" s="60">
        <f t="shared" ref="O14:O31" si="5">SUM(P14:S14)</f>
        <v>42</v>
      </c>
      <c r="P14" s="537">
        <v>18</v>
      </c>
      <c r="Q14" s="537">
        <v>1</v>
      </c>
      <c r="R14" s="537">
        <v>0</v>
      </c>
      <c r="S14" s="537">
        <v>23</v>
      </c>
      <c r="T14" s="522"/>
    </row>
    <row r="15" spans="1:20" x14ac:dyDescent="0.35">
      <c r="A15" s="113" t="s">
        <v>73</v>
      </c>
      <c r="B15" s="60">
        <f t="shared" si="2"/>
        <v>232</v>
      </c>
      <c r="C15" s="60">
        <f t="shared" si="3"/>
        <v>137</v>
      </c>
      <c r="D15" s="537">
        <v>36</v>
      </c>
      <c r="E15" s="537">
        <v>3</v>
      </c>
      <c r="F15" s="537">
        <v>42</v>
      </c>
      <c r="G15" s="537">
        <v>8</v>
      </c>
      <c r="H15" s="537">
        <v>30</v>
      </c>
      <c r="I15" s="537">
        <v>9</v>
      </c>
      <c r="J15" s="537">
        <v>0</v>
      </c>
      <c r="K15" s="537">
        <v>0</v>
      </c>
      <c r="L15" s="537">
        <v>9</v>
      </c>
      <c r="M15" s="537">
        <v>0</v>
      </c>
      <c r="N15" s="537">
        <v>0</v>
      </c>
      <c r="O15" s="60">
        <f t="shared" si="5"/>
        <v>95</v>
      </c>
      <c r="P15" s="537">
        <v>53</v>
      </c>
      <c r="Q15" s="537">
        <v>1</v>
      </c>
      <c r="R15" s="537">
        <v>2</v>
      </c>
      <c r="S15" s="537">
        <v>39</v>
      </c>
      <c r="T15" s="522"/>
    </row>
    <row r="16" spans="1:20" x14ac:dyDescent="0.35">
      <c r="A16" s="113" t="s">
        <v>74</v>
      </c>
      <c r="B16" s="60">
        <f t="shared" si="2"/>
        <v>97</v>
      </c>
      <c r="C16" s="60">
        <f t="shared" si="3"/>
        <v>28</v>
      </c>
      <c r="D16" s="537">
        <v>7</v>
      </c>
      <c r="E16" s="537">
        <v>0</v>
      </c>
      <c r="F16" s="537">
        <v>3</v>
      </c>
      <c r="G16" s="537">
        <v>2</v>
      </c>
      <c r="H16" s="537">
        <v>9</v>
      </c>
      <c r="I16" s="537">
        <v>3</v>
      </c>
      <c r="J16" s="537">
        <v>0</v>
      </c>
      <c r="K16" s="537">
        <v>0</v>
      </c>
      <c r="L16" s="537">
        <v>4</v>
      </c>
      <c r="M16" s="537">
        <v>0</v>
      </c>
      <c r="N16" s="537">
        <v>0</v>
      </c>
      <c r="O16" s="60">
        <f t="shared" si="5"/>
        <v>69</v>
      </c>
      <c r="P16" s="537">
        <v>17</v>
      </c>
      <c r="Q16" s="537">
        <v>0</v>
      </c>
      <c r="R16" s="537">
        <v>0</v>
      </c>
      <c r="S16" s="537">
        <v>52</v>
      </c>
      <c r="T16" s="522"/>
    </row>
    <row r="17" spans="1:20" x14ac:dyDescent="0.35">
      <c r="A17" s="113" t="s">
        <v>75</v>
      </c>
      <c r="B17" s="60">
        <f t="shared" si="2"/>
        <v>121</v>
      </c>
      <c r="C17" s="60">
        <f t="shared" si="3"/>
        <v>42</v>
      </c>
      <c r="D17" s="537">
        <v>3</v>
      </c>
      <c r="E17" s="537">
        <v>0</v>
      </c>
      <c r="F17" s="537">
        <v>20</v>
      </c>
      <c r="G17" s="537">
        <v>3</v>
      </c>
      <c r="H17" s="537">
        <v>7</v>
      </c>
      <c r="I17" s="537">
        <v>4</v>
      </c>
      <c r="J17" s="537">
        <v>0</v>
      </c>
      <c r="K17" s="537">
        <v>1</v>
      </c>
      <c r="L17" s="537">
        <v>4</v>
      </c>
      <c r="M17" s="537">
        <v>0</v>
      </c>
      <c r="N17" s="537">
        <v>0</v>
      </c>
      <c r="O17" s="60">
        <f t="shared" si="5"/>
        <v>79</v>
      </c>
      <c r="P17" s="537">
        <v>21</v>
      </c>
      <c r="Q17" s="537">
        <v>0</v>
      </c>
      <c r="R17" s="537">
        <v>0</v>
      </c>
      <c r="S17" s="537">
        <v>58</v>
      </c>
      <c r="T17" s="522"/>
    </row>
    <row r="18" spans="1:20" x14ac:dyDescent="0.35">
      <c r="A18" s="113" t="s">
        <v>76</v>
      </c>
      <c r="B18" s="60">
        <f t="shared" si="2"/>
        <v>74</v>
      </c>
      <c r="C18" s="60">
        <f t="shared" si="3"/>
        <v>23</v>
      </c>
      <c r="D18" s="537">
        <v>3</v>
      </c>
      <c r="E18" s="537">
        <v>0</v>
      </c>
      <c r="F18" s="537">
        <v>5</v>
      </c>
      <c r="G18" s="537">
        <v>2</v>
      </c>
      <c r="H18" s="537">
        <v>8</v>
      </c>
      <c r="I18" s="537">
        <v>3</v>
      </c>
      <c r="J18" s="537">
        <v>0</v>
      </c>
      <c r="K18" s="537">
        <v>0</v>
      </c>
      <c r="L18" s="537">
        <v>2</v>
      </c>
      <c r="M18" s="537">
        <v>0</v>
      </c>
      <c r="N18" s="537">
        <v>0</v>
      </c>
      <c r="O18" s="60">
        <f t="shared" si="5"/>
        <v>51</v>
      </c>
      <c r="P18" s="537">
        <v>5</v>
      </c>
      <c r="Q18" s="537">
        <v>0</v>
      </c>
      <c r="R18" s="537">
        <v>0</v>
      </c>
      <c r="S18" s="537">
        <v>46</v>
      </c>
      <c r="T18" s="522"/>
    </row>
    <row r="19" spans="1:20" x14ac:dyDescent="0.35">
      <c r="A19" s="113" t="s">
        <v>77</v>
      </c>
      <c r="B19" s="60">
        <f t="shared" si="2"/>
        <v>33</v>
      </c>
      <c r="C19" s="60">
        <f t="shared" si="3"/>
        <v>10</v>
      </c>
      <c r="D19" s="537">
        <v>0</v>
      </c>
      <c r="E19" s="537">
        <v>0</v>
      </c>
      <c r="F19" s="537">
        <v>3</v>
      </c>
      <c r="G19" s="537">
        <v>1</v>
      </c>
      <c r="H19" s="537">
        <v>4</v>
      </c>
      <c r="I19" s="537">
        <v>1</v>
      </c>
      <c r="J19" s="537">
        <v>0</v>
      </c>
      <c r="K19" s="537">
        <v>0</v>
      </c>
      <c r="L19" s="537">
        <v>1</v>
      </c>
      <c r="M19" s="537">
        <v>0</v>
      </c>
      <c r="N19" s="537">
        <v>0</v>
      </c>
      <c r="O19" s="60">
        <f t="shared" si="5"/>
        <v>23</v>
      </c>
      <c r="P19" s="537">
        <v>3</v>
      </c>
      <c r="Q19" s="537">
        <v>1</v>
      </c>
      <c r="R19" s="537">
        <v>0</v>
      </c>
      <c r="S19" s="537">
        <v>19</v>
      </c>
      <c r="T19" s="522"/>
    </row>
    <row r="20" spans="1:20" x14ac:dyDescent="0.35">
      <c r="A20" s="113" t="s">
        <v>78</v>
      </c>
      <c r="B20" s="60">
        <f t="shared" si="2"/>
        <v>93</v>
      </c>
      <c r="C20" s="60">
        <f t="shared" si="3"/>
        <v>28</v>
      </c>
      <c r="D20" s="537">
        <v>1</v>
      </c>
      <c r="E20" s="537">
        <v>0</v>
      </c>
      <c r="F20" s="537">
        <v>9</v>
      </c>
      <c r="G20" s="537">
        <v>2</v>
      </c>
      <c r="H20" s="537">
        <v>9</v>
      </c>
      <c r="I20" s="537">
        <v>3</v>
      </c>
      <c r="J20" s="537">
        <v>0</v>
      </c>
      <c r="K20" s="537">
        <v>0</v>
      </c>
      <c r="L20" s="537">
        <v>4</v>
      </c>
      <c r="M20" s="537">
        <v>0</v>
      </c>
      <c r="N20" s="537">
        <v>0</v>
      </c>
      <c r="O20" s="60">
        <f t="shared" si="5"/>
        <v>65</v>
      </c>
      <c r="P20" s="537">
        <v>21</v>
      </c>
      <c r="Q20" s="537">
        <v>0</v>
      </c>
      <c r="R20" s="537">
        <v>0</v>
      </c>
      <c r="S20" s="537">
        <v>44</v>
      </c>
      <c r="T20" s="522"/>
    </row>
    <row r="21" spans="1:20" x14ac:dyDescent="0.35">
      <c r="A21" s="113" t="s">
        <v>79</v>
      </c>
      <c r="B21" s="60">
        <f t="shared" si="2"/>
        <v>81</v>
      </c>
      <c r="C21" s="60">
        <f t="shared" si="3"/>
        <v>24</v>
      </c>
      <c r="D21" s="537">
        <v>1</v>
      </c>
      <c r="E21" s="537">
        <v>0</v>
      </c>
      <c r="F21" s="537">
        <v>9</v>
      </c>
      <c r="G21" s="537">
        <v>2</v>
      </c>
      <c r="H21" s="537">
        <v>6</v>
      </c>
      <c r="I21" s="537">
        <v>3</v>
      </c>
      <c r="J21" s="537">
        <v>0</v>
      </c>
      <c r="K21" s="537">
        <v>0</v>
      </c>
      <c r="L21" s="537">
        <v>1</v>
      </c>
      <c r="M21" s="537">
        <v>2</v>
      </c>
      <c r="N21" s="537">
        <v>0</v>
      </c>
      <c r="O21" s="60">
        <f t="shared" si="5"/>
        <v>57</v>
      </c>
      <c r="P21" s="537">
        <v>10</v>
      </c>
      <c r="Q21" s="537">
        <v>0</v>
      </c>
      <c r="R21" s="537">
        <v>0</v>
      </c>
      <c r="S21" s="537">
        <v>47</v>
      </c>
      <c r="T21" s="522"/>
    </row>
    <row r="22" spans="1:20" x14ac:dyDescent="0.35">
      <c r="A22" s="113" t="s">
        <v>80</v>
      </c>
      <c r="B22" s="60">
        <f t="shared" si="2"/>
        <v>79</v>
      </c>
      <c r="C22" s="60">
        <f t="shared" si="3"/>
        <v>43</v>
      </c>
      <c r="D22" s="537">
        <v>7</v>
      </c>
      <c r="E22" s="537">
        <v>0</v>
      </c>
      <c r="F22" s="537">
        <v>14</v>
      </c>
      <c r="G22" s="537">
        <v>2</v>
      </c>
      <c r="H22" s="537">
        <v>13</v>
      </c>
      <c r="I22" s="537">
        <v>6</v>
      </c>
      <c r="J22" s="537">
        <v>0</v>
      </c>
      <c r="K22" s="537">
        <v>0</v>
      </c>
      <c r="L22" s="537">
        <v>1</v>
      </c>
      <c r="M22" s="537">
        <v>0</v>
      </c>
      <c r="N22" s="537">
        <v>0</v>
      </c>
      <c r="O22" s="60">
        <f t="shared" si="5"/>
        <v>36</v>
      </c>
      <c r="P22" s="537">
        <v>11</v>
      </c>
      <c r="Q22" s="537">
        <v>1</v>
      </c>
      <c r="R22" s="537">
        <v>0</v>
      </c>
      <c r="S22" s="537">
        <v>24</v>
      </c>
      <c r="T22" s="522"/>
    </row>
    <row r="23" spans="1:20" x14ac:dyDescent="0.35">
      <c r="A23" s="113" t="s">
        <v>81</v>
      </c>
      <c r="B23" s="60">
        <f t="shared" si="2"/>
        <v>103</v>
      </c>
      <c r="C23" s="60">
        <f t="shared" si="3"/>
        <v>45</v>
      </c>
      <c r="D23" s="537">
        <v>10</v>
      </c>
      <c r="E23" s="537">
        <v>2</v>
      </c>
      <c r="F23" s="537">
        <v>18</v>
      </c>
      <c r="G23" s="537">
        <v>2</v>
      </c>
      <c r="H23" s="537">
        <v>11</v>
      </c>
      <c r="I23" s="537">
        <v>0</v>
      </c>
      <c r="J23" s="537">
        <v>0</v>
      </c>
      <c r="K23" s="537">
        <v>1</v>
      </c>
      <c r="L23" s="537">
        <v>0</v>
      </c>
      <c r="M23" s="537">
        <v>1</v>
      </c>
      <c r="N23" s="537">
        <v>0</v>
      </c>
      <c r="O23" s="60">
        <f t="shared" si="5"/>
        <v>58</v>
      </c>
      <c r="P23" s="537">
        <v>18</v>
      </c>
      <c r="Q23" s="537">
        <v>2</v>
      </c>
      <c r="R23" s="537">
        <v>0</v>
      </c>
      <c r="S23" s="537">
        <v>38</v>
      </c>
      <c r="T23" s="522"/>
    </row>
    <row r="24" spans="1:20" x14ac:dyDescent="0.35">
      <c r="A24" s="113" t="s">
        <v>82</v>
      </c>
      <c r="B24" s="60">
        <f t="shared" si="2"/>
        <v>57</v>
      </c>
      <c r="C24" s="60">
        <f t="shared" si="3"/>
        <v>21</v>
      </c>
      <c r="D24" s="537">
        <v>1</v>
      </c>
      <c r="E24" s="537">
        <v>0</v>
      </c>
      <c r="F24" s="537">
        <v>11</v>
      </c>
      <c r="G24" s="537">
        <v>1</v>
      </c>
      <c r="H24" s="537">
        <v>6</v>
      </c>
      <c r="I24" s="537">
        <v>0</v>
      </c>
      <c r="J24" s="537">
        <v>0</v>
      </c>
      <c r="K24" s="537">
        <v>1</v>
      </c>
      <c r="L24" s="537">
        <v>1</v>
      </c>
      <c r="M24" s="537">
        <v>0</v>
      </c>
      <c r="N24" s="537">
        <v>0</v>
      </c>
      <c r="O24" s="60">
        <f t="shared" si="5"/>
        <v>36</v>
      </c>
      <c r="P24" s="537">
        <v>12</v>
      </c>
      <c r="Q24" s="537">
        <v>1</v>
      </c>
      <c r="R24" s="537">
        <v>0</v>
      </c>
      <c r="S24" s="537">
        <v>23</v>
      </c>
      <c r="T24" s="522"/>
    </row>
    <row r="25" spans="1:20" x14ac:dyDescent="0.35">
      <c r="A25" s="113" t="s">
        <v>83</v>
      </c>
      <c r="B25" s="60">
        <f t="shared" si="2"/>
        <v>115</v>
      </c>
      <c r="C25" s="60">
        <f t="shared" si="3"/>
        <v>40</v>
      </c>
      <c r="D25" s="537">
        <v>16</v>
      </c>
      <c r="E25" s="537">
        <v>2</v>
      </c>
      <c r="F25" s="537">
        <v>6</v>
      </c>
      <c r="G25" s="537">
        <v>3</v>
      </c>
      <c r="H25" s="537">
        <v>10</v>
      </c>
      <c r="I25" s="537">
        <v>2</v>
      </c>
      <c r="J25" s="537">
        <v>0</v>
      </c>
      <c r="K25" s="537">
        <v>0</v>
      </c>
      <c r="L25" s="537">
        <v>1</v>
      </c>
      <c r="M25" s="537">
        <v>0</v>
      </c>
      <c r="N25" s="537">
        <v>0</v>
      </c>
      <c r="O25" s="60">
        <f t="shared" si="5"/>
        <v>75</v>
      </c>
      <c r="P25" s="537">
        <v>18</v>
      </c>
      <c r="Q25" s="537">
        <v>0</v>
      </c>
      <c r="R25" s="537">
        <v>0</v>
      </c>
      <c r="S25" s="537">
        <v>57</v>
      </c>
      <c r="T25" s="522"/>
    </row>
    <row r="26" spans="1:20" x14ac:dyDescent="0.35">
      <c r="A26" s="113" t="s">
        <v>84</v>
      </c>
      <c r="B26" s="60">
        <f t="shared" si="2"/>
        <v>68</v>
      </c>
      <c r="C26" s="60">
        <f t="shared" si="3"/>
        <v>32</v>
      </c>
      <c r="D26" s="537">
        <v>4</v>
      </c>
      <c r="E26" s="537">
        <v>0</v>
      </c>
      <c r="F26" s="537">
        <v>13</v>
      </c>
      <c r="G26" s="537">
        <v>2</v>
      </c>
      <c r="H26" s="537">
        <v>10</v>
      </c>
      <c r="I26" s="537">
        <v>1</v>
      </c>
      <c r="J26" s="537">
        <v>1</v>
      </c>
      <c r="K26" s="537">
        <v>0</v>
      </c>
      <c r="L26" s="537">
        <v>1</v>
      </c>
      <c r="M26" s="537">
        <v>0</v>
      </c>
      <c r="N26" s="537">
        <v>0</v>
      </c>
      <c r="O26" s="60">
        <f t="shared" si="5"/>
        <v>36</v>
      </c>
      <c r="P26" s="537">
        <v>5</v>
      </c>
      <c r="Q26" s="537">
        <v>0</v>
      </c>
      <c r="R26" s="537">
        <v>0</v>
      </c>
      <c r="S26" s="537">
        <v>31</v>
      </c>
      <c r="T26" s="522"/>
    </row>
    <row r="27" spans="1:20" x14ac:dyDescent="0.35">
      <c r="A27" s="113" t="s">
        <v>85</v>
      </c>
      <c r="B27" s="60">
        <f t="shared" si="2"/>
        <v>98</v>
      </c>
      <c r="C27" s="60">
        <f t="shared" si="3"/>
        <v>40</v>
      </c>
      <c r="D27" s="537">
        <v>11</v>
      </c>
      <c r="E27" s="537">
        <v>1</v>
      </c>
      <c r="F27" s="537">
        <v>4</v>
      </c>
      <c r="G27" s="537">
        <v>3</v>
      </c>
      <c r="H27" s="537">
        <v>13</v>
      </c>
      <c r="I27" s="537">
        <v>5</v>
      </c>
      <c r="J27" s="537">
        <v>0</v>
      </c>
      <c r="K27" s="537">
        <v>0</v>
      </c>
      <c r="L27" s="537">
        <v>3</v>
      </c>
      <c r="M27" s="537">
        <v>0</v>
      </c>
      <c r="N27" s="537">
        <v>0</v>
      </c>
      <c r="O27" s="60">
        <f t="shared" si="5"/>
        <v>58</v>
      </c>
      <c r="P27" s="537">
        <v>26</v>
      </c>
      <c r="Q27" s="537">
        <v>1</v>
      </c>
      <c r="R27" s="537">
        <v>1</v>
      </c>
      <c r="S27" s="537">
        <v>30</v>
      </c>
      <c r="T27" s="522"/>
    </row>
    <row r="28" spans="1:20" x14ac:dyDescent="0.35">
      <c r="A28" s="113" t="s">
        <v>86</v>
      </c>
      <c r="B28" s="60">
        <f t="shared" si="2"/>
        <v>107</v>
      </c>
      <c r="C28" s="60">
        <f t="shared" si="3"/>
        <v>36</v>
      </c>
      <c r="D28" s="537">
        <v>8</v>
      </c>
      <c r="E28" s="537">
        <v>1</v>
      </c>
      <c r="F28" s="537">
        <v>13</v>
      </c>
      <c r="G28" s="537">
        <v>2</v>
      </c>
      <c r="H28" s="537">
        <v>6</v>
      </c>
      <c r="I28" s="537">
        <v>3</v>
      </c>
      <c r="J28" s="537">
        <v>0</v>
      </c>
      <c r="K28" s="537">
        <v>0</v>
      </c>
      <c r="L28" s="537">
        <v>3</v>
      </c>
      <c r="M28" s="537">
        <v>0</v>
      </c>
      <c r="N28" s="537">
        <v>0</v>
      </c>
      <c r="O28" s="60">
        <f t="shared" si="5"/>
        <v>71</v>
      </c>
      <c r="P28" s="537">
        <v>31</v>
      </c>
      <c r="Q28" s="537">
        <v>0</v>
      </c>
      <c r="R28" s="537">
        <v>0</v>
      </c>
      <c r="S28" s="537">
        <v>40</v>
      </c>
      <c r="T28" s="522"/>
    </row>
    <row r="29" spans="1:20" x14ac:dyDescent="0.35">
      <c r="A29" s="113" t="s">
        <v>87</v>
      </c>
      <c r="B29" s="60">
        <f t="shared" si="2"/>
        <v>90</v>
      </c>
      <c r="C29" s="60">
        <f t="shared" si="3"/>
        <v>31</v>
      </c>
      <c r="D29" s="537">
        <v>3</v>
      </c>
      <c r="E29" s="537">
        <v>1</v>
      </c>
      <c r="F29" s="537">
        <v>13</v>
      </c>
      <c r="G29" s="537">
        <v>2</v>
      </c>
      <c r="H29" s="537">
        <v>9</v>
      </c>
      <c r="I29" s="537">
        <v>1</v>
      </c>
      <c r="J29" s="537">
        <v>0</v>
      </c>
      <c r="K29" s="537">
        <v>0</v>
      </c>
      <c r="L29" s="537">
        <v>2</v>
      </c>
      <c r="M29" s="537">
        <v>0</v>
      </c>
      <c r="N29" s="537">
        <v>0</v>
      </c>
      <c r="O29" s="60">
        <f t="shared" si="5"/>
        <v>59</v>
      </c>
      <c r="P29" s="537">
        <v>14</v>
      </c>
      <c r="Q29" s="537">
        <v>0</v>
      </c>
      <c r="R29" s="537">
        <v>0</v>
      </c>
      <c r="S29" s="537">
        <v>45</v>
      </c>
      <c r="T29" s="522"/>
    </row>
    <row r="30" spans="1:20" x14ac:dyDescent="0.35">
      <c r="A30" s="113" t="s">
        <v>88</v>
      </c>
      <c r="B30" s="60">
        <f t="shared" si="2"/>
        <v>128</v>
      </c>
      <c r="C30" s="60">
        <f t="shared" si="3"/>
        <v>41</v>
      </c>
      <c r="D30" s="537">
        <v>12</v>
      </c>
      <c r="E30" s="537">
        <v>0</v>
      </c>
      <c r="F30" s="537">
        <v>14</v>
      </c>
      <c r="G30" s="537">
        <v>2</v>
      </c>
      <c r="H30" s="537">
        <v>8</v>
      </c>
      <c r="I30" s="537">
        <v>2</v>
      </c>
      <c r="J30" s="537">
        <v>0</v>
      </c>
      <c r="K30" s="537">
        <v>0</v>
      </c>
      <c r="L30" s="537">
        <v>3</v>
      </c>
      <c r="M30" s="537">
        <v>0</v>
      </c>
      <c r="N30" s="537">
        <v>0</v>
      </c>
      <c r="O30" s="60">
        <f t="shared" si="5"/>
        <v>87</v>
      </c>
      <c r="P30" s="537">
        <v>20</v>
      </c>
      <c r="Q30" s="537">
        <v>0</v>
      </c>
      <c r="R30" s="537">
        <v>1</v>
      </c>
      <c r="S30" s="537">
        <v>66</v>
      </c>
      <c r="T30" s="522"/>
    </row>
    <row r="31" spans="1:20" x14ac:dyDescent="0.35">
      <c r="A31" s="113" t="s">
        <v>89</v>
      </c>
      <c r="B31" s="60">
        <f t="shared" si="2"/>
        <v>64</v>
      </c>
      <c r="C31" s="60">
        <f t="shared" si="3"/>
        <v>22</v>
      </c>
      <c r="D31" s="537">
        <v>4</v>
      </c>
      <c r="E31" s="537">
        <v>0</v>
      </c>
      <c r="F31" s="537">
        <v>5</v>
      </c>
      <c r="G31" s="537">
        <v>2</v>
      </c>
      <c r="H31" s="537">
        <v>5</v>
      </c>
      <c r="I31" s="537">
        <v>3</v>
      </c>
      <c r="J31" s="537">
        <v>2</v>
      </c>
      <c r="K31" s="537">
        <v>0</v>
      </c>
      <c r="L31" s="537">
        <v>1</v>
      </c>
      <c r="M31" s="537">
        <v>0</v>
      </c>
      <c r="N31" s="537">
        <v>0</v>
      </c>
      <c r="O31" s="60">
        <f t="shared" si="5"/>
        <v>42</v>
      </c>
      <c r="P31" s="537">
        <v>7</v>
      </c>
      <c r="Q31" s="537">
        <v>0</v>
      </c>
      <c r="R31" s="537">
        <v>0</v>
      </c>
      <c r="S31" s="537">
        <v>35</v>
      </c>
      <c r="T31" s="522"/>
    </row>
    <row r="32" spans="1:20" ht="48.75" customHeight="1" x14ac:dyDescent="0.35">
      <c r="A32" s="116" t="s">
        <v>2006</v>
      </c>
      <c r="B32" s="116"/>
      <c r="O32" s="539"/>
    </row>
    <row r="33" spans="1:2" x14ac:dyDescent="0.35">
      <c r="A33" s="116"/>
    </row>
    <row r="34" spans="1:2" x14ac:dyDescent="0.35">
      <c r="A34" s="116"/>
    </row>
    <row r="35" spans="1:2" x14ac:dyDescent="0.35">
      <c r="A35" s="116"/>
    </row>
    <row r="36" spans="1:2" x14ac:dyDescent="0.35">
      <c r="A36" s="116"/>
    </row>
    <row r="37" spans="1:2" x14ac:dyDescent="0.35">
      <c r="A37" s="116"/>
    </row>
    <row r="38" spans="1:2" x14ac:dyDescent="0.35">
      <c r="A38" s="116"/>
    </row>
    <row r="42" spans="1:2" x14ac:dyDescent="0.35">
      <c r="A42" s="116"/>
      <c r="B42" s="169"/>
    </row>
    <row r="43" spans="1:2" x14ac:dyDescent="0.35">
      <c r="A43" s="116"/>
      <c r="B43" s="169"/>
    </row>
    <row r="44" spans="1:2" x14ac:dyDescent="0.35">
      <c r="A44" s="116"/>
      <c r="B44" s="169"/>
    </row>
    <row r="45" spans="1:2" x14ac:dyDescent="0.35">
      <c r="A45" s="116"/>
      <c r="B45" s="169"/>
    </row>
    <row r="46" spans="1:2" x14ac:dyDescent="0.35">
      <c r="A46" s="116"/>
      <c r="B46" s="169"/>
    </row>
    <row r="47" spans="1:2" x14ac:dyDescent="0.35">
      <c r="A47" s="116"/>
      <c r="B47" s="169"/>
    </row>
  </sheetData>
  <mergeCells count="26">
    <mergeCell ref="N9:N10"/>
    <mergeCell ref="O8:O10"/>
    <mergeCell ref="D8:M8"/>
    <mergeCell ref="D9:D10"/>
    <mergeCell ref="E9:E10"/>
    <mergeCell ref="F9:F10"/>
    <mergeCell ref="G9:G10"/>
    <mergeCell ref="H9:H10"/>
    <mergeCell ref="I9:I10"/>
    <mergeCell ref="J9:J10"/>
    <mergeCell ref="P9:P10"/>
    <mergeCell ref="Q9:Q10"/>
    <mergeCell ref="R9:R10"/>
    <mergeCell ref="S9:S10"/>
    <mergeCell ref="P1:S2"/>
    <mergeCell ref="A5:S5"/>
    <mergeCell ref="C6:S6"/>
    <mergeCell ref="D7:M7"/>
    <mergeCell ref="P7:S7"/>
    <mergeCell ref="P8:S8"/>
    <mergeCell ref="A6:A10"/>
    <mergeCell ref="B6:B10"/>
    <mergeCell ref="C8:C10"/>
    <mergeCell ref="K9:K10"/>
    <mergeCell ref="L9:L10"/>
    <mergeCell ref="M9:M10"/>
  </mergeCells>
  <printOptions horizontalCentered="1"/>
  <pageMargins left="0.59027777777777801" right="0.59027777777777801" top="0.98402777777777795" bottom="0.59027777777777801" header="0.51180555555555496" footer="0.51180555555555496"/>
  <pageSetup paperSize="9" firstPageNumber="0" orientation="landscape" useFirstPageNumber="1"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AP200"/>
  <sheetViews>
    <sheetView showGridLines="0" showRowColHeaders="0" zoomScale="90" zoomScaleNormal="90" workbookViewId="0">
      <selection sqref="A1:C1"/>
    </sheetView>
  </sheetViews>
  <sheetFormatPr baseColWidth="10" defaultColWidth="7.3046875" defaultRowHeight="21" x14ac:dyDescent="0.35"/>
  <cols>
    <col min="1" max="1" width="9.53515625" customWidth="1"/>
    <col min="2" max="2" width="6" customWidth="1"/>
    <col min="3" max="5" width="6.921875" customWidth="1"/>
    <col min="6" max="6" width="3.3046875" customWidth="1"/>
    <col min="7" max="7" width="1.69140625" customWidth="1"/>
  </cols>
  <sheetData>
    <row r="1" spans="1:42" ht="54" customHeight="1" x14ac:dyDescent="0.35">
      <c r="A1" s="1374" t="s">
        <v>2003</v>
      </c>
      <c r="B1" s="1374"/>
      <c r="C1" s="1374"/>
      <c r="D1" s="1300" t="s">
        <v>45</v>
      </c>
      <c r="E1" s="1300"/>
      <c r="F1" s="626"/>
      <c r="G1" s="626"/>
      <c r="H1" s="626"/>
      <c r="I1" s="626"/>
      <c r="J1" s="626"/>
      <c r="K1" s="626"/>
      <c r="L1" s="626"/>
      <c r="M1" s="626"/>
      <c r="N1" s="626"/>
      <c r="O1" s="626"/>
      <c r="P1" s="626"/>
      <c r="Q1" s="626"/>
      <c r="R1" s="626"/>
      <c r="S1" s="626"/>
      <c r="T1" s="626"/>
      <c r="U1" s="626"/>
      <c r="V1" s="626"/>
      <c r="W1" s="626"/>
      <c r="X1" s="626"/>
      <c r="Y1" s="626"/>
      <c r="Z1" s="626"/>
      <c r="AA1" s="626"/>
      <c r="AB1" s="626"/>
      <c r="AC1" s="626"/>
      <c r="AD1" s="626"/>
      <c r="AE1" s="626"/>
      <c r="AF1" s="626"/>
      <c r="AG1" s="626"/>
      <c r="AH1" s="626"/>
      <c r="AI1" s="673"/>
      <c r="AJ1" s="673"/>
      <c r="AK1" s="673"/>
      <c r="AL1" s="673"/>
      <c r="AM1" s="673"/>
      <c r="AN1" s="673"/>
      <c r="AO1" s="673"/>
      <c r="AP1" s="673"/>
    </row>
    <row r="2" spans="1:42" ht="12.75" customHeight="1" x14ac:dyDescent="0.35">
      <c r="A2" s="111"/>
      <c r="B2" s="111"/>
      <c r="C2" s="111"/>
      <c r="D2" s="1300"/>
      <c r="E2" s="1300"/>
      <c r="F2" s="626"/>
      <c r="G2" s="626"/>
      <c r="H2" s="626"/>
      <c r="I2" s="626"/>
      <c r="J2" s="626"/>
      <c r="K2" s="626"/>
      <c r="L2" s="626"/>
      <c r="M2" s="626"/>
      <c r="N2" s="626"/>
      <c r="O2" s="626"/>
      <c r="P2" s="626"/>
      <c r="Q2" s="626"/>
      <c r="R2" s="626"/>
      <c r="S2" s="626"/>
      <c r="T2" s="626"/>
      <c r="U2" s="626"/>
      <c r="V2" s="626"/>
      <c r="W2" s="626"/>
      <c r="X2" s="626"/>
      <c r="Y2" s="626"/>
      <c r="Z2" s="626"/>
      <c r="AA2" s="626"/>
      <c r="AB2" s="626"/>
      <c r="AC2" s="626"/>
      <c r="AD2" s="626"/>
      <c r="AE2" s="626"/>
      <c r="AF2" s="626"/>
      <c r="AG2" s="626"/>
      <c r="AH2" s="626"/>
      <c r="AI2" s="673"/>
      <c r="AJ2" s="673"/>
      <c r="AK2" s="673"/>
      <c r="AL2" s="673"/>
      <c r="AM2" s="673"/>
      <c r="AN2" s="673"/>
      <c r="AO2" s="673"/>
      <c r="AP2" s="673"/>
    </row>
    <row r="3" spans="1:42" ht="48.75" customHeight="1" x14ac:dyDescent="0.35">
      <c r="A3" s="137" t="s">
        <v>266</v>
      </c>
      <c r="B3" s="111"/>
      <c r="C3" s="111"/>
      <c r="D3" s="111"/>
      <c r="E3" s="111"/>
      <c r="F3" s="626"/>
      <c r="G3" s="626"/>
      <c r="H3" s="626"/>
      <c r="I3" s="626"/>
      <c r="J3" s="626"/>
      <c r="K3" s="626"/>
      <c r="L3" s="626"/>
      <c r="M3" s="626"/>
      <c r="N3" s="626"/>
      <c r="O3" s="626"/>
      <c r="P3" s="626"/>
      <c r="Q3" s="626"/>
      <c r="R3" s="626"/>
      <c r="S3" s="626"/>
      <c r="T3" s="626"/>
      <c r="U3" s="626"/>
      <c r="V3" s="626"/>
      <c r="W3" s="626"/>
      <c r="X3" s="626"/>
      <c r="Y3" s="626"/>
      <c r="Z3" s="626"/>
      <c r="AA3" s="626"/>
      <c r="AB3" s="626"/>
      <c r="AC3" s="626"/>
      <c r="AD3" s="626"/>
      <c r="AE3" s="626"/>
      <c r="AF3" s="626"/>
      <c r="AG3" s="626"/>
      <c r="AH3" s="626"/>
      <c r="AI3" s="673"/>
      <c r="AJ3" s="673"/>
      <c r="AK3" s="673"/>
      <c r="AL3" s="673"/>
      <c r="AM3" s="673"/>
      <c r="AN3" s="673"/>
      <c r="AO3" s="673"/>
      <c r="AP3" s="673"/>
    </row>
    <row r="4" spans="1:42" ht="40.5" customHeight="1" x14ac:dyDescent="0.35">
      <c r="A4" s="71"/>
      <c r="B4" s="111"/>
      <c r="C4" s="111"/>
      <c r="D4" s="111"/>
      <c r="E4" s="111"/>
      <c r="F4" s="626"/>
      <c r="G4" s="626"/>
      <c r="H4" s="626"/>
      <c r="I4" s="626"/>
      <c r="J4" s="626"/>
      <c r="K4" s="626"/>
      <c r="L4" s="626"/>
      <c r="M4" s="626"/>
      <c r="N4" s="626"/>
      <c r="O4" s="626"/>
      <c r="P4" s="626"/>
      <c r="Q4" s="626"/>
      <c r="R4" s="626"/>
      <c r="S4" s="626"/>
      <c r="T4" s="626"/>
      <c r="U4" s="626"/>
      <c r="V4" s="626"/>
      <c r="W4" s="626"/>
      <c r="X4" s="626"/>
      <c r="Y4" s="626"/>
      <c r="Z4" s="626"/>
      <c r="AA4" s="626"/>
      <c r="AB4" s="626"/>
      <c r="AC4" s="626"/>
      <c r="AD4" s="626"/>
      <c r="AE4" s="626"/>
      <c r="AF4" s="626"/>
      <c r="AG4" s="626"/>
      <c r="AH4" s="626"/>
      <c r="AI4" s="673"/>
      <c r="AJ4" s="673"/>
      <c r="AK4" s="673"/>
      <c r="AL4" s="673"/>
      <c r="AM4" s="673"/>
      <c r="AN4" s="673"/>
      <c r="AO4" s="673"/>
      <c r="AP4" s="673"/>
    </row>
    <row r="5" spans="1:42" ht="43.5" customHeight="1" x14ac:dyDescent="0.35">
      <c r="A5" s="1372" t="s">
        <v>267</v>
      </c>
      <c r="B5" s="1372"/>
      <c r="C5" s="1372"/>
      <c r="D5" s="1372"/>
      <c r="E5" s="1372"/>
      <c r="F5" s="626"/>
      <c r="G5" s="626"/>
      <c r="H5" s="626"/>
      <c r="I5" s="626"/>
      <c r="J5" s="626"/>
      <c r="K5" s="626"/>
      <c r="L5" s="626"/>
      <c r="M5" s="626"/>
      <c r="N5" s="626"/>
      <c r="O5" s="626"/>
      <c r="P5" s="626"/>
      <c r="Q5" s="626"/>
      <c r="R5" s="626"/>
      <c r="S5" s="626"/>
      <c r="T5" s="626"/>
      <c r="U5" s="626"/>
      <c r="V5" s="626"/>
      <c r="W5" s="626"/>
      <c r="X5" s="626"/>
      <c r="Y5" s="626"/>
      <c r="Z5" s="626"/>
      <c r="AA5" s="626"/>
      <c r="AB5" s="626"/>
      <c r="AC5" s="626"/>
      <c r="AD5" s="626"/>
      <c r="AE5" s="626"/>
      <c r="AF5" s="626"/>
      <c r="AG5" s="626"/>
      <c r="AH5" s="626"/>
      <c r="AI5" s="673"/>
      <c r="AJ5" s="673"/>
      <c r="AK5" s="673"/>
      <c r="AL5" s="673"/>
      <c r="AM5" s="673"/>
      <c r="AN5" s="673"/>
      <c r="AO5" s="673"/>
      <c r="AP5" s="673"/>
    </row>
    <row r="6" spans="1:42" ht="16.5" customHeight="1" x14ac:dyDescent="0.35">
      <c r="A6" s="1299" t="s">
        <v>60</v>
      </c>
      <c r="B6" s="1337" t="s">
        <v>61</v>
      </c>
      <c r="C6" s="1299" t="s">
        <v>268</v>
      </c>
      <c r="D6" s="1299"/>
      <c r="E6" s="1299"/>
      <c r="F6" s="626"/>
      <c r="G6" s="626"/>
      <c r="H6" s="626"/>
      <c r="I6" s="626"/>
      <c r="J6" s="626"/>
      <c r="K6" s="626"/>
      <c r="L6" s="626"/>
      <c r="M6" s="626"/>
      <c r="N6" s="626"/>
      <c r="O6" s="626"/>
      <c r="P6" s="626"/>
      <c r="Q6" s="626"/>
      <c r="R6" s="626"/>
      <c r="S6" s="626"/>
      <c r="T6" s="626"/>
      <c r="U6" s="626"/>
      <c r="V6" s="626"/>
      <c r="W6" s="626"/>
      <c r="X6" s="626"/>
      <c r="Y6" s="626"/>
      <c r="Z6" s="626"/>
      <c r="AA6" s="626"/>
      <c r="AB6" s="626"/>
      <c r="AC6" s="626"/>
      <c r="AD6" s="626"/>
      <c r="AE6" s="626"/>
      <c r="AF6" s="626"/>
      <c r="AG6" s="626"/>
      <c r="AH6" s="626"/>
      <c r="AI6" s="673"/>
      <c r="AJ6" s="673"/>
      <c r="AK6" s="673"/>
      <c r="AL6" s="673"/>
      <c r="AM6" s="673"/>
      <c r="AN6" s="673"/>
      <c r="AO6" s="673"/>
      <c r="AP6" s="673"/>
    </row>
    <row r="7" spans="1:42" ht="12.75" customHeight="1" x14ac:dyDescent="0.35">
      <c r="A7" s="1299"/>
      <c r="B7" s="1337"/>
      <c r="C7" s="1299" t="s">
        <v>269</v>
      </c>
      <c r="D7" s="1299" t="s">
        <v>270</v>
      </c>
      <c r="E7" s="1346" t="s">
        <v>271</v>
      </c>
      <c r="F7" s="626"/>
      <c r="G7" s="626"/>
      <c r="H7" s="626"/>
      <c r="I7" s="626"/>
      <c r="J7" s="626"/>
      <c r="K7" s="626"/>
      <c r="L7" s="626"/>
      <c r="M7" s="626"/>
      <c r="N7" s="626"/>
      <c r="O7" s="626"/>
      <c r="P7" s="626"/>
      <c r="Q7" s="626"/>
      <c r="R7" s="626"/>
      <c r="S7" s="626"/>
      <c r="T7" s="626"/>
      <c r="U7" s="626"/>
      <c r="V7" s="626"/>
      <c r="W7" s="626"/>
      <c r="X7" s="626"/>
      <c r="Y7" s="626"/>
      <c r="Z7" s="626"/>
      <c r="AA7" s="626"/>
      <c r="AB7" s="626"/>
      <c r="AC7" s="626"/>
      <c r="AD7" s="626"/>
      <c r="AE7" s="626"/>
      <c r="AF7" s="626"/>
      <c r="AG7" s="626"/>
      <c r="AH7" s="626"/>
      <c r="AI7" s="673"/>
      <c r="AJ7" s="673"/>
      <c r="AK7" s="673"/>
      <c r="AL7" s="673"/>
      <c r="AM7" s="673"/>
      <c r="AN7" s="673"/>
      <c r="AO7" s="673"/>
      <c r="AP7" s="673"/>
    </row>
    <row r="8" spans="1:42" ht="16.5" customHeight="1" x14ac:dyDescent="0.35">
      <c r="A8" s="1299"/>
      <c r="B8" s="1337"/>
      <c r="C8" s="1299"/>
      <c r="D8" s="1299"/>
      <c r="E8" s="1346"/>
      <c r="F8" s="626"/>
      <c r="G8" s="626"/>
      <c r="H8" s="626"/>
      <c r="I8" s="626"/>
      <c r="J8" s="626"/>
      <c r="K8" s="626"/>
      <c r="L8" s="626"/>
      <c r="M8" s="626"/>
      <c r="N8" s="626"/>
      <c r="O8" s="626"/>
      <c r="P8" s="626"/>
      <c r="Q8" s="626"/>
      <c r="R8" s="626"/>
      <c r="S8" s="626"/>
      <c r="T8" s="626"/>
      <c r="U8" s="626"/>
      <c r="V8" s="626"/>
      <c r="W8" s="626"/>
      <c r="X8" s="626"/>
      <c r="Y8" s="626"/>
      <c r="Z8" s="626"/>
      <c r="AA8" s="626"/>
      <c r="AB8" s="626"/>
      <c r="AC8" s="626"/>
      <c r="AD8" s="626"/>
      <c r="AE8" s="626"/>
      <c r="AF8" s="626"/>
      <c r="AG8" s="626"/>
      <c r="AH8" s="626"/>
      <c r="AI8" s="673"/>
      <c r="AJ8" s="673"/>
      <c r="AK8" s="673"/>
      <c r="AL8" s="673"/>
      <c r="AM8" s="673"/>
      <c r="AN8" s="673"/>
      <c r="AO8" s="673"/>
      <c r="AP8" s="673"/>
    </row>
    <row r="9" spans="1:42" ht="37.5" customHeight="1" x14ac:dyDescent="0.35">
      <c r="A9" s="61" t="s">
        <v>61</v>
      </c>
      <c r="B9" s="63">
        <f>+B10+B11</f>
        <v>81</v>
      </c>
      <c r="C9" s="62">
        <f>SUM(C10:C11)</f>
        <v>75</v>
      </c>
      <c r="D9" s="62">
        <f>SUM(D10:D11)</f>
        <v>4</v>
      </c>
      <c r="E9" s="62">
        <f>SUM(E10:E11)</f>
        <v>2</v>
      </c>
      <c r="F9" s="626"/>
      <c r="G9" s="626"/>
      <c r="H9" s="626"/>
      <c r="I9" s="626"/>
      <c r="J9" s="626"/>
      <c r="K9" s="626"/>
      <c r="L9" s="626"/>
      <c r="M9" s="626"/>
      <c r="N9" s="626"/>
      <c r="O9" s="626"/>
      <c r="P9" s="626"/>
      <c r="Q9" s="626"/>
      <c r="R9" s="626"/>
      <c r="S9" s="626"/>
      <c r="T9" s="626"/>
      <c r="U9" s="626"/>
      <c r="V9" s="626"/>
      <c r="W9" s="626"/>
      <c r="X9" s="626"/>
      <c r="Y9" s="626"/>
      <c r="Z9" s="626"/>
      <c r="AA9" s="626"/>
      <c r="AB9" s="626"/>
      <c r="AC9" s="626"/>
      <c r="AD9" s="626"/>
      <c r="AE9" s="626"/>
      <c r="AF9" s="626"/>
      <c r="AG9" s="626"/>
      <c r="AH9" s="626"/>
      <c r="AI9" s="673"/>
      <c r="AJ9" s="673"/>
      <c r="AK9" s="673"/>
      <c r="AL9" s="673"/>
      <c r="AM9" s="673"/>
      <c r="AN9" s="673"/>
      <c r="AO9" s="673"/>
      <c r="AP9" s="673"/>
    </row>
    <row r="10" spans="1:42" ht="37.5" customHeight="1" x14ac:dyDescent="0.35">
      <c r="A10" s="182" t="s">
        <v>70</v>
      </c>
      <c r="B10" s="63">
        <f>+C10+D10+E10</f>
        <v>27</v>
      </c>
      <c r="C10" s="181">
        <v>24</v>
      </c>
      <c r="D10" s="181">
        <v>1</v>
      </c>
      <c r="E10" s="181">
        <v>2</v>
      </c>
      <c r="F10" s="626"/>
      <c r="G10" s="626"/>
      <c r="H10" s="626"/>
      <c r="I10" s="626"/>
      <c r="J10" s="626"/>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73"/>
      <c r="AJ10" s="673"/>
      <c r="AK10" s="673"/>
      <c r="AL10" s="673"/>
      <c r="AM10" s="673"/>
      <c r="AN10" s="673"/>
      <c r="AO10" s="673"/>
      <c r="AP10" s="673"/>
    </row>
    <row r="11" spans="1:42" ht="30" customHeight="1" x14ac:dyDescent="0.35">
      <c r="A11" s="182" t="s">
        <v>71</v>
      </c>
      <c r="B11" s="63">
        <f>SUM(B12:B29)</f>
        <v>54</v>
      </c>
      <c r="C11" s="181">
        <f>SUM(C12:C29)</f>
        <v>51</v>
      </c>
      <c r="D11" s="181">
        <f>SUM(D12:D29)</f>
        <v>3</v>
      </c>
      <c r="E11" s="181">
        <f>SUM(E12:E29)</f>
        <v>0</v>
      </c>
      <c r="F11" s="626"/>
      <c r="G11" s="626"/>
      <c r="H11" s="626"/>
      <c r="I11" s="626"/>
      <c r="J11" s="626"/>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73"/>
      <c r="AJ11" s="673"/>
      <c r="AK11" s="673"/>
      <c r="AL11" s="673"/>
      <c r="AM11" s="673"/>
      <c r="AN11" s="673"/>
      <c r="AO11" s="673"/>
      <c r="AP11" s="673"/>
    </row>
    <row r="12" spans="1:42" ht="43.5" customHeight="1" x14ac:dyDescent="0.35">
      <c r="A12" s="182" t="s">
        <v>72</v>
      </c>
      <c r="B12" s="63">
        <f t="shared" ref="B12:B29" si="0">+C12+D12+E12</f>
        <v>2</v>
      </c>
      <c r="C12" s="181">
        <v>2</v>
      </c>
      <c r="D12" s="181">
        <v>0</v>
      </c>
      <c r="E12" s="181">
        <v>0</v>
      </c>
      <c r="F12" s="626"/>
      <c r="G12" s="626"/>
      <c r="H12" s="626"/>
      <c r="I12" s="626"/>
      <c r="J12" s="626"/>
      <c r="K12" s="626"/>
      <c r="L12" s="626"/>
      <c r="M12" s="626"/>
      <c r="N12" s="626"/>
      <c r="O12" s="626"/>
      <c r="P12" s="626"/>
      <c r="Q12" s="626"/>
      <c r="R12" s="626"/>
      <c r="S12" s="626"/>
      <c r="T12" s="626"/>
      <c r="U12" s="626"/>
      <c r="V12" s="626"/>
      <c r="W12" s="626"/>
      <c r="X12" s="626"/>
      <c r="Y12" s="626"/>
      <c r="Z12" s="626"/>
      <c r="AA12" s="626"/>
      <c r="AB12" s="626"/>
      <c r="AC12" s="626"/>
      <c r="AD12" s="626"/>
      <c r="AE12" s="626"/>
      <c r="AF12" s="626"/>
      <c r="AG12" s="626"/>
      <c r="AH12" s="626"/>
      <c r="AI12" s="673"/>
      <c r="AJ12" s="673"/>
      <c r="AK12" s="673"/>
      <c r="AL12" s="673"/>
      <c r="AM12" s="673"/>
      <c r="AN12" s="673"/>
      <c r="AO12" s="673"/>
      <c r="AP12" s="673"/>
    </row>
    <row r="13" spans="1:42" ht="36.75" customHeight="1" x14ac:dyDescent="0.35">
      <c r="A13" s="182" t="s">
        <v>73</v>
      </c>
      <c r="B13" s="63">
        <f t="shared" si="0"/>
        <v>11</v>
      </c>
      <c r="C13" s="181">
        <v>11</v>
      </c>
      <c r="D13" s="181">
        <v>0</v>
      </c>
      <c r="E13" s="181">
        <v>0</v>
      </c>
      <c r="F13" s="626"/>
      <c r="G13" s="626"/>
      <c r="H13" s="626"/>
      <c r="I13" s="626"/>
      <c r="J13" s="626"/>
      <c r="K13" s="626"/>
      <c r="L13" s="626"/>
      <c r="M13" s="626"/>
      <c r="N13" s="626"/>
      <c r="O13" s="626"/>
      <c r="P13" s="626"/>
      <c r="Q13" s="626"/>
      <c r="R13" s="626"/>
      <c r="S13" s="626"/>
      <c r="T13" s="626"/>
      <c r="U13" s="626"/>
      <c r="V13" s="626"/>
      <c r="W13" s="626"/>
      <c r="X13" s="626"/>
      <c r="Y13" s="626"/>
      <c r="Z13" s="626"/>
      <c r="AA13" s="626"/>
      <c r="AB13" s="626"/>
      <c r="AC13" s="626"/>
      <c r="AD13" s="626"/>
      <c r="AE13" s="626"/>
      <c r="AF13" s="626"/>
      <c r="AG13" s="626"/>
      <c r="AH13" s="626"/>
      <c r="AI13" s="673"/>
      <c r="AJ13" s="673"/>
      <c r="AK13" s="673"/>
      <c r="AL13" s="673"/>
      <c r="AM13" s="673"/>
      <c r="AN13" s="673"/>
      <c r="AO13" s="673"/>
      <c r="AP13" s="673"/>
    </row>
    <row r="14" spans="1:42" ht="26.25" customHeight="1" x14ac:dyDescent="0.35">
      <c r="A14" s="182" t="s">
        <v>74</v>
      </c>
      <c r="B14" s="63">
        <f t="shared" si="0"/>
        <v>3</v>
      </c>
      <c r="C14" s="181">
        <v>3</v>
      </c>
      <c r="D14" s="181">
        <v>0</v>
      </c>
      <c r="E14" s="181">
        <v>0</v>
      </c>
      <c r="F14" s="626"/>
      <c r="G14" s="626"/>
      <c r="H14" s="626"/>
      <c r="I14" s="626"/>
      <c r="J14" s="626"/>
      <c r="K14" s="626"/>
      <c r="L14" s="626"/>
      <c r="M14" s="626"/>
      <c r="N14" s="626"/>
      <c r="O14" s="626"/>
      <c r="P14" s="626"/>
      <c r="Q14" s="626"/>
      <c r="R14" s="626"/>
      <c r="S14" s="626"/>
      <c r="T14" s="626"/>
      <c r="U14" s="626"/>
      <c r="V14" s="626"/>
      <c r="W14" s="626"/>
      <c r="X14" s="626"/>
      <c r="Y14" s="626"/>
      <c r="Z14" s="626"/>
      <c r="AA14" s="626"/>
      <c r="AB14" s="626"/>
      <c r="AC14" s="626"/>
      <c r="AD14" s="626"/>
      <c r="AE14" s="626"/>
      <c r="AF14" s="626"/>
      <c r="AG14" s="626"/>
      <c r="AH14" s="626"/>
      <c r="AI14" s="673"/>
      <c r="AJ14" s="673"/>
      <c r="AK14" s="673"/>
      <c r="AL14" s="673"/>
      <c r="AM14" s="673"/>
      <c r="AN14" s="673"/>
      <c r="AO14" s="673"/>
      <c r="AP14" s="673"/>
    </row>
    <row r="15" spans="1:42" ht="37.5" customHeight="1" x14ac:dyDescent="0.35">
      <c r="A15" s="182" t="s">
        <v>75</v>
      </c>
      <c r="B15" s="63">
        <f t="shared" si="0"/>
        <v>4</v>
      </c>
      <c r="C15" s="181">
        <v>4</v>
      </c>
      <c r="D15" s="181">
        <v>0</v>
      </c>
      <c r="E15" s="181">
        <v>0</v>
      </c>
      <c r="F15" s="626"/>
      <c r="G15" s="626"/>
      <c r="H15" s="626"/>
      <c r="I15" s="626"/>
      <c r="J15" s="626"/>
      <c r="K15" s="626"/>
      <c r="L15" s="626"/>
      <c r="M15" s="626"/>
      <c r="N15" s="626"/>
      <c r="O15" s="626"/>
      <c r="P15" s="626"/>
      <c r="Q15" s="626"/>
      <c r="R15" s="626"/>
      <c r="S15" s="626"/>
      <c r="T15" s="626"/>
      <c r="U15" s="626"/>
      <c r="V15" s="626"/>
      <c r="W15" s="626"/>
      <c r="X15" s="626"/>
      <c r="Y15" s="626"/>
      <c r="Z15" s="626"/>
      <c r="AA15" s="626"/>
      <c r="AB15" s="626"/>
      <c r="AC15" s="626"/>
      <c r="AD15" s="626"/>
      <c r="AE15" s="626"/>
      <c r="AF15" s="626"/>
      <c r="AG15" s="626"/>
      <c r="AH15" s="626"/>
      <c r="AI15" s="673"/>
      <c r="AJ15" s="673"/>
      <c r="AK15" s="673"/>
      <c r="AL15" s="673"/>
      <c r="AM15" s="673"/>
      <c r="AN15" s="673"/>
      <c r="AO15" s="673"/>
      <c r="AP15" s="673"/>
    </row>
    <row r="16" spans="1:42" ht="39.75" customHeight="1" x14ac:dyDescent="0.35">
      <c r="A16" s="182" t="s">
        <v>76</v>
      </c>
      <c r="B16" s="63">
        <f t="shared" si="0"/>
        <v>2</v>
      </c>
      <c r="C16" s="181">
        <v>2</v>
      </c>
      <c r="D16" s="181">
        <v>0</v>
      </c>
      <c r="E16" s="181">
        <v>0</v>
      </c>
      <c r="F16" s="626"/>
      <c r="G16" s="626"/>
      <c r="H16" s="626"/>
      <c r="I16" s="626"/>
      <c r="J16" s="626"/>
      <c r="K16" s="626"/>
      <c r="L16" s="626"/>
      <c r="M16" s="626"/>
      <c r="N16" s="626"/>
      <c r="O16" s="626"/>
      <c r="P16" s="626"/>
      <c r="Q16" s="626"/>
      <c r="R16" s="626"/>
      <c r="S16" s="626"/>
      <c r="T16" s="626"/>
      <c r="U16" s="626"/>
      <c r="V16" s="626"/>
      <c r="W16" s="626"/>
      <c r="X16" s="626"/>
      <c r="Y16" s="626"/>
      <c r="Z16" s="626"/>
      <c r="AA16" s="626"/>
      <c r="AB16" s="626"/>
      <c r="AC16" s="626"/>
      <c r="AD16" s="626"/>
      <c r="AE16" s="626"/>
      <c r="AF16" s="626"/>
      <c r="AG16" s="626"/>
      <c r="AH16" s="626"/>
      <c r="AI16" s="673"/>
      <c r="AJ16" s="673"/>
      <c r="AK16" s="673"/>
      <c r="AL16" s="673"/>
      <c r="AM16" s="673"/>
      <c r="AN16" s="673"/>
      <c r="AO16" s="673"/>
      <c r="AP16" s="673"/>
    </row>
    <row r="17" spans="1:42" ht="34.5" customHeight="1" x14ac:dyDescent="0.35">
      <c r="A17" s="182" t="s">
        <v>77</v>
      </c>
      <c r="B17" s="63">
        <f t="shared" si="0"/>
        <v>1</v>
      </c>
      <c r="C17" s="181">
        <v>1</v>
      </c>
      <c r="D17" s="181">
        <v>0</v>
      </c>
      <c r="E17" s="181">
        <v>0</v>
      </c>
      <c r="F17" s="626"/>
      <c r="G17" s="626"/>
      <c r="H17" s="626"/>
      <c r="I17" s="626"/>
      <c r="J17" s="626"/>
      <c r="K17" s="626"/>
      <c r="L17" s="626"/>
      <c r="M17" s="626"/>
      <c r="N17" s="626"/>
      <c r="O17" s="626"/>
      <c r="P17" s="626"/>
      <c r="Q17" s="626"/>
      <c r="R17" s="626"/>
      <c r="S17" s="626"/>
      <c r="T17" s="626"/>
      <c r="U17" s="626"/>
      <c r="V17" s="626"/>
      <c r="W17" s="626"/>
      <c r="X17" s="626"/>
      <c r="Y17" s="626"/>
      <c r="Z17" s="626"/>
      <c r="AA17" s="626"/>
      <c r="AB17" s="626"/>
      <c r="AC17" s="626"/>
      <c r="AD17" s="626"/>
      <c r="AE17" s="626"/>
      <c r="AF17" s="626"/>
      <c r="AG17" s="626"/>
      <c r="AH17" s="626"/>
      <c r="AI17" s="673"/>
      <c r="AJ17" s="673"/>
      <c r="AK17" s="673"/>
      <c r="AL17" s="673"/>
      <c r="AM17" s="673"/>
      <c r="AN17" s="673"/>
      <c r="AO17" s="673"/>
      <c r="AP17" s="673"/>
    </row>
    <row r="18" spans="1:42" ht="33" customHeight="1" x14ac:dyDescent="0.35">
      <c r="A18" s="182" t="s">
        <v>78</v>
      </c>
      <c r="B18" s="63">
        <f t="shared" si="0"/>
        <v>2</v>
      </c>
      <c r="C18" s="181">
        <v>2</v>
      </c>
      <c r="D18" s="181">
        <v>0</v>
      </c>
      <c r="E18" s="181">
        <v>0</v>
      </c>
      <c r="F18" s="626"/>
      <c r="G18" s="626"/>
      <c r="H18" s="626"/>
      <c r="I18" s="626"/>
      <c r="J18" s="626"/>
      <c r="K18" s="626"/>
      <c r="L18" s="626"/>
      <c r="M18" s="626"/>
      <c r="N18" s="626"/>
      <c r="O18" s="626"/>
      <c r="P18" s="626"/>
      <c r="Q18" s="626"/>
      <c r="R18" s="626"/>
      <c r="S18" s="626"/>
      <c r="T18" s="626"/>
      <c r="U18" s="626"/>
      <c r="V18" s="626"/>
      <c r="W18" s="626"/>
      <c r="X18" s="626"/>
      <c r="Y18" s="626"/>
      <c r="Z18" s="626"/>
      <c r="AA18" s="626"/>
      <c r="AB18" s="626"/>
      <c r="AC18" s="626"/>
      <c r="AD18" s="626"/>
      <c r="AE18" s="626"/>
      <c r="AF18" s="626"/>
      <c r="AG18" s="626"/>
      <c r="AH18" s="626"/>
      <c r="AI18" s="673"/>
      <c r="AJ18" s="673"/>
      <c r="AK18" s="673"/>
      <c r="AL18" s="673"/>
      <c r="AM18" s="673"/>
      <c r="AN18" s="673"/>
      <c r="AO18" s="673"/>
      <c r="AP18" s="673"/>
    </row>
    <row r="19" spans="1:42" ht="28.5" customHeight="1" x14ac:dyDescent="0.35">
      <c r="A19" s="182" t="s">
        <v>79</v>
      </c>
      <c r="B19" s="63">
        <f t="shared" si="0"/>
        <v>2</v>
      </c>
      <c r="C19" s="181">
        <v>2</v>
      </c>
      <c r="D19" s="181">
        <v>0</v>
      </c>
      <c r="E19" s="181">
        <v>0</v>
      </c>
      <c r="F19" s="626"/>
      <c r="G19" s="626"/>
      <c r="H19" s="626"/>
      <c r="I19" s="626"/>
      <c r="J19" s="626"/>
      <c r="K19" s="626"/>
      <c r="L19" s="626"/>
      <c r="M19" s="626"/>
      <c r="N19" s="626"/>
      <c r="O19" s="626"/>
      <c r="P19" s="626"/>
      <c r="Q19" s="626"/>
      <c r="R19" s="626"/>
      <c r="S19" s="626"/>
      <c r="T19" s="626"/>
      <c r="U19" s="626"/>
      <c r="V19" s="626"/>
      <c r="W19" s="626"/>
      <c r="X19" s="626"/>
      <c r="Y19" s="626"/>
      <c r="Z19" s="626"/>
      <c r="AA19" s="626"/>
      <c r="AB19" s="626"/>
      <c r="AC19" s="626"/>
      <c r="AD19" s="626"/>
      <c r="AE19" s="626"/>
      <c r="AF19" s="626"/>
      <c r="AG19" s="626"/>
      <c r="AH19" s="626"/>
      <c r="AI19" s="673"/>
      <c r="AJ19" s="673"/>
      <c r="AK19" s="673"/>
      <c r="AL19" s="673"/>
      <c r="AM19" s="673"/>
      <c r="AN19" s="673"/>
      <c r="AO19" s="673"/>
      <c r="AP19" s="673"/>
    </row>
    <row r="20" spans="1:42" ht="24.75" customHeight="1" x14ac:dyDescent="0.35">
      <c r="A20" s="182" t="s">
        <v>80</v>
      </c>
      <c r="B20" s="63">
        <f t="shared" si="0"/>
        <v>4</v>
      </c>
      <c r="C20" s="181">
        <v>3</v>
      </c>
      <c r="D20" s="181">
        <v>1</v>
      </c>
      <c r="E20" s="181">
        <v>0</v>
      </c>
      <c r="F20" s="626"/>
      <c r="G20" s="626"/>
      <c r="H20" s="626"/>
      <c r="I20" s="626"/>
      <c r="J20" s="626"/>
      <c r="K20" s="626"/>
      <c r="L20" s="626"/>
      <c r="M20" s="626"/>
      <c r="N20" s="626"/>
      <c r="O20" s="626"/>
      <c r="P20" s="626"/>
      <c r="Q20" s="626"/>
      <c r="R20" s="626"/>
      <c r="S20" s="626"/>
      <c r="T20" s="626"/>
      <c r="U20" s="626"/>
      <c r="V20" s="626"/>
      <c r="W20" s="626"/>
      <c r="X20" s="626"/>
      <c r="Y20" s="626"/>
      <c r="Z20" s="626"/>
      <c r="AA20" s="626"/>
      <c r="AB20" s="626"/>
      <c r="AC20" s="626"/>
      <c r="AD20" s="626"/>
      <c r="AE20" s="626"/>
      <c r="AF20" s="626"/>
      <c r="AG20" s="626"/>
      <c r="AH20" s="626"/>
      <c r="AI20" s="673"/>
      <c r="AJ20" s="673"/>
      <c r="AK20" s="673"/>
      <c r="AL20" s="673"/>
      <c r="AM20" s="673"/>
      <c r="AN20" s="673"/>
      <c r="AO20" s="673"/>
      <c r="AP20" s="673"/>
    </row>
    <row r="21" spans="1:42" ht="27" customHeight="1" x14ac:dyDescent="0.35">
      <c r="A21" s="182" t="s">
        <v>81</v>
      </c>
      <c r="B21" s="63">
        <f t="shared" si="0"/>
        <v>2</v>
      </c>
      <c r="C21" s="181">
        <v>2</v>
      </c>
      <c r="D21" s="181">
        <v>0</v>
      </c>
      <c r="E21" s="181">
        <v>0</v>
      </c>
      <c r="F21" s="626"/>
      <c r="G21" s="626"/>
      <c r="H21" s="626"/>
      <c r="I21" s="626"/>
      <c r="J21" s="626"/>
      <c r="K21" s="626"/>
      <c r="L21" s="626"/>
      <c r="M21" s="626"/>
      <c r="N21" s="626"/>
      <c r="O21" s="626"/>
      <c r="P21" s="626"/>
      <c r="Q21" s="626"/>
      <c r="R21" s="626"/>
      <c r="S21" s="626"/>
      <c r="T21" s="626"/>
      <c r="U21" s="626"/>
      <c r="V21" s="626"/>
      <c r="W21" s="626"/>
      <c r="X21" s="626"/>
      <c r="Y21" s="626"/>
      <c r="Z21" s="626"/>
      <c r="AA21" s="626"/>
      <c r="AB21" s="626"/>
      <c r="AC21" s="626"/>
      <c r="AD21" s="626"/>
      <c r="AE21" s="626"/>
      <c r="AF21" s="626"/>
      <c r="AG21" s="626"/>
      <c r="AH21" s="626"/>
      <c r="AI21" s="673"/>
      <c r="AJ21" s="673"/>
      <c r="AK21" s="673"/>
      <c r="AL21" s="673"/>
      <c r="AM21" s="673"/>
      <c r="AN21" s="673"/>
      <c r="AO21" s="673"/>
      <c r="AP21" s="673"/>
    </row>
    <row r="22" spans="1:42" ht="27" customHeight="1" x14ac:dyDescent="0.35">
      <c r="A22" s="182" t="s">
        <v>82</v>
      </c>
      <c r="B22" s="63">
        <f t="shared" si="0"/>
        <v>2</v>
      </c>
      <c r="C22" s="181">
        <v>2</v>
      </c>
      <c r="D22" s="181">
        <v>0</v>
      </c>
      <c r="E22" s="181">
        <v>0</v>
      </c>
      <c r="F22" s="626"/>
      <c r="G22" s="626"/>
      <c r="H22" s="626"/>
      <c r="I22" s="626"/>
      <c r="J22" s="626"/>
      <c r="K22" s="626"/>
      <c r="L22" s="626"/>
      <c r="M22" s="626"/>
      <c r="N22" s="626"/>
      <c r="O22" s="626"/>
      <c r="P22" s="626"/>
      <c r="Q22" s="626"/>
      <c r="R22" s="626"/>
      <c r="S22" s="626"/>
      <c r="T22" s="626"/>
      <c r="U22" s="626"/>
      <c r="V22" s="626"/>
      <c r="W22" s="626"/>
      <c r="X22" s="626"/>
      <c r="Y22" s="626"/>
      <c r="Z22" s="626"/>
      <c r="AA22" s="626"/>
      <c r="AB22" s="626"/>
      <c r="AC22" s="626"/>
      <c r="AD22" s="626"/>
      <c r="AE22" s="626"/>
      <c r="AF22" s="626"/>
      <c r="AG22" s="626"/>
      <c r="AH22" s="626"/>
      <c r="AI22" s="673"/>
      <c r="AJ22" s="673"/>
      <c r="AK22" s="673"/>
      <c r="AL22" s="673"/>
      <c r="AM22" s="673"/>
      <c r="AN22" s="673"/>
      <c r="AO22" s="673"/>
      <c r="AP22" s="673"/>
    </row>
    <row r="23" spans="1:42" ht="26.25" customHeight="1" x14ac:dyDescent="0.35">
      <c r="A23" s="182" t="s">
        <v>83</v>
      </c>
      <c r="B23" s="63">
        <f t="shared" si="0"/>
        <v>4</v>
      </c>
      <c r="C23" s="181">
        <v>3</v>
      </c>
      <c r="D23" s="181">
        <v>1</v>
      </c>
      <c r="E23" s="181">
        <v>0</v>
      </c>
      <c r="F23" s="626"/>
      <c r="G23" s="626"/>
      <c r="H23" s="626"/>
      <c r="I23" s="626"/>
      <c r="J23" s="626"/>
      <c r="K23" s="626"/>
      <c r="L23" s="626"/>
      <c r="M23" s="626"/>
      <c r="N23" s="626"/>
      <c r="O23" s="626"/>
      <c r="P23" s="626"/>
      <c r="Q23" s="626"/>
      <c r="R23" s="626"/>
      <c r="S23" s="626"/>
      <c r="T23" s="626"/>
      <c r="U23" s="626"/>
      <c r="V23" s="626"/>
      <c r="W23" s="626"/>
      <c r="X23" s="626"/>
      <c r="Y23" s="626"/>
      <c r="Z23" s="626"/>
      <c r="AA23" s="626"/>
      <c r="AB23" s="626"/>
      <c r="AC23" s="626"/>
      <c r="AD23" s="626"/>
      <c r="AE23" s="626"/>
      <c r="AF23" s="626"/>
      <c r="AG23" s="626"/>
      <c r="AH23" s="626"/>
      <c r="AI23" s="673"/>
      <c r="AJ23" s="673"/>
      <c r="AK23" s="673"/>
      <c r="AL23" s="673"/>
      <c r="AM23" s="673"/>
      <c r="AN23" s="673"/>
      <c r="AO23" s="673"/>
      <c r="AP23" s="673"/>
    </row>
    <row r="24" spans="1:42" ht="29.25" customHeight="1" x14ac:dyDescent="0.35">
      <c r="A24" s="182" t="s">
        <v>84</v>
      </c>
      <c r="B24" s="63">
        <f t="shared" si="0"/>
        <v>3</v>
      </c>
      <c r="C24" s="181">
        <v>3</v>
      </c>
      <c r="D24" s="181">
        <v>0</v>
      </c>
      <c r="E24" s="181">
        <v>0</v>
      </c>
      <c r="F24" s="626"/>
      <c r="G24" s="626"/>
      <c r="H24" s="626"/>
      <c r="I24" s="626"/>
      <c r="J24" s="626"/>
      <c r="K24" s="626"/>
      <c r="L24" s="626"/>
      <c r="M24" s="626"/>
      <c r="N24" s="626"/>
      <c r="O24" s="626"/>
      <c r="P24" s="626"/>
      <c r="Q24" s="626"/>
      <c r="R24" s="626"/>
      <c r="S24" s="626"/>
      <c r="T24" s="626"/>
      <c r="U24" s="626"/>
      <c r="V24" s="626"/>
      <c r="W24" s="626"/>
      <c r="X24" s="626"/>
      <c r="Y24" s="626"/>
      <c r="Z24" s="626"/>
      <c r="AA24" s="626"/>
      <c r="AB24" s="626"/>
      <c r="AC24" s="626"/>
      <c r="AD24" s="626"/>
      <c r="AE24" s="626"/>
      <c r="AF24" s="626"/>
      <c r="AG24" s="626"/>
      <c r="AH24" s="626"/>
      <c r="AI24" s="673"/>
      <c r="AJ24" s="673"/>
      <c r="AK24" s="673"/>
      <c r="AL24" s="673"/>
      <c r="AM24" s="673"/>
      <c r="AN24" s="673"/>
      <c r="AO24" s="673"/>
      <c r="AP24" s="673"/>
    </row>
    <row r="25" spans="1:42" ht="29.25" customHeight="1" x14ac:dyDescent="0.35">
      <c r="A25" s="182" t="s">
        <v>85</v>
      </c>
      <c r="B25" s="63">
        <f t="shared" si="0"/>
        <v>3</v>
      </c>
      <c r="C25" s="181">
        <v>2</v>
      </c>
      <c r="D25" s="181">
        <v>1</v>
      </c>
      <c r="E25" s="181">
        <v>0</v>
      </c>
      <c r="F25" s="626"/>
      <c r="G25" s="626"/>
      <c r="H25" s="626"/>
      <c r="I25" s="626"/>
      <c r="J25" s="626"/>
      <c r="K25" s="626"/>
      <c r="L25" s="626"/>
      <c r="M25" s="626"/>
      <c r="N25" s="626"/>
      <c r="O25" s="626"/>
      <c r="P25" s="626"/>
      <c r="Q25" s="626"/>
      <c r="R25" s="626"/>
      <c r="S25" s="626"/>
      <c r="T25" s="626"/>
      <c r="U25" s="626"/>
      <c r="V25" s="626"/>
      <c r="W25" s="626"/>
      <c r="X25" s="626"/>
      <c r="Y25" s="626"/>
      <c r="Z25" s="626"/>
      <c r="AA25" s="626"/>
      <c r="AB25" s="626"/>
      <c r="AC25" s="626"/>
      <c r="AD25" s="626"/>
      <c r="AE25" s="626"/>
      <c r="AF25" s="626"/>
      <c r="AG25" s="626"/>
      <c r="AH25" s="626"/>
      <c r="AI25" s="673"/>
      <c r="AJ25" s="673"/>
      <c r="AK25" s="673"/>
      <c r="AL25" s="673"/>
      <c r="AM25" s="673"/>
      <c r="AN25" s="673"/>
      <c r="AO25" s="673"/>
      <c r="AP25" s="673"/>
    </row>
    <row r="26" spans="1:42" ht="30" customHeight="1" x14ac:dyDescent="0.35">
      <c r="A26" s="535" t="s">
        <v>86</v>
      </c>
      <c r="B26" s="63">
        <f t="shared" si="0"/>
        <v>3</v>
      </c>
      <c r="C26" s="306">
        <v>3</v>
      </c>
      <c r="D26" s="306">
        <v>0</v>
      </c>
      <c r="E26" s="306">
        <v>0</v>
      </c>
      <c r="F26" s="626"/>
      <c r="G26" s="626"/>
      <c r="H26" s="626"/>
      <c r="I26" s="626"/>
      <c r="J26" s="626"/>
      <c r="K26" s="626"/>
      <c r="L26" s="626"/>
      <c r="M26" s="626"/>
      <c r="N26" s="626"/>
      <c r="O26" s="626"/>
      <c r="P26" s="626"/>
      <c r="Q26" s="626"/>
      <c r="R26" s="626"/>
      <c r="S26" s="626"/>
      <c r="T26" s="626"/>
      <c r="U26" s="626"/>
      <c r="V26" s="626"/>
      <c r="W26" s="626"/>
      <c r="X26" s="626"/>
      <c r="Y26" s="626"/>
      <c r="Z26" s="626"/>
      <c r="AA26" s="626"/>
      <c r="AB26" s="626"/>
      <c r="AC26" s="626"/>
      <c r="AD26" s="626"/>
      <c r="AE26" s="626"/>
      <c r="AF26" s="626"/>
      <c r="AG26" s="626"/>
      <c r="AH26" s="626"/>
      <c r="AI26" s="673"/>
      <c r="AJ26" s="673"/>
      <c r="AK26" s="673"/>
      <c r="AL26" s="673"/>
      <c r="AM26" s="673"/>
      <c r="AN26" s="673"/>
      <c r="AO26" s="673"/>
      <c r="AP26" s="673"/>
    </row>
    <row r="27" spans="1:42" ht="29.25" customHeight="1" x14ac:dyDescent="0.35">
      <c r="A27" s="182" t="s">
        <v>87</v>
      </c>
      <c r="B27" s="63">
        <f t="shared" si="0"/>
        <v>3</v>
      </c>
      <c r="C27" s="181">
        <v>3</v>
      </c>
      <c r="D27" s="181">
        <v>0</v>
      </c>
      <c r="E27" s="181">
        <v>0</v>
      </c>
      <c r="F27" s="626"/>
      <c r="G27" s="626"/>
      <c r="H27" s="626"/>
      <c r="I27" s="626"/>
      <c r="J27" s="626"/>
      <c r="K27" s="626"/>
      <c r="L27" s="626"/>
      <c r="M27" s="626"/>
      <c r="N27" s="626"/>
      <c r="O27" s="626"/>
      <c r="P27" s="626"/>
      <c r="Q27" s="626"/>
      <c r="R27" s="626"/>
      <c r="S27" s="626"/>
      <c r="T27" s="626"/>
      <c r="U27" s="626"/>
      <c r="V27" s="626"/>
      <c r="W27" s="626"/>
      <c r="X27" s="626"/>
      <c r="Y27" s="626"/>
      <c r="Z27" s="626"/>
      <c r="AA27" s="626"/>
      <c r="AB27" s="626"/>
      <c r="AC27" s="626"/>
      <c r="AD27" s="626"/>
      <c r="AE27" s="626"/>
      <c r="AF27" s="626"/>
      <c r="AG27" s="626"/>
      <c r="AH27" s="626"/>
      <c r="AI27" s="673"/>
      <c r="AJ27" s="673"/>
      <c r="AK27" s="673"/>
      <c r="AL27" s="673"/>
      <c r="AM27" s="673"/>
      <c r="AN27" s="673"/>
      <c r="AO27" s="673"/>
      <c r="AP27" s="673"/>
    </row>
    <row r="28" spans="1:42" ht="29.25" customHeight="1" x14ac:dyDescent="0.35">
      <c r="A28" s="182" t="s">
        <v>88</v>
      </c>
      <c r="B28" s="63">
        <f t="shared" si="0"/>
        <v>2</v>
      </c>
      <c r="C28" s="181">
        <v>2</v>
      </c>
      <c r="D28" s="181">
        <v>0</v>
      </c>
      <c r="E28" s="181">
        <v>0</v>
      </c>
      <c r="F28" s="626"/>
      <c r="G28" s="626"/>
      <c r="H28" s="626"/>
      <c r="I28" s="626"/>
      <c r="J28" s="626"/>
      <c r="K28" s="626"/>
      <c r="L28" s="626"/>
      <c r="M28" s="626"/>
      <c r="N28" s="626"/>
      <c r="O28" s="626"/>
      <c r="P28" s="626"/>
      <c r="Q28" s="626"/>
      <c r="R28" s="626"/>
      <c r="S28" s="626"/>
      <c r="T28" s="626"/>
      <c r="U28" s="626"/>
      <c r="V28" s="626"/>
      <c r="W28" s="626"/>
      <c r="X28" s="626"/>
      <c r="Y28" s="626"/>
      <c r="Z28" s="626"/>
      <c r="AA28" s="626"/>
      <c r="AB28" s="626"/>
      <c r="AC28" s="626"/>
      <c r="AD28" s="626"/>
      <c r="AE28" s="626"/>
      <c r="AF28" s="626"/>
      <c r="AG28" s="626"/>
      <c r="AH28" s="626"/>
      <c r="AI28" s="673"/>
      <c r="AJ28" s="673"/>
      <c r="AK28" s="673"/>
      <c r="AL28" s="673"/>
      <c r="AM28" s="673"/>
      <c r="AN28" s="673"/>
      <c r="AO28" s="673"/>
      <c r="AP28" s="673"/>
    </row>
    <row r="29" spans="1:42" ht="29.25" customHeight="1" x14ac:dyDescent="0.35">
      <c r="A29" s="182" t="s">
        <v>89</v>
      </c>
      <c r="B29" s="63">
        <f t="shared" si="0"/>
        <v>1</v>
      </c>
      <c r="C29" s="181">
        <v>1</v>
      </c>
      <c r="D29" s="181">
        <v>0</v>
      </c>
      <c r="E29" s="181">
        <v>0</v>
      </c>
      <c r="F29" s="626"/>
      <c r="G29" s="626"/>
      <c r="H29" s="626"/>
      <c r="I29" s="626"/>
      <c r="J29" s="626"/>
      <c r="K29" s="626"/>
      <c r="L29" s="626"/>
      <c r="M29" s="626"/>
      <c r="N29" s="626"/>
      <c r="O29" s="626"/>
      <c r="P29" s="626"/>
      <c r="Q29" s="626"/>
      <c r="R29" s="626"/>
      <c r="S29" s="626"/>
      <c r="T29" s="626"/>
      <c r="U29" s="626"/>
      <c r="V29" s="626"/>
      <c r="W29" s="626"/>
      <c r="X29" s="626"/>
      <c r="Y29" s="626"/>
      <c r="Z29" s="626"/>
      <c r="AA29" s="626"/>
      <c r="AB29" s="626"/>
      <c r="AC29" s="626"/>
      <c r="AD29" s="626"/>
      <c r="AE29" s="626"/>
      <c r="AF29" s="626"/>
      <c r="AG29" s="626"/>
      <c r="AH29" s="626"/>
      <c r="AI29" s="673"/>
      <c r="AJ29" s="673"/>
      <c r="AK29" s="673"/>
      <c r="AL29" s="673"/>
      <c r="AM29" s="673"/>
      <c r="AN29" s="673"/>
      <c r="AO29" s="673"/>
      <c r="AP29" s="673"/>
    </row>
    <row r="30" spans="1:42" ht="40.5" customHeight="1" x14ac:dyDescent="0.35">
      <c r="A30" s="116" t="s">
        <v>2006</v>
      </c>
      <c r="F30" s="626"/>
      <c r="G30" s="626"/>
      <c r="H30" s="626"/>
      <c r="I30" s="626"/>
      <c r="J30" s="626"/>
      <c r="K30" s="626"/>
      <c r="L30" s="626"/>
      <c r="M30" s="626"/>
      <c r="N30" s="626"/>
      <c r="O30" s="626"/>
      <c r="P30" s="626"/>
      <c r="Q30" s="626"/>
      <c r="R30" s="626"/>
      <c r="S30" s="626"/>
      <c r="T30" s="626"/>
      <c r="U30" s="626"/>
      <c r="V30" s="626"/>
      <c r="W30" s="626"/>
      <c r="X30" s="626"/>
      <c r="Y30" s="626"/>
      <c r="Z30" s="626"/>
      <c r="AA30" s="626"/>
      <c r="AB30" s="626"/>
      <c r="AC30" s="626"/>
      <c r="AD30" s="626"/>
      <c r="AE30" s="626"/>
      <c r="AF30" s="626"/>
      <c r="AG30" s="626"/>
      <c r="AH30" s="626"/>
      <c r="AI30" s="673"/>
      <c r="AJ30" s="673"/>
      <c r="AK30" s="673"/>
      <c r="AL30" s="673"/>
      <c r="AM30" s="673"/>
      <c r="AN30" s="673"/>
      <c r="AO30" s="673"/>
      <c r="AP30" s="673"/>
    </row>
    <row r="31" spans="1:42" ht="62.25" customHeight="1" x14ac:dyDescent="0.35">
      <c r="A31" s="1376" t="s">
        <v>272</v>
      </c>
      <c r="B31" s="1376"/>
      <c r="C31" s="1376"/>
      <c r="D31" s="1376"/>
      <c r="E31" s="1376"/>
      <c r="F31" s="626"/>
      <c r="G31" s="626"/>
      <c r="H31" s="626"/>
      <c r="I31" s="626"/>
      <c r="J31" s="626"/>
      <c r="K31" s="626"/>
      <c r="L31" s="626"/>
      <c r="M31" s="626"/>
      <c r="N31" s="626"/>
      <c r="O31" s="626"/>
      <c r="P31" s="626"/>
      <c r="Q31" s="626"/>
      <c r="R31" s="626"/>
      <c r="S31" s="626"/>
      <c r="T31" s="626"/>
      <c r="U31" s="626"/>
      <c r="V31" s="626"/>
      <c r="W31" s="626"/>
      <c r="X31" s="626"/>
      <c r="Y31" s="626"/>
      <c r="Z31" s="626"/>
      <c r="AA31" s="626"/>
      <c r="AB31" s="626"/>
      <c r="AC31" s="626"/>
      <c r="AD31" s="626"/>
      <c r="AE31" s="626"/>
      <c r="AF31" s="626"/>
      <c r="AG31" s="626"/>
      <c r="AH31" s="626"/>
      <c r="AI31" s="673"/>
      <c r="AJ31" s="673"/>
      <c r="AK31" s="673"/>
      <c r="AL31" s="673"/>
      <c r="AM31" s="673"/>
      <c r="AN31" s="673"/>
      <c r="AO31" s="673"/>
      <c r="AP31" s="673"/>
    </row>
    <row r="32" spans="1:42" s="626" customFormat="1" ht="12.75" customHeight="1" x14ac:dyDescent="0.35">
      <c r="A32" s="625" t="s">
        <v>167</v>
      </c>
    </row>
    <row r="33" spans="1:1" s="626" customFormat="1" ht="12.75" customHeight="1" x14ac:dyDescent="0.35">
      <c r="A33" s="625" t="s">
        <v>167</v>
      </c>
    </row>
    <row r="34" spans="1:1" s="626" customFormat="1" ht="12.75" customHeight="1" x14ac:dyDescent="0.35">
      <c r="A34" s="625" t="s">
        <v>273</v>
      </c>
    </row>
    <row r="35" spans="1:1" s="626" customFormat="1" ht="12.75" customHeight="1" x14ac:dyDescent="0.35">
      <c r="A35" s="625" t="s">
        <v>167</v>
      </c>
    </row>
    <row r="36" spans="1:1" s="626" customFormat="1" x14ac:dyDescent="0.35"/>
    <row r="37" spans="1:1" s="626" customFormat="1" x14ac:dyDescent="0.35"/>
    <row r="38" spans="1:1" s="626" customFormat="1" x14ac:dyDescent="0.35"/>
    <row r="39" spans="1:1" s="626" customFormat="1" x14ac:dyDescent="0.35"/>
    <row r="40" spans="1:1" s="626" customFormat="1" x14ac:dyDescent="0.35"/>
    <row r="41" spans="1:1" s="626" customFormat="1" x14ac:dyDescent="0.35"/>
    <row r="42" spans="1:1" s="626" customFormat="1" x14ac:dyDescent="0.35"/>
    <row r="43" spans="1:1" s="626" customFormat="1" x14ac:dyDescent="0.35"/>
    <row r="44" spans="1:1" s="626" customFormat="1" x14ac:dyDescent="0.35"/>
    <row r="45" spans="1:1" s="626" customFormat="1" x14ac:dyDescent="0.35"/>
    <row r="46" spans="1:1" s="626" customFormat="1" x14ac:dyDescent="0.35"/>
    <row r="47" spans="1:1" s="626" customFormat="1" x14ac:dyDescent="0.35"/>
    <row r="48" spans="1:1" s="626" customFormat="1" x14ac:dyDescent="0.35"/>
    <row r="49" s="626" customFormat="1" x14ac:dyDescent="0.35"/>
    <row r="50" s="626" customFormat="1" x14ac:dyDescent="0.35"/>
    <row r="51" s="626" customFormat="1" x14ac:dyDescent="0.35"/>
    <row r="52" s="626" customFormat="1" x14ac:dyDescent="0.35"/>
    <row r="53" s="626" customFormat="1" x14ac:dyDescent="0.35"/>
    <row r="54" s="626" customFormat="1" x14ac:dyDescent="0.35"/>
    <row r="55" s="626" customFormat="1" x14ac:dyDescent="0.35"/>
    <row r="56" s="626" customFormat="1" x14ac:dyDescent="0.35"/>
    <row r="57" s="626" customFormat="1" x14ac:dyDescent="0.35"/>
    <row r="58" s="626" customFormat="1" x14ac:dyDescent="0.35"/>
    <row r="59" s="626" customFormat="1" x14ac:dyDescent="0.35"/>
    <row r="60" s="626" customFormat="1" x14ac:dyDescent="0.35"/>
    <row r="61" s="626" customFormat="1" x14ac:dyDescent="0.35"/>
    <row r="62" s="626" customFormat="1" x14ac:dyDescent="0.35"/>
    <row r="63" s="626" customFormat="1" x14ac:dyDescent="0.35"/>
    <row r="64" s="626" customFormat="1" x14ac:dyDescent="0.35"/>
    <row r="65" s="626" customFormat="1" x14ac:dyDescent="0.35"/>
    <row r="66" s="626" customFormat="1" x14ac:dyDescent="0.35"/>
    <row r="67" s="626" customFormat="1" x14ac:dyDescent="0.35"/>
    <row r="68" s="626" customFormat="1" x14ac:dyDescent="0.35"/>
    <row r="69" s="626" customFormat="1" x14ac:dyDescent="0.35"/>
    <row r="70" s="626" customFormat="1" x14ac:dyDescent="0.35"/>
    <row r="71" s="626" customFormat="1" x14ac:dyDescent="0.35"/>
    <row r="72" s="626" customFormat="1" x14ac:dyDescent="0.35"/>
    <row r="73" s="626" customFormat="1" x14ac:dyDescent="0.35"/>
    <row r="74" s="626" customFormat="1" x14ac:dyDescent="0.35"/>
    <row r="75" s="626" customFormat="1" x14ac:dyDescent="0.35"/>
    <row r="76" s="626" customFormat="1" x14ac:dyDescent="0.35"/>
    <row r="77" s="626" customFormat="1" x14ac:dyDescent="0.35"/>
    <row r="78" s="626" customFormat="1" x14ac:dyDescent="0.35"/>
    <row r="79" s="626" customFormat="1" x14ac:dyDescent="0.35"/>
    <row r="80" s="626" customFormat="1" x14ac:dyDescent="0.35"/>
    <row r="81" s="626" customFormat="1" x14ac:dyDescent="0.35"/>
    <row r="82" s="626" customFormat="1" x14ac:dyDescent="0.35"/>
    <row r="83" s="626" customFormat="1" x14ac:dyDescent="0.35"/>
    <row r="84" s="626" customFormat="1" x14ac:dyDescent="0.35"/>
    <row r="85" s="626" customFormat="1" x14ac:dyDescent="0.35"/>
    <row r="86" s="626" customFormat="1" x14ac:dyDescent="0.35"/>
    <row r="87" s="626" customFormat="1" x14ac:dyDescent="0.35"/>
    <row r="88" s="626" customFormat="1" x14ac:dyDescent="0.35"/>
    <row r="89" s="626" customFormat="1" x14ac:dyDescent="0.35"/>
    <row r="90" s="626" customFormat="1" x14ac:dyDescent="0.35"/>
    <row r="91" s="626" customFormat="1" x14ac:dyDescent="0.35"/>
    <row r="92" s="626" customFormat="1" x14ac:dyDescent="0.35"/>
    <row r="93" s="626" customFormat="1" x14ac:dyDescent="0.35"/>
    <row r="94" s="626" customFormat="1" x14ac:dyDescent="0.35"/>
    <row r="95" s="626" customFormat="1" x14ac:dyDescent="0.35"/>
    <row r="96" s="626" customFormat="1" x14ac:dyDescent="0.35"/>
    <row r="97" s="626" customFormat="1" x14ac:dyDescent="0.35"/>
    <row r="98" s="626" customFormat="1" x14ac:dyDescent="0.35"/>
    <row r="99" s="626" customFormat="1" x14ac:dyDescent="0.35"/>
    <row r="100" s="626" customFormat="1" x14ac:dyDescent="0.35"/>
    <row r="101" s="626" customFormat="1" x14ac:dyDescent="0.35"/>
    <row r="102" s="626" customFormat="1" x14ac:dyDescent="0.35"/>
    <row r="103" s="626" customFormat="1" x14ac:dyDescent="0.35"/>
    <row r="104" s="626" customFormat="1" x14ac:dyDescent="0.35"/>
    <row r="105" s="626" customFormat="1" x14ac:dyDescent="0.35"/>
    <row r="106" s="626" customFormat="1" x14ac:dyDescent="0.35"/>
    <row r="107" s="626" customFormat="1" x14ac:dyDescent="0.35"/>
    <row r="108" s="626" customFormat="1" x14ac:dyDescent="0.35"/>
    <row r="109" s="626" customFormat="1" x14ac:dyDescent="0.35"/>
    <row r="110" s="626" customFormat="1" x14ac:dyDescent="0.35"/>
    <row r="111" s="626" customFormat="1" x14ac:dyDescent="0.35"/>
    <row r="112" s="626" customFormat="1" x14ac:dyDescent="0.35"/>
    <row r="113" s="626" customFormat="1" x14ac:dyDescent="0.35"/>
    <row r="114" s="626" customFormat="1" x14ac:dyDescent="0.35"/>
    <row r="115" s="626" customFormat="1" x14ac:dyDescent="0.35"/>
    <row r="116" s="626" customFormat="1" x14ac:dyDescent="0.35"/>
    <row r="117" s="626" customFormat="1" x14ac:dyDescent="0.35"/>
    <row r="118" s="626" customFormat="1" x14ac:dyDescent="0.35"/>
    <row r="119" s="626" customFormat="1" x14ac:dyDescent="0.35"/>
    <row r="120" s="626" customFormat="1" x14ac:dyDescent="0.35"/>
    <row r="121" s="626" customFormat="1" x14ac:dyDescent="0.35"/>
    <row r="122" s="626" customFormat="1" x14ac:dyDescent="0.35"/>
    <row r="123" s="626" customFormat="1" x14ac:dyDescent="0.35"/>
    <row r="124" s="626" customFormat="1" x14ac:dyDescent="0.35"/>
    <row r="125" s="626" customFormat="1" x14ac:dyDescent="0.35"/>
    <row r="126" s="626" customFormat="1" x14ac:dyDescent="0.35"/>
    <row r="127" s="626" customFormat="1" x14ac:dyDescent="0.35"/>
    <row r="128" s="626" customFormat="1" x14ac:dyDescent="0.35"/>
    <row r="129" s="626" customFormat="1" x14ac:dyDescent="0.35"/>
    <row r="130" s="626" customFormat="1" x14ac:dyDescent="0.35"/>
    <row r="131" s="626" customFormat="1" x14ac:dyDescent="0.35"/>
    <row r="132" s="626" customFormat="1" x14ac:dyDescent="0.35"/>
    <row r="133" s="626" customFormat="1" x14ac:dyDescent="0.35"/>
    <row r="134" s="626" customFormat="1" x14ac:dyDescent="0.35"/>
    <row r="135" s="626" customFormat="1" x14ac:dyDescent="0.35"/>
    <row r="136" s="626" customFormat="1" x14ac:dyDescent="0.35"/>
    <row r="137" s="626" customFormat="1" x14ac:dyDescent="0.35"/>
    <row r="138" s="626" customFormat="1" x14ac:dyDescent="0.35"/>
    <row r="139" s="626" customFormat="1" x14ac:dyDescent="0.35"/>
    <row r="140" s="626" customFormat="1" x14ac:dyDescent="0.35"/>
    <row r="141" s="626" customFormat="1" x14ac:dyDescent="0.35"/>
    <row r="142" s="626" customFormat="1" x14ac:dyDescent="0.35"/>
    <row r="143" s="626" customFormat="1" x14ac:dyDescent="0.35"/>
    <row r="144" s="626" customFormat="1" x14ac:dyDescent="0.35"/>
    <row r="145" s="626" customFormat="1" x14ac:dyDescent="0.35"/>
    <row r="146" s="626" customFormat="1" x14ac:dyDescent="0.35"/>
    <row r="147" s="626" customFormat="1" x14ac:dyDescent="0.35"/>
    <row r="148" s="626" customFormat="1" x14ac:dyDescent="0.35"/>
    <row r="149" s="626" customFormat="1" x14ac:dyDescent="0.35"/>
    <row r="150" s="626" customFormat="1" x14ac:dyDescent="0.35"/>
    <row r="151" s="626" customFormat="1" x14ac:dyDescent="0.35"/>
    <row r="152" s="626" customFormat="1" x14ac:dyDescent="0.35"/>
    <row r="153" s="626" customFormat="1" x14ac:dyDescent="0.35"/>
    <row r="154" s="626" customFormat="1" x14ac:dyDescent="0.35"/>
    <row r="155" s="626" customFormat="1" x14ac:dyDescent="0.35"/>
    <row r="156" s="626" customFormat="1" x14ac:dyDescent="0.35"/>
    <row r="157" s="626" customFormat="1" x14ac:dyDescent="0.35"/>
    <row r="158" s="626" customFormat="1" x14ac:dyDescent="0.35"/>
    <row r="159" s="626" customFormat="1" x14ac:dyDescent="0.35"/>
    <row r="160" s="626" customFormat="1" x14ac:dyDescent="0.35"/>
    <row r="161" s="626" customFormat="1" x14ac:dyDescent="0.35"/>
    <row r="162" s="626" customFormat="1" x14ac:dyDescent="0.35"/>
    <row r="163" s="626" customFormat="1" x14ac:dyDescent="0.35"/>
    <row r="164" s="626" customFormat="1" x14ac:dyDescent="0.35"/>
    <row r="165" s="626" customFormat="1" x14ac:dyDescent="0.35"/>
    <row r="166" s="626" customFormat="1" x14ac:dyDescent="0.35"/>
    <row r="167" s="626" customFormat="1" x14ac:dyDescent="0.35"/>
    <row r="168" s="626" customFormat="1" x14ac:dyDescent="0.35"/>
    <row r="169" s="626" customFormat="1" x14ac:dyDescent="0.35"/>
    <row r="170" s="626" customFormat="1" x14ac:dyDescent="0.35"/>
    <row r="171" s="626" customFormat="1" x14ac:dyDescent="0.35"/>
    <row r="172" s="626" customFormat="1" x14ac:dyDescent="0.35"/>
    <row r="173" s="626" customFormat="1" x14ac:dyDescent="0.35"/>
    <row r="174" s="626" customFormat="1" x14ac:dyDescent="0.35"/>
    <row r="175" s="626" customFormat="1" x14ac:dyDescent="0.35"/>
    <row r="176" s="626" customFormat="1" x14ac:dyDescent="0.35"/>
    <row r="177" s="626" customFormat="1" x14ac:dyDescent="0.35"/>
    <row r="178" s="626" customFormat="1" x14ac:dyDescent="0.35"/>
    <row r="179" s="626" customFormat="1" x14ac:dyDescent="0.35"/>
    <row r="180" s="626" customFormat="1" x14ac:dyDescent="0.35"/>
    <row r="181" s="626" customFormat="1" x14ac:dyDescent="0.35"/>
    <row r="182" s="626" customFormat="1" x14ac:dyDescent="0.35"/>
    <row r="183" s="626" customFormat="1" x14ac:dyDescent="0.35"/>
    <row r="184" s="626" customFormat="1" x14ac:dyDescent="0.35"/>
    <row r="185" s="626" customFormat="1" x14ac:dyDescent="0.35"/>
    <row r="186" s="626" customFormat="1" x14ac:dyDescent="0.35"/>
    <row r="187" s="626" customFormat="1" x14ac:dyDescent="0.35"/>
    <row r="188" s="626" customFormat="1" x14ac:dyDescent="0.35"/>
    <row r="189" s="626" customFormat="1" x14ac:dyDescent="0.35"/>
    <row r="190" s="626" customFormat="1" x14ac:dyDescent="0.35"/>
    <row r="191" s="626" customFormat="1" x14ac:dyDescent="0.35"/>
    <row r="192" s="626" customFormat="1" x14ac:dyDescent="0.35"/>
    <row r="193" spans="6:34" s="626" customFormat="1" x14ac:dyDescent="0.35"/>
    <row r="194" spans="6:34" s="626" customFormat="1" x14ac:dyDescent="0.35"/>
    <row r="195" spans="6:34" s="626" customFormat="1" x14ac:dyDescent="0.35"/>
    <row r="196" spans="6:34" s="626" customFormat="1" x14ac:dyDescent="0.35"/>
    <row r="197" spans="6:34" x14ac:dyDescent="0.35">
      <c r="F197" s="626"/>
      <c r="G197" s="626"/>
      <c r="H197" s="626"/>
      <c r="I197" s="626"/>
      <c r="J197" s="626"/>
      <c r="K197" s="626"/>
      <c r="L197" s="626"/>
      <c r="M197" s="626"/>
      <c r="N197" s="626"/>
      <c r="O197" s="626"/>
      <c r="P197" s="626"/>
      <c r="Q197" s="626"/>
      <c r="R197" s="626"/>
      <c r="S197" s="626"/>
      <c r="T197" s="626"/>
      <c r="U197" s="626"/>
      <c r="V197" s="626"/>
      <c r="W197" s="626"/>
      <c r="X197" s="626"/>
      <c r="Y197" s="626"/>
      <c r="Z197" s="626"/>
      <c r="AA197" s="626"/>
      <c r="AB197" s="626"/>
      <c r="AC197" s="626"/>
      <c r="AD197" s="626"/>
      <c r="AE197" s="626"/>
      <c r="AF197" s="626"/>
      <c r="AG197" s="626"/>
      <c r="AH197" s="626"/>
    </row>
    <row r="198" spans="6:34" x14ac:dyDescent="0.35">
      <c r="F198" s="626"/>
      <c r="G198" s="626"/>
      <c r="H198" s="626"/>
      <c r="I198" s="626"/>
      <c r="J198" s="626"/>
      <c r="K198" s="626"/>
      <c r="L198" s="626"/>
      <c r="M198" s="626"/>
      <c r="N198" s="626"/>
      <c r="O198" s="626"/>
      <c r="P198" s="626"/>
      <c r="Q198" s="626"/>
      <c r="R198" s="626"/>
      <c r="S198" s="626"/>
      <c r="T198" s="626"/>
      <c r="U198" s="626"/>
      <c r="V198" s="626"/>
      <c r="W198" s="626"/>
      <c r="X198" s="626"/>
      <c r="Y198" s="626"/>
      <c r="Z198" s="626"/>
      <c r="AA198" s="626"/>
      <c r="AB198" s="626"/>
      <c r="AC198" s="626"/>
      <c r="AD198" s="626"/>
      <c r="AE198" s="626"/>
      <c r="AF198" s="626"/>
      <c r="AG198" s="626"/>
      <c r="AH198" s="626"/>
    </row>
    <row r="199" spans="6:34" x14ac:dyDescent="0.35">
      <c r="F199" s="626"/>
      <c r="G199" s="626"/>
      <c r="H199" s="626"/>
      <c r="I199" s="626"/>
      <c r="J199" s="626"/>
      <c r="K199" s="626"/>
      <c r="L199" s="626"/>
      <c r="M199" s="626"/>
      <c r="N199" s="626"/>
      <c r="O199" s="626"/>
      <c r="P199" s="626"/>
      <c r="Q199" s="626"/>
      <c r="R199" s="626"/>
      <c r="S199" s="626"/>
      <c r="T199" s="626"/>
      <c r="U199" s="626"/>
      <c r="V199" s="626"/>
      <c r="W199" s="626"/>
      <c r="X199" s="626"/>
      <c r="Y199" s="626"/>
      <c r="Z199" s="626"/>
      <c r="AA199" s="626"/>
      <c r="AB199" s="626"/>
      <c r="AC199" s="626"/>
      <c r="AD199" s="626"/>
      <c r="AE199" s="626"/>
      <c r="AF199" s="626"/>
      <c r="AG199" s="626"/>
      <c r="AH199" s="626"/>
    </row>
    <row r="200" spans="6:34" x14ac:dyDescent="0.35">
      <c r="F200" s="626"/>
      <c r="G200" s="626"/>
      <c r="H200" s="626"/>
      <c r="I200" s="626"/>
      <c r="J200" s="626"/>
      <c r="K200" s="626"/>
      <c r="L200" s="626"/>
      <c r="M200" s="626"/>
      <c r="N200" s="626"/>
      <c r="O200" s="626"/>
      <c r="P200" s="626"/>
      <c r="Q200" s="626"/>
      <c r="R200" s="626"/>
      <c r="S200" s="626"/>
      <c r="T200" s="626"/>
      <c r="U200" s="626"/>
      <c r="V200" s="626"/>
      <c r="W200" s="626"/>
      <c r="X200" s="626"/>
      <c r="Y200" s="626"/>
      <c r="Z200" s="626"/>
      <c r="AA200" s="626"/>
      <c r="AB200" s="626"/>
      <c r="AC200" s="626"/>
      <c r="AD200" s="626"/>
      <c r="AE200" s="626"/>
      <c r="AF200" s="626"/>
      <c r="AG200" s="626"/>
      <c r="AH200" s="626"/>
    </row>
  </sheetData>
  <mergeCells count="10">
    <mergeCell ref="D1:E2"/>
    <mergeCell ref="A5:E5"/>
    <mergeCell ref="C6:E6"/>
    <mergeCell ref="A31:E31"/>
    <mergeCell ref="A6:A8"/>
    <mergeCell ref="B6:B8"/>
    <mergeCell ref="C7:C8"/>
    <mergeCell ref="D7:D8"/>
    <mergeCell ref="E7:E8"/>
    <mergeCell ref="A1:C1"/>
  </mergeCells>
  <printOptions horizontalCentered="1"/>
  <pageMargins left="0.75" right="0.75" top="0.98402777777777795" bottom="0.98402777777777795" header="0.51180555555555496" footer="0.51180555555555496"/>
  <pageSetup paperSize="9" firstPageNumber="0" orientation="portrait" useFirstPageNumber="1"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S45"/>
  <sheetViews>
    <sheetView showGridLines="0" showRowColHeaders="0" topLeftCell="A4" zoomScaleNormal="100" workbookViewId="0">
      <selection activeCell="I46" sqref="I46:I47"/>
    </sheetView>
  </sheetViews>
  <sheetFormatPr baseColWidth="10" defaultColWidth="10.69140625" defaultRowHeight="21" x14ac:dyDescent="0.35"/>
  <cols>
    <col min="1" max="1" width="10.3046875" customWidth="1"/>
    <col min="2" max="3" width="5.4609375" customWidth="1"/>
    <col min="4" max="4" width="8.3828125" customWidth="1"/>
    <col min="5" max="6" width="7.4609375" customWidth="1"/>
    <col min="7" max="7" width="9.07421875" customWidth="1"/>
    <col min="8" max="8" width="8.23046875" customWidth="1"/>
    <col min="9" max="9" width="7.3046875" customWidth="1"/>
    <col min="10" max="10" width="9.23046875" customWidth="1"/>
    <col min="11" max="11" width="7.3046875" customWidth="1"/>
    <col min="12" max="12" width="7.765625" customWidth="1"/>
  </cols>
  <sheetData>
    <row r="1" spans="1:19" ht="20.25" customHeight="1" x14ac:dyDescent="0.35">
      <c r="A1" s="111" t="s">
        <v>2003</v>
      </c>
      <c r="B1" s="111"/>
      <c r="C1" s="111"/>
      <c r="D1" s="111"/>
      <c r="E1" s="1300" t="s">
        <v>45</v>
      </c>
      <c r="F1" s="1300"/>
    </row>
    <row r="2" spans="1:19" ht="12.75" customHeight="1" x14ac:dyDescent="0.35">
      <c r="A2" s="111"/>
      <c r="B2" s="111"/>
      <c r="C2" s="111"/>
      <c r="D2" s="111"/>
      <c r="E2" s="1300"/>
      <c r="F2" s="1300"/>
    </row>
    <row r="3" spans="1:19" ht="12.75" customHeight="1" x14ac:dyDescent="0.35">
      <c r="A3" s="71" t="s">
        <v>274</v>
      </c>
      <c r="B3" s="111"/>
      <c r="C3" s="111"/>
      <c r="D3" s="111"/>
      <c r="E3" s="111"/>
      <c r="F3" s="111"/>
    </row>
    <row r="4" spans="1:19" ht="12.75" customHeight="1" x14ac:dyDescent="0.35">
      <c r="A4" s="71"/>
      <c r="B4" s="111"/>
      <c r="C4" s="111"/>
      <c r="D4" s="111"/>
      <c r="E4" s="111"/>
      <c r="F4" s="111"/>
    </row>
    <row r="5" spans="1:19" ht="39" customHeight="1" x14ac:dyDescent="0.35">
      <c r="A5" s="1379" t="s">
        <v>275</v>
      </c>
      <c r="B5" s="1379"/>
      <c r="C5" s="1379"/>
      <c r="D5" s="1379"/>
      <c r="E5" s="1379"/>
      <c r="F5" s="1379"/>
    </row>
    <row r="6" spans="1:19" ht="18" customHeight="1" x14ac:dyDescent="0.35">
      <c r="A6" s="1346" t="s">
        <v>60</v>
      </c>
      <c r="B6" s="1337" t="s">
        <v>61</v>
      </c>
      <c r="C6" s="526"/>
      <c r="D6" s="1380" t="s">
        <v>245</v>
      </c>
      <c r="E6" s="1380"/>
      <c r="F6" s="1380"/>
    </row>
    <row r="7" spans="1:19" ht="15.75" customHeight="1" x14ac:dyDescent="0.35">
      <c r="A7" s="1346"/>
      <c r="B7" s="1337"/>
      <c r="C7" s="1302" t="s">
        <v>129</v>
      </c>
      <c r="D7" s="1346" t="s">
        <v>276</v>
      </c>
      <c r="E7" s="1346"/>
      <c r="F7" s="1346" t="s">
        <v>277</v>
      </c>
      <c r="I7" s="1378"/>
      <c r="J7" s="1378"/>
      <c r="K7" s="1378"/>
      <c r="L7" s="1378"/>
      <c r="M7" s="1378"/>
      <c r="N7" s="1378"/>
      <c r="O7" s="1378"/>
      <c r="P7" s="1378"/>
    </row>
    <row r="8" spans="1:19" ht="12.75" customHeight="1" x14ac:dyDescent="0.35">
      <c r="A8" s="1346"/>
      <c r="B8" s="1337"/>
      <c r="C8" s="1302"/>
      <c r="D8" s="1346" t="s">
        <v>278</v>
      </c>
      <c r="E8" s="1346" t="s">
        <v>279</v>
      </c>
      <c r="F8" s="1346"/>
      <c r="I8" s="1378"/>
      <c r="J8" s="1378"/>
      <c r="K8" s="1378"/>
      <c r="L8" s="1378"/>
      <c r="M8" s="1378"/>
      <c r="N8" s="1378"/>
      <c r="O8" s="1378"/>
      <c r="P8" s="1378"/>
    </row>
    <row r="9" spans="1:19" ht="17.25" customHeight="1" x14ac:dyDescent="0.35">
      <c r="A9" s="1346"/>
      <c r="B9" s="1337"/>
      <c r="C9" s="1302"/>
      <c r="D9" s="1346"/>
      <c r="E9" s="1346"/>
      <c r="F9" s="1346"/>
      <c r="I9" s="477"/>
      <c r="J9" s="477"/>
      <c r="K9" s="477"/>
      <c r="L9" s="477"/>
      <c r="M9" s="477"/>
      <c r="N9" s="477"/>
      <c r="O9" s="477"/>
      <c r="P9" s="477"/>
    </row>
    <row r="10" spans="1:19" ht="14.25" customHeight="1" x14ac:dyDescent="0.35">
      <c r="A10" s="177" t="s">
        <v>280</v>
      </c>
      <c r="B10" s="125">
        <f t="shared" ref="B10:B30" si="0">+C10+F10</f>
        <v>417</v>
      </c>
      <c r="C10" s="125">
        <f t="shared" ref="C10:C30" si="1">+D10+E10</f>
        <v>355</v>
      </c>
      <c r="D10" s="62">
        <f>SUM(D11:D12)</f>
        <v>338</v>
      </c>
      <c r="E10" s="62">
        <f>SUM(E11:E12)</f>
        <v>17</v>
      </c>
      <c r="F10" s="184">
        <f>SUM(F11:F12)</f>
        <v>62</v>
      </c>
      <c r="H10" s="170"/>
      <c r="I10" s="528"/>
      <c r="J10" s="42"/>
      <c r="K10" s="42"/>
      <c r="L10" s="42"/>
      <c r="M10" s="42"/>
      <c r="N10" s="42"/>
      <c r="O10" s="42"/>
      <c r="P10" s="534"/>
      <c r="Q10" s="111"/>
      <c r="R10" s="111"/>
      <c r="S10" s="111"/>
    </row>
    <row r="11" spans="1:19" ht="15" customHeight="1" x14ac:dyDescent="0.35">
      <c r="A11" s="182" t="s">
        <v>70</v>
      </c>
      <c r="B11" s="125">
        <f t="shared" si="0"/>
        <v>201</v>
      </c>
      <c r="C11" s="125">
        <f t="shared" si="1"/>
        <v>169</v>
      </c>
      <c r="D11" s="67">
        <v>160</v>
      </c>
      <c r="E11" s="67">
        <v>9</v>
      </c>
      <c r="F11" s="67">
        <v>32</v>
      </c>
      <c r="I11" s="105"/>
      <c r="J11" s="105"/>
      <c r="K11" s="38"/>
      <c r="L11" s="38"/>
      <c r="M11" s="38"/>
      <c r="N11" s="38"/>
      <c r="O11" s="38"/>
      <c r="P11" s="38"/>
    </row>
    <row r="12" spans="1:19" ht="15" customHeight="1" x14ac:dyDescent="0.35">
      <c r="A12" s="182" t="s">
        <v>71</v>
      </c>
      <c r="B12" s="125">
        <f t="shared" si="0"/>
        <v>216</v>
      </c>
      <c r="C12" s="125">
        <f t="shared" si="1"/>
        <v>186</v>
      </c>
      <c r="D12" s="67">
        <f>SUM(D13:D30)</f>
        <v>178</v>
      </c>
      <c r="E12" s="67">
        <f>SUM(E13:E30)</f>
        <v>8</v>
      </c>
      <c r="F12" s="67">
        <f>SUM(F13:F30)</f>
        <v>30</v>
      </c>
      <c r="I12" s="1377"/>
      <c r="J12" s="1377"/>
      <c r="K12" s="1378"/>
      <c r="L12" s="1378"/>
      <c r="M12" s="1378"/>
      <c r="N12" s="1378"/>
      <c r="O12" s="477"/>
      <c r="P12" s="477"/>
    </row>
    <row r="13" spans="1:19" ht="12.75" customHeight="1" x14ac:dyDescent="0.35">
      <c r="A13" s="182" t="s">
        <v>72</v>
      </c>
      <c r="B13" s="125">
        <f t="shared" si="0"/>
        <v>4</v>
      </c>
      <c r="C13" s="125">
        <f t="shared" si="1"/>
        <v>2</v>
      </c>
      <c r="D13" s="181">
        <v>2</v>
      </c>
      <c r="E13" s="181">
        <v>0</v>
      </c>
      <c r="F13" s="181">
        <v>2</v>
      </c>
      <c r="I13" s="1377"/>
      <c r="J13" s="1377"/>
      <c r="K13" s="1378"/>
      <c r="L13" s="477"/>
      <c r="M13" s="477"/>
      <c r="N13" s="477"/>
      <c r="O13" s="477"/>
      <c r="P13" s="477"/>
    </row>
    <row r="14" spans="1:19" ht="12.75" customHeight="1" x14ac:dyDescent="0.35">
      <c r="A14" s="182" t="s">
        <v>73</v>
      </c>
      <c r="B14" s="125">
        <f t="shared" si="0"/>
        <v>74</v>
      </c>
      <c r="C14" s="125">
        <f t="shared" si="1"/>
        <v>68</v>
      </c>
      <c r="D14" s="181">
        <v>64</v>
      </c>
      <c r="E14" s="181">
        <v>4</v>
      </c>
      <c r="F14" s="181">
        <v>6</v>
      </c>
      <c r="I14" s="38"/>
      <c r="J14" s="529"/>
      <c r="K14" s="530"/>
      <c r="L14" s="530"/>
      <c r="M14" s="530"/>
      <c r="N14" s="530"/>
      <c r="O14" s="480"/>
      <c r="P14" s="480"/>
    </row>
    <row r="15" spans="1:19" ht="12.75" customHeight="1" x14ac:dyDescent="0.35">
      <c r="A15" s="182" t="s">
        <v>74</v>
      </c>
      <c r="B15" s="125">
        <f t="shared" si="0"/>
        <v>6</v>
      </c>
      <c r="C15" s="125">
        <f t="shared" si="1"/>
        <v>6</v>
      </c>
      <c r="D15" s="181">
        <v>6</v>
      </c>
      <c r="E15" s="181">
        <v>0</v>
      </c>
      <c r="F15" s="181">
        <v>0</v>
      </c>
      <c r="I15" s="38"/>
      <c r="J15" s="531"/>
      <c r="K15" s="530"/>
      <c r="L15" s="530"/>
      <c r="M15" s="530"/>
      <c r="N15" s="530"/>
      <c r="O15" s="480"/>
      <c r="P15" s="480"/>
    </row>
    <row r="16" spans="1:19" ht="12.75" customHeight="1" x14ac:dyDescent="0.35">
      <c r="A16" s="182" t="s">
        <v>75</v>
      </c>
      <c r="B16" s="125">
        <f t="shared" si="0"/>
        <v>12</v>
      </c>
      <c r="C16" s="125">
        <f t="shared" si="1"/>
        <v>11</v>
      </c>
      <c r="D16" s="181">
        <v>11</v>
      </c>
      <c r="E16" s="181">
        <v>0</v>
      </c>
      <c r="F16" s="181">
        <v>1</v>
      </c>
      <c r="I16" s="38"/>
      <c r="J16" s="531"/>
      <c r="K16" s="530"/>
      <c r="L16" s="530"/>
      <c r="M16" s="530"/>
      <c r="N16" s="530"/>
      <c r="O16" s="480"/>
      <c r="P16" s="480"/>
    </row>
    <row r="17" spans="1:16" ht="12.75" customHeight="1" x14ac:dyDescent="0.35">
      <c r="A17" s="182" t="s">
        <v>76</v>
      </c>
      <c r="B17" s="125">
        <f t="shared" si="0"/>
        <v>3</v>
      </c>
      <c r="C17" s="125">
        <f t="shared" si="1"/>
        <v>3</v>
      </c>
      <c r="D17" s="181">
        <v>3</v>
      </c>
      <c r="E17" s="181">
        <v>0</v>
      </c>
      <c r="F17" s="181">
        <v>0</v>
      </c>
      <c r="I17" s="485"/>
      <c r="J17" s="532"/>
      <c r="K17" s="533"/>
      <c r="L17" s="533"/>
      <c r="M17" s="533"/>
      <c r="N17" s="533"/>
      <c r="O17" s="484"/>
      <c r="P17" s="484"/>
    </row>
    <row r="18" spans="1:16" ht="12.75" customHeight="1" x14ac:dyDescent="0.35">
      <c r="A18" s="182" t="s">
        <v>77</v>
      </c>
      <c r="B18" s="125">
        <f t="shared" si="0"/>
        <v>4</v>
      </c>
      <c r="C18" s="125">
        <f t="shared" si="1"/>
        <v>4</v>
      </c>
      <c r="D18" s="181">
        <v>4</v>
      </c>
      <c r="E18" s="181">
        <v>0</v>
      </c>
      <c r="F18" s="181">
        <v>0</v>
      </c>
      <c r="I18" s="485"/>
      <c r="J18" s="532"/>
      <c r="K18" s="533"/>
      <c r="L18" s="533"/>
      <c r="M18" s="533"/>
      <c r="N18" s="533"/>
      <c r="O18" s="484"/>
      <c r="P18" s="484"/>
    </row>
    <row r="19" spans="1:16" ht="12.75" customHeight="1" x14ac:dyDescent="0.35">
      <c r="A19" s="182" t="s">
        <v>78</v>
      </c>
      <c r="B19" s="125">
        <f t="shared" si="0"/>
        <v>4</v>
      </c>
      <c r="C19" s="125">
        <f t="shared" si="1"/>
        <v>4</v>
      </c>
      <c r="D19" s="181">
        <v>4</v>
      </c>
      <c r="E19" s="181">
        <v>0</v>
      </c>
      <c r="F19" s="181">
        <v>0</v>
      </c>
      <c r="I19" s="485"/>
      <c r="J19" s="532"/>
      <c r="K19" s="533"/>
      <c r="L19" s="533"/>
      <c r="M19" s="533"/>
      <c r="N19" s="533"/>
      <c r="O19" s="484"/>
      <c r="P19" s="484"/>
    </row>
    <row r="20" spans="1:16" ht="12.75" customHeight="1" x14ac:dyDescent="0.35">
      <c r="A20" s="182" t="s">
        <v>79</v>
      </c>
      <c r="B20" s="125">
        <f t="shared" si="0"/>
        <v>7</v>
      </c>
      <c r="C20" s="125">
        <f t="shared" si="1"/>
        <v>6</v>
      </c>
      <c r="D20" s="181">
        <v>6</v>
      </c>
      <c r="E20" s="181">
        <v>0</v>
      </c>
      <c r="F20" s="181">
        <v>1</v>
      </c>
      <c r="I20" s="38"/>
      <c r="J20" s="531"/>
      <c r="K20" s="530"/>
      <c r="L20" s="530"/>
      <c r="M20" s="530"/>
      <c r="N20" s="530"/>
      <c r="O20" s="480"/>
      <c r="P20" s="480"/>
    </row>
    <row r="21" spans="1:16" ht="12.75" customHeight="1" x14ac:dyDescent="0.35">
      <c r="A21" s="182" t="s">
        <v>80</v>
      </c>
      <c r="B21" s="125">
        <f t="shared" si="0"/>
        <v>30</v>
      </c>
      <c r="C21" s="125">
        <f t="shared" si="1"/>
        <v>28</v>
      </c>
      <c r="D21" s="181">
        <v>28</v>
      </c>
      <c r="E21" s="181">
        <v>0</v>
      </c>
      <c r="F21" s="145">
        <v>2</v>
      </c>
      <c r="I21" s="38"/>
      <c r="J21" s="531"/>
      <c r="K21" s="530"/>
      <c r="L21" s="530"/>
      <c r="M21" s="530"/>
      <c r="N21" s="530"/>
      <c r="O21" s="480"/>
      <c r="P21" s="480"/>
    </row>
    <row r="22" spans="1:16" ht="12.75" customHeight="1" x14ac:dyDescent="0.35">
      <c r="A22" s="182" t="s">
        <v>81</v>
      </c>
      <c r="B22" s="125">
        <f t="shared" si="0"/>
        <v>14</v>
      </c>
      <c r="C22" s="125">
        <f t="shared" si="1"/>
        <v>9</v>
      </c>
      <c r="D22" s="181">
        <v>8</v>
      </c>
      <c r="E22" s="181">
        <v>1</v>
      </c>
      <c r="F22" s="181">
        <v>5</v>
      </c>
      <c r="I22" s="38"/>
      <c r="J22" s="531"/>
      <c r="K22" s="530"/>
      <c r="L22" s="530"/>
      <c r="M22" s="530"/>
      <c r="N22" s="530"/>
      <c r="O22" s="480"/>
      <c r="P22" s="480"/>
    </row>
    <row r="23" spans="1:16" ht="12.75" customHeight="1" x14ac:dyDescent="0.35">
      <c r="A23" s="182" t="s">
        <v>82</v>
      </c>
      <c r="B23" s="125">
        <f t="shared" si="0"/>
        <v>8</v>
      </c>
      <c r="C23" s="125">
        <f t="shared" si="1"/>
        <v>7</v>
      </c>
      <c r="D23" s="181">
        <v>5</v>
      </c>
      <c r="E23" s="181">
        <v>2</v>
      </c>
      <c r="F23" s="181">
        <v>1</v>
      </c>
      <c r="I23" s="38"/>
      <c r="J23" s="531"/>
      <c r="K23" s="530"/>
      <c r="L23" s="530"/>
      <c r="M23" s="530"/>
      <c r="N23" s="530"/>
      <c r="O23" s="480"/>
      <c r="P23" s="480"/>
    </row>
    <row r="24" spans="1:16" ht="12.75" customHeight="1" x14ac:dyDescent="0.35">
      <c r="A24" s="182" t="s">
        <v>83</v>
      </c>
      <c r="B24" s="125">
        <f t="shared" si="0"/>
        <v>9</v>
      </c>
      <c r="C24" s="125">
        <f t="shared" si="1"/>
        <v>7</v>
      </c>
      <c r="D24" s="181">
        <v>7</v>
      </c>
      <c r="E24" s="181">
        <v>0</v>
      </c>
      <c r="F24" s="181">
        <v>2</v>
      </c>
      <c r="I24" s="38"/>
      <c r="J24" s="531"/>
      <c r="K24" s="533"/>
      <c r="L24" s="530"/>
      <c r="M24" s="530"/>
      <c r="N24" s="530"/>
      <c r="O24" s="480"/>
      <c r="P24" s="480"/>
    </row>
    <row r="25" spans="1:16" ht="12.75" customHeight="1" x14ac:dyDescent="0.35">
      <c r="A25" s="182" t="s">
        <v>84</v>
      </c>
      <c r="B25" s="125">
        <f t="shared" si="0"/>
        <v>6</v>
      </c>
      <c r="C25" s="125">
        <f t="shared" si="1"/>
        <v>4</v>
      </c>
      <c r="D25" s="181">
        <v>4</v>
      </c>
      <c r="E25" s="181">
        <v>0</v>
      </c>
      <c r="F25" s="181">
        <v>2</v>
      </c>
      <c r="I25" s="485"/>
      <c r="J25" s="532"/>
      <c r="K25" s="533"/>
      <c r="L25" s="533"/>
      <c r="M25" s="533"/>
      <c r="N25" s="533"/>
      <c r="O25" s="484"/>
      <c r="P25" s="484"/>
    </row>
    <row r="26" spans="1:16" ht="12.75" customHeight="1" x14ac:dyDescent="0.35">
      <c r="A26" s="182" t="s">
        <v>85</v>
      </c>
      <c r="B26" s="125">
        <f t="shared" si="0"/>
        <v>12</v>
      </c>
      <c r="C26" s="125">
        <f t="shared" si="1"/>
        <v>8</v>
      </c>
      <c r="D26" s="181">
        <v>8</v>
      </c>
      <c r="E26" s="181">
        <v>0</v>
      </c>
      <c r="F26" s="181">
        <v>4</v>
      </c>
      <c r="I26" s="485"/>
      <c r="J26" s="532"/>
      <c r="K26" s="533"/>
      <c r="L26" s="533"/>
      <c r="M26" s="533"/>
      <c r="N26" s="533"/>
      <c r="O26" s="484"/>
      <c r="P26" s="484"/>
    </row>
    <row r="27" spans="1:16" ht="12.75" customHeight="1" x14ac:dyDescent="0.35">
      <c r="A27" s="182" t="s">
        <v>86</v>
      </c>
      <c r="B27" s="125">
        <f t="shared" si="0"/>
        <v>7</v>
      </c>
      <c r="C27" s="125">
        <f t="shared" si="1"/>
        <v>7</v>
      </c>
      <c r="D27" s="181">
        <v>6</v>
      </c>
      <c r="E27" s="181">
        <v>1</v>
      </c>
      <c r="F27" s="181">
        <v>0</v>
      </c>
      <c r="I27" s="485"/>
      <c r="J27" s="532"/>
      <c r="K27" s="533"/>
      <c r="L27" s="533"/>
      <c r="M27" s="533"/>
      <c r="N27" s="533"/>
      <c r="O27" s="484"/>
      <c r="P27" s="484"/>
    </row>
    <row r="28" spans="1:16" ht="12.75" customHeight="1" x14ac:dyDescent="0.35">
      <c r="A28" s="182" t="s">
        <v>87</v>
      </c>
      <c r="B28" s="125">
        <f t="shared" si="0"/>
        <v>8</v>
      </c>
      <c r="C28" s="125">
        <f t="shared" si="1"/>
        <v>4</v>
      </c>
      <c r="D28" s="181">
        <v>4</v>
      </c>
      <c r="E28" s="181">
        <v>0</v>
      </c>
      <c r="F28" s="181">
        <v>4</v>
      </c>
      <c r="I28" s="38"/>
      <c r="J28" s="531"/>
      <c r="K28" s="530"/>
      <c r="L28" s="530"/>
      <c r="M28" s="530"/>
      <c r="N28" s="530"/>
      <c r="O28" s="480"/>
      <c r="P28" s="480"/>
    </row>
    <row r="29" spans="1:16" ht="12.75" customHeight="1" x14ac:dyDescent="0.35">
      <c r="A29" s="182" t="s">
        <v>88</v>
      </c>
      <c r="B29" s="125">
        <f t="shared" si="0"/>
        <v>7</v>
      </c>
      <c r="C29" s="125">
        <f t="shared" si="1"/>
        <v>7</v>
      </c>
      <c r="D29" s="181">
        <v>7</v>
      </c>
      <c r="E29" s="181">
        <v>0</v>
      </c>
      <c r="F29" s="181">
        <v>0</v>
      </c>
      <c r="I29" s="38"/>
      <c r="J29" s="531"/>
      <c r="K29" s="530"/>
      <c r="L29" s="530"/>
      <c r="M29" s="530"/>
      <c r="N29" s="530"/>
      <c r="O29" s="480"/>
      <c r="P29" s="480"/>
    </row>
    <row r="30" spans="1:16" ht="12.75" customHeight="1" x14ac:dyDescent="0.35">
      <c r="A30" s="182" t="s">
        <v>89</v>
      </c>
      <c r="B30" s="125">
        <f t="shared" si="0"/>
        <v>1</v>
      </c>
      <c r="C30" s="125">
        <f t="shared" si="1"/>
        <v>1</v>
      </c>
      <c r="D30" s="181">
        <v>1</v>
      </c>
      <c r="E30" s="181">
        <v>0</v>
      </c>
      <c r="F30" s="181">
        <v>0</v>
      </c>
      <c r="I30" s="38"/>
      <c r="J30" s="531"/>
      <c r="K30" s="530"/>
      <c r="L30" s="530"/>
      <c r="M30" s="530"/>
      <c r="N30" s="530"/>
      <c r="O30" s="480"/>
      <c r="P30" s="480"/>
    </row>
    <row r="31" spans="1:16" ht="12.75" customHeight="1" x14ac:dyDescent="0.35">
      <c r="A31" s="527" t="s">
        <v>2004</v>
      </c>
      <c r="B31" s="527"/>
      <c r="C31" s="527"/>
      <c r="D31" s="527"/>
      <c r="E31" s="527"/>
      <c r="F31" s="527"/>
      <c r="G31" s="527"/>
      <c r="I31" s="38"/>
      <c r="J31" s="531"/>
      <c r="K31" s="530"/>
      <c r="L31" s="530"/>
      <c r="M31" s="530"/>
      <c r="N31" s="530"/>
      <c r="O31" s="480"/>
      <c r="P31" s="480"/>
    </row>
    <row r="32" spans="1:16" ht="12.75" customHeight="1" x14ac:dyDescent="0.35">
      <c r="A32" s="527"/>
      <c r="B32" s="527"/>
      <c r="C32" s="527"/>
      <c r="D32" s="527"/>
      <c r="E32" s="527"/>
      <c r="F32" s="527"/>
      <c r="G32" s="527"/>
      <c r="I32" s="38"/>
      <c r="J32" s="531"/>
      <c r="K32" s="530"/>
      <c r="L32" s="530"/>
      <c r="M32" s="530"/>
      <c r="N32" s="530"/>
      <c r="O32" s="480"/>
      <c r="P32" s="480"/>
    </row>
    <row r="33" spans="6:16" ht="12.75" customHeight="1" x14ac:dyDescent="0.35">
      <c r="I33" s="38"/>
      <c r="J33" s="531"/>
      <c r="K33" s="530"/>
      <c r="L33" s="530"/>
      <c r="M33" s="530"/>
      <c r="N33" s="530"/>
      <c r="O33" s="480"/>
      <c r="P33" s="480"/>
    </row>
    <row r="34" spans="6:16" ht="12.75" customHeight="1" x14ac:dyDescent="0.35">
      <c r="F34" s="111"/>
      <c r="G34" s="111"/>
      <c r="I34" s="38"/>
      <c r="J34" s="531"/>
      <c r="K34" s="530"/>
      <c r="L34" s="530"/>
      <c r="M34" s="530"/>
      <c r="N34" s="530"/>
      <c r="O34" s="480"/>
      <c r="P34" s="480"/>
    </row>
    <row r="35" spans="6:16" ht="12.75" customHeight="1" x14ac:dyDescent="0.35">
      <c r="F35" s="111"/>
      <c r="G35" s="111"/>
      <c r="I35" s="38"/>
      <c r="J35" s="531"/>
      <c r="K35" s="530"/>
      <c r="L35" s="530"/>
      <c r="M35" s="530"/>
      <c r="N35" s="530"/>
      <c r="O35" s="480"/>
      <c r="P35" s="480"/>
    </row>
    <row r="36" spans="6:16" ht="12.75" customHeight="1" x14ac:dyDescent="0.35">
      <c r="F36" s="111"/>
      <c r="G36" s="111"/>
      <c r="I36" s="38"/>
      <c r="J36" s="531"/>
      <c r="K36" s="530"/>
      <c r="L36" s="530"/>
      <c r="M36" s="530"/>
      <c r="N36" s="530"/>
      <c r="O36" s="480"/>
      <c r="P36" s="480"/>
    </row>
    <row r="37" spans="6:16" ht="12.75" customHeight="1" x14ac:dyDescent="0.35">
      <c r="F37" s="111"/>
      <c r="G37" s="111"/>
      <c r="I37" s="38"/>
      <c r="J37" s="531"/>
      <c r="K37" s="530"/>
      <c r="L37" s="530"/>
      <c r="M37" s="530"/>
      <c r="N37" s="530"/>
      <c r="O37" s="480"/>
      <c r="P37" s="480"/>
    </row>
    <row r="38" spans="6:16" ht="12.75" customHeight="1" x14ac:dyDescent="0.35">
      <c r="F38" s="111"/>
      <c r="G38" s="111"/>
      <c r="I38" s="38"/>
      <c r="J38" s="531"/>
      <c r="K38" s="530"/>
      <c r="L38" s="530"/>
      <c r="M38" s="530"/>
      <c r="N38" s="530"/>
      <c r="O38" s="480"/>
      <c r="P38" s="480"/>
    </row>
    <row r="39" spans="6:16" ht="12.75" customHeight="1" x14ac:dyDescent="0.35">
      <c r="F39" s="111"/>
      <c r="G39" s="111"/>
      <c r="I39" s="38"/>
      <c r="J39" s="531"/>
      <c r="K39" s="530"/>
      <c r="L39" s="530"/>
      <c r="M39" s="530"/>
      <c r="N39" s="530"/>
      <c r="O39" s="480"/>
      <c r="P39" s="480"/>
    </row>
    <row r="40" spans="6:16" ht="12.75" customHeight="1" x14ac:dyDescent="0.35">
      <c r="F40" s="111"/>
      <c r="G40" s="111"/>
      <c r="I40" s="38"/>
      <c r="J40" s="531"/>
      <c r="K40" s="530"/>
      <c r="L40" s="530"/>
      <c r="M40" s="530"/>
      <c r="N40" s="530"/>
      <c r="O40" s="480"/>
      <c r="P40" s="480"/>
    </row>
    <row r="41" spans="6:16" ht="12.75" customHeight="1" x14ac:dyDescent="0.35">
      <c r="F41" s="111"/>
      <c r="G41" s="111"/>
      <c r="I41" s="38"/>
      <c r="J41" s="531"/>
      <c r="K41" s="530"/>
      <c r="L41" s="530"/>
      <c r="M41" s="530"/>
      <c r="N41" s="530"/>
      <c r="O41" s="480"/>
      <c r="P41" s="480"/>
    </row>
    <row r="42" spans="6:16" ht="12.75" customHeight="1" x14ac:dyDescent="0.35">
      <c r="F42" s="111"/>
      <c r="G42" s="111"/>
      <c r="I42" s="38"/>
      <c r="J42" s="531"/>
      <c r="K42" s="530"/>
      <c r="L42" s="530"/>
      <c r="M42" s="530"/>
      <c r="N42" s="530"/>
      <c r="O42" s="480"/>
      <c r="P42" s="480"/>
    </row>
    <row r="43" spans="6:16" ht="12.75" customHeight="1" x14ac:dyDescent="0.35">
      <c r="I43" s="105"/>
      <c r="J43" s="105"/>
      <c r="K43" s="105"/>
      <c r="L43" s="105"/>
      <c r="M43" s="105"/>
      <c r="N43" s="105"/>
      <c r="O43" s="105"/>
      <c r="P43" s="105"/>
    </row>
    <row r="44" spans="6:16" ht="12.75" customHeight="1" x14ac:dyDescent="0.35">
      <c r="I44" s="105"/>
      <c r="J44" s="105"/>
      <c r="K44" s="105"/>
      <c r="L44" s="105"/>
      <c r="M44" s="105"/>
      <c r="N44" s="105"/>
      <c r="O44" s="105"/>
      <c r="P44" s="105"/>
    </row>
    <row r="45" spans="6:16" ht="12.75" customHeight="1" x14ac:dyDescent="0.35">
      <c r="I45" s="105"/>
      <c r="J45" s="105"/>
      <c r="K45" s="105"/>
      <c r="L45" s="105"/>
      <c r="M45" s="105"/>
      <c r="N45" s="105"/>
      <c r="O45" s="105"/>
      <c r="P45" s="105"/>
    </row>
  </sheetData>
  <mergeCells count="15">
    <mergeCell ref="E1:F2"/>
    <mergeCell ref="I12:J13"/>
    <mergeCell ref="L12:N12"/>
    <mergeCell ref="A6:A9"/>
    <mergeCell ref="B6:B9"/>
    <mergeCell ref="C7:C9"/>
    <mergeCell ref="D8:D9"/>
    <mergeCell ref="E8:E9"/>
    <mergeCell ref="F7:F9"/>
    <mergeCell ref="K12:K13"/>
    <mergeCell ref="A5:F5"/>
    <mergeCell ref="D6:F6"/>
    <mergeCell ref="D7:E7"/>
    <mergeCell ref="I7:P7"/>
    <mergeCell ref="I8:P8"/>
  </mergeCells>
  <printOptions horizontalCentered="1"/>
  <pageMargins left="0" right="0" top="0.98402777777777795" bottom="0.98402777777777795" header="0.51180555555555496" footer="0.51180555555555496"/>
  <pageSetup paperSize="9" firstPageNumber="0" orientation="portrait" useFirstPageNumber="1"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L31"/>
  <sheetViews>
    <sheetView showGridLines="0" showRowColHeaders="0" zoomScale="80" zoomScaleNormal="80" workbookViewId="0">
      <selection activeCell="L9" sqref="L9"/>
    </sheetView>
  </sheetViews>
  <sheetFormatPr baseColWidth="10" defaultColWidth="7.3046875" defaultRowHeight="21" x14ac:dyDescent="0.35"/>
  <cols>
    <col min="1" max="1" width="12.765625" customWidth="1"/>
    <col min="2" max="2" width="5.765625" customWidth="1"/>
    <col min="3" max="3" width="5.69140625" customWidth="1"/>
    <col min="4" max="5" width="6.4609375" customWidth="1"/>
    <col min="6" max="7" width="6.07421875" customWidth="1"/>
    <col min="8" max="8" width="6.4609375" customWidth="1"/>
    <col min="9" max="10" width="6.07421875" customWidth="1"/>
  </cols>
  <sheetData>
    <row r="1" spans="1:12" ht="30" customHeight="1" x14ac:dyDescent="0.35">
      <c r="A1" s="111" t="s">
        <v>2003</v>
      </c>
      <c r="B1" s="111"/>
      <c r="C1" s="111"/>
      <c r="D1" s="111"/>
      <c r="E1" s="111"/>
      <c r="F1" s="111"/>
      <c r="G1" s="111"/>
      <c r="H1" s="1300" t="s">
        <v>117</v>
      </c>
      <c r="I1" s="1300"/>
      <c r="J1" s="1300"/>
    </row>
    <row r="2" spans="1:12" ht="12" customHeight="1" x14ac:dyDescent="0.35">
      <c r="A2" s="111"/>
      <c r="B2" s="111"/>
      <c r="C2" s="111"/>
      <c r="D2" s="111"/>
      <c r="E2" s="111"/>
      <c r="F2" s="111"/>
      <c r="G2" s="111"/>
      <c r="H2" s="1300"/>
      <c r="I2" s="1300"/>
      <c r="J2" s="1300"/>
    </row>
    <row r="3" spans="1:12" x14ac:dyDescent="0.35">
      <c r="A3" s="71" t="s">
        <v>281</v>
      </c>
      <c r="B3" s="111"/>
      <c r="C3" s="111"/>
      <c r="D3" s="111"/>
      <c r="E3" s="111"/>
      <c r="F3" s="111"/>
      <c r="G3" s="111"/>
      <c r="H3" s="111"/>
      <c r="I3" s="111"/>
      <c r="J3" s="111"/>
    </row>
    <row r="4" spans="1:12" ht="37.5" customHeight="1" x14ac:dyDescent="0.35">
      <c r="A4" s="1384" t="s">
        <v>282</v>
      </c>
      <c r="B4" s="1384"/>
      <c r="C4" s="1384"/>
      <c r="D4" s="1384"/>
      <c r="E4" s="1384"/>
      <c r="F4" s="1384"/>
      <c r="G4" s="1384"/>
      <c r="H4" s="1384"/>
      <c r="I4" s="1384"/>
      <c r="J4" s="1384"/>
    </row>
    <row r="5" spans="1:12" ht="21.75" customHeight="1" x14ac:dyDescent="0.35">
      <c r="A5" s="1346" t="s">
        <v>60</v>
      </c>
      <c r="B5" s="1383" t="s">
        <v>61</v>
      </c>
      <c r="C5" s="1346" t="s">
        <v>62</v>
      </c>
      <c r="D5" s="1346"/>
      <c r="E5" s="1346"/>
      <c r="F5" s="1346"/>
      <c r="G5" s="1346"/>
      <c r="H5" s="1346"/>
      <c r="I5" s="1346"/>
      <c r="J5" s="1346"/>
    </row>
    <row r="6" spans="1:12" ht="12.75" customHeight="1" x14ac:dyDescent="0.35">
      <c r="A6" s="1346"/>
      <c r="B6" s="1383"/>
      <c r="C6" s="1381" t="s">
        <v>61</v>
      </c>
      <c r="D6" s="1381"/>
      <c r="E6" s="1346" t="s">
        <v>63</v>
      </c>
      <c r="F6" s="1346"/>
      <c r="G6" s="1346"/>
      <c r="H6" s="1346" t="s">
        <v>64</v>
      </c>
      <c r="I6" s="1346"/>
      <c r="J6" s="1346"/>
    </row>
    <row r="7" spans="1:12" ht="14.25" customHeight="1" x14ac:dyDescent="0.35">
      <c r="A7" s="1346"/>
      <c r="B7" s="1383"/>
      <c r="C7" s="1381"/>
      <c r="D7" s="1381"/>
      <c r="E7" s="1337" t="s">
        <v>61</v>
      </c>
      <c r="F7" s="1346" t="s">
        <v>111</v>
      </c>
      <c r="G7" s="1346"/>
      <c r="H7" s="1337" t="s">
        <v>61</v>
      </c>
      <c r="I7" s="1346" t="s">
        <v>111</v>
      </c>
      <c r="J7" s="1346"/>
    </row>
    <row r="8" spans="1:12" ht="12" customHeight="1" x14ac:dyDescent="0.35">
      <c r="A8" s="1346"/>
      <c r="B8" s="1383"/>
      <c r="C8" s="171" t="s">
        <v>112</v>
      </c>
      <c r="D8" s="171" t="s">
        <v>113</v>
      </c>
      <c r="E8" s="1337"/>
      <c r="F8" s="59" t="s">
        <v>114</v>
      </c>
      <c r="G8" s="59" t="s">
        <v>115</v>
      </c>
      <c r="H8" s="1337"/>
      <c r="I8" s="59" t="s">
        <v>114</v>
      </c>
      <c r="J8" s="59" t="s">
        <v>115</v>
      </c>
    </row>
    <row r="9" spans="1:12" x14ac:dyDescent="0.35">
      <c r="A9" s="618" t="s">
        <v>61</v>
      </c>
      <c r="B9" s="125">
        <f t="shared" ref="B9:B29" si="0">E9+H9</f>
        <v>293507</v>
      </c>
      <c r="C9" s="125">
        <f t="shared" ref="C9:C29" si="1">+F9+I9</f>
        <v>150708</v>
      </c>
      <c r="D9" s="125">
        <f t="shared" ref="D9:D29" si="2">+G9+J9</f>
        <v>142799</v>
      </c>
      <c r="E9" s="125">
        <f>+F9+G9</f>
        <v>244176</v>
      </c>
      <c r="F9" s="184">
        <f>SUM(F10:F11)</f>
        <v>125710</v>
      </c>
      <c r="G9" s="184">
        <f>SUM(G10:G11)</f>
        <v>118466</v>
      </c>
      <c r="H9" s="125">
        <f t="shared" ref="H9:H29" si="3">+I9+J9</f>
        <v>49331</v>
      </c>
      <c r="I9" s="184">
        <f>SUM(I10:I11)</f>
        <v>24998</v>
      </c>
      <c r="J9" s="184">
        <f>SUM(J10:J11)</f>
        <v>24333</v>
      </c>
      <c r="L9" t="s">
        <v>394</v>
      </c>
    </row>
    <row r="10" spans="1:12" x14ac:dyDescent="0.35">
      <c r="A10" s="115" t="s">
        <v>70</v>
      </c>
      <c r="B10" s="125">
        <f t="shared" si="0"/>
        <v>107609</v>
      </c>
      <c r="C10" s="125">
        <f t="shared" si="1"/>
        <v>55357</v>
      </c>
      <c r="D10" s="125">
        <f t="shared" si="2"/>
        <v>52252</v>
      </c>
      <c r="E10" s="125">
        <f>+F10+G10</f>
        <v>77566</v>
      </c>
      <c r="F10" s="67">
        <v>40158</v>
      </c>
      <c r="G10" s="67">
        <v>37408</v>
      </c>
      <c r="H10" s="125">
        <f t="shared" si="3"/>
        <v>30043</v>
      </c>
      <c r="I10" s="524">
        <v>15199</v>
      </c>
      <c r="J10" s="524">
        <v>14844</v>
      </c>
    </row>
    <row r="11" spans="1:12" x14ac:dyDescent="0.35">
      <c r="A11" s="113" t="s">
        <v>71</v>
      </c>
      <c r="B11" s="125">
        <f t="shared" si="0"/>
        <v>185898</v>
      </c>
      <c r="C11" s="125">
        <f t="shared" si="1"/>
        <v>95351</v>
      </c>
      <c r="D11" s="125">
        <f t="shared" si="2"/>
        <v>90547</v>
      </c>
      <c r="E11" s="125">
        <f>SUM(E12:E29)</f>
        <v>166610</v>
      </c>
      <c r="F11" s="67">
        <f>SUM(F12:F29)</f>
        <v>85552</v>
      </c>
      <c r="G11" s="67">
        <f>SUM(G12:G29)</f>
        <v>81058</v>
      </c>
      <c r="H11" s="125">
        <f t="shared" si="3"/>
        <v>19288</v>
      </c>
      <c r="I11" s="524">
        <f>SUM(I12:I29)</f>
        <v>9799</v>
      </c>
      <c r="J11" s="524">
        <f>SUM(J12:J29)</f>
        <v>9489</v>
      </c>
    </row>
    <row r="12" spans="1:12" ht="20.25" customHeight="1" x14ac:dyDescent="0.35">
      <c r="A12" s="115" t="s">
        <v>72</v>
      </c>
      <c r="B12" s="125">
        <f t="shared" si="0"/>
        <v>7281</v>
      </c>
      <c r="C12" s="125">
        <f t="shared" si="1"/>
        <v>3741</v>
      </c>
      <c r="D12" s="125">
        <f t="shared" si="2"/>
        <v>3540</v>
      </c>
      <c r="E12" s="125">
        <f t="shared" ref="E12:E29" si="4">+F12+G12</f>
        <v>7127</v>
      </c>
      <c r="F12" s="67">
        <v>3660</v>
      </c>
      <c r="G12" s="67">
        <v>3467</v>
      </c>
      <c r="H12" s="125">
        <f t="shared" si="3"/>
        <v>154</v>
      </c>
      <c r="I12" s="524">
        <v>81</v>
      </c>
      <c r="J12" s="524">
        <v>73</v>
      </c>
    </row>
    <row r="13" spans="1:12" x14ac:dyDescent="0.35">
      <c r="A13" s="115" t="s">
        <v>73</v>
      </c>
      <c r="B13" s="125">
        <f t="shared" si="0"/>
        <v>49380</v>
      </c>
      <c r="C13" s="125">
        <f t="shared" si="1"/>
        <v>25405</v>
      </c>
      <c r="D13" s="125">
        <f t="shared" si="2"/>
        <v>23975</v>
      </c>
      <c r="E13" s="125">
        <f t="shared" si="4"/>
        <v>42189</v>
      </c>
      <c r="F13" s="67">
        <v>21731</v>
      </c>
      <c r="G13" s="67">
        <v>20458</v>
      </c>
      <c r="H13" s="125">
        <f t="shared" si="3"/>
        <v>7191</v>
      </c>
      <c r="I13" s="524">
        <v>3674</v>
      </c>
      <c r="J13" s="524">
        <v>3517</v>
      </c>
    </row>
    <row r="14" spans="1:12" x14ac:dyDescent="0.35">
      <c r="A14" s="115" t="s">
        <v>74</v>
      </c>
      <c r="B14" s="125">
        <f t="shared" si="0"/>
        <v>8020</v>
      </c>
      <c r="C14" s="125">
        <f t="shared" si="1"/>
        <v>4123</v>
      </c>
      <c r="D14" s="125">
        <f t="shared" si="2"/>
        <v>3897</v>
      </c>
      <c r="E14" s="125">
        <f t="shared" si="4"/>
        <v>7497</v>
      </c>
      <c r="F14" s="67">
        <v>3859</v>
      </c>
      <c r="G14" s="67">
        <v>3638</v>
      </c>
      <c r="H14" s="125">
        <f t="shared" si="3"/>
        <v>523</v>
      </c>
      <c r="I14" s="524">
        <v>264</v>
      </c>
      <c r="J14" s="524">
        <v>259</v>
      </c>
    </row>
    <row r="15" spans="1:12" x14ac:dyDescent="0.35">
      <c r="A15" s="115" t="s">
        <v>75</v>
      </c>
      <c r="B15" s="125">
        <f t="shared" si="0"/>
        <v>10950</v>
      </c>
      <c r="C15" s="125">
        <f t="shared" si="1"/>
        <v>5577</v>
      </c>
      <c r="D15" s="125">
        <f t="shared" si="2"/>
        <v>5373</v>
      </c>
      <c r="E15" s="125">
        <f t="shared" si="4"/>
        <v>10147</v>
      </c>
      <c r="F15" s="67">
        <v>5167</v>
      </c>
      <c r="G15" s="67">
        <v>4980</v>
      </c>
      <c r="H15" s="125">
        <f t="shared" si="3"/>
        <v>803</v>
      </c>
      <c r="I15" s="524">
        <v>410</v>
      </c>
      <c r="J15" s="524">
        <v>393</v>
      </c>
    </row>
    <row r="16" spans="1:12" x14ac:dyDescent="0.35">
      <c r="A16" s="115" t="s">
        <v>76</v>
      </c>
      <c r="B16" s="125">
        <f t="shared" si="0"/>
        <v>5163</v>
      </c>
      <c r="C16" s="125">
        <f t="shared" si="1"/>
        <v>2661</v>
      </c>
      <c r="D16" s="125">
        <f t="shared" si="2"/>
        <v>2502</v>
      </c>
      <c r="E16" s="125">
        <f t="shared" si="4"/>
        <v>4755</v>
      </c>
      <c r="F16" s="67">
        <v>2464</v>
      </c>
      <c r="G16" s="67">
        <v>2291</v>
      </c>
      <c r="H16" s="125">
        <f t="shared" si="3"/>
        <v>408</v>
      </c>
      <c r="I16" s="524">
        <v>197</v>
      </c>
      <c r="J16" s="524">
        <v>211</v>
      </c>
    </row>
    <row r="17" spans="1:11" x14ac:dyDescent="0.35">
      <c r="A17" s="115" t="s">
        <v>77</v>
      </c>
      <c r="B17" s="125">
        <f t="shared" si="0"/>
        <v>2145</v>
      </c>
      <c r="C17" s="125">
        <f t="shared" si="1"/>
        <v>1060</v>
      </c>
      <c r="D17" s="125">
        <f t="shared" si="2"/>
        <v>1085</v>
      </c>
      <c r="E17" s="125">
        <f t="shared" si="4"/>
        <v>1910</v>
      </c>
      <c r="F17" s="67">
        <v>954</v>
      </c>
      <c r="G17" s="67">
        <v>956</v>
      </c>
      <c r="H17" s="125">
        <f t="shared" si="3"/>
        <v>235</v>
      </c>
      <c r="I17" s="524">
        <v>106</v>
      </c>
      <c r="J17" s="524">
        <v>129</v>
      </c>
    </row>
    <row r="18" spans="1:11" x14ac:dyDescent="0.35">
      <c r="A18" s="115" t="s">
        <v>78</v>
      </c>
      <c r="B18" s="125">
        <f t="shared" si="0"/>
        <v>5658</v>
      </c>
      <c r="C18" s="125">
        <f t="shared" si="1"/>
        <v>2881</v>
      </c>
      <c r="D18" s="125">
        <f t="shared" si="2"/>
        <v>2777</v>
      </c>
      <c r="E18" s="125">
        <f t="shared" si="4"/>
        <v>5345</v>
      </c>
      <c r="F18" s="67">
        <v>2705</v>
      </c>
      <c r="G18" s="67">
        <v>2640</v>
      </c>
      <c r="H18" s="125">
        <f t="shared" si="3"/>
        <v>313</v>
      </c>
      <c r="I18" s="524">
        <v>176</v>
      </c>
      <c r="J18" s="524">
        <v>137</v>
      </c>
    </row>
    <row r="19" spans="1:11" x14ac:dyDescent="0.35">
      <c r="A19" s="115" t="s">
        <v>79</v>
      </c>
      <c r="B19" s="125">
        <f t="shared" si="0"/>
        <v>4333</v>
      </c>
      <c r="C19" s="125">
        <f t="shared" si="1"/>
        <v>2196</v>
      </c>
      <c r="D19" s="125">
        <f t="shared" si="2"/>
        <v>2137</v>
      </c>
      <c r="E19" s="125">
        <f t="shared" si="4"/>
        <v>3877</v>
      </c>
      <c r="F19" s="67">
        <v>1976</v>
      </c>
      <c r="G19" s="67">
        <v>1901</v>
      </c>
      <c r="H19" s="125">
        <f t="shared" si="3"/>
        <v>456</v>
      </c>
      <c r="I19" s="524">
        <v>220</v>
      </c>
      <c r="J19" s="524">
        <v>236</v>
      </c>
    </row>
    <row r="20" spans="1:11" x14ac:dyDescent="0.35">
      <c r="A20" s="115" t="s">
        <v>80</v>
      </c>
      <c r="B20" s="125">
        <f t="shared" si="0"/>
        <v>16482</v>
      </c>
      <c r="C20" s="125">
        <f t="shared" si="1"/>
        <v>8261</v>
      </c>
      <c r="D20" s="125">
        <f t="shared" si="2"/>
        <v>8221</v>
      </c>
      <c r="E20" s="125">
        <f t="shared" si="4"/>
        <v>12749</v>
      </c>
      <c r="F20" s="67">
        <v>6392</v>
      </c>
      <c r="G20" s="67">
        <v>6357</v>
      </c>
      <c r="H20" s="125">
        <f t="shared" si="3"/>
        <v>3733</v>
      </c>
      <c r="I20" s="524">
        <v>1869</v>
      </c>
      <c r="J20" s="524">
        <v>1864</v>
      </c>
    </row>
    <row r="21" spans="1:11" x14ac:dyDescent="0.35">
      <c r="A21" s="115" t="s">
        <v>81</v>
      </c>
      <c r="B21" s="125">
        <f t="shared" si="0"/>
        <v>10522</v>
      </c>
      <c r="C21" s="125">
        <f t="shared" si="1"/>
        <v>5398</v>
      </c>
      <c r="D21" s="125">
        <f t="shared" si="2"/>
        <v>5124</v>
      </c>
      <c r="E21" s="125">
        <f t="shared" si="4"/>
        <v>9483</v>
      </c>
      <c r="F21" s="67">
        <v>4872</v>
      </c>
      <c r="G21" s="67">
        <v>4611</v>
      </c>
      <c r="H21" s="125">
        <f t="shared" si="3"/>
        <v>1039</v>
      </c>
      <c r="I21" s="524">
        <v>526</v>
      </c>
      <c r="J21" s="524">
        <v>513</v>
      </c>
    </row>
    <row r="22" spans="1:11" x14ac:dyDescent="0.35">
      <c r="A22" s="115" t="s">
        <v>82</v>
      </c>
      <c r="B22" s="125">
        <f t="shared" si="0"/>
        <v>5475</v>
      </c>
      <c r="C22" s="125">
        <f t="shared" si="1"/>
        <v>2878</v>
      </c>
      <c r="D22" s="125">
        <f t="shared" si="2"/>
        <v>2597</v>
      </c>
      <c r="E22" s="125">
        <f t="shared" si="4"/>
        <v>4986</v>
      </c>
      <c r="F22" s="67">
        <v>2589</v>
      </c>
      <c r="G22" s="67">
        <v>2397</v>
      </c>
      <c r="H22" s="125">
        <f t="shared" si="3"/>
        <v>489</v>
      </c>
      <c r="I22" s="524">
        <v>289</v>
      </c>
      <c r="J22" s="524">
        <v>200</v>
      </c>
    </row>
    <row r="23" spans="1:11" x14ac:dyDescent="0.35">
      <c r="A23" s="115" t="s">
        <v>83</v>
      </c>
      <c r="B23" s="125">
        <f t="shared" si="0"/>
        <v>10594</v>
      </c>
      <c r="C23" s="125">
        <f t="shared" si="1"/>
        <v>5449</v>
      </c>
      <c r="D23" s="125">
        <f t="shared" si="2"/>
        <v>5145</v>
      </c>
      <c r="E23" s="125">
        <f t="shared" si="4"/>
        <v>10091</v>
      </c>
      <c r="F23" s="67">
        <v>5204</v>
      </c>
      <c r="G23" s="67">
        <v>4887</v>
      </c>
      <c r="H23" s="125">
        <f t="shared" si="3"/>
        <v>503</v>
      </c>
      <c r="I23" s="524">
        <v>245</v>
      </c>
      <c r="J23" s="524">
        <v>258</v>
      </c>
    </row>
    <row r="24" spans="1:11" x14ac:dyDescent="0.35">
      <c r="A24" s="115" t="s">
        <v>84</v>
      </c>
      <c r="B24" s="125">
        <f t="shared" si="0"/>
        <v>6848</v>
      </c>
      <c r="C24" s="125">
        <f t="shared" si="1"/>
        <v>3459</v>
      </c>
      <c r="D24" s="125">
        <f t="shared" si="2"/>
        <v>3389</v>
      </c>
      <c r="E24" s="125">
        <f t="shared" si="4"/>
        <v>6559</v>
      </c>
      <c r="F24" s="67">
        <v>3311</v>
      </c>
      <c r="G24" s="67">
        <v>3248</v>
      </c>
      <c r="H24" s="125">
        <f t="shared" si="3"/>
        <v>289</v>
      </c>
      <c r="I24" s="524">
        <v>148</v>
      </c>
      <c r="J24" s="524">
        <v>141</v>
      </c>
    </row>
    <row r="25" spans="1:11" x14ac:dyDescent="0.35">
      <c r="A25" s="115" t="s">
        <v>85</v>
      </c>
      <c r="B25" s="125">
        <f t="shared" si="0"/>
        <v>13322</v>
      </c>
      <c r="C25" s="125">
        <f t="shared" si="1"/>
        <v>6856</v>
      </c>
      <c r="D25" s="125">
        <f t="shared" si="2"/>
        <v>6466</v>
      </c>
      <c r="E25" s="125">
        <f t="shared" si="4"/>
        <v>12157</v>
      </c>
      <c r="F25" s="67">
        <v>6239</v>
      </c>
      <c r="G25" s="67">
        <v>5918</v>
      </c>
      <c r="H25" s="125">
        <f t="shared" si="3"/>
        <v>1165</v>
      </c>
      <c r="I25" s="524">
        <v>617</v>
      </c>
      <c r="J25" s="524">
        <v>548</v>
      </c>
    </row>
    <row r="26" spans="1:11" x14ac:dyDescent="0.35">
      <c r="A26" s="115" t="s">
        <v>86</v>
      </c>
      <c r="B26" s="125">
        <f t="shared" si="0"/>
        <v>10252</v>
      </c>
      <c r="C26" s="125">
        <f t="shared" si="1"/>
        <v>5317</v>
      </c>
      <c r="D26" s="125">
        <f t="shared" si="2"/>
        <v>4935</v>
      </c>
      <c r="E26" s="125">
        <f t="shared" si="4"/>
        <v>9508</v>
      </c>
      <c r="F26" s="67">
        <v>4929</v>
      </c>
      <c r="G26" s="67">
        <v>4579</v>
      </c>
      <c r="H26" s="125">
        <f t="shared" si="3"/>
        <v>744</v>
      </c>
      <c r="I26" s="524">
        <v>388</v>
      </c>
      <c r="J26" s="524">
        <v>356</v>
      </c>
    </row>
    <row r="27" spans="1:11" x14ac:dyDescent="0.35">
      <c r="A27" s="115" t="s">
        <v>87</v>
      </c>
      <c r="B27" s="125">
        <f t="shared" si="0"/>
        <v>7235</v>
      </c>
      <c r="C27" s="125">
        <f t="shared" si="1"/>
        <v>3793</v>
      </c>
      <c r="D27" s="125">
        <f t="shared" si="2"/>
        <v>3442</v>
      </c>
      <c r="E27" s="125">
        <f t="shared" si="4"/>
        <v>6822</v>
      </c>
      <c r="F27" s="67">
        <v>3592</v>
      </c>
      <c r="G27" s="67">
        <v>3230</v>
      </c>
      <c r="H27" s="125">
        <f t="shared" si="3"/>
        <v>413</v>
      </c>
      <c r="I27" s="524">
        <v>201</v>
      </c>
      <c r="J27" s="524">
        <v>212</v>
      </c>
    </row>
    <row r="28" spans="1:11" x14ac:dyDescent="0.35">
      <c r="A28" s="115" t="s">
        <v>88</v>
      </c>
      <c r="B28" s="125">
        <f t="shared" si="0"/>
        <v>8079</v>
      </c>
      <c r="C28" s="125">
        <f t="shared" si="1"/>
        <v>4095</v>
      </c>
      <c r="D28" s="125">
        <f t="shared" si="2"/>
        <v>3984</v>
      </c>
      <c r="E28" s="125">
        <f t="shared" si="4"/>
        <v>7434</v>
      </c>
      <c r="F28" s="67">
        <v>3806</v>
      </c>
      <c r="G28" s="67">
        <v>3628</v>
      </c>
      <c r="H28" s="125">
        <f t="shared" si="3"/>
        <v>645</v>
      </c>
      <c r="I28" s="524">
        <v>289</v>
      </c>
      <c r="J28" s="524">
        <v>356</v>
      </c>
    </row>
    <row r="29" spans="1:11" x14ac:dyDescent="0.35">
      <c r="A29" s="115" t="s">
        <v>89</v>
      </c>
      <c r="B29" s="125">
        <f t="shared" si="0"/>
        <v>4159</v>
      </c>
      <c r="C29" s="125">
        <f t="shared" si="1"/>
        <v>2201</v>
      </c>
      <c r="D29" s="125">
        <f t="shared" si="2"/>
        <v>1958</v>
      </c>
      <c r="E29" s="125">
        <f t="shared" si="4"/>
        <v>3974</v>
      </c>
      <c r="F29" s="67">
        <v>2102</v>
      </c>
      <c r="G29" s="67">
        <v>1872</v>
      </c>
      <c r="H29" s="125">
        <f t="shared" si="3"/>
        <v>185</v>
      </c>
      <c r="I29" s="524">
        <v>99</v>
      </c>
      <c r="J29" s="524">
        <v>86</v>
      </c>
      <c r="K29" s="105"/>
    </row>
    <row r="30" spans="1:11" ht="20.25" customHeight="1" x14ac:dyDescent="0.35">
      <c r="A30" s="1376" t="s">
        <v>2010</v>
      </c>
      <c r="B30" s="1376"/>
      <c r="C30" s="1376"/>
      <c r="D30" s="1376"/>
      <c r="E30" s="1376"/>
      <c r="F30" s="1376"/>
      <c r="G30" s="1376"/>
      <c r="H30" s="1376"/>
    </row>
    <row r="31" spans="1:11" x14ac:dyDescent="0.35">
      <c r="A31" s="1382" t="s">
        <v>283</v>
      </c>
      <c r="B31" s="1382"/>
      <c r="C31" s="1382"/>
      <c r="D31" s="1382"/>
      <c r="E31" s="1382"/>
      <c r="F31" s="1382"/>
      <c r="G31" s="1382"/>
      <c r="H31" s="1382"/>
      <c r="I31" s="1382"/>
      <c r="J31" s="1382"/>
    </row>
  </sheetData>
  <mergeCells count="14">
    <mergeCell ref="H1:J2"/>
    <mergeCell ref="C6:D7"/>
    <mergeCell ref="A30:H30"/>
    <mergeCell ref="A31:J31"/>
    <mergeCell ref="A5:A8"/>
    <mergeCell ref="B5:B8"/>
    <mergeCell ref="E7:E8"/>
    <mergeCell ref="H7:H8"/>
    <mergeCell ref="A4:J4"/>
    <mergeCell ref="C5:J5"/>
    <mergeCell ref="E6:G6"/>
    <mergeCell ref="H6:J6"/>
    <mergeCell ref="F7:G7"/>
    <mergeCell ref="I7:J7"/>
  </mergeCells>
  <printOptions horizontalCentered="1" verticalCentered="1"/>
  <pageMargins left="0.39374999999999999" right="0.39374999999999999" top="0.39374999999999999" bottom="0.59027777777777801" header="0.51180555555555496" footer="0.51180555555555496"/>
  <pageSetup paperSize="9" firstPageNumber="0" orientation="landscape" useFirstPageNumber="1"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ES36"/>
  <sheetViews>
    <sheetView showGridLines="0" showRowColHeaders="0" zoomScale="80" zoomScaleNormal="80" workbookViewId="0">
      <selection activeCell="F11" sqref="F11"/>
    </sheetView>
  </sheetViews>
  <sheetFormatPr baseColWidth="10" defaultColWidth="7.3046875" defaultRowHeight="21" x14ac:dyDescent="0.35"/>
  <cols>
    <col min="1" max="1" width="14.765625" customWidth="1"/>
    <col min="2" max="3" width="5.69140625" customWidth="1"/>
    <col min="4" max="5" width="6.07421875" customWidth="1"/>
    <col min="6" max="7" width="6.765625" customWidth="1"/>
    <col min="8" max="8" width="6.07421875" customWidth="1"/>
    <col min="9" max="12" width="6.23046875" customWidth="1"/>
    <col min="148" max="148" width="10.23046875" customWidth="1"/>
  </cols>
  <sheetData>
    <row r="1" spans="1:149" ht="27" customHeight="1" x14ac:dyDescent="0.35">
      <c r="A1" s="111" t="s">
        <v>2003</v>
      </c>
      <c r="B1" s="111"/>
      <c r="C1" s="111"/>
      <c r="D1" s="111"/>
      <c r="E1" s="111"/>
      <c r="F1" s="111"/>
      <c r="G1" s="111"/>
      <c r="H1" s="1300" t="s">
        <v>117</v>
      </c>
      <c r="I1" s="1300"/>
      <c r="J1" s="1300"/>
      <c r="K1" s="111"/>
      <c r="L1" s="111"/>
    </row>
    <row r="2" spans="1:149" ht="12" customHeight="1" x14ac:dyDescent="0.35">
      <c r="A2" s="111"/>
      <c r="B2" s="111"/>
      <c r="C2" s="111"/>
      <c r="D2" s="111"/>
      <c r="E2" s="111"/>
      <c r="F2" s="111"/>
      <c r="G2" s="111"/>
      <c r="H2" s="1300"/>
      <c r="I2" s="1300"/>
      <c r="J2" s="1300"/>
      <c r="K2" s="111"/>
      <c r="L2" s="111"/>
    </row>
    <row r="3" spans="1:149" x14ac:dyDescent="0.35">
      <c r="A3" s="71" t="s">
        <v>284</v>
      </c>
      <c r="B3" s="111"/>
      <c r="C3" s="111"/>
      <c r="D3" s="111"/>
      <c r="E3" s="111"/>
      <c r="F3" s="111"/>
      <c r="G3" s="111"/>
      <c r="H3" s="111"/>
      <c r="I3" s="111"/>
      <c r="J3" s="111"/>
      <c r="K3" s="111"/>
      <c r="L3" s="111"/>
    </row>
    <row r="4" spans="1:149" ht="15.75" customHeight="1" x14ac:dyDescent="0.35">
      <c r="A4" s="71"/>
      <c r="B4" s="111"/>
      <c r="C4" s="111"/>
      <c r="D4" s="111"/>
      <c r="E4" s="111"/>
      <c r="F4" s="111"/>
      <c r="G4" s="111"/>
      <c r="H4" s="111"/>
      <c r="I4" s="111"/>
      <c r="J4" s="111"/>
      <c r="K4" s="111"/>
      <c r="L4" s="111"/>
    </row>
    <row r="5" spans="1:149" ht="48.75" customHeight="1" x14ac:dyDescent="0.35">
      <c r="A5" s="1386" t="s">
        <v>285</v>
      </c>
      <c r="B5" s="1386"/>
      <c r="C5" s="1386"/>
      <c r="D5" s="1386"/>
      <c r="E5" s="1386"/>
      <c r="F5" s="1386"/>
      <c r="G5" s="1386"/>
      <c r="H5" s="1386"/>
      <c r="I5" s="1386"/>
      <c r="J5" s="1386"/>
      <c r="K5" s="1386"/>
      <c r="L5" s="1386"/>
    </row>
    <row r="6" spans="1:149" ht="18.75" customHeight="1" x14ac:dyDescent="0.35">
      <c r="A6" s="1320" t="s">
        <v>60</v>
      </c>
      <c r="B6" s="1343" t="s">
        <v>61</v>
      </c>
      <c r="C6" s="1343" t="s">
        <v>286</v>
      </c>
      <c r="D6" s="1343"/>
      <c r="E6" s="1388" t="s">
        <v>287</v>
      </c>
      <c r="F6" s="1388"/>
      <c r="G6" s="1388"/>
      <c r="H6" s="1388"/>
      <c r="I6" s="1388"/>
      <c r="J6" s="1388"/>
      <c r="K6" s="1388"/>
      <c r="L6" s="1388"/>
    </row>
    <row r="7" spans="1:149" ht="14.25" customHeight="1" x14ac:dyDescent="0.35">
      <c r="A7" s="1320"/>
      <c r="B7" s="1343"/>
      <c r="C7" s="1343"/>
      <c r="D7" s="1343"/>
      <c r="E7" s="1346" t="s">
        <v>288</v>
      </c>
      <c r="F7" s="1346"/>
      <c r="G7" s="1346"/>
      <c r="H7" s="1346" t="s">
        <v>289</v>
      </c>
      <c r="I7" s="1346"/>
      <c r="J7" s="1346"/>
      <c r="K7" s="1346"/>
      <c r="L7" s="1346"/>
    </row>
    <row r="8" spans="1:149" ht="28.5" customHeight="1" x14ac:dyDescent="0.35">
      <c r="A8" s="1320"/>
      <c r="B8" s="1343"/>
      <c r="C8" s="1343"/>
      <c r="D8" s="1343"/>
      <c r="E8" s="1346"/>
      <c r="F8" s="1346"/>
      <c r="G8" s="1346"/>
      <c r="H8" s="1343" t="s">
        <v>129</v>
      </c>
      <c r="I8" s="1389" t="s">
        <v>290</v>
      </c>
      <c r="J8" s="1389"/>
      <c r="K8" s="1389" t="s">
        <v>291</v>
      </c>
      <c r="L8" s="1389"/>
    </row>
    <row r="9" spans="1:149" ht="16.5" customHeight="1" x14ac:dyDescent="0.35">
      <c r="A9" s="1320"/>
      <c r="B9" s="1343"/>
      <c r="C9" s="1343"/>
      <c r="D9" s="1343"/>
      <c r="E9" s="1343" t="s">
        <v>129</v>
      </c>
      <c r="F9" s="1346" t="s">
        <v>111</v>
      </c>
      <c r="G9" s="1346"/>
      <c r="H9" s="1343"/>
      <c r="I9" s="1346" t="s">
        <v>111</v>
      </c>
      <c r="J9" s="1346"/>
      <c r="K9" s="1346" t="s">
        <v>111</v>
      </c>
      <c r="L9" s="1346"/>
      <c r="EJ9" s="80"/>
      <c r="EK9" s="80"/>
    </row>
    <row r="10" spans="1:149" ht="15" customHeight="1" x14ac:dyDescent="0.35">
      <c r="A10" s="1320"/>
      <c r="B10" s="1343"/>
      <c r="C10" s="122" t="s">
        <v>112</v>
      </c>
      <c r="D10" s="122" t="s">
        <v>113</v>
      </c>
      <c r="E10" s="1343"/>
      <c r="F10" s="514" t="s">
        <v>114</v>
      </c>
      <c r="G10" s="514" t="s">
        <v>115</v>
      </c>
      <c r="H10" s="1343"/>
      <c r="I10" s="83" t="s">
        <v>114</v>
      </c>
      <c r="J10" s="83" t="s">
        <v>115</v>
      </c>
      <c r="K10" s="279" t="s">
        <v>114</v>
      </c>
      <c r="L10" s="279" t="s">
        <v>115</v>
      </c>
      <c r="EJ10" s="1385"/>
      <c r="EK10" s="1385"/>
      <c r="EL10" s="1385"/>
      <c r="EM10" s="1385"/>
      <c r="EN10" s="1385"/>
      <c r="EO10" s="1385"/>
      <c r="EP10" s="1385"/>
      <c r="EQ10" s="1385"/>
      <c r="ER10" s="1385"/>
      <c r="ES10" s="1385"/>
    </row>
    <row r="11" spans="1:149" x14ac:dyDescent="0.35">
      <c r="A11" s="185" t="s">
        <v>61</v>
      </c>
      <c r="B11" s="173">
        <f t="shared" ref="B11:B31" si="0">+C11+D11</f>
        <v>249813</v>
      </c>
      <c r="C11" s="173">
        <f t="shared" ref="C11:C13" si="1">+F11+I11+K11</f>
        <v>129290</v>
      </c>
      <c r="D11" s="173">
        <f t="shared" ref="D11:D13" si="2">+G11+J11+L11</f>
        <v>120523</v>
      </c>
      <c r="E11" s="173">
        <f t="shared" ref="E11:E31" si="3">+F11+G11</f>
        <v>244176</v>
      </c>
      <c r="F11" s="238">
        <f>SUM(F12:F13)</f>
        <v>125710</v>
      </c>
      <c r="G11" s="238">
        <f>SUM(G12:G13)</f>
        <v>118466</v>
      </c>
      <c r="H11" s="173">
        <f>+I11+J11+K11+L11</f>
        <v>5637</v>
      </c>
      <c r="I11" s="173">
        <f>SUM(I12:I13)</f>
        <v>3515</v>
      </c>
      <c r="J11" s="173">
        <f>SUM(J12:J13)</f>
        <v>2002</v>
      </c>
      <c r="K11" s="173">
        <f>SUM(K12:K13)</f>
        <v>65</v>
      </c>
      <c r="L11" s="173">
        <f>SUM(L12:L13)</f>
        <v>55</v>
      </c>
    </row>
    <row r="12" spans="1:149" ht="17.25" customHeight="1" x14ac:dyDescent="0.35">
      <c r="A12" s="501" t="s">
        <v>70</v>
      </c>
      <c r="B12" s="173">
        <f t="shared" si="0"/>
        <v>79916</v>
      </c>
      <c r="C12" s="173">
        <f t="shared" si="1"/>
        <v>41651</v>
      </c>
      <c r="D12" s="173">
        <f t="shared" si="2"/>
        <v>38265</v>
      </c>
      <c r="E12" s="173">
        <f t="shared" si="3"/>
        <v>77566</v>
      </c>
      <c r="F12" s="524">
        <v>40158</v>
      </c>
      <c r="G12" s="524">
        <v>37408</v>
      </c>
      <c r="H12" s="173">
        <f>+I12+J12+K12+L12</f>
        <v>2350</v>
      </c>
      <c r="I12" s="203">
        <v>1493</v>
      </c>
      <c r="J12" s="203">
        <v>857</v>
      </c>
      <c r="K12" s="525">
        <v>0</v>
      </c>
      <c r="L12" s="525">
        <v>0</v>
      </c>
    </row>
    <row r="13" spans="1:149" x14ac:dyDescent="0.35">
      <c r="A13" s="113" t="s">
        <v>71</v>
      </c>
      <c r="B13" s="173">
        <f t="shared" si="0"/>
        <v>169897</v>
      </c>
      <c r="C13" s="173">
        <f t="shared" si="1"/>
        <v>87639</v>
      </c>
      <c r="D13" s="173">
        <f t="shared" si="2"/>
        <v>82258</v>
      </c>
      <c r="E13" s="173">
        <f t="shared" si="3"/>
        <v>166610</v>
      </c>
      <c r="F13" s="468">
        <f t="shared" ref="F13:G13" si="4">SUM(F14:F31)</f>
        <v>85552</v>
      </c>
      <c r="G13" s="468">
        <f t="shared" si="4"/>
        <v>81058</v>
      </c>
      <c r="H13" s="173">
        <f>SUM(H14:H31)</f>
        <v>3287</v>
      </c>
      <c r="I13" s="203">
        <f>SUM(I14:I31)</f>
        <v>2022</v>
      </c>
      <c r="J13" s="203">
        <f t="shared" ref="J13:L13" si="5">SUM(J14:J31)</f>
        <v>1145</v>
      </c>
      <c r="K13" s="203">
        <f t="shared" si="5"/>
        <v>65</v>
      </c>
      <c r="L13" s="203">
        <f t="shared" si="5"/>
        <v>55</v>
      </c>
    </row>
    <row r="14" spans="1:149" ht="18.75" customHeight="1" x14ac:dyDescent="0.35">
      <c r="A14" s="115" t="s">
        <v>72</v>
      </c>
      <c r="B14" s="173">
        <f t="shared" si="0"/>
        <v>7315</v>
      </c>
      <c r="C14" s="173">
        <f>+F14+I14+K14</f>
        <v>3790</v>
      </c>
      <c r="D14" s="173">
        <f>+G14+J14+L14</f>
        <v>3525</v>
      </c>
      <c r="E14" s="173">
        <f t="shared" si="3"/>
        <v>7127</v>
      </c>
      <c r="F14" s="468">
        <v>3660</v>
      </c>
      <c r="G14" s="468">
        <v>3467</v>
      </c>
      <c r="H14" s="173">
        <f>SUM(I14:L14)</f>
        <v>188</v>
      </c>
      <c r="I14" s="203">
        <v>126</v>
      </c>
      <c r="J14" s="203">
        <v>56</v>
      </c>
      <c r="K14" s="203">
        <v>4</v>
      </c>
      <c r="L14" s="203">
        <v>2</v>
      </c>
    </row>
    <row r="15" spans="1:149" x14ac:dyDescent="0.35">
      <c r="A15" s="115" t="s">
        <v>73</v>
      </c>
      <c r="B15" s="173">
        <f t="shared" si="0"/>
        <v>42836</v>
      </c>
      <c r="C15" s="173">
        <f t="shared" ref="C15:C31" si="6">+F15+I15+K15</f>
        <v>22126</v>
      </c>
      <c r="D15" s="173">
        <f t="shared" ref="D15:D31" si="7">+G15+J15+L15</f>
        <v>20710</v>
      </c>
      <c r="E15" s="173">
        <f t="shared" si="3"/>
        <v>42189</v>
      </c>
      <c r="F15" s="468">
        <v>21731</v>
      </c>
      <c r="G15" s="468">
        <v>20458</v>
      </c>
      <c r="H15" s="173">
        <f t="shared" ref="H15:H31" si="8">SUM(I15:L15)</f>
        <v>647</v>
      </c>
      <c r="I15" s="203">
        <v>368</v>
      </c>
      <c r="J15" s="203">
        <v>235</v>
      </c>
      <c r="K15" s="203">
        <v>27</v>
      </c>
      <c r="L15" s="203">
        <v>17</v>
      </c>
    </row>
    <row r="16" spans="1:149" x14ac:dyDescent="0.35">
      <c r="A16" s="115" t="s">
        <v>74</v>
      </c>
      <c r="B16" s="173">
        <f t="shared" si="0"/>
        <v>7702</v>
      </c>
      <c r="C16" s="173">
        <f t="shared" si="6"/>
        <v>3986</v>
      </c>
      <c r="D16" s="173">
        <f t="shared" si="7"/>
        <v>3716</v>
      </c>
      <c r="E16" s="173">
        <f t="shared" si="3"/>
        <v>7497</v>
      </c>
      <c r="F16" s="468">
        <v>3859</v>
      </c>
      <c r="G16" s="468">
        <v>3638</v>
      </c>
      <c r="H16" s="173">
        <f t="shared" si="8"/>
        <v>205</v>
      </c>
      <c r="I16" s="203">
        <v>124</v>
      </c>
      <c r="J16" s="203">
        <v>74</v>
      </c>
      <c r="K16" s="203">
        <v>3</v>
      </c>
      <c r="L16" s="203">
        <v>4</v>
      </c>
    </row>
    <row r="17" spans="1:149" x14ac:dyDescent="0.35">
      <c r="A17" s="115" t="s">
        <v>75</v>
      </c>
      <c r="B17" s="173">
        <f t="shared" si="0"/>
        <v>10327</v>
      </c>
      <c r="C17" s="173">
        <f t="shared" si="6"/>
        <v>5270</v>
      </c>
      <c r="D17" s="173">
        <f t="shared" si="7"/>
        <v>5057</v>
      </c>
      <c r="E17" s="173">
        <f t="shared" si="3"/>
        <v>10147</v>
      </c>
      <c r="F17" s="468">
        <v>5167</v>
      </c>
      <c r="G17" s="468">
        <v>4980</v>
      </c>
      <c r="H17" s="173">
        <f t="shared" si="8"/>
        <v>180</v>
      </c>
      <c r="I17" s="203">
        <v>102</v>
      </c>
      <c r="J17" s="203">
        <v>74</v>
      </c>
      <c r="K17" s="203">
        <v>1</v>
      </c>
      <c r="L17" s="203">
        <v>3</v>
      </c>
    </row>
    <row r="18" spans="1:149" x14ac:dyDescent="0.35">
      <c r="A18" s="115" t="s">
        <v>76</v>
      </c>
      <c r="B18" s="173">
        <f t="shared" si="0"/>
        <v>4858</v>
      </c>
      <c r="C18" s="173">
        <f t="shared" si="6"/>
        <v>2536</v>
      </c>
      <c r="D18" s="173">
        <f t="shared" si="7"/>
        <v>2322</v>
      </c>
      <c r="E18" s="173">
        <f t="shared" si="3"/>
        <v>4755</v>
      </c>
      <c r="F18" s="468">
        <v>2464</v>
      </c>
      <c r="G18" s="468">
        <v>2291</v>
      </c>
      <c r="H18" s="173">
        <f t="shared" si="8"/>
        <v>103</v>
      </c>
      <c r="I18" s="203">
        <v>71</v>
      </c>
      <c r="J18" s="203">
        <v>31</v>
      </c>
      <c r="K18" s="203">
        <v>1</v>
      </c>
      <c r="L18" s="203">
        <v>0</v>
      </c>
    </row>
    <row r="19" spans="1:149" x14ac:dyDescent="0.35">
      <c r="A19" s="115" t="s">
        <v>77</v>
      </c>
      <c r="B19" s="173">
        <f t="shared" si="0"/>
        <v>1938</v>
      </c>
      <c r="C19" s="173">
        <f t="shared" si="6"/>
        <v>973</v>
      </c>
      <c r="D19" s="173">
        <f t="shared" si="7"/>
        <v>965</v>
      </c>
      <c r="E19" s="173">
        <f t="shared" si="3"/>
        <v>1910</v>
      </c>
      <c r="F19" s="468">
        <v>954</v>
      </c>
      <c r="G19" s="468">
        <v>956</v>
      </c>
      <c r="H19" s="173">
        <f t="shared" si="8"/>
        <v>28</v>
      </c>
      <c r="I19" s="203">
        <v>19</v>
      </c>
      <c r="J19" s="203">
        <v>9</v>
      </c>
      <c r="K19" s="203">
        <v>0</v>
      </c>
      <c r="L19" s="203">
        <v>0</v>
      </c>
    </row>
    <row r="20" spans="1:149" x14ac:dyDescent="0.35">
      <c r="A20" s="115" t="s">
        <v>78</v>
      </c>
      <c r="B20" s="173">
        <f t="shared" si="0"/>
        <v>5470</v>
      </c>
      <c r="C20" s="173">
        <f t="shared" si="6"/>
        <v>2777</v>
      </c>
      <c r="D20" s="173">
        <f t="shared" si="7"/>
        <v>2693</v>
      </c>
      <c r="E20" s="173">
        <f t="shared" si="3"/>
        <v>5345</v>
      </c>
      <c r="F20" s="468">
        <v>2705</v>
      </c>
      <c r="G20" s="468">
        <v>2640</v>
      </c>
      <c r="H20" s="173">
        <f t="shared" si="8"/>
        <v>125</v>
      </c>
      <c r="I20" s="203">
        <v>72</v>
      </c>
      <c r="J20" s="203">
        <v>49</v>
      </c>
      <c r="K20" s="203">
        <v>0</v>
      </c>
      <c r="L20" s="203">
        <v>4</v>
      </c>
    </row>
    <row r="21" spans="1:149" x14ac:dyDescent="0.35">
      <c r="A21" s="115" t="s">
        <v>79</v>
      </c>
      <c r="B21" s="173">
        <f t="shared" si="0"/>
        <v>4014</v>
      </c>
      <c r="C21" s="173">
        <f t="shared" si="6"/>
        <v>2067</v>
      </c>
      <c r="D21" s="173">
        <f t="shared" si="7"/>
        <v>1947</v>
      </c>
      <c r="E21" s="173">
        <f t="shared" si="3"/>
        <v>3877</v>
      </c>
      <c r="F21" s="468">
        <v>1976</v>
      </c>
      <c r="G21" s="468">
        <v>1901</v>
      </c>
      <c r="H21" s="173">
        <f t="shared" si="8"/>
        <v>137</v>
      </c>
      <c r="I21" s="203">
        <v>90</v>
      </c>
      <c r="J21" s="203">
        <v>43</v>
      </c>
      <c r="K21" s="203">
        <v>1</v>
      </c>
      <c r="L21" s="203">
        <v>3</v>
      </c>
    </row>
    <row r="22" spans="1:149" x14ac:dyDescent="0.35">
      <c r="A22" s="115" t="s">
        <v>80</v>
      </c>
      <c r="B22" s="173">
        <f t="shared" si="0"/>
        <v>13046</v>
      </c>
      <c r="C22" s="173">
        <f t="shared" si="6"/>
        <v>6576</v>
      </c>
      <c r="D22" s="173">
        <f t="shared" si="7"/>
        <v>6470</v>
      </c>
      <c r="E22" s="173">
        <f t="shared" si="3"/>
        <v>12749</v>
      </c>
      <c r="F22" s="468">
        <v>6392</v>
      </c>
      <c r="G22" s="468">
        <v>6357</v>
      </c>
      <c r="H22" s="173">
        <f t="shared" si="8"/>
        <v>297</v>
      </c>
      <c r="I22" s="203">
        <v>184</v>
      </c>
      <c r="J22" s="203">
        <v>113</v>
      </c>
      <c r="K22" s="203">
        <v>0</v>
      </c>
      <c r="L22" s="203">
        <v>0</v>
      </c>
    </row>
    <row r="23" spans="1:149" x14ac:dyDescent="0.35">
      <c r="A23" s="115" t="s">
        <v>81</v>
      </c>
      <c r="B23" s="173">
        <f t="shared" si="0"/>
        <v>9651</v>
      </c>
      <c r="C23" s="173">
        <f t="shared" si="6"/>
        <v>4983</v>
      </c>
      <c r="D23" s="173">
        <f t="shared" si="7"/>
        <v>4668</v>
      </c>
      <c r="E23" s="173">
        <f t="shared" si="3"/>
        <v>9483</v>
      </c>
      <c r="F23" s="468">
        <v>4872</v>
      </c>
      <c r="G23" s="468">
        <v>4611</v>
      </c>
      <c r="H23" s="173">
        <f t="shared" si="8"/>
        <v>168</v>
      </c>
      <c r="I23" s="203">
        <v>104</v>
      </c>
      <c r="J23" s="203">
        <v>54</v>
      </c>
      <c r="K23" s="203">
        <v>7</v>
      </c>
      <c r="L23" s="203">
        <v>3</v>
      </c>
    </row>
    <row r="24" spans="1:149" x14ac:dyDescent="0.35">
      <c r="A24" s="115" t="s">
        <v>82</v>
      </c>
      <c r="B24" s="173">
        <f t="shared" si="0"/>
        <v>5112</v>
      </c>
      <c r="C24" s="173">
        <f t="shared" si="6"/>
        <v>2671</v>
      </c>
      <c r="D24" s="173">
        <f t="shared" si="7"/>
        <v>2441</v>
      </c>
      <c r="E24" s="173">
        <f t="shared" si="3"/>
        <v>4986</v>
      </c>
      <c r="F24" s="468">
        <v>2589</v>
      </c>
      <c r="G24" s="468">
        <v>2397</v>
      </c>
      <c r="H24" s="173">
        <f t="shared" si="8"/>
        <v>126</v>
      </c>
      <c r="I24" s="203">
        <v>80</v>
      </c>
      <c r="J24" s="203">
        <v>40</v>
      </c>
      <c r="K24" s="203">
        <v>2</v>
      </c>
      <c r="L24" s="203">
        <v>4</v>
      </c>
    </row>
    <row r="25" spans="1:149" x14ac:dyDescent="0.35">
      <c r="A25" s="115" t="s">
        <v>83</v>
      </c>
      <c r="B25" s="173">
        <f t="shared" si="0"/>
        <v>10192</v>
      </c>
      <c r="C25" s="173">
        <f t="shared" si="6"/>
        <v>5264</v>
      </c>
      <c r="D25" s="173">
        <f t="shared" si="7"/>
        <v>4928</v>
      </c>
      <c r="E25" s="173">
        <f t="shared" si="3"/>
        <v>10091</v>
      </c>
      <c r="F25" s="468">
        <v>5204</v>
      </c>
      <c r="G25" s="468">
        <v>4887</v>
      </c>
      <c r="H25" s="173">
        <f t="shared" si="8"/>
        <v>101</v>
      </c>
      <c r="I25" s="203">
        <v>60</v>
      </c>
      <c r="J25" s="203">
        <v>41</v>
      </c>
      <c r="K25" s="203">
        <v>0</v>
      </c>
      <c r="L25" s="203">
        <v>0</v>
      </c>
    </row>
    <row r="26" spans="1:149" x14ac:dyDescent="0.35">
      <c r="A26" s="115" t="s">
        <v>84</v>
      </c>
      <c r="B26" s="173">
        <f t="shared" si="0"/>
        <v>6732</v>
      </c>
      <c r="C26" s="173">
        <f t="shared" si="6"/>
        <v>3420</v>
      </c>
      <c r="D26" s="173">
        <f t="shared" si="7"/>
        <v>3312</v>
      </c>
      <c r="E26" s="173">
        <f t="shared" si="3"/>
        <v>6559</v>
      </c>
      <c r="F26" s="468">
        <v>3311</v>
      </c>
      <c r="G26" s="468">
        <v>3248</v>
      </c>
      <c r="H26" s="173">
        <f t="shared" si="8"/>
        <v>173</v>
      </c>
      <c r="I26" s="203">
        <v>104</v>
      </c>
      <c r="J26" s="203">
        <v>58</v>
      </c>
      <c r="K26" s="203">
        <v>5</v>
      </c>
      <c r="L26" s="203">
        <v>6</v>
      </c>
    </row>
    <row r="27" spans="1:149" x14ac:dyDescent="0.35">
      <c r="A27" s="115" t="s">
        <v>85</v>
      </c>
      <c r="B27" s="173">
        <f t="shared" si="0"/>
        <v>12445</v>
      </c>
      <c r="C27" s="173">
        <f t="shared" si="6"/>
        <v>6421</v>
      </c>
      <c r="D27" s="173">
        <f t="shared" si="7"/>
        <v>6024</v>
      </c>
      <c r="E27" s="173">
        <f t="shared" si="3"/>
        <v>12157</v>
      </c>
      <c r="F27" s="468">
        <v>6239</v>
      </c>
      <c r="G27" s="468">
        <v>5918</v>
      </c>
      <c r="H27" s="173">
        <f t="shared" si="8"/>
        <v>288</v>
      </c>
      <c r="I27" s="203">
        <v>182</v>
      </c>
      <c r="J27" s="203">
        <v>106</v>
      </c>
      <c r="K27" s="203">
        <v>0</v>
      </c>
      <c r="L27" s="203">
        <v>0</v>
      </c>
    </row>
    <row r="28" spans="1:149" x14ac:dyDescent="0.35">
      <c r="A28" s="115" t="s">
        <v>86</v>
      </c>
      <c r="B28" s="173">
        <f t="shared" si="0"/>
        <v>9690</v>
      </c>
      <c r="C28" s="173">
        <f t="shared" si="6"/>
        <v>5048</v>
      </c>
      <c r="D28" s="173">
        <f t="shared" si="7"/>
        <v>4642</v>
      </c>
      <c r="E28" s="173">
        <f t="shared" si="3"/>
        <v>9508</v>
      </c>
      <c r="F28" s="468">
        <v>4929</v>
      </c>
      <c r="G28" s="468">
        <v>4579</v>
      </c>
      <c r="H28" s="173">
        <f t="shared" si="8"/>
        <v>182</v>
      </c>
      <c r="I28" s="203">
        <v>114</v>
      </c>
      <c r="J28" s="203">
        <v>60</v>
      </c>
      <c r="K28" s="203">
        <v>5</v>
      </c>
      <c r="L28" s="203">
        <v>3</v>
      </c>
    </row>
    <row r="29" spans="1:149" x14ac:dyDescent="0.35">
      <c r="A29" s="115" t="s">
        <v>87</v>
      </c>
      <c r="B29" s="173">
        <f t="shared" si="0"/>
        <v>6962</v>
      </c>
      <c r="C29" s="173">
        <f t="shared" si="6"/>
        <v>3692</v>
      </c>
      <c r="D29" s="173">
        <f t="shared" si="7"/>
        <v>3270</v>
      </c>
      <c r="E29" s="173">
        <f t="shared" si="3"/>
        <v>6822</v>
      </c>
      <c r="F29" s="468">
        <v>3592</v>
      </c>
      <c r="G29" s="468">
        <v>3230</v>
      </c>
      <c r="H29" s="173">
        <f t="shared" si="8"/>
        <v>140</v>
      </c>
      <c r="I29" s="203">
        <v>98</v>
      </c>
      <c r="J29" s="203">
        <v>40</v>
      </c>
      <c r="K29" s="203">
        <v>2</v>
      </c>
      <c r="L29" s="203">
        <v>0</v>
      </c>
    </row>
    <row r="30" spans="1:149" x14ac:dyDescent="0.35">
      <c r="A30" s="115" t="s">
        <v>88</v>
      </c>
      <c r="B30" s="173">
        <f t="shared" si="0"/>
        <v>7592</v>
      </c>
      <c r="C30" s="173">
        <f t="shared" si="6"/>
        <v>3909</v>
      </c>
      <c r="D30" s="173">
        <f t="shared" si="7"/>
        <v>3683</v>
      </c>
      <c r="E30" s="173">
        <f t="shared" si="3"/>
        <v>7434</v>
      </c>
      <c r="F30" s="468">
        <v>3806</v>
      </c>
      <c r="G30" s="468">
        <v>3628</v>
      </c>
      <c r="H30" s="173">
        <f t="shared" si="8"/>
        <v>158</v>
      </c>
      <c r="I30" s="203">
        <v>98</v>
      </c>
      <c r="J30" s="203">
        <v>51</v>
      </c>
      <c r="K30" s="203">
        <v>5</v>
      </c>
      <c r="L30" s="203">
        <v>4</v>
      </c>
    </row>
    <row r="31" spans="1:149" x14ac:dyDescent="0.35">
      <c r="A31" s="115" t="s">
        <v>89</v>
      </c>
      <c r="B31" s="173">
        <f t="shared" si="0"/>
        <v>4015</v>
      </c>
      <c r="C31" s="173">
        <f t="shared" si="6"/>
        <v>2130</v>
      </c>
      <c r="D31" s="173">
        <f t="shared" si="7"/>
        <v>1885</v>
      </c>
      <c r="E31" s="173">
        <f t="shared" si="3"/>
        <v>3974</v>
      </c>
      <c r="F31" s="468">
        <v>2102</v>
      </c>
      <c r="G31" s="468">
        <v>1872</v>
      </c>
      <c r="H31" s="173">
        <f t="shared" si="8"/>
        <v>41</v>
      </c>
      <c r="I31" s="203">
        <v>26</v>
      </c>
      <c r="J31" s="203">
        <v>11</v>
      </c>
      <c r="K31" s="203">
        <v>2</v>
      </c>
      <c r="L31" s="203">
        <v>2</v>
      </c>
      <c r="ER31" s="68"/>
      <c r="ES31" s="68"/>
    </row>
    <row r="32" spans="1:149" ht="27" customHeight="1" x14ac:dyDescent="0.35">
      <c r="A32" s="116" t="s">
        <v>2006</v>
      </c>
      <c r="B32" s="116"/>
      <c r="C32" s="116"/>
    </row>
    <row r="33" spans="1:10" x14ac:dyDescent="0.35">
      <c r="A33" s="1387"/>
      <c r="B33" s="1387"/>
      <c r="C33" s="1387"/>
      <c r="D33" s="1387"/>
      <c r="E33" s="1387"/>
      <c r="F33" s="1387"/>
      <c r="G33" s="1387"/>
      <c r="H33" s="1387"/>
      <c r="I33" s="1387"/>
      <c r="J33" s="1387"/>
    </row>
    <row r="34" spans="1:10" x14ac:dyDescent="0.35">
      <c r="A34" s="98"/>
      <c r="B34" s="98"/>
      <c r="C34" s="98"/>
      <c r="D34" s="98"/>
      <c r="E34" s="98"/>
      <c r="F34" s="98"/>
      <c r="G34" s="98"/>
      <c r="H34" s="98"/>
      <c r="I34" s="98"/>
      <c r="J34" s="98"/>
    </row>
    <row r="35" spans="1:10" ht="12.75" customHeight="1" x14ac:dyDescent="0.35">
      <c r="A35" s="1345"/>
      <c r="B35" s="1345"/>
      <c r="C35" s="1345"/>
      <c r="D35" s="1345"/>
      <c r="E35" s="1345"/>
      <c r="F35" s="1345"/>
      <c r="G35" s="1345"/>
      <c r="H35" s="1345"/>
      <c r="I35" s="1345"/>
      <c r="J35" s="1345"/>
    </row>
    <row r="36" spans="1:10" ht="12.75" customHeight="1" x14ac:dyDescent="0.35"/>
  </sheetData>
  <mergeCells count="22">
    <mergeCell ref="ER10:ES10"/>
    <mergeCell ref="A33:J33"/>
    <mergeCell ref="A35:J35"/>
    <mergeCell ref="A6:A10"/>
    <mergeCell ref="B6:B10"/>
    <mergeCell ref="E9:E10"/>
    <mergeCell ref="H8:H10"/>
    <mergeCell ref="F9:G9"/>
    <mergeCell ref="I9:J9"/>
    <mergeCell ref="K9:L9"/>
    <mergeCell ref="EJ10:EK10"/>
    <mergeCell ref="EL10:EM10"/>
    <mergeCell ref="E6:L6"/>
    <mergeCell ref="H7:L7"/>
    <mergeCell ref="I8:J8"/>
    <mergeCell ref="K8:L8"/>
    <mergeCell ref="H1:J2"/>
    <mergeCell ref="C6:D9"/>
    <mergeCell ref="E7:G8"/>
    <mergeCell ref="EN10:EO10"/>
    <mergeCell ref="EP10:EQ10"/>
    <mergeCell ref="A5:L5"/>
  </mergeCells>
  <printOptions horizontalCentered="1" verticalCentered="1"/>
  <pageMargins left="0.75" right="0.75" top="1" bottom="1" header="0.51180555555555496" footer="0.51180555555555496"/>
  <pageSetup paperSize="9" firstPageNumber="0" orientation="landscape" useFirstPageNumber="1"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W47"/>
  <sheetViews>
    <sheetView showGridLines="0" showRowColHeaders="0" zoomScale="81" zoomScaleNormal="81" workbookViewId="0"/>
  </sheetViews>
  <sheetFormatPr baseColWidth="10" defaultColWidth="7.3046875" defaultRowHeight="21" x14ac:dyDescent="0.35"/>
  <cols>
    <col min="1" max="1" width="15.921875" customWidth="1"/>
    <col min="2" max="2" width="5.69140625" customWidth="1"/>
    <col min="4" max="11" width="6.07421875" customWidth="1"/>
    <col min="12" max="12" width="6.53515625" customWidth="1"/>
    <col min="13" max="14" width="7" customWidth="1"/>
    <col min="15" max="15" width="5.53515625" customWidth="1"/>
    <col min="16" max="17" width="5.921875" customWidth="1"/>
    <col min="18" max="18" width="6.765625" customWidth="1"/>
    <col min="19" max="19" width="7" customWidth="1"/>
    <col min="20" max="20" width="4.921875" customWidth="1"/>
    <col min="22" max="23" width="6.69140625" hidden="1" customWidth="1"/>
  </cols>
  <sheetData>
    <row r="1" spans="1:21" ht="18.75" customHeight="1" x14ac:dyDescent="0.35">
      <c r="A1" s="10" t="s">
        <v>2003</v>
      </c>
      <c r="B1" s="111"/>
      <c r="C1" s="111"/>
      <c r="D1" s="111"/>
      <c r="E1" s="111"/>
      <c r="F1" s="111"/>
      <c r="G1" s="111"/>
      <c r="H1" s="111"/>
      <c r="I1" s="111"/>
      <c r="J1" s="111"/>
      <c r="K1" s="111"/>
      <c r="L1" s="111"/>
      <c r="M1" s="111"/>
      <c r="N1" s="111"/>
      <c r="O1" s="1300" t="s">
        <v>117</v>
      </c>
      <c r="P1" s="1300"/>
      <c r="Q1" s="1300"/>
      <c r="R1" s="1300"/>
      <c r="S1" s="1300"/>
    </row>
    <row r="2" spans="1:21" x14ac:dyDescent="0.35">
      <c r="A2" s="111"/>
      <c r="B2" s="111"/>
      <c r="C2" s="111"/>
      <c r="D2" s="111"/>
      <c r="E2" s="111"/>
      <c r="F2" s="111"/>
      <c r="G2" s="111"/>
      <c r="H2" s="111"/>
      <c r="I2" s="111"/>
      <c r="J2" s="111"/>
      <c r="K2" s="111"/>
      <c r="L2" s="111"/>
      <c r="M2" s="111"/>
      <c r="N2" s="111"/>
      <c r="O2" s="1300"/>
      <c r="P2" s="1300"/>
      <c r="Q2" s="1300"/>
      <c r="R2" s="1300"/>
      <c r="S2" s="1300"/>
    </row>
    <row r="3" spans="1:21" x14ac:dyDescent="0.35">
      <c r="A3" s="406" t="s">
        <v>292</v>
      </c>
      <c r="B3" s="379"/>
      <c r="C3" s="379"/>
      <c r="D3" s="379"/>
      <c r="E3" s="379"/>
      <c r="F3" s="379"/>
      <c r="G3" s="379"/>
      <c r="H3" s="379"/>
      <c r="I3" s="379"/>
      <c r="J3" s="379"/>
      <c r="K3" s="379"/>
      <c r="L3" s="379"/>
      <c r="M3" s="379"/>
      <c r="N3" s="379"/>
      <c r="O3" s="379"/>
      <c r="P3" s="379"/>
      <c r="Q3" s="379"/>
      <c r="R3" s="379"/>
      <c r="S3" s="379"/>
    </row>
    <row r="4" spans="1:21" ht="6.75" customHeight="1" x14ac:dyDescent="0.35">
      <c r="A4" s="517"/>
      <c r="B4" s="379"/>
      <c r="C4" s="379"/>
      <c r="D4" s="379"/>
      <c r="E4" s="379"/>
      <c r="F4" s="379"/>
      <c r="G4" s="379"/>
      <c r="H4" s="379"/>
      <c r="I4" s="379"/>
      <c r="J4" s="379"/>
      <c r="K4" s="379"/>
      <c r="L4" s="379"/>
      <c r="M4" s="379"/>
      <c r="N4" s="379"/>
      <c r="O4" s="379"/>
      <c r="P4" s="379"/>
      <c r="Q4" s="379"/>
      <c r="R4" s="379"/>
      <c r="S4" s="379"/>
    </row>
    <row r="5" spans="1:21" ht="30.75" customHeight="1" x14ac:dyDescent="0.35">
      <c r="A5" s="1372" t="s">
        <v>293</v>
      </c>
      <c r="B5" s="1372"/>
      <c r="C5" s="1372"/>
      <c r="D5" s="1372"/>
      <c r="E5" s="1372"/>
      <c r="F5" s="1372"/>
      <c r="G5" s="1372"/>
      <c r="H5" s="1372"/>
      <c r="I5" s="1372"/>
      <c r="J5" s="1372"/>
      <c r="K5" s="1372"/>
      <c r="L5" s="1372"/>
      <c r="M5" s="1372"/>
      <c r="N5" s="1372"/>
      <c r="O5" s="1372"/>
      <c r="P5" s="1372"/>
      <c r="Q5" s="1372"/>
      <c r="R5" s="1372"/>
      <c r="S5" s="1372"/>
      <c r="U5" s="341" t="s">
        <v>59</v>
      </c>
    </row>
    <row r="6" spans="1:21" ht="14.25" customHeight="1" x14ac:dyDescent="0.35">
      <c r="A6" s="1299" t="s">
        <v>60</v>
      </c>
      <c r="B6" s="1337" t="s">
        <v>61</v>
      </c>
      <c r="C6" s="1299" t="s">
        <v>155</v>
      </c>
      <c r="D6" s="1299"/>
      <c r="E6" s="1299"/>
      <c r="F6" s="1299"/>
      <c r="G6" s="1299"/>
      <c r="H6" s="1299"/>
      <c r="I6" s="1299"/>
      <c r="J6" s="1299"/>
      <c r="K6" s="1299"/>
      <c r="L6" s="1299"/>
      <c r="M6" s="1299"/>
      <c r="N6" s="1299"/>
      <c r="O6" s="1299"/>
      <c r="P6" s="1299"/>
      <c r="Q6" s="1299"/>
      <c r="R6" s="1299"/>
      <c r="S6" s="1299"/>
    </row>
    <row r="7" spans="1:21" ht="14.25" customHeight="1" x14ac:dyDescent="0.35">
      <c r="A7" s="1299"/>
      <c r="B7" s="1337"/>
      <c r="C7" s="1299" t="s">
        <v>157</v>
      </c>
      <c r="D7" s="1299"/>
      <c r="E7" s="1299"/>
      <c r="F7" s="1299"/>
      <c r="G7" s="1299"/>
      <c r="H7" s="1299"/>
      <c r="I7" s="1299"/>
      <c r="J7" s="1299"/>
      <c r="K7" s="1299"/>
      <c r="L7" s="1299"/>
      <c r="M7" s="1299"/>
      <c r="N7" s="235"/>
      <c r="O7" s="519"/>
      <c r="P7" s="1299" t="s">
        <v>156</v>
      </c>
      <c r="Q7" s="1299"/>
      <c r="R7" s="1299"/>
      <c r="S7" s="1299"/>
    </row>
    <row r="8" spans="1:21" ht="15" customHeight="1" x14ac:dyDescent="0.35">
      <c r="A8" s="1299"/>
      <c r="B8" s="1337"/>
      <c r="C8" s="1302" t="s">
        <v>251</v>
      </c>
      <c r="D8" s="1299" t="s">
        <v>252</v>
      </c>
      <c r="E8" s="1299"/>
      <c r="F8" s="1299"/>
      <c r="G8" s="1299"/>
      <c r="H8" s="1299"/>
      <c r="I8" s="1299"/>
      <c r="J8" s="1299"/>
      <c r="K8" s="1299"/>
      <c r="L8" s="1299"/>
      <c r="M8" s="1299"/>
      <c r="N8" s="235"/>
      <c r="O8" s="1302" t="s">
        <v>253</v>
      </c>
      <c r="P8" s="1346" t="s">
        <v>252</v>
      </c>
      <c r="Q8" s="1346"/>
      <c r="R8" s="1346"/>
      <c r="S8" s="1346"/>
      <c r="T8" s="520"/>
    </row>
    <row r="9" spans="1:21" ht="10.5" customHeight="1" x14ac:dyDescent="0.35">
      <c r="A9" s="1299"/>
      <c r="B9" s="1337"/>
      <c r="C9" s="1302"/>
      <c r="D9" s="1299" t="s">
        <v>67</v>
      </c>
      <c r="E9" s="1299" t="s">
        <v>254</v>
      </c>
      <c r="F9" s="1299" t="s">
        <v>255</v>
      </c>
      <c r="G9" s="1346" t="s">
        <v>256</v>
      </c>
      <c r="H9" s="1346" t="s">
        <v>257</v>
      </c>
      <c r="I9" s="1346" t="s">
        <v>258</v>
      </c>
      <c r="J9" s="1346" t="s">
        <v>259</v>
      </c>
      <c r="K9" s="1346" t="s">
        <v>260</v>
      </c>
      <c r="L9" s="1346" t="s">
        <v>261</v>
      </c>
      <c r="M9" s="1299" t="s">
        <v>262</v>
      </c>
      <c r="N9" s="1390" t="s">
        <v>263</v>
      </c>
      <c r="O9" s="1302"/>
      <c r="P9" s="1299" t="s">
        <v>294</v>
      </c>
      <c r="Q9" s="1299" t="s">
        <v>265</v>
      </c>
      <c r="R9" s="1299" t="s">
        <v>261</v>
      </c>
      <c r="S9" s="1299" t="s">
        <v>262</v>
      </c>
      <c r="T9" s="520"/>
    </row>
    <row r="10" spans="1:21" ht="42" customHeight="1" x14ac:dyDescent="0.35">
      <c r="A10" s="1299"/>
      <c r="B10" s="1337"/>
      <c r="C10" s="1302"/>
      <c r="D10" s="1299"/>
      <c r="E10" s="1299"/>
      <c r="F10" s="1299"/>
      <c r="G10" s="1346"/>
      <c r="H10" s="1346"/>
      <c r="I10" s="1346"/>
      <c r="J10" s="1346"/>
      <c r="K10" s="1346"/>
      <c r="L10" s="1346"/>
      <c r="M10" s="1299"/>
      <c r="N10" s="1390"/>
      <c r="O10" s="1302"/>
      <c r="P10" s="1299"/>
      <c r="Q10" s="1299"/>
      <c r="R10" s="1299"/>
      <c r="S10" s="1299"/>
      <c r="T10" s="521"/>
    </row>
    <row r="11" spans="1:21" x14ac:dyDescent="0.35">
      <c r="A11" s="114" t="s">
        <v>61</v>
      </c>
      <c r="B11" s="109">
        <f>+C11+O11</f>
        <v>243980</v>
      </c>
      <c r="C11" s="109">
        <f t="shared" ref="C11:C31" si="0">SUM(D11:N11)</f>
        <v>231203</v>
      </c>
      <c r="D11" s="114">
        <f t="shared" ref="D11:N11" si="1">SUM(D12:D13)</f>
        <v>65799</v>
      </c>
      <c r="E11" s="114">
        <f t="shared" si="1"/>
        <v>3406</v>
      </c>
      <c r="F11" s="114">
        <f t="shared" si="1"/>
        <v>70936</v>
      </c>
      <c r="G11" s="114">
        <f t="shared" si="1"/>
        <v>20524</v>
      </c>
      <c r="H11" s="114">
        <f t="shared" si="1"/>
        <v>41309</v>
      </c>
      <c r="I11" s="114">
        <f t="shared" si="1"/>
        <v>19084</v>
      </c>
      <c r="J11" s="114">
        <f t="shared" si="1"/>
        <v>768</v>
      </c>
      <c r="K11" s="114">
        <f t="shared" si="1"/>
        <v>1570</v>
      </c>
      <c r="L11" s="114">
        <f t="shared" si="1"/>
        <v>7650</v>
      </c>
      <c r="M11" s="114">
        <f t="shared" si="1"/>
        <v>26</v>
      </c>
      <c r="N11" s="114">
        <f t="shared" si="1"/>
        <v>131</v>
      </c>
      <c r="O11" s="109">
        <f t="shared" ref="O11:O31" si="2">SUM(P11:S11)</f>
        <v>12777</v>
      </c>
      <c r="P11" s="114">
        <f>SUM(P12:P13)</f>
        <v>8450</v>
      </c>
      <c r="Q11" s="114">
        <f>SUM(Q12:Q13)</f>
        <v>107</v>
      </c>
      <c r="R11" s="114">
        <f>SUM(R12:R13)</f>
        <v>238</v>
      </c>
      <c r="S11" s="114">
        <f>SUM(S12:S13)</f>
        <v>3982</v>
      </c>
      <c r="T11" s="522"/>
    </row>
    <row r="12" spans="1:21" x14ac:dyDescent="0.35">
      <c r="A12" s="113" t="s">
        <v>70</v>
      </c>
      <c r="B12" s="109">
        <f>+C12+O12</f>
        <v>77370</v>
      </c>
      <c r="C12" s="109">
        <f t="shared" si="0"/>
        <v>77370</v>
      </c>
      <c r="D12" s="518">
        <v>30839</v>
      </c>
      <c r="E12" s="518">
        <v>0</v>
      </c>
      <c r="F12" s="518">
        <v>22739</v>
      </c>
      <c r="G12" s="518">
        <v>6105</v>
      </c>
      <c r="H12" s="518">
        <v>13388</v>
      </c>
      <c r="I12" s="518">
        <v>989</v>
      </c>
      <c r="J12" s="518">
        <v>281</v>
      </c>
      <c r="K12" s="518">
        <v>999</v>
      </c>
      <c r="L12" s="518">
        <v>1899</v>
      </c>
      <c r="M12" s="518">
        <v>0</v>
      </c>
      <c r="N12" s="518">
        <v>131</v>
      </c>
      <c r="O12" s="109">
        <f t="shared" si="2"/>
        <v>0</v>
      </c>
      <c r="P12" s="518">
        <v>0</v>
      </c>
      <c r="Q12" s="518">
        <v>0</v>
      </c>
      <c r="R12" s="518">
        <v>0</v>
      </c>
      <c r="S12" s="518">
        <v>0</v>
      </c>
      <c r="T12" s="522"/>
    </row>
    <row r="13" spans="1:21" x14ac:dyDescent="0.35">
      <c r="A13" s="113" t="s">
        <v>71</v>
      </c>
      <c r="B13" s="109">
        <f>+C13+O13</f>
        <v>166610</v>
      </c>
      <c r="C13" s="109">
        <f t="shared" si="0"/>
        <v>153833</v>
      </c>
      <c r="D13" s="518">
        <f t="shared" ref="D13:N13" si="3">SUM(D14:D31)</f>
        <v>34960</v>
      </c>
      <c r="E13" s="518">
        <f t="shared" si="3"/>
        <v>3406</v>
      </c>
      <c r="F13" s="518">
        <f t="shared" si="3"/>
        <v>48197</v>
      </c>
      <c r="G13" s="518">
        <f t="shared" si="3"/>
        <v>14419</v>
      </c>
      <c r="H13" s="518">
        <f t="shared" si="3"/>
        <v>27921</v>
      </c>
      <c r="I13" s="518">
        <f t="shared" si="3"/>
        <v>18095</v>
      </c>
      <c r="J13" s="518">
        <f t="shared" si="3"/>
        <v>487</v>
      </c>
      <c r="K13" s="518">
        <f t="shared" si="3"/>
        <v>571</v>
      </c>
      <c r="L13" s="518">
        <f t="shared" si="3"/>
        <v>5751</v>
      </c>
      <c r="M13" s="518">
        <f t="shared" si="3"/>
        <v>26</v>
      </c>
      <c r="N13" s="518">
        <f t="shared" si="3"/>
        <v>0</v>
      </c>
      <c r="O13" s="109">
        <f t="shared" si="2"/>
        <v>12777</v>
      </c>
      <c r="P13" s="518">
        <f>SUM(P14:P31)</f>
        <v>8450</v>
      </c>
      <c r="Q13" s="518">
        <f>SUM(Q14:Q31)</f>
        <v>107</v>
      </c>
      <c r="R13" s="518">
        <f>SUM(R14:R31)</f>
        <v>238</v>
      </c>
      <c r="S13" s="518">
        <f>SUM(S14:S31)</f>
        <v>3982</v>
      </c>
      <c r="T13" s="522"/>
    </row>
    <row r="14" spans="1:21" x14ac:dyDescent="0.35">
      <c r="A14" s="113" t="s">
        <v>72</v>
      </c>
      <c r="B14" s="109">
        <f t="shared" ref="B14:B31" si="4">C14+O14</f>
        <v>7127</v>
      </c>
      <c r="C14" s="109">
        <f t="shared" si="0"/>
        <v>6597</v>
      </c>
      <c r="D14" s="518">
        <v>1913</v>
      </c>
      <c r="E14" s="518">
        <v>247</v>
      </c>
      <c r="F14" s="518">
        <v>242</v>
      </c>
      <c r="G14" s="518">
        <v>626</v>
      </c>
      <c r="H14" s="518">
        <v>1477</v>
      </c>
      <c r="I14" s="518">
        <v>1899</v>
      </c>
      <c r="J14" s="518">
        <v>0</v>
      </c>
      <c r="K14" s="518">
        <v>0</v>
      </c>
      <c r="L14" s="518">
        <v>193</v>
      </c>
      <c r="M14" s="518">
        <v>0</v>
      </c>
      <c r="N14" s="518">
        <v>0</v>
      </c>
      <c r="O14" s="109">
        <f t="shared" si="2"/>
        <v>530</v>
      </c>
      <c r="P14" s="518">
        <v>427</v>
      </c>
      <c r="Q14" s="518">
        <v>16</v>
      </c>
      <c r="R14" s="518">
        <v>0</v>
      </c>
      <c r="S14" s="518">
        <v>87</v>
      </c>
      <c r="T14" s="522"/>
    </row>
    <row r="15" spans="1:21" x14ac:dyDescent="0.35">
      <c r="A15" s="113" t="s">
        <v>73</v>
      </c>
      <c r="B15" s="109">
        <f t="shared" si="4"/>
        <v>42189</v>
      </c>
      <c r="C15" s="109">
        <f t="shared" si="0"/>
        <v>39875</v>
      </c>
      <c r="D15" s="518">
        <v>11819</v>
      </c>
      <c r="E15" s="518">
        <v>1171</v>
      </c>
      <c r="F15" s="518">
        <v>14698</v>
      </c>
      <c r="G15" s="518">
        <v>2391</v>
      </c>
      <c r="H15" s="518">
        <v>5893</v>
      </c>
      <c r="I15" s="518">
        <v>3048</v>
      </c>
      <c r="J15" s="518">
        <v>0</v>
      </c>
      <c r="K15" s="518">
        <v>0</v>
      </c>
      <c r="L15" s="518">
        <v>855</v>
      </c>
      <c r="M15" s="518">
        <v>0</v>
      </c>
      <c r="N15" s="518">
        <v>0</v>
      </c>
      <c r="O15" s="109">
        <f t="shared" si="2"/>
        <v>2314</v>
      </c>
      <c r="P15" s="518">
        <v>1873</v>
      </c>
      <c r="Q15" s="518">
        <v>19</v>
      </c>
      <c r="R15" s="518">
        <v>126</v>
      </c>
      <c r="S15" s="518">
        <v>296</v>
      </c>
      <c r="T15" s="522"/>
    </row>
    <row r="16" spans="1:21" x14ac:dyDescent="0.35">
      <c r="A16" s="113" t="s">
        <v>74</v>
      </c>
      <c r="B16" s="109">
        <f t="shared" si="4"/>
        <v>7497</v>
      </c>
      <c r="C16" s="109">
        <f t="shared" si="0"/>
        <v>6820</v>
      </c>
      <c r="D16" s="518">
        <v>1912</v>
      </c>
      <c r="E16" s="518">
        <v>0</v>
      </c>
      <c r="F16" s="518">
        <v>911</v>
      </c>
      <c r="G16" s="518">
        <v>772</v>
      </c>
      <c r="H16" s="518">
        <v>1428</v>
      </c>
      <c r="I16" s="518">
        <v>999</v>
      </c>
      <c r="J16" s="518">
        <v>0</v>
      </c>
      <c r="K16" s="518">
        <v>0</v>
      </c>
      <c r="L16" s="518">
        <v>798</v>
      </c>
      <c r="M16" s="518">
        <v>0</v>
      </c>
      <c r="N16" s="518">
        <v>0</v>
      </c>
      <c r="O16" s="109">
        <f t="shared" si="2"/>
        <v>677</v>
      </c>
      <c r="P16" s="518">
        <v>400</v>
      </c>
      <c r="Q16" s="518">
        <v>0</v>
      </c>
      <c r="R16" s="518">
        <v>0</v>
      </c>
      <c r="S16" s="518">
        <v>277</v>
      </c>
      <c r="T16" s="522"/>
    </row>
    <row r="17" spans="1:21" x14ac:dyDescent="0.35">
      <c r="A17" s="113" t="s">
        <v>75</v>
      </c>
      <c r="B17" s="109">
        <f t="shared" si="4"/>
        <v>10147</v>
      </c>
      <c r="C17" s="109">
        <f t="shared" si="0"/>
        <v>9193</v>
      </c>
      <c r="D17" s="518">
        <v>152</v>
      </c>
      <c r="E17" s="518">
        <v>0</v>
      </c>
      <c r="F17" s="518">
        <v>4255</v>
      </c>
      <c r="G17" s="518">
        <v>1025</v>
      </c>
      <c r="H17" s="518">
        <v>1309</v>
      </c>
      <c r="I17" s="518">
        <v>1406</v>
      </c>
      <c r="J17" s="518">
        <v>0</v>
      </c>
      <c r="K17" s="518">
        <v>169</v>
      </c>
      <c r="L17" s="518">
        <v>877</v>
      </c>
      <c r="M17" s="518">
        <v>0</v>
      </c>
      <c r="N17" s="518">
        <v>0</v>
      </c>
      <c r="O17" s="109">
        <f t="shared" si="2"/>
        <v>954</v>
      </c>
      <c r="P17" s="518">
        <v>550</v>
      </c>
      <c r="Q17" s="518">
        <v>0</v>
      </c>
      <c r="R17" s="518">
        <v>0</v>
      </c>
      <c r="S17" s="518">
        <v>404</v>
      </c>
      <c r="T17" s="522"/>
    </row>
    <row r="18" spans="1:21" x14ac:dyDescent="0.35">
      <c r="A18" s="113" t="s">
        <v>76</v>
      </c>
      <c r="B18" s="109">
        <f t="shared" si="4"/>
        <v>4755</v>
      </c>
      <c r="C18" s="109">
        <f t="shared" si="0"/>
        <v>4400</v>
      </c>
      <c r="D18" s="518">
        <v>575</v>
      </c>
      <c r="E18" s="518">
        <v>0</v>
      </c>
      <c r="F18" s="518">
        <v>827</v>
      </c>
      <c r="G18" s="518">
        <v>846</v>
      </c>
      <c r="H18" s="518">
        <v>1045</v>
      </c>
      <c r="I18" s="518">
        <v>903</v>
      </c>
      <c r="J18" s="518">
        <v>0</v>
      </c>
      <c r="K18" s="518">
        <v>0</v>
      </c>
      <c r="L18" s="518">
        <v>204</v>
      </c>
      <c r="M18" s="518">
        <v>0</v>
      </c>
      <c r="N18" s="518">
        <v>0</v>
      </c>
      <c r="O18" s="109">
        <f t="shared" si="2"/>
        <v>355</v>
      </c>
      <c r="P18" s="518">
        <v>145</v>
      </c>
      <c r="Q18" s="518">
        <v>0</v>
      </c>
      <c r="R18" s="518">
        <v>0</v>
      </c>
      <c r="S18" s="518">
        <v>210</v>
      </c>
      <c r="T18" s="522"/>
      <c r="U18" s="523"/>
    </row>
    <row r="19" spans="1:21" x14ac:dyDescent="0.35">
      <c r="A19" s="113" t="s">
        <v>77</v>
      </c>
      <c r="B19" s="109">
        <f t="shared" si="4"/>
        <v>1910</v>
      </c>
      <c r="C19" s="109">
        <f t="shared" si="0"/>
        <v>1709</v>
      </c>
      <c r="D19" s="518">
        <v>0</v>
      </c>
      <c r="E19" s="518">
        <v>0</v>
      </c>
      <c r="F19" s="518">
        <v>607</v>
      </c>
      <c r="G19" s="518">
        <v>267</v>
      </c>
      <c r="H19" s="518">
        <v>459</v>
      </c>
      <c r="I19" s="518">
        <v>275</v>
      </c>
      <c r="J19" s="518">
        <v>0</v>
      </c>
      <c r="K19" s="518">
        <v>0</v>
      </c>
      <c r="L19" s="518">
        <v>101</v>
      </c>
      <c r="M19" s="518">
        <v>0</v>
      </c>
      <c r="N19" s="518">
        <v>0</v>
      </c>
      <c r="O19" s="109">
        <f t="shared" si="2"/>
        <v>201</v>
      </c>
      <c r="P19" s="518">
        <v>67</v>
      </c>
      <c r="Q19" s="518">
        <v>14</v>
      </c>
      <c r="R19" s="518">
        <v>0</v>
      </c>
      <c r="S19" s="518">
        <v>120</v>
      </c>
      <c r="T19" s="522"/>
    </row>
    <row r="20" spans="1:21" x14ac:dyDescent="0.35">
      <c r="A20" s="113" t="s">
        <v>78</v>
      </c>
      <c r="B20" s="109">
        <f t="shared" si="4"/>
        <v>5345</v>
      </c>
      <c r="C20" s="109">
        <f t="shared" si="0"/>
        <v>4700</v>
      </c>
      <c r="D20" s="518">
        <v>296</v>
      </c>
      <c r="E20" s="518">
        <v>0</v>
      </c>
      <c r="F20" s="518">
        <v>1510</v>
      </c>
      <c r="G20" s="518">
        <v>530</v>
      </c>
      <c r="H20" s="518">
        <v>1155</v>
      </c>
      <c r="I20" s="518">
        <v>823</v>
      </c>
      <c r="J20" s="518">
        <v>0</v>
      </c>
      <c r="K20" s="518">
        <v>0</v>
      </c>
      <c r="L20" s="518">
        <v>386</v>
      </c>
      <c r="M20" s="518">
        <v>0</v>
      </c>
      <c r="N20" s="518">
        <v>0</v>
      </c>
      <c r="O20" s="109">
        <f t="shared" si="2"/>
        <v>645</v>
      </c>
      <c r="P20" s="518">
        <v>399</v>
      </c>
      <c r="Q20" s="518">
        <v>0</v>
      </c>
      <c r="R20" s="518">
        <v>0</v>
      </c>
      <c r="S20" s="518">
        <v>246</v>
      </c>
      <c r="T20" s="522"/>
    </row>
    <row r="21" spans="1:21" x14ac:dyDescent="0.35">
      <c r="A21" s="113" t="s">
        <v>79</v>
      </c>
      <c r="B21" s="109">
        <f t="shared" si="4"/>
        <v>3877</v>
      </c>
      <c r="C21" s="109">
        <f t="shared" si="0"/>
        <v>3543</v>
      </c>
      <c r="D21" s="518">
        <v>38</v>
      </c>
      <c r="E21" s="518">
        <v>0</v>
      </c>
      <c r="F21" s="518">
        <v>1324</v>
      </c>
      <c r="G21" s="518">
        <v>475</v>
      </c>
      <c r="H21" s="518">
        <v>804</v>
      </c>
      <c r="I21" s="518">
        <v>794</v>
      </c>
      <c r="J21" s="518">
        <v>0</v>
      </c>
      <c r="K21" s="518">
        <v>0</v>
      </c>
      <c r="L21" s="518">
        <v>90</v>
      </c>
      <c r="M21" s="518">
        <v>18</v>
      </c>
      <c r="N21" s="518">
        <v>0</v>
      </c>
      <c r="O21" s="109">
        <f t="shared" si="2"/>
        <v>334</v>
      </c>
      <c r="P21" s="518">
        <v>150</v>
      </c>
      <c r="Q21" s="518">
        <v>0</v>
      </c>
      <c r="R21" s="518">
        <v>0</v>
      </c>
      <c r="S21" s="518">
        <v>184</v>
      </c>
      <c r="T21" s="522"/>
    </row>
    <row r="22" spans="1:21" x14ac:dyDescent="0.35">
      <c r="A22" s="113" t="s">
        <v>80</v>
      </c>
      <c r="B22" s="109">
        <f t="shared" si="4"/>
        <v>12749</v>
      </c>
      <c r="C22" s="109">
        <f t="shared" si="0"/>
        <v>12204</v>
      </c>
      <c r="D22" s="518">
        <v>2721</v>
      </c>
      <c r="E22" s="518">
        <v>0</v>
      </c>
      <c r="F22" s="518">
        <v>4154</v>
      </c>
      <c r="G22" s="518">
        <v>902</v>
      </c>
      <c r="H22" s="518">
        <v>1800</v>
      </c>
      <c r="I22" s="518">
        <v>2342</v>
      </c>
      <c r="J22" s="518">
        <v>0</v>
      </c>
      <c r="K22" s="518">
        <v>0</v>
      </c>
      <c r="L22" s="518">
        <v>285</v>
      </c>
      <c r="M22" s="518">
        <v>0</v>
      </c>
      <c r="N22" s="518">
        <v>0</v>
      </c>
      <c r="O22" s="109">
        <f t="shared" si="2"/>
        <v>545</v>
      </c>
      <c r="P22" s="518">
        <v>372</v>
      </c>
      <c r="Q22" s="518">
        <v>11</v>
      </c>
      <c r="R22" s="518">
        <v>0</v>
      </c>
      <c r="S22" s="518">
        <v>162</v>
      </c>
      <c r="T22" s="522"/>
    </row>
    <row r="23" spans="1:21" x14ac:dyDescent="0.35">
      <c r="A23" s="113" t="s">
        <v>81</v>
      </c>
      <c r="B23" s="109">
        <f t="shared" si="4"/>
        <v>9483</v>
      </c>
      <c r="C23" s="109">
        <f t="shared" si="0"/>
        <v>8717</v>
      </c>
      <c r="D23" s="518">
        <v>1925</v>
      </c>
      <c r="E23" s="518">
        <v>516</v>
      </c>
      <c r="F23" s="518">
        <v>3438</v>
      </c>
      <c r="G23" s="518">
        <v>944</v>
      </c>
      <c r="H23" s="518">
        <v>1693</v>
      </c>
      <c r="I23" s="518">
        <v>0</v>
      </c>
      <c r="J23" s="518">
        <v>0</v>
      </c>
      <c r="K23" s="518">
        <v>193</v>
      </c>
      <c r="L23" s="518">
        <v>0</v>
      </c>
      <c r="M23" s="518">
        <v>8</v>
      </c>
      <c r="N23" s="518">
        <v>0</v>
      </c>
      <c r="O23" s="109">
        <f t="shared" si="2"/>
        <v>766</v>
      </c>
      <c r="P23" s="518">
        <v>490</v>
      </c>
      <c r="Q23" s="518">
        <v>20</v>
      </c>
      <c r="R23" s="518">
        <v>0</v>
      </c>
      <c r="S23" s="518">
        <v>256</v>
      </c>
      <c r="T23" s="522"/>
    </row>
    <row r="24" spans="1:21" x14ac:dyDescent="0.35">
      <c r="A24" s="113" t="s">
        <v>82</v>
      </c>
      <c r="B24" s="109">
        <f t="shared" si="4"/>
        <v>4986</v>
      </c>
      <c r="C24" s="109">
        <f t="shared" si="0"/>
        <v>4573</v>
      </c>
      <c r="D24" s="518">
        <v>213</v>
      </c>
      <c r="E24" s="518">
        <v>0</v>
      </c>
      <c r="F24" s="518">
        <v>2577</v>
      </c>
      <c r="G24" s="518">
        <v>421</v>
      </c>
      <c r="H24" s="518">
        <v>903</v>
      </c>
      <c r="I24" s="518">
        <v>0</v>
      </c>
      <c r="J24" s="518">
        <v>0</v>
      </c>
      <c r="K24" s="518">
        <v>209</v>
      </c>
      <c r="L24" s="518">
        <v>250</v>
      </c>
      <c r="M24" s="518">
        <v>0</v>
      </c>
      <c r="N24" s="518">
        <v>0</v>
      </c>
      <c r="O24" s="109">
        <f t="shared" si="2"/>
        <v>413</v>
      </c>
      <c r="P24" s="518">
        <v>266</v>
      </c>
      <c r="Q24" s="518">
        <v>25</v>
      </c>
      <c r="R24" s="518">
        <v>0</v>
      </c>
      <c r="S24" s="518">
        <v>122</v>
      </c>
      <c r="T24" s="522"/>
    </row>
    <row r="25" spans="1:21" x14ac:dyDescent="0.35">
      <c r="A25" s="113" t="s">
        <v>83</v>
      </c>
      <c r="B25" s="109">
        <f t="shared" si="4"/>
        <v>10091</v>
      </c>
      <c r="C25" s="109">
        <f t="shared" si="0"/>
        <v>9326</v>
      </c>
      <c r="D25" s="518">
        <v>3419</v>
      </c>
      <c r="E25" s="518">
        <v>673</v>
      </c>
      <c r="F25" s="518">
        <v>1718</v>
      </c>
      <c r="G25" s="518">
        <v>967</v>
      </c>
      <c r="H25" s="518">
        <v>1789</v>
      </c>
      <c r="I25" s="518">
        <v>584</v>
      </c>
      <c r="J25" s="518">
        <v>0</v>
      </c>
      <c r="K25" s="518">
        <v>0</v>
      </c>
      <c r="L25" s="518">
        <v>176</v>
      </c>
      <c r="M25" s="518">
        <v>0</v>
      </c>
      <c r="N25" s="518">
        <v>0</v>
      </c>
      <c r="O25" s="109">
        <f t="shared" si="2"/>
        <v>765</v>
      </c>
      <c r="P25" s="518">
        <v>485</v>
      </c>
      <c r="Q25" s="518">
        <v>0</v>
      </c>
      <c r="R25" s="518">
        <v>0</v>
      </c>
      <c r="S25" s="518">
        <v>280</v>
      </c>
      <c r="T25" s="522"/>
    </row>
    <row r="26" spans="1:21" x14ac:dyDescent="0.35">
      <c r="A26" s="113" t="s">
        <v>84</v>
      </c>
      <c r="B26" s="109">
        <f t="shared" si="4"/>
        <v>6559</v>
      </c>
      <c r="C26" s="109">
        <f t="shared" si="0"/>
        <v>6275</v>
      </c>
      <c r="D26" s="518">
        <v>903</v>
      </c>
      <c r="E26" s="518">
        <v>0</v>
      </c>
      <c r="F26" s="518">
        <v>2612</v>
      </c>
      <c r="G26" s="518">
        <v>735</v>
      </c>
      <c r="H26" s="518">
        <v>1433</v>
      </c>
      <c r="I26" s="518">
        <v>271</v>
      </c>
      <c r="J26" s="518">
        <v>161</v>
      </c>
      <c r="K26" s="518">
        <v>0</v>
      </c>
      <c r="L26" s="518">
        <v>160</v>
      </c>
      <c r="M26" s="518">
        <v>0</v>
      </c>
      <c r="N26" s="518">
        <v>0</v>
      </c>
      <c r="O26" s="109">
        <f t="shared" si="2"/>
        <v>284</v>
      </c>
      <c r="P26" s="518">
        <v>118</v>
      </c>
      <c r="Q26" s="518">
        <v>0</v>
      </c>
      <c r="R26" s="518">
        <v>0</v>
      </c>
      <c r="S26" s="518">
        <v>166</v>
      </c>
      <c r="T26" s="522"/>
    </row>
    <row r="27" spans="1:21" x14ac:dyDescent="0.35">
      <c r="A27" s="113" t="s">
        <v>85</v>
      </c>
      <c r="B27" s="109">
        <f t="shared" si="4"/>
        <v>12157</v>
      </c>
      <c r="C27" s="109">
        <f t="shared" si="0"/>
        <v>11091</v>
      </c>
      <c r="D27" s="518">
        <v>3457</v>
      </c>
      <c r="E27" s="518">
        <v>233</v>
      </c>
      <c r="F27" s="518">
        <v>1155</v>
      </c>
      <c r="G27" s="518">
        <v>1353</v>
      </c>
      <c r="H27" s="518">
        <v>2540</v>
      </c>
      <c r="I27" s="518">
        <v>1987</v>
      </c>
      <c r="J27" s="518">
        <v>0</v>
      </c>
      <c r="K27" s="518">
        <v>0</v>
      </c>
      <c r="L27" s="518">
        <v>366</v>
      </c>
      <c r="M27" s="518">
        <v>0</v>
      </c>
      <c r="N27" s="518">
        <v>0</v>
      </c>
      <c r="O27" s="109">
        <f t="shared" si="2"/>
        <v>1066</v>
      </c>
      <c r="P27" s="518">
        <v>831</v>
      </c>
      <c r="Q27" s="518">
        <v>2</v>
      </c>
      <c r="R27" s="518">
        <v>62</v>
      </c>
      <c r="S27" s="518">
        <v>171</v>
      </c>
      <c r="T27" s="522"/>
    </row>
    <row r="28" spans="1:21" x14ac:dyDescent="0.35">
      <c r="A28" s="113" t="s">
        <v>86</v>
      </c>
      <c r="B28" s="109">
        <f t="shared" si="4"/>
        <v>9508</v>
      </c>
      <c r="C28" s="109">
        <f t="shared" si="0"/>
        <v>8382</v>
      </c>
      <c r="D28" s="518">
        <v>3105</v>
      </c>
      <c r="E28" s="518">
        <v>138</v>
      </c>
      <c r="F28" s="518">
        <v>2355</v>
      </c>
      <c r="G28" s="518">
        <v>231</v>
      </c>
      <c r="H28" s="518">
        <v>1243</v>
      </c>
      <c r="I28" s="518">
        <v>1025</v>
      </c>
      <c r="J28" s="518">
        <v>0</v>
      </c>
      <c r="K28" s="518">
        <v>0</v>
      </c>
      <c r="L28" s="518">
        <v>285</v>
      </c>
      <c r="M28" s="518">
        <v>0</v>
      </c>
      <c r="N28" s="518">
        <v>0</v>
      </c>
      <c r="O28" s="109">
        <f t="shared" si="2"/>
        <v>1126</v>
      </c>
      <c r="P28" s="518">
        <v>863</v>
      </c>
      <c r="Q28" s="518">
        <v>0</v>
      </c>
      <c r="R28" s="518">
        <v>0</v>
      </c>
      <c r="S28" s="518">
        <v>263</v>
      </c>
      <c r="T28" s="522"/>
    </row>
    <row r="29" spans="1:21" x14ac:dyDescent="0.35">
      <c r="A29" s="113" t="s">
        <v>87</v>
      </c>
      <c r="B29" s="109">
        <f t="shared" si="4"/>
        <v>6822</v>
      </c>
      <c r="C29" s="109">
        <f t="shared" si="0"/>
        <v>6210</v>
      </c>
      <c r="D29" s="518">
        <v>587</v>
      </c>
      <c r="E29" s="518">
        <v>309</v>
      </c>
      <c r="F29" s="518">
        <v>2687</v>
      </c>
      <c r="G29" s="518">
        <v>830</v>
      </c>
      <c r="H29" s="518">
        <v>1214</v>
      </c>
      <c r="I29" s="518">
        <v>291</v>
      </c>
      <c r="J29" s="518">
        <v>0</v>
      </c>
      <c r="K29" s="518">
        <v>0</v>
      </c>
      <c r="L29" s="518">
        <v>292</v>
      </c>
      <c r="M29" s="518">
        <v>0</v>
      </c>
      <c r="N29" s="518">
        <v>0</v>
      </c>
      <c r="O29" s="109">
        <f t="shared" si="2"/>
        <v>612</v>
      </c>
      <c r="P29" s="518">
        <v>352</v>
      </c>
      <c r="Q29" s="518">
        <v>0</v>
      </c>
      <c r="R29" s="518">
        <v>0</v>
      </c>
      <c r="S29" s="518">
        <v>260</v>
      </c>
      <c r="T29" s="522"/>
    </row>
    <row r="30" spans="1:21" x14ac:dyDescent="0.35">
      <c r="A30" s="113" t="s">
        <v>88</v>
      </c>
      <c r="B30" s="109">
        <f t="shared" si="4"/>
        <v>7434</v>
      </c>
      <c r="C30" s="109">
        <f t="shared" si="0"/>
        <v>6501</v>
      </c>
      <c r="D30" s="518">
        <v>1562</v>
      </c>
      <c r="E30" s="518">
        <v>119</v>
      </c>
      <c r="F30" s="518">
        <v>2514</v>
      </c>
      <c r="G30" s="518">
        <v>482</v>
      </c>
      <c r="H30" s="518">
        <v>1092</v>
      </c>
      <c r="I30" s="518">
        <v>444</v>
      </c>
      <c r="J30" s="518">
        <v>0</v>
      </c>
      <c r="K30" s="518">
        <v>0</v>
      </c>
      <c r="L30" s="518">
        <v>288</v>
      </c>
      <c r="M30" s="518">
        <v>0</v>
      </c>
      <c r="N30" s="518">
        <v>0</v>
      </c>
      <c r="O30" s="109">
        <f t="shared" si="2"/>
        <v>933</v>
      </c>
      <c r="P30" s="518">
        <v>542</v>
      </c>
      <c r="Q30" s="518">
        <v>0</v>
      </c>
      <c r="R30" s="518">
        <v>50</v>
      </c>
      <c r="S30" s="518">
        <v>341</v>
      </c>
      <c r="T30" s="522"/>
    </row>
    <row r="31" spans="1:21" x14ac:dyDescent="0.35">
      <c r="A31" s="113" t="s">
        <v>89</v>
      </c>
      <c r="B31" s="109">
        <f t="shared" si="4"/>
        <v>3974</v>
      </c>
      <c r="C31" s="109">
        <f t="shared" si="0"/>
        <v>3717</v>
      </c>
      <c r="D31" s="518">
        <v>363</v>
      </c>
      <c r="E31" s="518">
        <v>0</v>
      </c>
      <c r="F31" s="518">
        <v>613</v>
      </c>
      <c r="G31" s="518">
        <v>622</v>
      </c>
      <c r="H31" s="518">
        <v>644</v>
      </c>
      <c r="I31" s="518">
        <v>1004</v>
      </c>
      <c r="J31" s="518">
        <v>326</v>
      </c>
      <c r="K31" s="518">
        <v>0</v>
      </c>
      <c r="L31" s="518">
        <v>145</v>
      </c>
      <c r="M31" s="518">
        <v>0</v>
      </c>
      <c r="N31" s="518">
        <v>0</v>
      </c>
      <c r="O31" s="109">
        <f t="shared" si="2"/>
        <v>257</v>
      </c>
      <c r="P31" s="518">
        <v>120</v>
      </c>
      <c r="Q31" s="518">
        <v>0</v>
      </c>
      <c r="R31" s="518">
        <v>0</v>
      </c>
      <c r="S31" s="518">
        <v>137</v>
      </c>
      <c r="T31" s="522"/>
    </row>
    <row r="32" spans="1:21" ht="12.75" customHeight="1" x14ac:dyDescent="0.35">
      <c r="A32" s="116" t="s">
        <v>2006</v>
      </c>
      <c r="B32" s="116"/>
      <c r="S32" s="58"/>
    </row>
    <row r="33" spans="1:2" x14ac:dyDescent="0.35">
      <c r="A33" s="116"/>
    </row>
    <row r="34" spans="1:2" x14ac:dyDescent="0.35">
      <c r="A34" s="116"/>
    </row>
    <row r="35" spans="1:2" x14ac:dyDescent="0.35">
      <c r="A35" s="116"/>
    </row>
    <row r="36" spans="1:2" x14ac:dyDescent="0.35">
      <c r="A36" s="116"/>
    </row>
    <row r="37" spans="1:2" x14ac:dyDescent="0.35">
      <c r="A37" s="116"/>
    </row>
    <row r="38" spans="1:2" x14ac:dyDescent="0.35">
      <c r="A38" s="116"/>
    </row>
    <row r="42" spans="1:2" x14ac:dyDescent="0.35">
      <c r="A42" s="116"/>
      <c r="B42" s="169"/>
    </row>
    <row r="43" spans="1:2" x14ac:dyDescent="0.35">
      <c r="A43" s="116"/>
      <c r="B43" s="169"/>
    </row>
    <row r="44" spans="1:2" x14ac:dyDescent="0.35">
      <c r="A44" s="116"/>
      <c r="B44" s="169"/>
    </row>
    <row r="45" spans="1:2" x14ac:dyDescent="0.35">
      <c r="A45" s="116"/>
      <c r="B45" s="169"/>
    </row>
    <row r="46" spans="1:2" x14ac:dyDescent="0.35">
      <c r="A46" s="116"/>
      <c r="B46" s="169"/>
    </row>
    <row r="47" spans="1:2" x14ac:dyDescent="0.35">
      <c r="A47" s="116"/>
      <c r="B47" s="169"/>
    </row>
  </sheetData>
  <mergeCells count="26">
    <mergeCell ref="N9:N10"/>
    <mergeCell ref="O8:O10"/>
    <mergeCell ref="D8:M8"/>
    <mergeCell ref="D9:D10"/>
    <mergeCell ref="E9:E10"/>
    <mergeCell ref="F9:F10"/>
    <mergeCell ref="G9:G10"/>
    <mergeCell ref="H9:H10"/>
    <mergeCell ref="I9:I10"/>
    <mergeCell ref="J9:J10"/>
    <mergeCell ref="P9:P10"/>
    <mergeCell ref="Q9:Q10"/>
    <mergeCell ref="R9:R10"/>
    <mergeCell ref="S9:S10"/>
    <mergeCell ref="O1:S2"/>
    <mergeCell ref="A5:S5"/>
    <mergeCell ref="C6:S6"/>
    <mergeCell ref="C7:M7"/>
    <mergeCell ref="P7:S7"/>
    <mergeCell ref="P8:S8"/>
    <mergeCell ref="A6:A10"/>
    <mergeCell ref="B6:B10"/>
    <mergeCell ref="C8:C10"/>
    <mergeCell ref="K9:K10"/>
    <mergeCell ref="L9:L10"/>
    <mergeCell ref="M9:M10"/>
  </mergeCells>
  <printOptions horizontalCentered="1" verticalCentered="1"/>
  <pageMargins left="0" right="0" top="0.59027777777777801" bottom="0.98402777777777795" header="0.51180555555555496" footer="0.51180555555555496"/>
  <pageSetup paperSize="9" firstPageNumber="0" orientation="landscape" useFirstPageNumber="1"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pageSetUpPr fitToPage="1"/>
  </sheetPr>
  <dimension ref="A1:L34"/>
  <sheetViews>
    <sheetView showGridLines="0" showRowColHeaders="0" zoomScaleNormal="100" workbookViewId="0"/>
  </sheetViews>
  <sheetFormatPr baseColWidth="10" defaultColWidth="7.3046875" defaultRowHeight="21" x14ac:dyDescent="0.35"/>
  <cols>
    <col min="1" max="1" width="9.53515625" customWidth="1"/>
    <col min="2" max="3" width="5.4609375" customWidth="1"/>
    <col min="4" max="8" width="7.765625" customWidth="1"/>
    <col min="9" max="9" width="8.15234375" customWidth="1"/>
    <col min="10" max="10" width="7.765625" customWidth="1"/>
    <col min="11" max="11" width="6.3046875" customWidth="1"/>
    <col min="12" max="12" width="1.69140625" customWidth="1"/>
  </cols>
  <sheetData>
    <row r="1" spans="1:12" ht="24" customHeight="1" x14ac:dyDescent="0.35">
      <c r="A1" s="10" t="s">
        <v>2003</v>
      </c>
      <c r="B1" s="111"/>
      <c r="C1" s="111"/>
      <c r="D1" s="111"/>
      <c r="E1" s="111"/>
      <c r="F1" s="111"/>
      <c r="G1" s="111"/>
      <c r="H1" s="1300" t="s">
        <v>117</v>
      </c>
      <c r="I1" s="1300"/>
      <c r="J1" s="1300"/>
    </row>
    <row r="2" spans="1:12" ht="12.75" customHeight="1" x14ac:dyDescent="0.35">
      <c r="A2" s="111"/>
      <c r="B2" s="111"/>
      <c r="C2" s="111"/>
      <c r="D2" s="111"/>
      <c r="E2" s="111"/>
      <c r="F2" s="111"/>
      <c r="G2" s="111"/>
      <c r="H2" s="1300"/>
      <c r="I2" s="1300"/>
      <c r="J2" s="1300"/>
    </row>
    <row r="3" spans="1:12" ht="12.75" customHeight="1" x14ac:dyDescent="0.35">
      <c r="A3" s="137" t="s">
        <v>295</v>
      </c>
      <c r="B3" s="111"/>
      <c r="C3" s="111"/>
      <c r="D3" s="111"/>
      <c r="E3" s="111"/>
      <c r="F3" s="111"/>
      <c r="G3" s="111"/>
      <c r="H3" s="111"/>
      <c r="I3" s="111"/>
      <c r="J3" s="111"/>
    </row>
    <row r="4" spans="1:12" ht="12.75" customHeight="1" x14ac:dyDescent="0.35">
      <c r="A4" s="71"/>
      <c r="B4" s="111"/>
      <c r="C4" s="111"/>
      <c r="D4" s="111"/>
      <c r="E4" s="111"/>
      <c r="F4" s="111"/>
      <c r="G4" s="111"/>
      <c r="H4" s="111"/>
      <c r="I4" s="111"/>
      <c r="J4" s="111"/>
    </row>
    <row r="5" spans="1:12" ht="55.5" customHeight="1" x14ac:dyDescent="0.35">
      <c r="A5" s="1391" t="s">
        <v>296</v>
      </c>
      <c r="B5" s="1391"/>
      <c r="C5" s="1391"/>
      <c r="D5" s="1391"/>
      <c r="E5" s="1391"/>
      <c r="F5" s="1391"/>
      <c r="G5" s="1391"/>
      <c r="H5" s="1391"/>
      <c r="I5" s="1391"/>
      <c r="J5" s="1391"/>
      <c r="K5" s="1391"/>
    </row>
    <row r="6" spans="1:12" ht="18" customHeight="1" x14ac:dyDescent="0.35">
      <c r="A6" s="1350" t="s">
        <v>60</v>
      </c>
      <c r="B6" s="1350"/>
      <c r="C6" s="1337" t="s">
        <v>61</v>
      </c>
      <c r="D6" s="1392" t="s">
        <v>268</v>
      </c>
      <c r="E6" s="1392"/>
      <c r="F6" s="1392"/>
      <c r="G6" s="1392"/>
      <c r="H6" s="1392"/>
      <c r="I6" s="1392"/>
      <c r="J6" s="1392"/>
    </row>
    <row r="7" spans="1:12" ht="12.75" customHeight="1" x14ac:dyDescent="0.35">
      <c r="A7" s="1350"/>
      <c r="B7" s="1350"/>
      <c r="C7" s="1337"/>
      <c r="D7" s="1350" t="s">
        <v>270</v>
      </c>
      <c r="E7" s="1350" t="s">
        <v>269</v>
      </c>
      <c r="F7" s="1350" t="s">
        <v>297</v>
      </c>
      <c r="G7" s="1350" t="s">
        <v>271</v>
      </c>
      <c r="H7" s="1350" t="s">
        <v>298</v>
      </c>
      <c r="I7" s="1350" t="s">
        <v>299</v>
      </c>
      <c r="J7" s="1354" t="s">
        <v>300</v>
      </c>
    </row>
    <row r="8" spans="1:12" ht="36" customHeight="1" x14ac:dyDescent="0.35">
      <c r="A8" s="1350"/>
      <c r="B8" s="1350"/>
      <c r="C8" s="1337"/>
      <c r="D8" s="1350"/>
      <c r="E8" s="1350"/>
      <c r="F8" s="1350"/>
      <c r="G8" s="1350"/>
      <c r="H8" s="1350"/>
      <c r="I8" s="1350"/>
      <c r="J8" s="1354"/>
    </row>
    <row r="9" spans="1:12" ht="19.5" customHeight="1" x14ac:dyDescent="0.35">
      <c r="A9" s="74" t="s">
        <v>61</v>
      </c>
      <c r="B9" s="124"/>
      <c r="C9" s="109">
        <f>SUM(D9:K9)</f>
        <v>5517</v>
      </c>
      <c r="D9" s="109">
        <f t="shared" ref="D9:J9" si="0">SUM(D10:D11)</f>
        <v>193</v>
      </c>
      <c r="E9" s="109">
        <f t="shared" si="0"/>
        <v>4897</v>
      </c>
      <c r="F9" s="109">
        <f t="shared" si="0"/>
        <v>92</v>
      </c>
      <c r="G9" s="109">
        <f t="shared" si="0"/>
        <v>80</v>
      </c>
      <c r="H9" s="109">
        <f t="shared" si="0"/>
        <v>42</v>
      </c>
      <c r="I9" s="109">
        <f t="shared" si="0"/>
        <v>108</v>
      </c>
      <c r="J9" s="109">
        <f t="shared" si="0"/>
        <v>105</v>
      </c>
    </row>
    <row r="10" spans="1:12" ht="20.25" customHeight="1" x14ac:dyDescent="0.35">
      <c r="A10" s="113" t="s">
        <v>70</v>
      </c>
      <c r="B10" s="115"/>
      <c r="C10" s="109">
        <f t="shared" ref="C10:C29" si="1">SUM(D10:K10)</f>
        <v>2350</v>
      </c>
      <c r="D10" s="181">
        <v>110</v>
      </c>
      <c r="E10" s="181">
        <v>1888</v>
      </c>
      <c r="F10" s="181">
        <v>92</v>
      </c>
      <c r="G10" s="181">
        <v>80</v>
      </c>
      <c r="H10" s="181">
        <v>42</v>
      </c>
      <c r="I10" s="181">
        <v>108</v>
      </c>
      <c r="J10" s="181">
        <v>30</v>
      </c>
      <c r="L10" s="516"/>
    </row>
    <row r="11" spans="1:12" ht="19.5" customHeight="1" x14ac:dyDescent="0.35">
      <c r="A11" s="113" t="s">
        <v>71</v>
      </c>
      <c r="B11" s="115"/>
      <c r="C11" s="109">
        <f t="shared" si="1"/>
        <v>3167</v>
      </c>
      <c r="D11" s="181">
        <f t="shared" ref="D11:J11" si="2">SUM(D12:D29)</f>
        <v>83</v>
      </c>
      <c r="E11" s="181">
        <f t="shared" si="2"/>
        <v>3009</v>
      </c>
      <c r="F11" s="181">
        <f t="shared" si="2"/>
        <v>0</v>
      </c>
      <c r="G11" s="181">
        <f t="shared" si="2"/>
        <v>0</v>
      </c>
      <c r="H11" s="181">
        <f t="shared" si="2"/>
        <v>0</v>
      </c>
      <c r="I11" s="181">
        <f t="shared" si="2"/>
        <v>0</v>
      </c>
      <c r="J11" s="181">
        <f t="shared" si="2"/>
        <v>75</v>
      </c>
    </row>
    <row r="12" spans="1:12" ht="13.5" customHeight="1" x14ac:dyDescent="0.35">
      <c r="A12" s="113" t="s">
        <v>72</v>
      </c>
      <c r="B12" s="115"/>
      <c r="C12" s="109">
        <f t="shared" si="1"/>
        <v>182</v>
      </c>
      <c r="D12" s="113">
        <v>0</v>
      </c>
      <c r="E12" s="113">
        <v>182</v>
      </c>
      <c r="F12" s="113">
        <v>0</v>
      </c>
      <c r="G12" s="113">
        <v>0</v>
      </c>
      <c r="H12" s="113">
        <v>0</v>
      </c>
      <c r="I12" s="113">
        <v>0</v>
      </c>
      <c r="J12" s="181">
        <v>0</v>
      </c>
    </row>
    <row r="13" spans="1:12" ht="12.75" customHeight="1" x14ac:dyDescent="0.35">
      <c r="A13" s="113" t="s">
        <v>73</v>
      </c>
      <c r="B13" s="115"/>
      <c r="C13" s="109">
        <f t="shared" si="1"/>
        <v>603</v>
      </c>
      <c r="D13" s="113">
        <v>0</v>
      </c>
      <c r="E13" s="113">
        <v>570</v>
      </c>
      <c r="F13" s="113">
        <v>0</v>
      </c>
      <c r="G13" s="113">
        <v>0</v>
      </c>
      <c r="H13" s="113">
        <v>0</v>
      </c>
      <c r="I13" s="113">
        <v>0</v>
      </c>
      <c r="J13" s="181">
        <v>33</v>
      </c>
    </row>
    <row r="14" spans="1:12" ht="12.75" customHeight="1" x14ac:dyDescent="0.35">
      <c r="A14" s="113" t="s">
        <v>74</v>
      </c>
      <c r="B14" s="115"/>
      <c r="C14" s="109">
        <f t="shared" si="1"/>
        <v>198</v>
      </c>
      <c r="D14" s="113">
        <v>0</v>
      </c>
      <c r="E14" s="113">
        <v>198</v>
      </c>
      <c r="F14" s="113">
        <v>0</v>
      </c>
      <c r="G14" s="113">
        <v>0</v>
      </c>
      <c r="H14" s="113">
        <v>0</v>
      </c>
      <c r="I14" s="113">
        <v>0</v>
      </c>
      <c r="J14" s="181">
        <v>0</v>
      </c>
    </row>
    <row r="15" spans="1:12" ht="12.75" customHeight="1" x14ac:dyDescent="0.35">
      <c r="A15" s="113" t="s">
        <v>75</v>
      </c>
      <c r="B15" s="115"/>
      <c r="C15" s="109">
        <f t="shared" si="1"/>
        <v>176</v>
      </c>
      <c r="D15" s="113">
        <v>0</v>
      </c>
      <c r="E15" s="113">
        <v>176</v>
      </c>
      <c r="F15" s="113">
        <v>0</v>
      </c>
      <c r="G15" s="113">
        <v>0</v>
      </c>
      <c r="H15" s="113">
        <v>0</v>
      </c>
      <c r="I15" s="113">
        <v>0</v>
      </c>
      <c r="J15" s="181">
        <v>0</v>
      </c>
    </row>
    <row r="16" spans="1:12" ht="12.75" customHeight="1" x14ac:dyDescent="0.35">
      <c r="A16" s="113" t="s">
        <v>76</v>
      </c>
      <c r="B16" s="115"/>
      <c r="C16" s="109">
        <f t="shared" si="1"/>
        <v>102</v>
      </c>
      <c r="D16" s="113">
        <v>0</v>
      </c>
      <c r="E16" s="113">
        <v>102</v>
      </c>
      <c r="F16" s="113">
        <v>0</v>
      </c>
      <c r="G16" s="113">
        <v>0</v>
      </c>
      <c r="H16" s="113">
        <v>0</v>
      </c>
      <c r="I16" s="113">
        <v>0</v>
      </c>
      <c r="J16" s="181">
        <v>0</v>
      </c>
    </row>
    <row r="17" spans="1:10" ht="12.75" customHeight="1" x14ac:dyDescent="0.35">
      <c r="A17" s="113" t="s">
        <v>77</v>
      </c>
      <c r="B17" s="115"/>
      <c r="C17" s="109">
        <f t="shared" si="1"/>
        <v>28</v>
      </c>
      <c r="D17" s="113">
        <v>0</v>
      </c>
      <c r="E17" s="113">
        <v>28</v>
      </c>
      <c r="F17" s="113">
        <v>0</v>
      </c>
      <c r="G17" s="113">
        <v>0</v>
      </c>
      <c r="H17" s="113">
        <v>0</v>
      </c>
      <c r="I17" s="113">
        <v>0</v>
      </c>
      <c r="J17" s="181">
        <v>0</v>
      </c>
    </row>
    <row r="18" spans="1:10" ht="12.75" customHeight="1" x14ac:dyDescent="0.35">
      <c r="A18" s="113" t="s">
        <v>78</v>
      </c>
      <c r="B18" s="115"/>
      <c r="C18" s="109">
        <f t="shared" si="1"/>
        <v>121</v>
      </c>
      <c r="D18" s="113">
        <v>0</v>
      </c>
      <c r="E18" s="113">
        <v>121</v>
      </c>
      <c r="F18" s="113">
        <v>0</v>
      </c>
      <c r="G18" s="113">
        <v>0</v>
      </c>
      <c r="H18" s="113">
        <v>0</v>
      </c>
      <c r="I18" s="113">
        <v>0</v>
      </c>
      <c r="J18" s="181">
        <v>0</v>
      </c>
    </row>
    <row r="19" spans="1:10" ht="12.75" customHeight="1" x14ac:dyDescent="0.35">
      <c r="A19" s="113" t="s">
        <v>79</v>
      </c>
      <c r="B19" s="115"/>
      <c r="C19" s="109">
        <f t="shared" si="1"/>
        <v>133</v>
      </c>
      <c r="D19" s="113">
        <v>0</v>
      </c>
      <c r="E19" s="113">
        <v>133</v>
      </c>
      <c r="F19" s="113">
        <v>0</v>
      </c>
      <c r="G19" s="113">
        <v>0</v>
      </c>
      <c r="H19" s="113">
        <v>0</v>
      </c>
      <c r="I19" s="113">
        <v>0</v>
      </c>
      <c r="J19" s="181">
        <v>0</v>
      </c>
    </row>
    <row r="20" spans="1:10" ht="12.75" customHeight="1" x14ac:dyDescent="0.35">
      <c r="A20" s="113" t="s">
        <v>80</v>
      </c>
      <c r="B20" s="115"/>
      <c r="C20" s="109">
        <f t="shared" si="1"/>
        <v>297</v>
      </c>
      <c r="D20" s="113">
        <v>23</v>
      </c>
      <c r="E20" s="113">
        <v>274</v>
      </c>
      <c r="F20" s="113">
        <v>0</v>
      </c>
      <c r="G20" s="113">
        <v>0</v>
      </c>
      <c r="H20" s="113">
        <v>0</v>
      </c>
      <c r="I20" s="113">
        <v>0</v>
      </c>
      <c r="J20" s="181">
        <v>0</v>
      </c>
    </row>
    <row r="21" spans="1:10" ht="12.75" customHeight="1" x14ac:dyDescent="0.35">
      <c r="A21" s="113" t="s">
        <v>81</v>
      </c>
      <c r="B21" s="115"/>
      <c r="C21" s="109">
        <f t="shared" si="1"/>
        <v>158</v>
      </c>
      <c r="D21" s="113">
        <v>0</v>
      </c>
      <c r="E21" s="113">
        <v>158</v>
      </c>
      <c r="F21" s="113">
        <v>0</v>
      </c>
      <c r="G21" s="113">
        <v>0</v>
      </c>
      <c r="H21" s="113">
        <v>0</v>
      </c>
      <c r="I21" s="113">
        <v>0</v>
      </c>
      <c r="J21" s="181">
        <v>0</v>
      </c>
    </row>
    <row r="22" spans="1:10" ht="12.75" customHeight="1" x14ac:dyDescent="0.35">
      <c r="A22" s="113" t="s">
        <v>82</v>
      </c>
      <c r="B22" s="115"/>
      <c r="C22" s="109">
        <f t="shared" si="1"/>
        <v>120</v>
      </c>
      <c r="D22" s="113">
        <v>0</v>
      </c>
      <c r="E22" s="113">
        <v>120</v>
      </c>
      <c r="F22" s="113">
        <v>0</v>
      </c>
      <c r="G22" s="113">
        <v>0</v>
      </c>
      <c r="H22" s="113">
        <v>0</v>
      </c>
      <c r="I22" s="113">
        <v>0</v>
      </c>
      <c r="J22" s="181">
        <v>0</v>
      </c>
    </row>
    <row r="23" spans="1:10" ht="12.75" customHeight="1" x14ac:dyDescent="0.35">
      <c r="A23" s="113" t="s">
        <v>83</v>
      </c>
      <c r="B23" s="115"/>
      <c r="C23" s="109">
        <f t="shared" si="1"/>
        <v>101</v>
      </c>
      <c r="D23" s="113">
        <v>14</v>
      </c>
      <c r="E23" s="113">
        <v>87</v>
      </c>
      <c r="F23" s="113">
        <v>0</v>
      </c>
      <c r="G23" s="113">
        <v>0</v>
      </c>
      <c r="H23" s="113">
        <v>0</v>
      </c>
      <c r="I23" s="113">
        <v>0</v>
      </c>
      <c r="J23" s="181">
        <v>0</v>
      </c>
    </row>
    <row r="24" spans="1:10" ht="12.75" customHeight="1" x14ac:dyDescent="0.35">
      <c r="A24" s="113" t="s">
        <v>84</v>
      </c>
      <c r="B24" s="115"/>
      <c r="C24" s="109">
        <f t="shared" si="1"/>
        <v>162</v>
      </c>
      <c r="D24" s="113">
        <v>0</v>
      </c>
      <c r="E24" s="113">
        <v>162</v>
      </c>
      <c r="F24" s="113">
        <v>0</v>
      </c>
      <c r="G24" s="113">
        <v>0</v>
      </c>
      <c r="H24" s="113">
        <v>0</v>
      </c>
      <c r="I24" s="113">
        <v>0</v>
      </c>
      <c r="J24" s="181">
        <v>0</v>
      </c>
    </row>
    <row r="25" spans="1:10" ht="12.75" customHeight="1" x14ac:dyDescent="0.35">
      <c r="A25" s="113" t="s">
        <v>85</v>
      </c>
      <c r="B25" s="115"/>
      <c r="C25" s="109">
        <f t="shared" si="1"/>
        <v>288</v>
      </c>
      <c r="D25" s="113">
        <v>46</v>
      </c>
      <c r="E25" s="113">
        <v>200</v>
      </c>
      <c r="F25" s="113">
        <v>0</v>
      </c>
      <c r="G25" s="113">
        <v>0</v>
      </c>
      <c r="H25" s="113">
        <v>0</v>
      </c>
      <c r="I25" s="113">
        <v>0</v>
      </c>
      <c r="J25" s="181">
        <v>42</v>
      </c>
    </row>
    <row r="26" spans="1:10" ht="12.75" customHeight="1" x14ac:dyDescent="0.35">
      <c r="A26" s="113" t="s">
        <v>86</v>
      </c>
      <c r="B26" s="115"/>
      <c r="C26" s="109">
        <f t="shared" si="1"/>
        <v>174</v>
      </c>
      <c r="D26" s="113">
        <v>0</v>
      </c>
      <c r="E26" s="113">
        <v>174</v>
      </c>
      <c r="F26" s="113">
        <v>0</v>
      </c>
      <c r="G26" s="113">
        <v>0</v>
      </c>
      <c r="H26" s="113">
        <v>0</v>
      </c>
      <c r="I26" s="113">
        <v>0</v>
      </c>
      <c r="J26" s="181">
        <v>0</v>
      </c>
    </row>
    <row r="27" spans="1:10" ht="12.75" customHeight="1" x14ac:dyDescent="0.35">
      <c r="A27" s="113" t="s">
        <v>87</v>
      </c>
      <c r="B27" s="115"/>
      <c r="C27" s="109">
        <f t="shared" si="1"/>
        <v>138</v>
      </c>
      <c r="D27" s="113">
        <v>0</v>
      </c>
      <c r="E27" s="113">
        <v>138</v>
      </c>
      <c r="F27" s="113">
        <v>0</v>
      </c>
      <c r="G27" s="113">
        <v>0</v>
      </c>
      <c r="H27" s="113">
        <v>0</v>
      </c>
      <c r="I27" s="113">
        <v>0</v>
      </c>
      <c r="J27" s="181">
        <v>0</v>
      </c>
    </row>
    <row r="28" spans="1:10" ht="12.75" customHeight="1" x14ac:dyDescent="0.35">
      <c r="A28" s="113" t="s">
        <v>88</v>
      </c>
      <c r="B28" s="115"/>
      <c r="C28" s="109">
        <f t="shared" si="1"/>
        <v>149</v>
      </c>
      <c r="D28" s="113">
        <v>0</v>
      </c>
      <c r="E28" s="113">
        <v>149</v>
      </c>
      <c r="F28" s="113">
        <v>0</v>
      </c>
      <c r="G28" s="113">
        <v>0</v>
      </c>
      <c r="H28" s="113">
        <v>0</v>
      </c>
      <c r="I28" s="113">
        <v>0</v>
      </c>
      <c r="J28" s="181">
        <v>0</v>
      </c>
    </row>
    <row r="29" spans="1:10" ht="12.75" customHeight="1" x14ac:dyDescent="0.35">
      <c r="A29" s="113" t="s">
        <v>89</v>
      </c>
      <c r="B29" s="115"/>
      <c r="C29" s="109">
        <f t="shared" si="1"/>
        <v>37</v>
      </c>
      <c r="D29" s="113">
        <v>0</v>
      </c>
      <c r="E29" s="113">
        <v>37</v>
      </c>
      <c r="F29" s="113">
        <v>0</v>
      </c>
      <c r="G29" s="113">
        <v>0</v>
      </c>
      <c r="H29" s="113">
        <v>0</v>
      </c>
      <c r="I29" s="113">
        <v>0</v>
      </c>
      <c r="J29" s="181">
        <v>0</v>
      </c>
    </row>
    <row r="30" spans="1:10" ht="12.75" customHeight="1" x14ac:dyDescent="0.35">
      <c r="A30" s="116" t="s">
        <v>2006</v>
      </c>
    </row>
    <row r="31" spans="1:10" ht="12.75" customHeight="1" x14ac:dyDescent="0.35">
      <c r="A31" s="116" t="s">
        <v>301</v>
      </c>
    </row>
    <row r="32" spans="1:10" ht="15" customHeight="1" x14ac:dyDescent="0.35">
      <c r="A32" s="1376" t="s">
        <v>302</v>
      </c>
      <c r="B32" s="1376"/>
      <c r="C32" s="1376"/>
      <c r="D32" s="1376"/>
      <c r="E32" s="1376"/>
      <c r="F32" s="1376"/>
      <c r="G32" s="1376"/>
      <c r="H32" s="1376"/>
      <c r="I32" s="1376"/>
      <c r="J32" s="1376"/>
    </row>
    <row r="33" spans="1:1" ht="12.75" customHeight="1" x14ac:dyDescent="0.35">
      <c r="A33" s="116"/>
    </row>
    <row r="34" spans="1:1" ht="12.75" customHeight="1" x14ac:dyDescent="0.35">
      <c r="A34" s="116"/>
    </row>
  </sheetData>
  <mergeCells count="13">
    <mergeCell ref="H1:J2"/>
    <mergeCell ref="A6:B8"/>
    <mergeCell ref="A5:K5"/>
    <mergeCell ref="D6:J6"/>
    <mergeCell ref="A32:J32"/>
    <mergeCell ref="C6:C8"/>
    <mergeCell ref="D7:D8"/>
    <mergeCell ref="E7:E8"/>
    <mergeCell ref="F7:F8"/>
    <mergeCell ref="G7:G8"/>
    <mergeCell ref="H7:H8"/>
    <mergeCell ref="I7:I8"/>
    <mergeCell ref="J7:J8"/>
  </mergeCells>
  <printOptions horizontalCentered="1"/>
  <pageMargins left="0.75" right="0.75" top="0.98402777777777795" bottom="0.98402777777777795" header="0.51180555555555496" footer="0.51180555555555496"/>
  <pageSetup paperSize="9" firstPageNumber="0" orientation="portrait" useFirstPageNumber="1"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sheetPr>
  <dimension ref="A1:BA89"/>
  <sheetViews>
    <sheetView showGridLines="0" showRowColHeaders="0" zoomScale="81" zoomScaleNormal="81" workbookViewId="0">
      <selection activeCell="C11" sqref="C11"/>
    </sheetView>
  </sheetViews>
  <sheetFormatPr baseColWidth="10" defaultColWidth="10.69140625" defaultRowHeight="21" x14ac:dyDescent="0.35"/>
  <cols>
    <col min="1" max="1" width="17" customWidth="1"/>
    <col min="2" max="2" width="7.07421875" customWidth="1"/>
    <col min="3" max="3" width="7.4609375" customWidth="1"/>
    <col min="4" max="4" width="8.3046875" customWidth="1"/>
    <col min="5" max="5" width="3.15234375" customWidth="1"/>
    <col min="6" max="6" width="2.765625" customWidth="1"/>
    <col min="7" max="7" width="3.53515625" customWidth="1"/>
    <col min="8" max="9" width="3.07421875" customWidth="1"/>
    <col min="10" max="10" width="3" customWidth="1"/>
    <col min="11" max="11" width="2.765625" customWidth="1"/>
    <col min="12" max="12" width="3.07421875" customWidth="1"/>
    <col min="13" max="14" width="3.4609375" customWidth="1"/>
    <col min="15" max="15" width="3.921875" customWidth="1"/>
    <col min="16" max="16" width="3.765625" customWidth="1"/>
    <col min="17" max="17" width="3.69140625" customWidth="1"/>
    <col min="18" max="18" width="3.53515625" customWidth="1"/>
    <col min="19" max="19" width="3.765625" customWidth="1"/>
    <col min="20" max="20" width="3.4609375" customWidth="1"/>
    <col min="21" max="21" width="4" customWidth="1"/>
    <col min="22" max="22" width="3.765625" customWidth="1"/>
    <col min="23" max="24" width="3.3046875" customWidth="1"/>
    <col min="25" max="25" width="4.15234375" customWidth="1"/>
    <col min="26" max="26" width="3.4609375" customWidth="1"/>
    <col min="27" max="27" width="3.3046875" customWidth="1"/>
    <col min="28" max="28" width="3.23046875" customWidth="1"/>
    <col min="29" max="29" width="3.3046875" customWidth="1"/>
    <col min="30" max="30" width="3.23046875" customWidth="1"/>
    <col min="31" max="31" width="3.765625" customWidth="1"/>
    <col min="32" max="32" width="5.15234375" customWidth="1"/>
    <col min="33" max="34" width="3.4609375" customWidth="1"/>
    <col min="35" max="35" width="2.765625" customWidth="1"/>
    <col min="36" max="36" width="3.69140625" customWidth="1"/>
    <col min="37" max="37" width="2.765625" customWidth="1"/>
    <col min="38" max="38" width="2.53515625" customWidth="1"/>
    <col min="39" max="39" width="2.69140625" customWidth="1"/>
    <col min="40" max="41" width="2.765625" customWidth="1"/>
    <col min="42" max="42" width="3.23046875" customWidth="1"/>
    <col min="43" max="43" width="3.921875" customWidth="1"/>
    <col min="44" max="44" width="2.921875" customWidth="1"/>
    <col min="45" max="46" width="2.69140625" customWidth="1"/>
  </cols>
  <sheetData>
    <row r="1" spans="1:53" x14ac:dyDescent="0.35">
      <c r="A1" s="10" t="s">
        <v>2003</v>
      </c>
      <c r="B1" s="111"/>
      <c r="C1" s="111"/>
      <c r="D1" s="111"/>
      <c r="E1" s="111"/>
      <c r="F1" s="111"/>
      <c r="G1" s="111"/>
      <c r="H1" s="111"/>
      <c r="I1" s="111"/>
      <c r="J1" s="111"/>
      <c r="K1" s="111"/>
      <c r="L1" s="111"/>
      <c r="M1" s="1300" t="s">
        <v>117</v>
      </c>
      <c r="N1" s="1300"/>
      <c r="O1" s="1300"/>
      <c r="P1" s="1300"/>
      <c r="Q1" s="1300"/>
      <c r="R1" s="1300"/>
      <c r="S1" s="508"/>
      <c r="T1" s="508"/>
      <c r="U1" s="508"/>
      <c r="V1" s="508"/>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row>
    <row r="2" spans="1:53" ht="9.75" customHeight="1" x14ac:dyDescent="0.35">
      <c r="A2" s="111"/>
      <c r="B2" s="111"/>
      <c r="C2" s="111"/>
      <c r="D2" s="111"/>
      <c r="E2" s="111"/>
      <c r="F2" s="111"/>
      <c r="G2" s="111"/>
      <c r="H2" s="111"/>
      <c r="I2" s="111"/>
      <c r="J2" s="111"/>
      <c r="K2" s="111"/>
      <c r="L2" s="111"/>
      <c r="M2" s="1300"/>
      <c r="N2" s="1300"/>
      <c r="O2" s="1300"/>
      <c r="P2" s="1300"/>
      <c r="Q2" s="1300"/>
      <c r="R2" s="1300"/>
      <c r="S2" s="508"/>
      <c r="T2" s="508"/>
      <c r="U2" s="508"/>
      <c r="V2" s="508"/>
      <c r="W2" s="508"/>
      <c r="X2" s="508"/>
      <c r="Y2" s="508"/>
      <c r="Z2" s="508"/>
      <c r="AA2" s="508"/>
      <c r="AB2" s="508"/>
      <c r="AC2" s="508"/>
      <c r="AD2" s="508"/>
      <c r="AE2" s="508"/>
      <c r="AF2" s="508"/>
      <c r="AG2" s="508"/>
      <c r="AH2" s="508"/>
      <c r="AI2" s="508"/>
      <c r="AJ2" s="508"/>
      <c r="AK2" s="508"/>
      <c r="AL2" s="508"/>
      <c r="AM2" s="508"/>
      <c r="AN2" s="508"/>
      <c r="AO2" s="508"/>
      <c r="AP2" s="508"/>
      <c r="AQ2" s="508"/>
      <c r="AR2" s="508"/>
      <c r="AS2" s="508"/>
      <c r="AT2" s="508"/>
      <c r="AU2" s="508"/>
      <c r="AV2" s="508"/>
      <c r="AW2" s="508"/>
      <c r="AX2" s="508"/>
      <c r="AY2" s="508"/>
      <c r="AZ2" s="508"/>
      <c r="BA2" s="508"/>
    </row>
    <row r="3" spans="1:53" x14ac:dyDescent="0.35">
      <c r="A3" s="137" t="s">
        <v>303</v>
      </c>
      <c r="B3" s="111"/>
      <c r="C3" s="111"/>
      <c r="D3" s="111"/>
      <c r="E3" s="111"/>
      <c r="F3" s="111"/>
      <c r="G3" s="111"/>
      <c r="H3" s="111"/>
      <c r="I3" s="111"/>
      <c r="J3" s="111"/>
      <c r="K3" s="111"/>
      <c r="L3" s="111"/>
      <c r="M3" s="111"/>
      <c r="N3" s="111"/>
      <c r="O3" s="111"/>
      <c r="P3" s="111"/>
      <c r="Q3" s="508"/>
      <c r="R3" s="508"/>
      <c r="S3" s="508"/>
      <c r="T3" s="508"/>
      <c r="U3" s="508"/>
      <c r="V3" s="508"/>
      <c r="W3" s="508"/>
      <c r="X3" s="508"/>
      <c r="Y3" s="508"/>
      <c r="Z3" s="508"/>
      <c r="AA3" s="508"/>
      <c r="AB3" s="508"/>
      <c r="AC3" s="508"/>
      <c r="AD3" s="508"/>
      <c r="AE3" s="508"/>
      <c r="AF3" s="508"/>
      <c r="AG3" s="508"/>
      <c r="AH3" s="508"/>
      <c r="AI3" s="508"/>
      <c r="AJ3" s="508"/>
      <c r="AK3" s="508"/>
      <c r="AL3" s="508"/>
      <c r="AM3" s="508"/>
      <c r="AN3" s="508"/>
      <c r="AO3" s="508"/>
      <c r="AP3" s="508"/>
      <c r="AQ3" s="508"/>
      <c r="AR3" s="508"/>
      <c r="AS3" s="508"/>
      <c r="AT3" s="508"/>
      <c r="AU3" s="508"/>
      <c r="AV3" s="508"/>
      <c r="AW3" s="508"/>
      <c r="AX3" s="508"/>
      <c r="AY3" s="508"/>
      <c r="AZ3" s="508"/>
      <c r="BA3" s="508"/>
    </row>
    <row r="4" spans="1:53" ht="12" customHeight="1" x14ac:dyDescent="0.35">
      <c r="A4" s="71"/>
      <c r="B4" s="111"/>
      <c r="C4" s="111"/>
      <c r="D4" s="111"/>
      <c r="E4" s="111"/>
      <c r="F4" s="111"/>
      <c r="G4" s="111"/>
      <c r="H4" s="111"/>
      <c r="I4" s="111"/>
      <c r="J4" s="111"/>
      <c r="K4" s="111"/>
      <c r="L4" s="111"/>
      <c r="M4" s="111"/>
      <c r="N4" s="111"/>
      <c r="O4" s="111"/>
      <c r="P4" s="111"/>
      <c r="Q4" s="508"/>
      <c r="R4" s="508"/>
      <c r="S4" s="508"/>
      <c r="T4" s="508"/>
      <c r="U4" s="508"/>
      <c r="V4" s="508"/>
      <c r="W4" s="508"/>
      <c r="X4" s="508"/>
      <c r="Y4" s="508"/>
      <c r="Z4" s="508"/>
      <c r="AA4" s="508"/>
      <c r="AB4" s="508"/>
      <c r="AC4" s="508"/>
      <c r="AD4" s="508"/>
      <c r="AE4" s="508"/>
      <c r="AF4" s="508"/>
      <c r="AG4" s="508"/>
      <c r="AH4" s="508"/>
      <c r="AI4" s="508"/>
      <c r="AJ4" s="508"/>
      <c r="AK4" s="508"/>
      <c r="AL4" s="508"/>
      <c r="AM4" s="508"/>
      <c r="AN4" s="508"/>
      <c r="AO4" s="508"/>
      <c r="AP4" s="508"/>
      <c r="AQ4" s="508"/>
      <c r="AR4" s="508"/>
      <c r="AS4" s="508"/>
      <c r="AT4" s="508"/>
      <c r="AU4" s="508"/>
      <c r="AV4" s="508"/>
      <c r="AW4" s="508"/>
      <c r="AX4" s="508"/>
      <c r="AY4" s="508"/>
    </row>
    <row r="5" spans="1:53" ht="27.75" customHeight="1" x14ac:dyDescent="0.35">
      <c r="A5" s="1393" t="s">
        <v>304</v>
      </c>
      <c r="B5" s="1393"/>
      <c r="C5" s="1393"/>
      <c r="D5" s="1393"/>
      <c r="E5" s="1393"/>
      <c r="F5" s="1393"/>
      <c r="G5" s="1393"/>
      <c r="H5" s="1393"/>
      <c r="I5" s="1393"/>
      <c r="J5" s="1393"/>
      <c r="K5" s="1393"/>
      <c r="L5" s="1393"/>
      <c r="M5" s="1393"/>
      <c r="N5" s="1393"/>
      <c r="O5" s="1393"/>
      <c r="P5" s="1393"/>
      <c r="Q5" s="508"/>
      <c r="R5" s="508"/>
      <c r="S5" s="508"/>
      <c r="T5" s="508"/>
      <c r="U5" s="508"/>
      <c r="V5" s="508"/>
      <c r="W5" s="508"/>
      <c r="X5" s="508"/>
      <c r="Y5" s="508"/>
      <c r="Z5" s="508"/>
      <c r="AA5" s="508"/>
      <c r="AB5" s="508"/>
      <c r="AC5" s="508"/>
      <c r="AD5" s="508"/>
      <c r="AE5" s="508"/>
      <c r="AF5" s="508"/>
      <c r="AG5" s="508"/>
      <c r="AH5" s="508"/>
      <c r="AI5" s="508"/>
      <c r="AJ5" s="508"/>
      <c r="AK5" s="508"/>
      <c r="AL5" s="508"/>
      <c r="AM5" s="508"/>
      <c r="AN5" s="508"/>
      <c r="AO5" s="508"/>
      <c r="AP5" s="508"/>
      <c r="AQ5" s="508"/>
      <c r="AR5" s="508"/>
      <c r="AS5" s="508"/>
      <c r="AT5" s="508"/>
      <c r="AU5" s="508"/>
      <c r="AV5" s="508"/>
      <c r="AW5" s="508"/>
      <c r="AX5" s="508"/>
      <c r="AY5" s="508"/>
    </row>
    <row r="6" spans="1:53" ht="18" customHeight="1" x14ac:dyDescent="0.35">
      <c r="A6" s="1350" t="s">
        <v>60</v>
      </c>
      <c r="B6" s="1302" t="s">
        <v>305</v>
      </c>
      <c r="C6" s="1302" t="s">
        <v>306</v>
      </c>
      <c r="D6" s="1302" t="s">
        <v>307</v>
      </c>
      <c r="E6" s="1353" t="s">
        <v>145</v>
      </c>
      <c r="F6" s="1353"/>
      <c r="G6" s="1353"/>
      <c r="H6" s="1353"/>
      <c r="I6" s="1353"/>
      <c r="J6" s="1353"/>
      <c r="K6" s="1353"/>
      <c r="L6" s="1353"/>
      <c r="M6" s="1353"/>
      <c r="N6" s="1353"/>
      <c r="O6" s="1353"/>
      <c r="P6" s="1353"/>
      <c r="Q6" s="1353"/>
      <c r="R6" s="1353"/>
      <c r="S6" s="1353"/>
      <c r="T6" s="1353"/>
      <c r="U6" s="1353"/>
      <c r="V6" s="1353"/>
      <c r="W6" s="1353"/>
      <c r="X6" s="1353"/>
      <c r="Y6" s="1353"/>
      <c r="Z6" s="1353"/>
      <c r="AA6" s="1353"/>
      <c r="AB6" s="1353"/>
      <c r="AC6" s="1353"/>
      <c r="AD6" s="1353"/>
      <c r="AE6" s="1353"/>
      <c r="AF6" s="1353"/>
      <c r="AG6" s="1353"/>
      <c r="AH6" s="1353"/>
      <c r="AI6" s="1353"/>
      <c r="AJ6" s="1353"/>
      <c r="AK6" s="1353"/>
      <c r="AL6" s="1353"/>
      <c r="AM6" s="1353"/>
      <c r="AN6" s="1353"/>
      <c r="AO6" s="1353"/>
      <c r="AP6" s="1353"/>
      <c r="AQ6" s="1353"/>
      <c r="AR6" s="1353"/>
      <c r="AS6" s="1353"/>
      <c r="AT6" s="1353"/>
      <c r="AU6" s="508"/>
      <c r="AV6" s="508"/>
      <c r="AW6" s="508"/>
      <c r="AX6" s="508"/>
      <c r="AY6" s="508"/>
    </row>
    <row r="7" spans="1:53" ht="27" customHeight="1" x14ac:dyDescent="0.35">
      <c r="A7" s="1350"/>
      <c r="B7" s="1302"/>
      <c r="C7" s="1302"/>
      <c r="D7" s="1302"/>
      <c r="E7" s="1318" t="s">
        <v>308</v>
      </c>
      <c r="F7" s="1318"/>
      <c r="G7" s="1318" t="s">
        <v>132</v>
      </c>
      <c r="H7" s="1318"/>
      <c r="I7" s="1318" t="s">
        <v>133</v>
      </c>
      <c r="J7" s="1318"/>
      <c r="K7" s="1318" t="s">
        <v>134</v>
      </c>
      <c r="L7" s="1318"/>
      <c r="M7" s="1318" t="s">
        <v>152</v>
      </c>
      <c r="N7" s="1318"/>
      <c r="O7" s="1318" t="s">
        <v>309</v>
      </c>
      <c r="P7" s="1318"/>
      <c r="Q7" s="1318" t="s">
        <v>310</v>
      </c>
      <c r="R7" s="1318"/>
      <c r="S7" s="1318" t="s">
        <v>311</v>
      </c>
      <c r="T7" s="1318"/>
      <c r="U7" s="1318" t="s">
        <v>312</v>
      </c>
      <c r="V7" s="1318"/>
      <c r="W7" s="1318" t="s">
        <v>313</v>
      </c>
      <c r="X7" s="1318"/>
      <c r="Y7" s="1318" t="s">
        <v>314</v>
      </c>
      <c r="Z7" s="1318"/>
      <c r="AA7" s="1318" t="s">
        <v>315</v>
      </c>
      <c r="AB7" s="1318"/>
      <c r="AC7" s="1318" t="s">
        <v>316</v>
      </c>
      <c r="AD7" s="1318"/>
      <c r="AE7" s="1318" t="s">
        <v>317</v>
      </c>
      <c r="AF7" s="1318"/>
      <c r="AG7" s="1318" t="s">
        <v>318</v>
      </c>
      <c r="AH7" s="1318"/>
      <c r="AI7" s="1318" t="s">
        <v>319</v>
      </c>
      <c r="AJ7" s="1318"/>
      <c r="AK7" s="1318" t="s">
        <v>320</v>
      </c>
      <c r="AL7" s="1318"/>
      <c r="AM7" s="1318" t="s">
        <v>321</v>
      </c>
      <c r="AN7" s="1318"/>
      <c r="AO7" s="1318" t="s">
        <v>322</v>
      </c>
      <c r="AP7" s="1318"/>
      <c r="AQ7" s="1318" t="s">
        <v>323</v>
      </c>
      <c r="AR7" s="1318"/>
      <c r="AS7" s="1318" t="s">
        <v>324</v>
      </c>
      <c r="AT7" s="1318"/>
      <c r="AU7" s="508"/>
      <c r="AV7" s="508"/>
      <c r="AW7" s="508"/>
      <c r="AX7" s="508"/>
      <c r="AY7" s="508"/>
    </row>
    <row r="8" spans="1:53" ht="16.5" customHeight="1" x14ac:dyDescent="0.35">
      <c r="A8" s="1350"/>
      <c r="B8" s="1302"/>
      <c r="C8" s="1302"/>
      <c r="D8" s="1302"/>
      <c r="E8" s="1390" t="s">
        <v>111</v>
      </c>
      <c r="F8" s="1390"/>
      <c r="G8" s="1390"/>
      <c r="H8" s="1390"/>
      <c r="I8" s="1390"/>
      <c r="J8" s="1390"/>
      <c r="K8" s="1390"/>
      <c r="L8" s="1390"/>
      <c r="M8" s="1390"/>
      <c r="N8" s="1390"/>
      <c r="O8" s="1390"/>
      <c r="P8" s="1390"/>
      <c r="Q8" s="1390"/>
      <c r="R8" s="1390"/>
      <c r="S8" s="1390"/>
      <c r="T8" s="1390"/>
      <c r="U8" s="1390"/>
      <c r="V8" s="1390"/>
      <c r="W8" s="1390"/>
      <c r="X8" s="1390"/>
      <c r="Y8" s="1390"/>
      <c r="Z8" s="1390"/>
      <c r="AA8" s="1390"/>
      <c r="AB8" s="1390"/>
      <c r="AC8" s="1390"/>
      <c r="AD8" s="1390"/>
      <c r="AE8" s="1390"/>
      <c r="AF8" s="1390"/>
      <c r="AG8" s="1390"/>
      <c r="AH8" s="1390"/>
      <c r="AI8" s="1390"/>
      <c r="AJ8" s="1390"/>
      <c r="AK8" s="1390"/>
      <c r="AL8" s="1390"/>
      <c r="AM8" s="1390"/>
      <c r="AN8" s="1390"/>
      <c r="AO8" s="1390"/>
      <c r="AP8" s="1390"/>
      <c r="AQ8" s="1390"/>
      <c r="AR8" s="1390"/>
      <c r="AS8" s="1390"/>
      <c r="AT8" s="1390"/>
      <c r="AU8" s="508"/>
      <c r="AV8" s="508"/>
      <c r="AW8" s="508"/>
      <c r="AX8" s="508"/>
      <c r="AY8" s="508"/>
    </row>
    <row r="9" spans="1:53" ht="12.75" customHeight="1" x14ac:dyDescent="0.35">
      <c r="A9" s="1350"/>
      <c r="B9" s="1302"/>
      <c r="C9" s="1302"/>
      <c r="D9" s="1302"/>
      <c r="E9" s="1318" t="s">
        <v>115</v>
      </c>
      <c r="F9" s="1318" t="s">
        <v>114</v>
      </c>
      <c r="G9" s="1318" t="s">
        <v>115</v>
      </c>
      <c r="H9" s="1318" t="s">
        <v>114</v>
      </c>
      <c r="I9" s="1318" t="s">
        <v>115</v>
      </c>
      <c r="J9" s="1318" t="s">
        <v>114</v>
      </c>
      <c r="K9" s="1318" t="s">
        <v>115</v>
      </c>
      <c r="L9" s="1318" t="s">
        <v>114</v>
      </c>
      <c r="M9" s="1318" t="s">
        <v>115</v>
      </c>
      <c r="N9" s="1318" t="s">
        <v>114</v>
      </c>
      <c r="O9" s="1318" t="s">
        <v>115</v>
      </c>
      <c r="P9" s="1318" t="s">
        <v>114</v>
      </c>
      <c r="Q9" s="1318" t="s">
        <v>115</v>
      </c>
      <c r="R9" s="1318" t="s">
        <v>114</v>
      </c>
      <c r="S9" s="1318" t="s">
        <v>115</v>
      </c>
      <c r="T9" s="1318" t="s">
        <v>114</v>
      </c>
      <c r="U9" s="1318" t="s">
        <v>115</v>
      </c>
      <c r="V9" s="1318" t="s">
        <v>114</v>
      </c>
      <c r="W9" s="1318" t="s">
        <v>115</v>
      </c>
      <c r="X9" s="1318" t="s">
        <v>114</v>
      </c>
      <c r="Y9" s="1318" t="s">
        <v>115</v>
      </c>
      <c r="Z9" s="1318" t="s">
        <v>114</v>
      </c>
      <c r="AA9" s="1318" t="s">
        <v>115</v>
      </c>
      <c r="AB9" s="1318" t="s">
        <v>114</v>
      </c>
      <c r="AC9" s="1318" t="s">
        <v>115</v>
      </c>
      <c r="AD9" s="1318" t="s">
        <v>114</v>
      </c>
      <c r="AE9" s="1318" t="s">
        <v>115</v>
      </c>
      <c r="AF9" s="1318" t="s">
        <v>114</v>
      </c>
      <c r="AG9" s="1318" t="s">
        <v>115</v>
      </c>
      <c r="AH9" s="1318" t="s">
        <v>114</v>
      </c>
      <c r="AI9" s="1318" t="s">
        <v>115</v>
      </c>
      <c r="AJ9" s="1318" t="s">
        <v>114</v>
      </c>
      <c r="AK9" s="1318" t="s">
        <v>115</v>
      </c>
      <c r="AL9" s="1318" t="s">
        <v>114</v>
      </c>
      <c r="AM9" s="1318" t="s">
        <v>115</v>
      </c>
      <c r="AN9" s="1318" t="s">
        <v>114</v>
      </c>
      <c r="AO9" s="1318" t="s">
        <v>115</v>
      </c>
      <c r="AP9" s="1318" t="s">
        <v>114</v>
      </c>
      <c r="AQ9" s="1318" t="s">
        <v>115</v>
      </c>
      <c r="AR9" s="1318" t="s">
        <v>114</v>
      </c>
      <c r="AS9" s="1318" t="s">
        <v>115</v>
      </c>
      <c r="AT9" s="1318" t="s">
        <v>114</v>
      </c>
      <c r="AU9" s="508"/>
      <c r="AV9" s="508"/>
      <c r="AW9" s="508"/>
      <c r="AX9" s="508"/>
      <c r="AY9" s="508"/>
    </row>
    <row r="10" spans="1:53" ht="9" customHeight="1" x14ac:dyDescent="0.35">
      <c r="A10" s="1350"/>
      <c r="B10" s="1302"/>
      <c r="C10" s="1302"/>
      <c r="D10" s="1302"/>
      <c r="E10" s="1318"/>
      <c r="F10" s="1318"/>
      <c r="G10" s="1318"/>
      <c r="H10" s="1318"/>
      <c r="I10" s="1318"/>
      <c r="J10" s="1318"/>
      <c r="K10" s="1318"/>
      <c r="L10" s="1318"/>
      <c r="M10" s="1318"/>
      <c r="N10" s="1318"/>
      <c r="O10" s="1318"/>
      <c r="P10" s="1318"/>
      <c r="Q10" s="1318"/>
      <c r="R10" s="1318"/>
      <c r="S10" s="1318"/>
      <c r="T10" s="1318"/>
      <c r="U10" s="1318"/>
      <c r="V10" s="1318"/>
      <c r="W10" s="1318"/>
      <c r="X10" s="1318"/>
      <c r="Y10" s="1318"/>
      <c r="Z10" s="1318"/>
      <c r="AA10" s="1318"/>
      <c r="AB10" s="1318"/>
      <c r="AC10" s="1318"/>
      <c r="AD10" s="1318"/>
      <c r="AE10" s="1318"/>
      <c r="AF10" s="1318"/>
      <c r="AG10" s="1318"/>
      <c r="AH10" s="1318"/>
      <c r="AI10" s="1318"/>
      <c r="AJ10" s="1318"/>
      <c r="AK10" s="1318"/>
      <c r="AL10" s="1318"/>
      <c r="AM10" s="1318"/>
      <c r="AN10" s="1318"/>
      <c r="AO10" s="1318"/>
      <c r="AP10" s="1318"/>
      <c r="AQ10" s="1318"/>
      <c r="AR10" s="1318"/>
      <c r="AS10" s="1318"/>
      <c r="AT10" s="1318"/>
      <c r="AU10" s="508"/>
      <c r="AV10" s="508"/>
      <c r="AW10" s="508"/>
      <c r="AX10" s="508"/>
      <c r="AY10" s="508"/>
    </row>
    <row r="11" spans="1:53" x14ac:dyDescent="0.35">
      <c r="A11" s="109" t="s">
        <v>61</v>
      </c>
      <c r="B11" s="63">
        <f t="shared" ref="B11:B31" si="0">C11+D11</f>
        <v>5637</v>
      </c>
      <c r="C11" s="63">
        <f t="shared" ref="C11:C31" si="1">E11+G11+I11+K11+M11+O11+Q11+S11+U11+W11+Y11+AA11+AC11+AE11+AG11+AI11+AK11+AM11+AO11+AQ11+AS11</f>
        <v>2057</v>
      </c>
      <c r="D11" s="63">
        <f t="shared" ref="D11:D31" si="2">F11+H11+J11+L11+N11+P11+R11+T11+V11+X11+Z11+AB11+AD11+AF11+AH11+AJ11+AL11+AN11+AP11+AR11+AT11</f>
        <v>3580</v>
      </c>
      <c r="E11" s="515">
        <f t="shared" ref="E11:AT11" si="3">SUM(E12:E13)</f>
        <v>3</v>
      </c>
      <c r="F11" s="515">
        <f t="shared" si="3"/>
        <v>1</v>
      </c>
      <c r="G11" s="515">
        <f t="shared" si="3"/>
        <v>2</v>
      </c>
      <c r="H11" s="515">
        <f t="shared" si="3"/>
        <v>8</v>
      </c>
      <c r="I11" s="515">
        <f t="shared" si="3"/>
        <v>6</v>
      </c>
      <c r="J11" s="515">
        <f t="shared" si="3"/>
        <v>31</v>
      </c>
      <c r="K11" s="515">
        <f t="shared" si="3"/>
        <v>24</v>
      </c>
      <c r="L11" s="515">
        <f t="shared" si="3"/>
        <v>55</v>
      </c>
      <c r="M11" s="515">
        <f t="shared" si="3"/>
        <v>72</v>
      </c>
      <c r="N11" s="515">
        <f t="shared" si="3"/>
        <v>105</v>
      </c>
      <c r="O11" s="515">
        <f t="shared" si="3"/>
        <v>112</v>
      </c>
      <c r="P11" s="515">
        <f t="shared" si="3"/>
        <v>172</v>
      </c>
      <c r="Q11" s="515">
        <f t="shared" si="3"/>
        <v>127</v>
      </c>
      <c r="R11" s="515">
        <f t="shared" si="3"/>
        <v>261</v>
      </c>
      <c r="S11" s="515">
        <f t="shared" si="3"/>
        <v>148</v>
      </c>
      <c r="T11" s="515">
        <f t="shared" si="3"/>
        <v>311</v>
      </c>
      <c r="U11" s="515">
        <f t="shared" si="3"/>
        <v>208</v>
      </c>
      <c r="V11" s="515">
        <f t="shared" si="3"/>
        <v>346</v>
      </c>
      <c r="W11" s="515">
        <f t="shared" si="3"/>
        <v>213</v>
      </c>
      <c r="X11" s="515">
        <f t="shared" si="3"/>
        <v>379</v>
      </c>
      <c r="Y11" s="515">
        <f t="shared" si="3"/>
        <v>227</v>
      </c>
      <c r="Z11" s="515">
        <f t="shared" si="3"/>
        <v>428</v>
      </c>
      <c r="AA11" s="515">
        <f t="shared" si="3"/>
        <v>254</v>
      </c>
      <c r="AB11" s="515">
        <f t="shared" si="3"/>
        <v>439</v>
      </c>
      <c r="AC11" s="515">
        <f t="shared" si="3"/>
        <v>205</v>
      </c>
      <c r="AD11" s="515">
        <f t="shared" si="3"/>
        <v>333</v>
      </c>
      <c r="AE11" s="515">
        <f t="shared" si="3"/>
        <v>159</v>
      </c>
      <c r="AF11" s="515">
        <f t="shared" si="3"/>
        <v>262</v>
      </c>
      <c r="AG11" s="515">
        <f t="shared" si="3"/>
        <v>125</v>
      </c>
      <c r="AH11" s="515">
        <f t="shared" si="3"/>
        <v>178</v>
      </c>
      <c r="AI11" s="515">
        <f t="shared" si="3"/>
        <v>82</v>
      </c>
      <c r="AJ11" s="515">
        <f t="shared" si="3"/>
        <v>121</v>
      </c>
      <c r="AK11" s="515">
        <f t="shared" si="3"/>
        <v>44</v>
      </c>
      <c r="AL11" s="515">
        <f t="shared" si="3"/>
        <v>78</v>
      </c>
      <c r="AM11" s="515">
        <f t="shared" si="3"/>
        <v>19</v>
      </c>
      <c r="AN11" s="515">
        <f t="shared" si="3"/>
        <v>27</v>
      </c>
      <c r="AO11" s="515">
        <f t="shared" si="3"/>
        <v>8</v>
      </c>
      <c r="AP11" s="515">
        <f t="shared" si="3"/>
        <v>12</v>
      </c>
      <c r="AQ11" s="515">
        <f t="shared" si="3"/>
        <v>8</v>
      </c>
      <c r="AR11" s="515">
        <f t="shared" si="3"/>
        <v>14</v>
      </c>
      <c r="AS11" s="515">
        <f t="shared" si="3"/>
        <v>11</v>
      </c>
      <c r="AT11" s="515">
        <f t="shared" si="3"/>
        <v>19</v>
      </c>
      <c r="AU11" s="508"/>
      <c r="AV11" s="508"/>
      <c r="AW11" s="508"/>
      <c r="AX11" s="508"/>
      <c r="AY11" s="508"/>
    </row>
    <row r="12" spans="1:53" x14ac:dyDescent="0.35">
      <c r="A12" s="112" t="s">
        <v>70</v>
      </c>
      <c r="B12" s="63">
        <f t="shared" si="0"/>
        <v>2350</v>
      </c>
      <c r="C12" s="63">
        <f t="shared" si="1"/>
        <v>857</v>
      </c>
      <c r="D12" s="63">
        <f t="shared" si="2"/>
        <v>1493</v>
      </c>
      <c r="E12" s="511">
        <v>2</v>
      </c>
      <c r="F12" s="511">
        <v>0</v>
      </c>
      <c r="G12" s="511">
        <v>2</v>
      </c>
      <c r="H12" s="511">
        <v>5</v>
      </c>
      <c r="I12" s="511">
        <v>4</v>
      </c>
      <c r="J12" s="511">
        <v>17</v>
      </c>
      <c r="K12" s="511">
        <v>9</v>
      </c>
      <c r="L12" s="511">
        <v>20</v>
      </c>
      <c r="M12" s="511">
        <v>25</v>
      </c>
      <c r="N12" s="511">
        <v>39</v>
      </c>
      <c r="O12" s="511">
        <v>42</v>
      </c>
      <c r="P12" s="511">
        <v>62</v>
      </c>
      <c r="Q12" s="511">
        <v>49</v>
      </c>
      <c r="R12" s="511">
        <v>100</v>
      </c>
      <c r="S12" s="511">
        <v>57</v>
      </c>
      <c r="T12" s="511">
        <v>120</v>
      </c>
      <c r="U12" s="511">
        <v>87</v>
      </c>
      <c r="V12" s="511">
        <v>129</v>
      </c>
      <c r="W12" s="511">
        <v>87</v>
      </c>
      <c r="X12" s="511">
        <v>167</v>
      </c>
      <c r="Y12" s="511">
        <v>79</v>
      </c>
      <c r="Z12" s="511">
        <v>161</v>
      </c>
      <c r="AA12" s="511">
        <v>109</v>
      </c>
      <c r="AB12" s="511">
        <v>181</v>
      </c>
      <c r="AC12" s="511">
        <v>82</v>
      </c>
      <c r="AD12" s="511">
        <v>134</v>
      </c>
      <c r="AE12" s="511">
        <v>59</v>
      </c>
      <c r="AF12" s="511">
        <v>122</v>
      </c>
      <c r="AG12" s="511">
        <v>59</v>
      </c>
      <c r="AH12" s="511">
        <v>77</v>
      </c>
      <c r="AI12" s="511">
        <v>47</v>
      </c>
      <c r="AJ12" s="511">
        <v>64</v>
      </c>
      <c r="AK12" s="511">
        <v>28</v>
      </c>
      <c r="AL12" s="511">
        <v>53</v>
      </c>
      <c r="AM12" s="511">
        <v>16</v>
      </c>
      <c r="AN12" s="511">
        <v>16</v>
      </c>
      <c r="AO12" s="511">
        <v>4</v>
      </c>
      <c r="AP12" s="511">
        <v>7</v>
      </c>
      <c r="AQ12" s="511">
        <v>6</v>
      </c>
      <c r="AR12" s="511">
        <v>7</v>
      </c>
      <c r="AS12" s="511">
        <v>4</v>
      </c>
      <c r="AT12" s="511">
        <v>12</v>
      </c>
      <c r="AU12" s="508"/>
      <c r="AV12" s="508"/>
      <c r="AW12" s="508"/>
      <c r="AX12" s="508"/>
      <c r="AY12" s="508"/>
    </row>
    <row r="13" spans="1:53" x14ac:dyDescent="0.35">
      <c r="A13" s="113" t="s">
        <v>71</v>
      </c>
      <c r="B13" s="63">
        <f t="shared" si="0"/>
        <v>3287</v>
      </c>
      <c r="C13" s="63">
        <f t="shared" si="1"/>
        <v>1200</v>
      </c>
      <c r="D13" s="63">
        <f t="shared" si="2"/>
        <v>2087</v>
      </c>
      <c r="E13" s="511">
        <f t="shared" ref="E13:AT13" si="4">SUM(E14:E31)</f>
        <v>1</v>
      </c>
      <c r="F13" s="511">
        <f t="shared" si="4"/>
        <v>1</v>
      </c>
      <c r="G13" s="511">
        <f t="shared" si="4"/>
        <v>0</v>
      </c>
      <c r="H13" s="511">
        <f t="shared" si="4"/>
        <v>3</v>
      </c>
      <c r="I13" s="511">
        <f t="shared" si="4"/>
        <v>2</v>
      </c>
      <c r="J13" s="511">
        <f t="shared" si="4"/>
        <v>14</v>
      </c>
      <c r="K13" s="511">
        <f t="shared" si="4"/>
        <v>15</v>
      </c>
      <c r="L13" s="511">
        <f t="shared" si="4"/>
        <v>35</v>
      </c>
      <c r="M13" s="511">
        <f t="shared" si="4"/>
        <v>47</v>
      </c>
      <c r="N13" s="511">
        <f t="shared" si="4"/>
        <v>66</v>
      </c>
      <c r="O13" s="511">
        <f t="shared" si="4"/>
        <v>70</v>
      </c>
      <c r="P13" s="511">
        <f t="shared" si="4"/>
        <v>110</v>
      </c>
      <c r="Q13" s="511">
        <f t="shared" si="4"/>
        <v>78</v>
      </c>
      <c r="R13" s="511">
        <f t="shared" si="4"/>
        <v>161</v>
      </c>
      <c r="S13" s="511">
        <f t="shared" si="4"/>
        <v>91</v>
      </c>
      <c r="T13" s="511">
        <f t="shared" si="4"/>
        <v>191</v>
      </c>
      <c r="U13" s="511">
        <f t="shared" si="4"/>
        <v>121</v>
      </c>
      <c r="V13" s="511">
        <f t="shared" si="4"/>
        <v>217</v>
      </c>
      <c r="W13" s="511">
        <f t="shared" si="4"/>
        <v>126</v>
      </c>
      <c r="X13" s="511">
        <f t="shared" si="4"/>
        <v>212</v>
      </c>
      <c r="Y13" s="511">
        <f t="shared" si="4"/>
        <v>148</v>
      </c>
      <c r="Z13" s="511">
        <f t="shared" si="4"/>
        <v>267</v>
      </c>
      <c r="AA13" s="511">
        <f t="shared" si="4"/>
        <v>145</v>
      </c>
      <c r="AB13" s="511">
        <f t="shared" si="4"/>
        <v>258</v>
      </c>
      <c r="AC13" s="511">
        <f t="shared" si="4"/>
        <v>123</v>
      </c>
      <c r="AD13" s="511">
        <f t="shared" si="4"/>
        <v>199</v>
      </c>
      <c r="AE13" s="511">
        <f t="shared" si="4"/>
        <v>100</v>
      </c>
      <c r="AF13" s="511">
        <f t="shared" si="4"/>
        <v>140</v>
      </c>
      <c r="AG13" s="511">
        <f t="shared" si="4"/>
        <v>66</v>
      </c>
      <c r="AH13" s="511">
        <f t="shared" si="4"/>
        <v>101</v>
      </c>
      <c r="AI13" s="511">
        <f t="shared" si="4"/>
        <v>35</v>
      </c>
      <c r="AJ13" s="511">
        <f t="shared" si="4"/>
        <v>57</v>
      </c>
      <c r="AK13" s="511">
        <f t="shared" si="4"/>
        <v>16</v>
      </c>
      <c r="AL13" s="511">
        <f t="shared" si="4"/>
        <v>25</v>
      </c>
      <c r="AM13" s="511">
        <f t="shared" si="4"/>
        <v>3</v>
      </c>
      <c r="AN13" s="511">
        <f t="shared" si="4"/>
        <v>11</v>
      </c>
      <c r="AO13" s="511">
        <f t="shared" si="4"/>
        <v>4</v>
      </c>
      <c r="AP13" s="511">
        <f t="shared" si="4"/>
        <v>5</v>
      </c>
      <c r="AQ13" s="511">
        <f t="shared" si="4"/>
        <v>2</v>
      </c>
      <c r="AR13" s="511">
        <f t="shared" si="4"/>
        <v>7</v>
      </c>
      <c r="AS13" s="511">
        <f t="shared" si="4"/>
        <v>7</v>
      </c>
      <c r="AT13" s="511">
        <f t="shared" si="4"/>
        <v>7</v>
      </c>
      <c r="AU13" s="508"/>
      <c r="AV13" s="508"/>
      <c r="AW13" s="508"/>
      <c r="AX13" s="508"/>
      <c r="AY13" s="508"/>
    </row>
    <row r="14" spans="1:53" x14ac:dyDescent="0.35">
      <c r="A14" s="113" t="s">
        <v>72</v>
      </c>
      <c r="B14" s="63">
        <f t="shared" si="0"/>
        <v>188</v>
      </c>
      <c r="C14" s="63">
        <f t="shared" si="1"/>
        <v>58</v>
      </c>
      <c r="D14" s="63">
        <f t="shared" si="2"/>
        <v>130</v>
      </c>
      <c r="E14" s="511">
        <v>0</v>
      </c>
      <c r="F14" s="511">
        <v>0</v>
      </c>
      <c r="G14" s="511">
        <v>0</v>
      </c>
      <c r="H14" s="511">
        <v>1</v>
      </c>
      <c r="I14" s="511">
        <v>0</v>
      </c>
      <c r="J14" s="511">
        <v>0</v>
      </c>
      <c r="K14" s="511">
        <v>0</v>
      </c>
      <c r="L14" s="511">
        <v>6</v>
      </c>
      <c r="M14" s="511">
        <v>0</v>
      </c>
      <c r="N14" s="511">
        <v>5</v>
      </c>
      <c r="O14" s="511">
        <v>4</v>
      </c>
      <c r="P14" s="511">
        <v>5</v>
      </c>
      <c r="Q14" s="511">
        <v>6</v>
      </c>
      <c r="R14" s="511">
        <v>9</v>
      </c>
      <c r="S14" s="511">
        <v>6</v>
      </c>
      <c r="T14" s="511">
        <v>8</v>
      </c>
      <c r="U14" s="511">
        <v>5</v>
      </c>
      <c r="V14" s="511">
        <v>17</v>
      </c>
      <c r="W14" s="511">
        <v>4</v>
      </c>
      <c r="X14" s="511">
        <v>12</v>
      </c>
      <c r="Y14" s="511">
        <v>11</v>
      </c>
      <c r="Z14" s="511">
        <v>16</v>
      </c>
      <c r="AA14" s="511">
        <v>3</v>
      </c>
      <c r="AB14" s="511">
        <v>13</v>
      </c>
      <c r="AC14" s="511">
        <v>5</v>
      </c>
      <c r="AD14" s="511">
        <v>8</v>
      </c>
      <c r="AE14" s="511">
        <v>10</v>
      </c>
      <c r="AF14" s="511">
        <v>16</v>
      </c>
      <c r="AG14" s="511">
        <v>4</v>
      </c>
      <c r="AH14" s="511">
        <v>8</v>
      </c>
      <c r="AI14" s="511">
        <v>0</v>
      </c>
      <c r="AJ14" s="511">
        <v>4</v>
      </c>
      <c r="AK14" s="511">
        <v>0</v>
      </c>
      <c r="AL14" s="511">
        <v>0</v>
      </c>
      <c r="AM14" s="511">
        <v>0</v>
      </c>
      <c r="AN14" s="511">
        <v>2</v>
      </c>
      <c r="AO14" s="511">
        <v>0</v>
      </c>
      <c r="AP14" s="511">
        <v>0</v>
      </c>
      <c r="AQ14" s="511">
        <v>0</v>
      </c>
      <c r="AR14" s="511">
        <v>0</v>
      </c>
      <c r="AS14" s="511">
        <v>0</v>
      </c>
      <c r="AT14" s="511">
        <v>0</v>
      </c>
      <c r="AU14" s="508"/>
      <c r="AV14" s="508"/>
      <c r="AW14" s="508"/>
      <c r="AX14" s="508"/>
      <c r="AY14" s="508"/>
    </row>
    <row r="15" spans="1:53" x14ac:dyDescent="0.35">
      <c r="A15" s="113" t="s">
        <v>73</v>
      </c>
      <c r="B15" s="63">
        <f t="shared" si="0"/>
        <v>647</v>
      </c>
      <c r="C15" s="63">
        <f t="shared" si="1"/>
        <v>252</v>
      </c>
      <c r="D15" s="63">
        <f t="shared" si="2"/>
        <v>395</v>
      </c>
      <c r="E15" s="511">
        <v>0</v>
      </c>
      <c r="F15" s="511">
        <v>0</v>
      </c>
      <c r="G15" s="511">
        <v>0</v>
      </c>
      <c r="H15" s="511">
        <v>0</v>
      </c>
      <c r="I15" s="511">
        <v>0</v>
      </c>
      <c r="J15" s="511">
        <v>2</v>
      </c>
      <c r="K15" s="511">
        <v>3</v>
      </c>
      <c r="L15" s="511">
        <v>7</v>
      </c>
      <c r="M15" s="511">
        <v>10</v>
      </c>
      <c r="N15" s="511">
        <v>14</v>
      </c>
      <c r="O15" s="511">
        <v>14</v>
      </c>
      <c r="P15" s="511">
        <v>23</v>
      </c>
      <c r="Q15" s="511">
        <v>14</v>
      </c>
      <c r="R15" s="511">
        <v>27</v>
      </c>
      <c r="S15" s="511">
        <v>15</v>
      </c>
      <c r="T15" s="511">
        <v>43</v>
      </c>
      <c r="U15" s="511">
        <v>24</v>
      </c>
      <c r="V15" s="511">
        <v>31</v>
      </c>
      <c r="W15" s="511">
        <v>32</v>
      </c>
      <c r="X15" s="511">
        <v>51</v>
      </c>
      <c r="Y15" s="511">
        <v>38</v>
      </c>
      <c r="Z15" s="511">
        <v>51</v>
      </c>
      <c r="AA15" s="511">
        <v>31</v>
      </c>
      <c r="AB15" s="511">
        <v>54</v>
      </c>
      <c r="AC15" s="511">
        <v>23</v>
      </c>
      <c r="AD15" s="511">
        <v>35</v>
      </c>
      <c r="AE15" s="511">
        <v>23</v>
      </c>
      <c r="AF15" s="511">
        <v>25</v>
      </c>
      <c r="AG15" s="511">
        <v>9</v>
      </c>
      <c r="AH15" s="511">
        <v>20</v>
      </c>
      <c r="AI15" s="511">
        <v>9</v>
      </c>
      <c r="AJ15" s="511">
        <v>8</v>
      </c>
      <c r="AK15" s="511">
        <v>2</v>
      </c>
      <c r="AL15" s="511">
        <v>2</v>
      </c>
      <c r="AM15" s="511">
        <v>1</v>
      </c>
      <c r="AN15" s="511">
        <v>2</v>
      </c>
      <c r="AO15" s="511">
        <v>2</v>
      </c>
      <c r="AP15" s="511">
        <v>0</v>
      </c>
      <c r="AQ15" s="511">
        <v>0</v>
      </c>
      <c r="AR15" s="511">
        <v>0</v>
      </c>
      <c r="AS15" s="511">
        <v>2</v>
      </c>
      <c r="AT15" s="511">
        <v>0</v>
      </c>
      <c r="AU15" s="508"/>
      <c r="AV15" s="508"/>
      <c r="AW15" s="508"/>
      <c r="AX15" s="508"/>
      <c r="AY15" s="508"/>
    </row>
    <row r="16" spans="1:53" x14ac:dyDescent="0.35">
      <c r="A16" s="113" t="s">
        <v>74</v>
      </c>
      <c r="B16" s="63">
        <f t="shared" si="0"/>
        <v>205</v>
      </c>
      <c r="C16" s="63">
        <f t="shared" si="1"/>
        <v>78</v>
      </c>
      <c r="D16" s="63">
        <f t="shared" si="2"/>
        <v>127</v>
      </c>
      <c r="E16" s="511">
        <v>0</v>
      </c>
      <c r="F16" s="511">
        <v>0</v>
      </c>
      <c r="G16" s="511">
        <v>0</v>
      </c>
      <c r="H16" s="511">
        <v>0</v>
      </c>
      <c r="I16" s="511">
        <v>0</v>
      </c>
      <c r="J16" s="511">
        <v>1</v>
      </c>
      <c r="K16" s="511">
        <v>0</v>
      </c>
      <c r="L16" s="511">
        <v>1</v>
      </c>
      <c r="M16" s="511">
        <v>4</v>
      </c>
      <c r="N16" s="511">
        <v>0</v>
      </c>
      <c r="O16" s="511">
        <v>1</v>
      </c>
      <c r="P16" s="511">
        <v>2</v>
      </c>
      <c r="Q16" s="511">
        <v>3</v>
      </c>
      <c r="R16" s="511">
        <v>7</v>
      </c>
      <c r="S16" s="511">
        <v>4</v>
      </c>
      <c r="T16" s="511">
        <v>12</v>
      </c>
      <c r="U16" s="511">
        <v>5</v>
      </c>
      <c r="V16" s="511">
        <v>10</v>
      </c>
      <c r="W16" s="511">
        <v>10</v>
      </c>
      <c r="X16" s="511">
        <v>9</v>
      </c>
      <c r="Y16" s="511">
        <v>8</v>
      </c>
      <c r="Z16" s="511">
        <v>16</v>
      </c>
      <c r="AA16" s="511">
        <v>11</v>
      </c>
      <c r="AB16" s="511">
        <v>9</v>
      </c>
      <c r="AC16" s="511">
        <v>9</v>
      </c>
      <c r="AD16" s="511">
        <v>16</v>
      </c>
      <c r="AE16" s="511">
        <v>6</v>
      </c>
      <c r="AF16" s="511">
        <v>13</v>
      </c>
      <c r="AG16" s="511">
        <v>7</v>
      </c>
      <c r="AH16" s="511">
        <v>11</v>
      </c>
      <c r="AI16" s="511">
        <v>5</v>
      </c>
      <c r="AJ16" s="511">
        <v>12</v>
      </c>
      <c r="AK16" s="511">
        <v>4</v>
      </c>
      <c r="AL16" s="511">
        <v>3</v>
      </c>
      <c r="AM16" s="511">
        <v>1</v>
      </c>
      <c r="AN16" s="511">
        <v>3</v>
      </c>
      <c r="AO16" s="511">
        <v>0</v>
      </c>
      <c r="AP16" s="511">
        <v>0</v>
      </c>
      <c r="AQ16" s="511">
        <v>0</v>
      </c>
      <c r="AR16" s="511">
        <v>2</v>
      </c>
      <c r="AS16" s="511">
        <v>0</v>
      </c>
      <c r="AT16" s="511">
        <v>0</v>
      </c>
      <c r="AU16" s="508"/>
      <c r="AV16" s="508"/>
      <c r="AW16" s="508"/>
      <c r="AX16" s="508"/>
      <c r="AY16" s="508"/>
    </row>
    <row r="17" spans="1:51" x14ac:dyDescent="0.35">
      <c r="A17" s="113" t="s">
        <v>75</v>
      </c>
      <c r="B17" s="63">
        <f t="shared" si="0"/>
        <v>180</v>
      </c>
      <c r="C17" s="63">
        <f t="shared" si="1"/>
        <v>77</v>
      </c>
      <c r="D17" s="63">
        <f t="shared" si="2"/>
        <v>103</v>
      </c>
      <c r="E17" s="511">
        <v>0</v>
      </c>
      <c r="F17" s="511">
        <v>0</v>
      </c>
      <c r="G17" s="511">
        <v>0</v>
      </c>
      <c r="H17" s="511">
        <v>1</v>
      </c>
      <c r="I17" s="511">
        <v>0</v>
      </c>
      <c r="J17" s="511">
        <v>0</v>
      </c>
      <c r="K17" s="511">
        <v>1</v>
      </c>
      <c r="L17" s="511">
        <v>3</v>
      </c>
      <c r="M17" s="511">
        <v>0</v>
      </c>
      <c r="N17" s="511">
        <v>5</v>
      </c>
      <c r="O17" s="511">
        <v>6</v>
      </c>
      <c r="P17" s="511">
        <v>7</v>
      </c>
      <c r="Q17" s="511">
        <v>6</v>
      </c>
      <c r="R17" s="511">
        <v>7</v>
      </c>
      <c r="S17" s="511">
        <v>12</v>
      </c>
      <c r="T17" s="511">
        <v>12</v>
      </c>
      <c r="U17" s="511">
        <v>7</v>
      </c>
      <c r="V17" s="511">
        <v>12</v>
      </c>
      <c r="W17" s="511">
        <v>12</v>
      </c>
      <c r="X17" s="511">
        <v>15</v>
      </c>
      <c r="Y17" s="511">
        <v>12</v>
      </c>
      <c r="Z17" s="511">
        <v>14</v>
      </c>
      <c r="AA17" s="511">
        <v>8</v>
      </c>
      <c r="AB17" s="511">
        <v>6</v>
      </c>
      <c r="AC17" s="511">
        <v>6</v>
      </c>
      <c r="AD17" s="511">
        <v>11</v>
      </c>
      <c r="AE17" s="511">
        <v>6</v>
      </c>
      <c r="AF17" s="511">
        <v>4</v>
      </c>
      <c r="AG17" s="511">
        <v>1</v>
      </c>
      <c r="AH17" s="511">
        <v>3</v>
      </c>
      <c r="AI17" s="511">
        <v>0</v>
      </c>
      <c r="AJ17" s="511">
        <v>2</v>
      </c>
      <c r="AK17" s="511">
        <v>0</v>
      </c>
      <c r="AL17" s="511">
        <v>1</v>
      </c>
      <c r="AM17" s="511">
        <v>0</v>
      </c>
      <c r="AN17" s="511">
        <v>0</v>
      </c>
      <c r="AO17" s="511">
        <v>0</v>
      </c>
      <c r="AP17" s="511">
        <v>0</v>
      </c>
      <c r="AQ17" s="511">
        <v>0</v>
      </c>
      <c r="AR17" s="511">
        <v>0</v>
      </c>
      <c r="AS17" s="511">
        <v>0</v>
      </c>
      <c r="AT17" s="511">
        <v>0</v>
      </c>
      <c r="AU17" s="508"/>
      <c r="AV17" s="508"/>
      <c r="AW17" s="508"/>
      <c r="AX17" s="508"/>
      <c r="AY17" s="508"/>
    </row>
    <row r="18" spans="1:51" x14ac:dyDescent="0.35">
      <c r="A18" s="113" t="s">
        <v>76</v>
      </c>
      <c r="B18" s="63">
        <f t="shared" si="0"/>
        <v>103</v>
      </c>
      <c r="C18" s="63">
        <f t="shared" si="1"/>
        <v>31</v>
      </c>
      <c r="D18" s="63">
        <f t="shared" si="2"/>
        <v>72</v>
      </c>
      <c r="E18" s="511">
        <v>0</v>
      </c>
      <c r="F18" s="511">
        <v>0</v>
      </c>
      <c r="G18" s="511">
        <v>0</v>
      </c>
      <c r="H18" s="511">
        <v>0</v>
      </c>
      <c r="I18" s="511">
        <v>0</v>
      </c>
      <c r="J18" s="511">
        <v>0</v>
      </c>
      <c r="K18" s="511">
        <v>0</v>
      </c>
      <c r="L18" s="511">
        <v>0</v>
      </c>
      <c r="M18" s="511">
        <v>1</v>
      </c>
      <c r="N18" s="511">
        <v>1</v>
      </c>
      <c r="O18" s="511">
        <v>1</v>
      </c>
      <c r="P18" s="511">
        <v>8</v>
      </c>
      <c r="Q18" s="511">
        <v>2</v>
      </c>
      <c r="R18" s="511">
        <v>5</v>
      </c>
      <c r="S18" s="511">
        <v>1</v>
      </c>
      <c r="T18" s="511">
        <v>7</v>
      </c>
      <c r="U18" s="511">
        <v>4</v>
      </c>
      <c r="V18" s="511">
        <v>5</v>
      </c>
      <c r="W18" s="511">
        <v>1</v>
      </c>
      <c r="X18" s="511">
        <v>5</v>
      </c>
      <c r="Y18" s="511">
        <v>4</v>
      </c>
      <c r="Z18" s="511">
        <v>14</v>
      </c>
      <c r="AA18" s="511">
        <v>5</v>
      </c>
      <c r="AB18" s="511">
        <v>7</v>
      </c>
      <c r="AC18" s="511">
        <v>5</v>
      </c>
      <c r="AD18" s="511">
        <v>3</v>
      </c>
      <c r="AE18" s="511">
        <v>0</v>
      </c>
      <c r="AF18" s="511">
        <v>6</v>
      </c>
      <c r="AG18" s="511">
        <v>4</v>
      </c>
      <c r="AH18" s="511">
        <v>5</v>
      </c>
      <c r="AI18" s="511">
        <v>2</v>
      </c>
      <c r="AJ18" s="511">
        <v>1</v>
      </c>
      <c r="AK18" s="511">
        <v>1</v>
      </c>
      <c r="AL18" s="511">
        <v>2</v>
      </c>
      <c r="AM18" s="511">
        <v>0</v>
      </c>
      <c r="AN18" s="511">
        <v>2</v>
      </c>
      <c r="AO18" s="511">
        <v>0</v>
      </c>
      <c r="AP18" s="511">
        <v>1</v>
      </c>
      <c r="AQ18" s="511">
        <v>0</v>
      </c>
      <c r="AR18" s="511">
        <v>0</v>
      </c>
      <c r="AS18" s="511">
        <v>0</v>
      </c>
      <c r="AT18" s="511">
        <v>0</v>
      </c>
      <c r="AU18" s="508"/>
      <c r="AV18" s="508"/>
      <c r="AW18" s="508"/>
      <c r="AX18" s="508"/>
      <c r="AY18" s="508"/>
    </row>
    <row r="19" spans="1:51" x14ac:dyDescent="0.35">
      <c r="A19" s="113" t="s">
        <v>77</v>
      </c>
      <c r="B19" s="63">
        <f t="shared" si="0"/>
        <v>28</v>
      </c>
      <c r="C19" s="63">
        <f t="shared" si="1"/>
        <v>9</v>
      </c>
      <c r="D19" s="63">
        <f t="shared" si="2"/>
        <v>19</v>
      </c>
      <c r="E19" s="511">
        <v>0</v>
      </c>
      <c r="F19" s="511">
        <v>0</v>
      </c>
      <c r="G19" s="511">
        <v>0</v>
      </c>
      <c r="H19" s="511">
        <v>0</v>
      </c>
      <c r="I19" s="511">
        <v>0</v>
      </c>
      <c r="J19" s="511">
        <v>0</v>
      </c>
      <c r="K19" s="511">
        <v>0</v>
      </c>
      <c r="L19" s="511">
        <v>0</v>
      </c>
      <c r="M19" s="511">
        <v>0</v>
      </c>
      <c r="N19" s="511">
        <v>0</v>
      </c>
      <c r="O19" s="511">
        <v>0</v>
      </c>
      <c r="P19" s="511">
        <v>0</v>
      </c>
      <c r="Q19" s="511">
        <v>1</v>
      </c>
      <c r="R19" s="511">
        <v>3</v>
      </c>
      <c r="S19" s="511">
        <v>0</v>
      </c>
      <c r="T19" s="511">
        <v>4</v>
      </c>
      <c r="U19" s="511">
        <v>1</v>
      </c>
      <c r="V19" s="511">
        <v>3</v>
      </c>
      <c r="W19" s="511">
        <v>0</v>
      </c>
      <c r="X19" s="511">
        <v>0</v>
      </c>
      <c r="Y19" s="511">
        <v>2</v>
      </c>
      <c r="Z19" s="511">
        <v>2</v>
      </c>
      <c r="AA19" s="511">
        <v>1</v>
      </c>
      <c r="AB19" s="511">
        <v>1</v>
      </c>
      <c r="AC19" s="511">
        <v>0</v>
      </c>
      <c r="AD19" s="511">
        <v>2</v>
      </c>
      <c r="AE19" s="511">
        <v>1</v>
      </c>
      <c r="AF19" s="511">
        <v>0</v>
      </c>
      <c r="AG19" s="511">
        <v>2</v>
      </c>
      <c r="AH19" s="511">
        <v>1</v>
      </c>
      <c r="AI19" s="511">
        <v>0</v>
      </c>
      <c r="AJ19" s="511">
        <v>0</v>
      </c>
      <c r="AK19" s="511">
        <v>0</v>
      </c>
      <c r="AL19" s="511">
        <v>1</v>
      </c>
      <c r="AM19" s="511">
        <v>0</v>
      </c>
      <c r="AN19" s="511">
        <v>0</v>
      </c>
      <c r="AO19" s="511">
        <v>0</v>
      </c>
      <c r="AP19" s="511">
        <v>0</v>
      </c>
      <c r="AQ19" s="511">
        <v>0</v>
      </c>
      <c r="AR19" s="511">
        <v>1</v>
      </c>
      <c r="AS19" s="511">
        <v>1</v>
      </c>
      <c r="AT19" s="511">
        <v>1</v>
      </c>
      <c r="AU19" s="508"/>
      <c r="AV19" s="508"/>
      <c r="AW19" s="508"/>
      <c r="AX19" s="508"/>
      <c r="AY19" s="508"/>
    </row>
    <row r="20" spans="1:51" x14ac:dyDescent="0.35">
      <c r="A20" s="113" t="s">
        <v>78</v>
      </c>
      <c r="B20" s="63">
        <f t="shared" si="0"/>
        <v>125</v>
      </c>
      <c r="C20" s="63">
        <f t="shared" si="1"/>
        <v>53</v>
      </c>
      <c r="D20" s="63">
        <f t="shared" si="2"/>
        <v>72</v>
      </c>
      <c r="E20" s="511">
        <v>0</v>
      </c>
      <c r="F20" s="511">
        <v>0</v>
      </c>
      <c r="G20" s="511">
        <v>0</v>
      </c>
      <c r="H20" s="511">
        <v>0</v>
      </c>
      <c r="I20" s="511">
        <v>0</v>
      </c>
      <c r="J20" s="511">
        <v>0</v>
      </c>
      <c r="K20" s="511">
        <v>1</v>
      </c>
      <c r="L20" s="511">
        <v>0</v>
      </c>
      <c r="M20" s="511">
        <v>4</v>
      </c>
      <c r="N20" s="511">
        <v>2</v>
      </c>
      <c r="O20" s="511">
        <v>6</v>
      </c>
      <c r="P20" s="511">
        <v>5</v>
      </c>
      <c r="Q20" s="511">
        <v>3</v>
      </c>
      <c r="R20" s="511">
        <v>3</v>
      </c>
      <c r="S20" s="511">
        <v>4</v>
      </c>
      <c r="T20" s="511">
        <v>5</v>
      </c>
      <c r="U20" s="511">
        <v>4</v>
      </c>
      <c r="V20" s="511">
        <v>9</v>
      </c>
      <c r="W20" s="511">
        <v>2</v>
      </c>
      <c r="X20" s="511">
        <v>10</v>
      </c>
      <c r="Y20" s="511">
        <v>7</v>
      </c>
      <c r="Z20" s="511">
        <v>9</v>
      </c>
      <c r="AA20" s="511">
        <v>3</v>
      </c>
      <c r="AB20" s="511">
        <v>8</v>
      </c>
      <c r="AC20" s="511">
        <v>6</v>
      </c>
      <c r="AD20" s="511">
        <v>3</v>
      </c>
      <c r="AE20" s="511">
        <v>6</v>
      </c>
      <c r="AF20" s="511">
        <v>7</v>
      </c>
      <c r="AG20" s="511">
        <v>4</v>
      </c>
      <c r="AH20" s="511">
        <v>8</v>
      </c>
      <c r="AI20" s="511">
        <v>1</v>
      </c>
      <c r="AJ20" s="511">
        <v>1</v>
      </c>
      <c r="AK20" s="511">
        <v>1</v>
      </c>
      <c r="AL20" s="511">
        <v>2</v>
      </c>
      <c r="AM20" s="511">
        <v>0</v>
      </c>
      <c r="AN20" s="511">
        <v>0</v>
      </c>
      <c r="AO20" s="511">
        <v>1</v>
      </c>
      <c r="AP20" s="511">
        <v>0</v>
      </c>
      <c r="AQ20" s="511">
        <v>0</v>
      </c>
      <c r="AR20" s="511">
        <v>0</v>
      </c>
      <c r="AS20" s="511">
        <v>0</v>
      </c>
      <c r="AT20" s="511">
        <v>0</v>
      </c>
      <c r="AU20" s="508"/>
      <c r="AV20" s="508"/>
      <c r="AW20" s="508"/>
      <c r="AX20" s="508"/>
      <c r="AY20" s="508"/>
    </row>
    <row r="21" spans="1:51" x14ac:dyDescent="0.35">
      <c r="A21" s="113" t="s">
        <v>79</v>
      </c>
      <c r="B21" s="63">
        <f t="shared" si="0"/>
        <v>137</v>
      </c>
      <c r="C21" s="63">
        <f t="shared" si="1"/>
        <v>46</v>
      </c>
      <c r="D21" s="63">
        <f t="shared" si="2"/>
        <v>91</v>
      </c>
      <c r="E21" s="511">
        <v>0</v>
      </c>
      <c r="F21" s="511">
        <v>0</v>
      </c>
      <c r="G21" s="511">
        <v>0</v>
      </c>
      <c r="H21" s="511">
        <v>0</v>
      </c>
      <c r="I21" s="511">
        <v>0</v>
      </c>
      <c r="J21" s="511">
        <v>1</v>
      </c>
      <c r="K21" s="511">
        <v>0</v>
      </c>
      <c r="L21" s="511">
        <v>0</v>
      </c>
      <c r="M21" s="511">
        <v>1</v>
      </c>
      <c r="N21" s="511">
        <v>4</v>
      </c>
      <c r="O21" s="511">
        <v>5</v>
      </c>
      <c r="P21" s="511">
        <v>3</v>
      </c>
      <c r="Q21" s="511">
        <v>2</v>
      </c>
      <c r="R21" s="511">
        <v>3</v>
      </c>
      <c r="S21" s="511">
        <v>3</v>
      </c>
      <c r="T21" s="511">
        <v>4</v>
      </c>
      <c r="U21" s="511">
        <v>4</v>
      </c>
      <c r="V21" s="511">
        <v>11</v>
      </c>
      <c r="W21" s="511">
        <v>2</v>
      </c>
      <c r="X21" s="511">
        <v>5</v>
      </c>
      <c r="Y21" s="511">
        <v>2</v>
      </c>
      <c r="Z21" s="511">
        <v>9</v>
      </c>
      <c r="AA21" s="511">
        <v>1</v>
      </c>
      <c r="AB21" s="511">
        <v>11</v>
      </c>
      <c r="AC21" s="511">
        <v>11</v>
      </c>
      <c r="AD21" s="511">
        <v>13</v>
      </c>
      <c r="AE21" s="511">
        <v>4</v>
      </c>
      <c r="AF21" s="511">
        <v>9</v>
      </c>
      <c r="AG21" s="511">
        <v>9</v>
      </c>
      <c r="AH21" s="511">
        <v>8</v>
      </c>
      <c r="AI21" s="511">
        <v>2</v>
      </c>
      <c r="AJ21" s="511">
        <v>9</v>
      </c>
      <c r="AK21" s="511">
        <v>0</v>
      </c>
      <c r="AL21" s="511">
        <v>1</v>
      </c>
      <c r="AM21" s="511">
        <v>0</v>
      </c>
      <c r="AN21" s="511">
        <v>0</v>
      </c>
      <c r="AO21" s="511">
        <v>0</v>
      </c>
      <c r="AP21" s="511">
        <v>0</v>
      </c>
      <c r="AQ21" s="511">
        <v>0</v>
      </c>
      <c r="AR21" s="511">
        <v>0</v>
      </c>
      <c r="AS21" s="511">
        <v>0</v>
      </c>
      <c r="AT21" s="511">
        <v>0</v>
      </c>
      <c r="AU21" s="508"/>
      <c r="AV21" s="508"/>
      <c r="AW21" s="508"/>
      <c r="AX21" s="508"/>
      <c r="AY21" s="508"/>
    </row>
    <row r="22" spans="1:51" x14ac:dyDescent="0.35">
      <c r="A22" s="113" t="s">
        <v>80</v>
      </c>
      <c r="B22" s="63">
        <f t="shared" si="0"/>
        <v>297</v>
      </c>
      <c r="C22" s="63">
        <f t="shared" si="1"/>
        <v>113</v>
      </c>
      <c r="D22" s="63">
        <f t="shared" si="2"/>
        <v>184</v>
      </c>
      <c r="E22" s="511">
        <v>1</v>
      </c>
      <c r="F22" s="511">
        <v>1</v>
      </c>
      <c r="G22" s="511">
        <v>0</v>
      </c>
      <c r="H22" s="511">
        <v>0</v>
      </c>
      <c r="I22" s="511">
        <v>1</v>
      </c>
      <c r="J22" s="511">
        <v>4</v>
      </c>
      <c r="K22" s="511">
        <v>4</v>
      </c>
      <c r="L22" s="511">
        <v>9</v>
      </c>
      <c r="M22" s="511">
        <v>7</v>
      </c>
      <c r="N22" s="511">
        <v>11</v>
      </c>
      <c r="O22" s="511">
        <v>5</v>
      </c>
      <c r="P22" s="511">
        <v>15</v>
      </c>
      <c r="Q22" s="511">
        <v>10</v>
      </c>
      <c r="R22" s="511">
        <v>23</v>
      </c>
      <c r="S22" s="511">
        <v>5</v>
      </c>
      <c r="T22" s="511">
        <v>14</v>
      </c>
      <c r="U22" s="511">
        <v>14</v>
      </c>
      <c r="V22" s="511">
        <v>19</v>
      </c>
      <c r="W22" s="511">
        <v>11</v>
      </c>
      <c r="X22" s="511">
        <v>16</v>
      </c>
      <c r="Y22" s="511">
        <v>11</v>
      </c>
      <c r="Z22" s="511">
        <v>21</v>
      </c>
      <c r="AA22" s="511">
        <v>13</v>
      </c>
      <c r="AB22" s="511">
        <v>17</v>
      </c>
      <c r="AC22" s="511">
        <v>12</v>
      </c>
      <c r="AD22" s="511">
        <v>15</v>
      </c>
      <c r="AE22" s="511">
        <v>11</v>
      </c>
      <c r="AF22" s="511">
        <v>4</v>
      </c>
      <c r="AG22" s="511">
        <v>1</v>
      </c>
      <c r="AH22" s="511">
        <v>3</v>
      </c>
      <c r="AI22" s="511">
        <v>3</v>
      </c>
      <c r="AJ22" s="511">
        <v>3</v>
      </c>
      <c r="AK22" s="511">
        <v>0</v>
      </c>
      <c r="AL22" s="511">
        <v>3</v>
      </c>
      <c r="AM22" s="511">
        <v>1</v>
      </c>
      <c r="AN22" s="511">
        <v>0</v>
      </c>
      <c r="AO22" s="511">
        <v>1</v>
      </c>
      <c r="AP22" s="511">
        <v>2</v>
      </c>
      <c r="AQ22" s="511">
        <v>0</v>
      </c>
      <c r="AR22" s="511">
        <v>1</v>
      </c>
      <c r="AS22" s="511">
        <v>2</v>
      </c>
      <c r="AT22" s="511">
        <v>3</v>
      </c>
      <c r="AU22" s="508"/>
      <c r="AV22" s="508"/>
      <c r="AW22" s="508"/>
      <c r="AX22" s="508"/>
      <c r="AY22" s="508"/>
    </row>
    <row r="23" spans="1:51" x14ac:dyDescent="0.35">
      <c r="A23" s="113" t="s">
        <v>81</v>
      </c>
      <c r="B23" s="63">
        <f t="shared" si="0"/>
        <v>168</v>
      </c>
      <c r="C23" s="63">
        <f t="shared" si="1"/>
        <v>57</v>
      </c>
      <c r="D23" s="63">
        <f t="shared" si="2"/>
        <v>111</v>
      </c>
      <c r="E23" s="511">
        <v>0</v>
      </c>
      <c r="F23" s="511">
        <v>0</v>
      </c>
      <c r="G23" s="511">
        <v>0</v>
      </c>
      <c r="H23" s="511">
        <v>0</v>
      </c>
      <c r="I23" s="511">
        <v>0</v>
      </c>
      <c r="J23" s="511">
        <v>2</v>
      </c>
      <c r="K23" s="511">
        <v>3</v>
      </c>
      <c r="L23" s="511">
        <v>1</v>
      </c>
      <c r="M23" s="511">
        <v>4</v>
      </c>
      <c r="N23" s="511">
        <v>5</v>
      </c>
      <c r="O23" s="511">
        <v>6</v>
      </c>
      <c r="P23" s="511">
        <v>9</v>
      </c>
      <c r="Q23" s="511">
        <v>5</v>
      </c>
      <c r="R23" s="511">
        <v>14</v>
      </c>
      <c r="S23" s="511">
        <v>9</v>
      </c>
      <c r="T23" s="511">
        <v>15</v>
      </c>
      <c r="U23" s="511">
        <v>8</v>
      </c>
      <c r="V23" s="511">
        <v>17</v>
      </c>
      <c r="W23" s="511">
        <v>6</v>
      </c>
      <c r="X23" s="511">
        <v>13</v>
      </c>
      <c r="Y23" s="511">
        <v>5</v>
      </c>
      <c r="Z23" s="511">
        <v>7</v>
      </c>
      <c r="AA23" s="511">
        <v>6</v>
      </c>
      <c r="AB23" s="511">
        <v>14</v>
      </c>
      <c r="AC23" s="511">
        <v>3</v>
      </c>
      <c r="AD23" s="511">
        <v>9</v>
      </c>
      <c r="AE23" s="511">
        <v>1</v>
      </c>
      <c r="AF23" s="511">
        <v>2</v>
      </c>
      <c r="AG23" s="511">
        <v>0</v>
      </c>
      <c r="AH23" s="511">
        <v>1</v>
      </c>
      <c r="AI23" s="511">
        <v>1</v>
      </c>
      <c r="AJ23" s="511">
        <v>2</v>
      </c>
      <c r="AK23" s="511">
        <v>0</v>
      </c>
      <c r="AL23" s="511">
        <v>0</v>
      </c>
      <c r="AM23" s="511">
        <v>0</v>
      </c>
      <c r="AN23" s="511">
        <v>0</v>
      </c>
      <c r="AO23" s="511">
        <v>0</v>
      </c>
      <c r="AP23" s="511">
        <v>0</v>
      </c>
      <c r="AQ23" s="511">
        <v>0</v>
      </c>
      <c r="AR23" s="511">
        <v>0</v>
      </c>
      <c r="AS23" s="511">
        <v>0</v>
      </c>
      <c r="AT23" s="511">
        <v>0</v>
      </c>
      <c r="AU23" s="508"/>
      <c r="AV23" s="508"/>
      <c r="AW23" s="508"/>
      <c r="AX23" s="508"/>
      <c r="AY23" s="508"/>
    </row>
    <row r="24" spans="1:51" x14ac:dyDescent="0.35">
      <c r="A24" s="113" t="s">
        <v>82</v>
      </c>
      <c r="B24" s="63">
        <f t="shared" si="0"/>
        <v>126</v>
      </c>
      <c r="C24" s="63">
        <f t="shared" si="1"/>
        <v>44</v>
      </c>
      <c r="D24" s="63">
        <f t="shared" si="2"/>
        <v>82</v>
      </c>
      <c r="E24" s="511">
        <v>0</v>
      </c>
      <c r="F24" s="511">
        <v>0</v>
      </c>
      <c r="G24" s="511">
        <v>0</v>
      </c>
      <c r="H24" s="511">
        <v>0</v>
      </c>
      <c r="I24" s="511">
        <v>0</v>
      </c>
      <c r="J24" s="511">
        <v>0</v>
      </c>
      <c r="K24" s="511">
        <v>0</v>
      </c>
      <c r="L24" s="511">
        <v>0</v>
      </c>
      <c r="M24" s="511">
        <v>0</v>
      </c>
      <c r="N24" s="511">
        <v>0</v>
      </c>
      <c r="O24" s="511">
        <v>3</v>
      </c>
      <c r="P24" s="511">
        <v>3</v>
      </c>
      <c r="Q24" s="511">
        <v>4</v>
      </c>
      <c r="R24" s="511">
        <v>9</v>
      </c>
      <c r="S24" s="511">
        <v>4</v>
      </c>
      <c r="T24" s="511">
        <v>9</v>
      </c>
      <c r="U24" s="511">
        <v>5</v>
      </c>
      <c r="V24" s="511">
        <v>8</v>
      </c>
      <c r="W24" s="511">
        <v>6</v>
      </c>
      <c r="X24" s="511">
        <v>12</v>
      </c>
      <c r="Y24" s="511">
        <v>7</v>
      </c>
      <c r="Z24" s="511">
        <v>15</v>
      </c>
      <c r="AA24" s="511">
        <v>6</v>
      </c>
      <c r="AB24" s="511">
        <v>16</v>
      </c>
      <c r="AC24" s="511">
        <v>2</v>
      </c>
      <c r="AD24" s="511">
        <v>6</v>
      </c>
      <c r="AE24" s="511">
        <v>2</v>
      </c>
      <c r="AF24" s="511">
        <v>3</v>
      </c>
      <c r="AG24" s="511">
        <v>3</v>
      </c>
      <c r="AH24" s="511">
        <v>1</v>
      </c>
      <c r="AI24" s="511">
        <v>1</v>
      </c>
      <c r="AJ24" s="511">
        <v>0</v>
      </c>
      <c r="AK24" s="511">
        <v>1</v>
      </c>
      <c r="AL24" s="511">
        <v>0</v>
      </c>
      <c r="AM24" s="511">
        <v>0</v>
      </c>
      <c r="AN24" s="511">
        <v>0</v>
      </c>
      <c r="AO24" s="511">
        <v>0</v>
      </c>
      <c r="AP24" s="511">
        <v>0</v>
      </c>
      <c r="AQ24" s="511">
        <v>0</v>
      </c>
      <c r="AR24" s="511">
        <v>0</v>
      </c>
      <c r="AS24" s="511">
        <v>0</v>
      </c>
      <c r="AT24" s="511">
        <v>0</v>
      </c>
      <c r="AU24" s="508"/>
      <c r="AV24" s="508"/>
      <c r="AW24" s="508"/>
      <c r="AX24" s="508"/>
      <c r="AY24" s="508"/>
    </row>
    <row r="25" spans="1:51" x14ac:dyDescent="0.35">
      <c r="A25" s="113" t="s">
        <v>83</v>
      </c>
      <c r="B25" s="63">
        <f t="shared" si="0"/>
        <v>101</v>
      </c>
      <c r="C25" s="63">
        <f t="shared" si="1"/>
        <v>41</v>
      </c>
      <c r="D25" s="63">
        <f t="shared" si="2"/>
        <v>60</v>
      </c>
      <c r="E25" s="511">
        <v>0</v>
      </c>
      <c r="F25" s="511">
        <v>0</v>
      </c>
      <c r="G25" s="511">
        <v>0</v>
      </c>
      <c r="H25" s="511">
        <v>0</v>
      </c>
      <c r="I25" s="511">
        <v>0</v>
      </c>
      <c r="J25" s="511">
        <v>0</v>
      </c>
      <c r="K25" s="511">
        <v>0</v>
      </c>
      <c r="L25" s="511">
        <v>1</v>
      </c>
      <c r="M25" s="511">
        <v>4</v>
      </c>
      <c r="N25" s="511">
        <v>3</v>
      </c>
      <c r="O25" s="511">
        <v>2</v>
      </c>
      <c r="P25" s="511">
        <v>0</v>
      </c>
      <c r="Q25" s="511">
        <v>1</v>
      </c>
      <c r="R25" s="511">
        <v>3</v>
      </c>
      <c r="S25" s="511">
        <v>5</v>
      </c>
      <c r="T25" s="511">
        <v>3</v>
      </c>
      <c r="U25" s="511">
        <v>0</v>
      </c>
      <c r="V25" s="511">
        <v>8</v>
      </c>
      <c r="W25" s="511">
        <v>6</v>
      </c>
      <c r="X25" s="511">
        <v>8</v>
      </c>
      <c r="Y25" s="511">
        <v>5</v>
      </c>
      <c r="Z25" s="511">
        <v>8</v>
      </c>
      <c r="AA25" s="511">
        <v>9</v>
      </c>
      <c r="AB25" s="511">
        <v>8</v>
      </c>
      <c r="AC25" s="511">
        <v>4</v>
      </c>
      <c r="AD25" s="511">
        <v>12</v>
      </c>
      <c r="AE25" s="511">
        <v>2</v>
      </c>
      <c r="AF25" s="511">
        <v>3</v>
      </c>
      <c r="AG25" s="511">
        <v>3</v>
      </c>
      <c r="AH25" s="511">
        <v>3</v>
      </c>
      <c r="AI25" s="511">
        <v>0</v>
      </c>
      <c r="AJ25" s="511">
        <v>0</v>
      </c>
      <c r="AK25" s="511">
        <v>0</v>
      </c>
      <c r="AL25" s="511">
        <v>0</v>
      </c>
      <c r="AM25" s="511">
        <v>0</v>
      </c>
      <c r="AN25" s="511">
        <v>0</v>
      </c>
      <c r="AO25" s="511">
        <v>0</v>
      </c>
      <c r="AP25" s="511">
        <v>0</v>
      </c>
      <c r="AQ25" s="511">
        <v>0</v>
      </c>
      <c r="AR25" s="511">
        <v>0</v>
      </c>
      <c r="AS25" s="511">
        <v>0</v>
      </c>
      <c r="AT25" s="511">
        <v>0</v>
      </c>
      <c r="AU25" s="508"/>
      <c r="AV25" s="508"/>
      <c r="AW25" s="508"/>
      <c r="AX25" s="508"/>
      <c r="AY25" s="508"/>
    </row>
    <row r="26" spans="1:51" x14ac:dyDescent="0.35">
      <c r="A26" s="113" t="s">
        <v>84</v>
      </c>
      <c r="B26" s="63">
        <f t="shared" si="0"/>
        <v>173</v>
      </c>
      <c r="C26" s="63">
        <f t="shared" si="1"/>
        <v>64</v>
      </c>
      <c r="D26" s="63">
        <f t="shared" si="2"/>
        <v>109</v>
      </c>
      <c r="E26" s="511">
        <v>0</v>
      </c>
      <c r="F26" s="511">
        <v>0</v>
      </c>
      <c r="G26" s="511">
        <v>0</v>
      </c>
      <c r="H26" s="511">
        <v>0</v>
      </c>
      <c r="I26" s="511">
        <v>1</v>
      </c>
      <c r="J26" s="511">
        <v>2</v>
      </c>
      <c r="K26" s="511">
        <v>1</v>
      </c>
      <c r="L26" s="511">
        <v>1</v>
      </c>
      <c r="M26" s="511">
        <v>2</v>
      </c>
      <c r="N26" s="511">
        <v>3</v>
      </c>
      <c r="O26" s="511">
        <v>3</v>
      </c>
      <c r="P26" s="511">
        <v>5</v>
      </c>
      <c r="Q26" s="511">
        <v>5</v>
      </c>
      <c r="R26" s="511">
        <v>8</v>
      </c>
      <c r="S26" s="511">
        <v>5</v>
      </c>
      <c r="T26" s="511">
        <v>14</v>
      </c>
      <c r="U26" s="511">
        <v>8</v>
      </c>
      <c r="V26" s="511">
        <v>13</v>
      </c>
      <c r="W26" s="511">
        <v>4</v>
      </c>
      <c r="X26" s="511">
        <v>12</v>
      </c>
      <c r="Y26" s="511">
        <v>9</v>
      </c>
      <c r="Z26" s="511">
        <v>18</v>
      </c>
      <c r="AA26" s="511">
        <v>10</v>
      </c>
      <c r="AB26" s="511">
        <v>11</v>
      </c>
      <c r="AC26" s="511">
        <v>6</v>
      </c>
      <c r="AD26" s="511">
        <v>8</v>
      </c>
      <c r="AE26" s="511">
        <v>2</v>
      </c>
      <c r="AF26" s="511">
        <v>6</v>
      </c>
      <c r="AG26" s="511">
        <v>4</v>
      </c>
      <c r="AH26" s="511">
        <v>2</v>
      </c>
      <c r="AI26" s="511">
        <v>1</v>
      </c>
      <c r="AJ26" s="511">
        <v>0</v>
      </c>
      <c r="AK26" s="511">
        <v>0</v>
      </c>
      <c r="AL26" s="511">
        <v>1</v>
      </c>
      <c r="AM26" s="511">
        <v>0</v>
      </c>
      <c r="AN26" s="511">
        <v>1</v>
      </c>
      <c r="AO26" s="511">
        <v>0</v>
      </c>
      <c r="AP26" s="511">
        <v>0</v>
      </c>
      <c r="AQ26" s="511">
        <v>1</v>
      </c>
      <c r="AR26" s="511">
        <v>2</v>
      </c>
      <c r="AS26" s="511">
        <v>2</v>
      </c>
      <c r="AT26" s="511">
        <v>2</v>
      </c>
      <c r="AU26" s="508"/>
      <c r="AV26" s="508"/>
      <c r="AW26" s="508"/>
      <c r="AX26" s="508"/>
      <c r="AY26" s="508"/>
    </row>
    <row r="27" spans="1:51" x14ac:dyDescent="0.35">
      <c r="A27" s="113" t="s">
        <v>85</v>
      </c>
      <c r="B27" s="63">
        <f t="shared" si="0"/>
        <v>288</v>
      </c>
      <c r="C27" s="63">
        <f t="shared" si="1"/>
        <v>106</v>
      </c>
      <c r="D27" s="63">
        <f t="shared" si="2"/>
        <v>182</v>
      </c>
      <c r="E27" s="511">
        <v>0</v>
      </c>
      <c r="F27" s="511">
        <v>0</v>
      </c>
      <c r="G27" s="511">
        <v>0</v>
      </c>
      <c r="H27" s="511">
        <v>1</v>
      </c>
      <c r="I27" s="511">
        <v>0</v>
      </c>
      <c r="J27" s="511">
        <v>1</v>
      </c>
      <c r="K27" s="511">
        <v>0</v>
      </c>
      <c r="L27" s="511">
        <v>4</v>
      </c>
      <c r="M27" s="511">
        <v>6</v>
      </c>
      <c r="N27" s="511">
        <v>6</v>
      </c>
      <c r="O27" s="511">
        <v>4</v>
      </c>
      <c r="P27" s="511">
        <v>11</v>
      </c>
      <c r="Q27" s="511">
        <v>6</v>
      </c>
      <c r="R27" s="511">
        <v>15</v>
      </c>
      <c r="S27" s="511">
        <v>8</v>
      </c>
      <c r="T27" s="511">
        <v>13</v>
      </c>
      <c r="U27" s="511">
        <v>14</v>
      </c>
      <c r="V27" s="511">
        <v>18</v>
      </c>
      <c r="W27" s="511">
        <v>13</v>
      </c>
      <c r="X27" s="511">
        <v>5</v>
      </c>
      <c r="Y27" s="511">
        <v>10</v>
      </c>
      <c r="Z27" s="511">
        <v>23</v>
      </c>
      <c r="AA27" s="511">
        <v>12</v>
      </c>
      <c r="AB27" s="511">
        <v>29</v>
      </c>
      <c r="AC27" s="511">
        <v>8</v>
      </c>
      <c r="AD27" s="511">
        <v>26</v>
      </c>
      <c r="AE27" s="511">
        <v>9</v>
      </c>
      <c r="AF27" s="511">
        <v>11</v>
      </c>
      <c r="AG27" s="511">
        <v>6</v>
      </c>
      <c r="AH27" s="511">
        <v>8</v>
      </c>
      <c r="AI27" s="511">
        <v>6</v>
      </c>
      <c r="AJ27" s="511">
        <v>6</v>
      </c>
      <c r="AK27" s="511">
        <v>4</v>
      </c>
      <c r="AL27" s="511">
        <v>4</v>
      </c>
      <c r="AM27" s="511">
        <v>0</v>
      </c>
      <c r="AN27" s="511">
        <v>0</v>
      </c>
      <c r="AO27" s="511">
        <v>0</v>
      </c>
      <c r="AP27" s="511">
        <v>0</v>
      </c>
      <c r="AQ27" s="511">
        <v>0</v>
      </c>
      <c r="AR27" s="511">
        <v>0</v>
      </c>
      <c r="AS27" s="511">
        <v>0</v>
      </c>
      <c r="AT27" s="511">
        <v>1</v>
      </c>
      <c r="AU27" s="508"/>
      <c r="AV27" s="508"/>
      <c r="AW27" s="508"/>
      <c r="AX27" s="508"/>
      <c r="AY27" s="508"/>
    </row>
    <row r="28" spans="1:51" x14ac:dyDescent="0.35">
      <c r="A28" s="113" t="s">
        <v>86</v>
      </c>
      <c r="B28" s="63">
        <f t="shared" si="0"/>
        <v>182</v>
      </c>
      <c r="C28" s="63">
        <f t="shared" si="1"/>
        <v>63</v>
      </c>
      <c r="D28" s="63">
        <f t="shared" si="2"/>
        <v>119</v>
      </c>
      <c r="E28" s="511">
        <v>0</v>
      </c>
      <c r="F28" s="511">
        <v>0</v>
      </c>
      <c r="G28" s="511">
        <v>0</v>
      </c>
      <c r="H28" s="511">
        <v>0</v>
      </c>
      <c r="I28" s="511">
        <v>0</v>
      </c>
      <c r="J28" s="511">
        <v>0</v>
      </c>
      <c r="K28" s="511">
        <v>1</v>
      </c>
      <c r="L28" s="511">
        <v>0</v>
      </c>
      <c r="M28" s="511">
        <v>1</v>
      </c>
      <c r="N28" s="511">
        <v>3</v>
      </c>
      <c r="O28" s="511">
        <v>7</v>
      </c>
      <c r="P28" s="511">
        <v>5</v>
      </c>
      <c r="Q28" s="511">
        <v>3</v>
      </c>
      <c r="R28" s="511">
        <v>11</v>
      </c>
      <c r="S28" s="511">
        <v>4</v>
      </c>
      <c r="T28" s="511">
        <v>13</v>
      </c>
      <c r="U28" s="511">
        <v>8</v>
      </c>
      <c r="V28" s="511">
        <v>13</v>
      </c>
      <c r="W28" s="511">
        <v>6</v>
      </c>
      <c r="X28" s="511">
        <v>9</v>
      </c>
      <c r="Y28" s="511">
        <v>6</v>
      </c>
      <c r="Z28" s="511">
        <v>17</v>
      </c>
      <c r="AA28" s="511">
        <v>11</v>
      </c>
      <c r="AB28" s="511">
        <v>19</v>
      </c>
      <c r="AC28" s="511">
        <v>7</v>
      </c>
      <c r="AD28" s="511">
        <v>8</v>
      </c>
      <c r="AE28" s="511">
        <v>5</v>
      </c>
      <c r="AF28" s="511">
        <v>12</v>
      </c>
      <c r="AG28" s="511">
        <v>4</v>
      </c>
      <c r="AH28" s="511">
        <v>4</v>
      </c>
      <c r="AI28" s="511">
        <v>0</v>
      </c>
      <c r="AJ28" s="511">
        <v>4</v>
      </c>
      <c r="AK28" s="511">
        <v>0</v>
      </c>
      <c r="AL28" s="511">
        <v>1</v>
      </c>
      <c r="AM28" s="511">
        <v>0</v>
      </c>
      <c r="AN28" s="511">
        <v>0</v>
      </c>
      <c r="AO28" s="511">
        <v>0</v>
      </c>
      <c r="AP28" s="511">
        <v>0</v>
      </c>
      <c r="AQ28" s="511">
        <v>0</v>
      </c>
      <c r="AR28" s="511">
        <v>0</v>
      </c>
      <c r="AS28" s="511">
        <v>0</v>
      </c>
      <c r="AT28" s="511">
        <v>0</v>
      </c>
      <c r="AU28" s="508"/>
      <c r="AV28" s="508"/>
      <c r="AW28" s="508"/>
      <c r="AX28" s="508"/>
      <c r="AY28" s="508"/>
    </row>
    <row r="29" spans="1:51" x14ac:dyDescent="0.35">
      <c r="A29" s="113" t="s">
        <v>87</v>
      </c>
      <c r="B29" s="63">
        <f t="shared" si="0"/>
        <v>140</v>
      </c>
      <c r="C29" s="63">
        <f t="shared" si="1"/>
        <v>40</v>
      </c>
      <c r="D29" s="63">
        <f t="shared" si="2"/>
        <v>100</v>
      </c>
      <c r="E29" s="511">
        <v>0</v>
      </c>
      <c r="F29" s="511">
        <v>0</v>
      </c>
      <c r="G29" s="511">
        <v>0</v>
      </c>
      <c r="H29" s="511">
        <v>0</v>
      </c>
      <c r="I29" s="511">
        <v>0</v>
      </c>
      <c r="J29" s="511">
        <v>0</v>
      </c>
      <c r="K29" s="511">
        <v>0</v>
      </c>
      <c r="L29" s="511">
        <v>1</v>
      </c>
      <c r="M29" s="511">
        <v>1</v>
      </c>
      <c r="N29" s="511">
        <v>2</v>
      </c>
      <c r="O29" s="511">
        <v>1</v>
      </c>
      <c r="P29" s="511">
        <v>3</v>
      </c>
      <c r="Q29" s="511">
        <v>3</v>
      </c>
      <c r="R29" s="511">
        <v>7</v>
      </c>
      <c r="S29" s="511">
        <v>3</v>
      </c>
      <c r="T29" s="511">
        <v>10</v>
      </c>
      <c r="U29" s="511">
        <v>3</v>
      </c>
      <c r="V29" s="511">
        <v>12</v>
      </c>
      <c r="W29" s="511">
        <v>4</v>
      </c>
      <c r="X29" s="511">
        <v>16</v>
      </c>
      <c r="Y29" s="511">
        <v>5</v>
      </c>
      <c r="Z29" s="511">
        <v>11</v>
      </c>
      <c r="AA29" s="511">
        <v>7</v>
      </c>
      <c r="AB29" s="511">
        <v>16</v>
      </c>
      <c r="AC29" s="511">
        <v>4</v>
      </c>
      <c r="AD29" s="511">
        <v>8</v>
      </c>
      <c r="AE29" s="511">
        <v>4</v>
      </c>
      <c r="AF29" s="511">
        <v>6</v>
      </c>
      <c r="AG29" s="511">
        <v>3</v>
      </c>
      <c r="AH29" s="511">
        <v>4</v>
      </c>
      <c r="AI29" s="511">
        <v>1</v>
      </c>
      <c r="AJ29" s="511">
        <v>1</v>
      </c>
      <c r="AK29" s="511">
        <v>1</v>
      </c>
      <c r="AL29" s="511">
        <v>1</v>
      </c>
      <c r="AM29" s="511">
        <v>0</v>
      </c>
      <c r="AN29" s="511">
        <v>1</v>
      </c>
      <c r="AO29" s="511">
        <v>0</v>
      </c>
      <c r="AP29" s="511">
        <v>1</v>
      </c>
      <c r="AQ29" s="511">
        <v>0</v>
      </c>
      <c r="AR29" s="511">
        <v>0</v>
      </c>
      <c r="AS29" s="511">
        <v>0</v>
      </c>
      <c r="AT29" s="511">
        <v>0</v>
      </c>
      <c r="AU29" s="508"/>
      <c r="AV29" s="508"/>
      <c r="AW29" s="508"/>
      <c r="AX29" s="508"/>
      <c r="AY29" s="508"/>
    </row>
    <row r="30" spans="1:51" x14ac:dyDescent="0.35">
      <c r="A30" s="113" t="s">
        <v>88</v>
      </c>
      <c r="B30" s="63">
        <f t="shared" si="0"/>
        <v>158</v>
      </c>
      <c r="C30" s="63">
        <f t="shared" si="1"/>
        <v>55</v>
      </c>
      <c r="D30" s="63">
        <f t="shared" si="2"/>
        <v>103</v>
      </c>
      <c r="E30" s="511">
        <v>0</v>
      </c>
      <c r="F30" s="511">
        <v>0</v>
      </c>
      <c r="G30" s="511">
        <v>0</v>
      </c>
      <c r="H30" s="511">
        <v>0</v>
      </c>
      <c r="I30" s="511">
        <v>0</v>
      </c>
      <c r="J30" s="511">
        <v>0</v>
      </c>
      <c r="K30" s="511">
        <v>1</v>
      </c>
      <c r="L30" s="511">
        <v>1</v>
      </c>
      <c r="M30" s="511">
        <v>2</v>
      </c>
      <c r="N30" s="511">
        <v>2</v>
      </c>
      <c r="O30" s="511">
        <v>2</v>
      </c>
      <c r="P30" s="511">
        <v>5</v>
      </c>
      <c r="Q30" s="511">
        <v>4</v>
      </c>
      <c r="R30" s="511">
        <v>7</v>
      </c>
      <c r="S30" s="511">
        <v>3</v>
      </c>
      <c r="T30" s="511">
        <v>5</v>
      </c>
      <c r="U30" s="511">
        <v>5</v>
      </c>
      <c r="V30" s="511">
        <v>10</v>
      </c>
      <c r="W30" s="511">
        <v>5</v>
      </c>
      <c r="X30" s="511">
        <v>14</v>
      </c>
      <c r="Y30" s="511">
        <v>4</v>
      </c>
      <c r="Z30" s="511">
        <v>13</v>
      </c>
      <c r="AA30" s="511">
        <v>6</v>
      </c>
      <c r="AB30" s="511">
        <v>13</v>
      </c>
      <c r="AC30" s="511">
        <v>11</v>
      </c>
      <c r="AD30" s="511">
        <v>12</v>
      </c>
      <c r="AE30" s="511">
        <v>7</v>
      </c>
      <c r="AF30" s="511">
        <v>8</v>
      </c>
      <c r="AG30" s="511">
        <v>1</v>
      </c>
      <c r="AH30" s="511">
        <v>8</v>
      </c>
      <c r="AI30" s="511">
        <v>2</v>
      </c>
      <c r="AJ30" s="511">
        <v>3</v>
      </c>
      <c r="AK30" s="511">
        <v>1</v>
      </c>
      <c r="AL30" s="511">
        <v>0</v>
      </c>
      <c r="AM30" s="511">
        <v>0</v>
      </c>
      <c r="AN30" s="511">
        <v>0</v>
      </c>
      <c r="AO30" s="511">
        <v>0</v>
      </c>
      <c r="AP30" s="511">
        <v>1</v>
      </c>
      <c r="AQ30" s="511">
        <v>1</v>
      </c>
      <c r="AR30" s="511">
        <v>1</v>
      </c>
      <c r="AS30" s="511">
        <v>0</v>
      </c>
      <c r="AT30" s="511">
        <v>0</v>
      </c>
      <c r="AU30" s="508"/>
      <c r="AV30" s="508"/>
      <c r="AW30" s="508"/>
    </row>
    <row r="31" spans="1:51" x14ac:dyDescent="0.35">
      <c r="A31" s="113" t="s">
        <v>89</v>
      </c>
      <c r="B31" s="63">
        <f t="shared" si="0"/>
        <v>41</v>
      </c>
      <c r="C31" s="63">
        <f t="shared" si="1"/>
        <v>13</v>
      </c>
      <c r="D31" s="63">
        <f t="shared" si="2"/>
        <v>28</v>
      </c>
      <c r="E31" s="511">
        <v>0</v>
      </c>
      <c r="F31" s="511">
        <v>0</v>
      </c>
      <c r="G31" s="511">
        <v>0</v>
      </c>
      <c r="H31" s="511">
        <v>0</v>
      </c>
      <c r="I31" s="511">
        <v>0</v>
      </c>
      <c r="J31" s="511">
        <v>1</v>
      </c>
      <c r="K31" s="511">
        <v>0</v>
      </c>
      <c r="L31" s="511">
        <v>0</v>
      </c>
      <c r="M31" s="511">
        <v>0</v>
      </c>
      <c r="N31" s="511">
        <v>0</v>
      </c>
      <c r="O31" s="511">
        <v>0</v>
      </c>
      <c r="P31" s="511">
        <v>1</v>
      </c>
      <c r="Q31" s="511">
        <v>0</v>
      </c>
      <c r="R31" s="511">
        <v>0</v>
      </c>
      <c r="S31" s="511">
        <v>0</v>
      </c>
      <c r="T31" s="511">
        <v>0</v>
      </c>
      <c r="U31" s="511">
        <v>2</v>
      </c>
      <c r="V31" s="511">
        <v>1</v>
      </c>
      <c r="W31" s="511">
        <v>2</v>
      </c>
      <c r="X31" s="511">
        <v>0</v>
      </c>
      <c r="Y31" s="511">
        <v>2</v>
      </c>
      <c r="Z31" s="511">
        <v>3</v>
      </c>
      <c r="AA31" s="511">
        <v>2</v>
      </c>
      <c r="AB31" s="511">
        <v>6</v>
      </c>
      <c r="AC31" s="511">
        <v>1</v>
      </c>
      <c r="AD31" s="511">
        <v>4</v>
      </c>
      <c r="AE31" s="511">
        <v>1</v>
      </c>
      <c r="AF31" s="511">
        <v>5</v>
      </c>
      <c r="AG31" s="511">
        <v>1</v>
      </c>
      <c r="AH31" s="511">
        <v>3</v>
      </c>
      <c r="AI31" s="511">
        <v>1</v>
      </c>
      <c r="AJ31" s="511">
        <v>1</v>
      </c>
      <c r="AK31" s="511">
        <v>1</v>
      </c>
      <c r="AL31" s="511">
        <v>3</v>
      </c>
      <c r="AM31" s="511">
        <v>0</v>
      </c>
      <c r="AN31" s="511">
        <v>0</v>
      </c>
      <c r="AO31" s="511">
        <v>0</v>
      </c>
      <c r="AP31" s="511">
        <v>0</v>
      </c>
      <c r="AQ31" s="511">
        <v>0</v>
      </c>
      <c r="AR31" s="511">
        <v>0</v>
      </c>
      <c r="AS31" s="511">
        <v>0</v>
      </c>
      <c r="AT31" s="511">
        <v>0</v>
      </c>
      <c r="AU31" s="508"/>
      <c r="AV31" s="508"/>
      <c r="AW31" s="508"/>
    </row>
    <row r="32" spans="1:51" x14ac:dyDescent="0.35">
      <c r="A32" s="116" t="s">
        <v>2006</v>
      </c>
      <c r="B32" s="10"/>
      <c r="C32" s="10"/>
      <c r="D32" s="10"/>
      <c r="E32" s="111"/>
      <c r="F32" s="111"/>
      <c r="G32" s="111"/>
      <c r="H32" s="111"/>
      <c r="I32" s="111"/>
      <c r="J32" s="111"/>
      <c r="K32" s="111"/>
      <c r="L32" s="111"/>
      <c r="M32" s="111"/>
      <c r="N32" s="111"/>
      <c r="O32" s="111"/>
      <c r="P32" s="111"/>
      <c r="Q32" s="508"/>
      <c r="R32" s="508"/>
      <c r="S32" s="508"/>
      <c r="T32" s="508"/>
      <c r="U32" s="508"/>
      <c r="V32" s="508"/>
      <c r="W32" s="508"/>
      <c r="X32" s="508"/>
      <c r="Y32" s="508"/>
      <c r="Z32" s="508"/>
      <c r="AA32" s="508"/>
      <c r="AB32" s="508"/>
      <c r="AC32" s="508"/>
      <c r="AD32" s="508"/>
      <c r="AE32" s="508"/>
      <c r="AF32" s="508"/>
      <c r="AG32" s="508"/>
      <c r="AH32" s="508"/>
      <c r="AI32" s="508"/>
      <c r="AJ32" s="508"/>
      <c r="AK32" s="508"/>
      <c r="AL32" s="508"/>
      <c r="AM32" s="508"/>
      <c r="AN32" s="508"/>
      <c r="AO32" s="508"/>
      <c r="AP32" s="508"/>
      <c r="AQ32" s="508"/>
      <c r="AR32" s="508"/>
      <c r="AS32" s="508"/>
      <c r="AT32" s="508"/>
      <c r="AU32" s="508"/>
      <c r="AV32" s="508"/>
      <c r="AW32" s="508"/>
    </row>
    <row r="33" spans="1:49" x14ac:dyDescent="0.35">
      <c r="A33" s="508"/>
      <c r="B33" s="508"/>
      <c r="C33" s="508"/>
      <c r="D33" s="508"/>
      <c r="E33" s="508"/>
      <c r="F33" s="508"/>
      <c r="G33" s="508"/>
      <c r="H33" s="508"/>
      <c r="I33" s="508"/>
      <c r="J33" s="508"/>
      <c r="K33" s="508"/>
      <c r="L33" s="508"/>
      <c r="M33" s="508"/>
      <c r="N33" s="508"/>
      <c r="O33" s="508"/>
      <c r="P33" s="508"/>
      <c r="Q33" s="508"/>
      <c r="R33" s="508"/>
      <c r="S33" s="508"/>
      <c r="T33" s="508"/>
      <c r="U33" s="508"/>
      <c r="V33" s="508"/>
      <c r="W33" s="508"/>
      <c r="X33" s="508"/>
      <c r="Y33" s="508"/>
      <c r="Z33" s="508"/>
      <c r="AA33" s="508"/>
      <c r="AB33" s="508"/>
      <c r="AC33" s="508"/>
      <c r="AD33" s="508"/>
      <c r="AE33" s="508"/>
      <c r="AF33" s="508"/>
      <c r="AG33" s="508"/>
      <c r="AH33" s="508"/>
      <c r="AI33" s="508"/>
      <c r="AJ33" s="508"/>
      <c r="AK33" s="508"/>
      <c r="AL33" s="508"/>
      <c r="AM33" s="508"/>
      <c r="AN33" s="508"/>
      <c r="AO33" s="508"/>
      <c r="AP33" s="508"/>
      <c r="AQ33" s="508"/>
      <c r="AR33" s="508"/>
      <c r="AS33" s="508"/>
      <c r="AT33" s="508"/>
      <c r="AU33" s="508"/>
      <c r="AV33" s="508"/>
      <c r="AW33" s="508"/>
    </row>
    <row r="34" spans="1:49" x14ac:dyDescent="0.35">
      <c r="A34" s="508"/>
      <c r="B34" s="508"/>
      <c r="C34" s="508"/>
      <c r="D34" s="508"/>
      <c r="E34" s="508"/>
      <c r="F34" s="508"/>
      <c r="G34" s="508"/>
      <c r="H34" s="508"/>
      <c r="I34" s="508"/>
      <c r="J34" s="508"/>
      <c r="K34" s="508"/>
      <c r="L34" s="508"/>
      <c r="M34" s="508"/>
      <c r="N34" s="508"/>
      <c r="O34" s="508"/>
      <c r="P34" s="508"/>
      <c r="Q34" s="508"/>
      <c r="R34" s="508"/>
      <c r="S34" s="508"/>
      <c r="T34" s="508"/>
      <c r="U34" s="508"/>
      <c r="V34" s="508"/>
      <c r="W34" s="508"/>
      <c r="X34" s="508"/>
      <c r="Y34" s="508"/>
      <c r="Z34" s="508"/>
      <c r="AA34" s="508"/>
      <c r="AB34" s="508"/>
      <c r="AC34" s="508"/>
      <c r="AD34" s="508"/>
      <c r="AE34" s="508"/>
      <c r="AF34" s="508"/>
      <c r="AG34" s="508"/>
      <c r="AH34" s="508"/>
      <c r="AI34" s="508"/>
      <c r="AJ34" s="508"/>
      <c r="AK34" s="508"/>
      <c r="AL34" s="508"/>
      <c r="AM34" s="508"/>
      <c r="AN34" s="508"/>
      <c r="AO34" s="508"/>
      <c r="AP34" s="508"/>
      <c r="AQ34" s="508"/>
      <c r="AR34" s="508"/>
      <c r="AS34" s="508"/>
      <c r="AT34" s="508"/>
      <c r="AU34" s="508"/>
      <c r="AV34" s="508"/>
      <c r="AW34" s="508"/>
    </row>
    <row r="35" spans="1:49" x14ac:dyDescent="0.35">
      <c r="A35" s="508"/>
      <c r="B35" s="508"/>
      <c r="C35" s="508"/>
      <c r="D35" s="508"/>
      <c r="E35" s="508"/>
      <c r="F35" s="508"/>
      <c r="G35" s="508"/>
      <c r="H35" s="508"/>
      <c r="I35" s="508"/>
      <c r="J35" s="508"/>
      <c r="K35" s="508"/>
      <c r="L35" s="508"/>
      <c r="M35" s="508"/>
      <c r="N35" s="508"/>
      <c r="O35" s="508"/>
      <c r="P35" s="508"/>
      <c r="Q35" s="508"/>
      <c r="R35" s="508"/>
      <c r="S35" s="508"/>
      <c r="T35" s="508"/>
      <c r="U35" s="508"/>
      <c r="V35" s="508"/>
      <c r="W35" s="508"/>
      <c r="X35" s="508"/>
      <c r="Y35" s="508"/>
      <c r="Z35" s="508"/>
      <c r="AA35" s="508"/>
      <c r="AB35" s="508"/>
      <c r="AC35" s="508"/>
      <c r="AD35" s="508"/>
      <c r="AE35" s="508"/>
      <c r="AF35" s="508"/>
      <c r="AG35" s="508"/>
      <c r="AH35" s="508"/>
      <c r="AI35" s="508"/>
      <c r="AJ35" s="508"/>
      <c r="AK35" s="508"/>
      <c r="AL35" s="508"/>
      <c r="AM35" s="508"/>
      <c r="AN35" s="508"/>
      <c r="AO35" s="508"/>
      <c r="AP35" s="508"/>
      <c r="AQ35" s="508"/>
      <c r="AR35" s="508"/>
      <c r="AS35" s="508"/>
      <c r="AT35" s="508"/>
      <c r="AU35" s="508"/>
      <c r="AV35" s="508"/>
      <c r="AW35" s="508"/>
    </row>
    <row r="36" spans="1:49" x14ac:dyDescent="0.35">
      <c r="A36" s="508"/>
      <c r="B36" s="508"/>
      <c r="C36" s="508"/>
      <c r="D36" s="508"/>
      <c r="E36" s="508"/>
      <c r="F36" s="508"/>
      <c r="G36" s="508"/>
      <c r="H36" s="508"/>
      <c r="I36" s="508"/>
      <c r="J36" s="508"/>
      <c r="K36" s="508"/>
      <c r="L36" s="508"/>
      <c r="M36" s="508"/>
      <c r="N36" s="508"/>
      <c r="O36" s="508"/>
      <c r="P36" s="508"/>
      <c r="Q36" s="508"/>
      <c r="R36" s="508"/>
      <c r="S36" s="508"/>
      <c r="T36" s="508"/>
      <c r="U36" s="508"/>
      <c r="V36" s="508"/>
      <c r="W36" s="508"/>
      <c r="X36" s="508"/>
      <c r="Y36" s="508"/>
      <c r="Z36" s="508"/>
      <c r="AA36" s="508"/>
      <c r="AB36" s="508"/>
      <c r="AC36" s="508"/>
      <c r="AD36" s="508"/>
      <c r="AE36" s="508"/>
      <c r="AF36" s="508"/>
      <c r="AG36" s="508"/>
      <c r="AH36" s="508"/>
      <c r="AI36" s="508"/>
      <c r="AJ36" s="508"/>
      <c r="AK36" s="508"/>
      <c r="AL36" s="508"/>
      <c r="AM36" s="508"/>
      <c r="AN36" s="508"/>
      <c r="AO36" s="508"/>
      <c r="AP36" s="508"/>
      <c r="AQ36" s="508"/>
      <c r="AR36" s="508"/>
      <c r="AS36" s="508"/>
      <c r="AT36" s="508"/>
      <c r="AU36" s="508"/>
      <c r="AV36" s="508"/>
      <c r="AW36" s="508"/>
    </row>
    <row r="37" spans="1:49" x14ac:dyDescent="0.35">
      <c r="A37" s="508"/>
      <c r="B37" s="508"/>
      <c r="C37" s="508"/>
      <c r="D37" s="508"/>
      <c r="E37" s="508"/>
      <c r="F37" s="508"/>
      <c r="G37" s="508"/>
      <c r="H37" s="508"/>
      <c r="I37" s="508"/>
      <c r="J37" s="508"/>
      <c r="K37" s="508"/>
      <c r="L37" s="508"/>
      <c r="M37" s="508"/>
      <c r="N37" s="508"/>
      <c r="O37" s="508"/>
      <c r="P37" s="508"/>
      <c r="Q37" s="508"/>
      <c r="R37" s="508"/>
      <c r="S37" s="508"/>
      <c r="T37" s="508"/>
      <c r="U37" s="508"/>
      <c r="V37" s="508"/>
      <c r="W37" s="508"/>
      <c r="X37" s="508"/>
      <c r="Y37" s="508"/>
      <c r="Z37" s="508"/>
      <c r="AA37" s="508"/>
      <c r="AB37" s="508"/>
      <c r="AC37" s="508"/>
      <c r="AD37" s="508"/>
      <c r="AE37" s="508"/>
      <c r="AF37" s="508"/>
      <c r="AG37" s="508"/>
      <c r="AH37" s="508"/>
      <c r="AI37" s="508"/>
      <c r="AJ37" s="508"/>
      <c r="AK37" s="508"/>
      <c r="AL37" s="508"/>
      <c r="AM37" s="508"/>
      <c r="AN37" s="508"/>
      <c r="AO37" s="508"/>
      <c r="AP37" s="508"/>
      <c r="AQ37" s="508"/>
      <c r="AR37" s="508"/>
      <c r="AS37" s="508"/>
      <c r="AT37" s="508"/>
      <c r="AU37" s="508"/>
      <c r="AV37" s="508"/>
      <c r="AW37" s="508"/>
    </row>
    <row r="38" spans="1:49" x14ac:dyDescent="0.35">
      <c r="A38" s="508"/>
      <c r="B38" s="508"/>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508"/>
      <c r="AB38" s="508"/>
      <c r="AC38" s="508"/>
      <c r="AD38" s="508"/>
      <c r="AE38" s="508"/>
      <c r="AF38" s="508"/>
      <c r="AG38" s="508"/>
      <c r="AH38" s="508"/>
      <c r="AI38" s="508"/>
      <c r="AJ38" s="508"/>
      <c r="AK38" s="508"/>
      <c r="AL38" s="508"/>
      <c r="AM38" s="508"/>
      <c r="AN38" s="508"/>
      <c r="AO38" s="508"/>
      <c r="AP38" s="508"/>
      <c r="AQ38" s="508"/>
      <c r="AR38" s="508"/>
      <c r="AS38" s="508"/>
      <c r="AT38" s="508"/>
      <c r="AU38" s="508"/>
      <c r="AV38" s="508"/>
      <c r="AW38" s="508"/>
    </row>
    <row r="39" spans="1:49" x14ac:dyDescent="0.35">
      <c r="A39" s="508"/>
      <c r="B39" s="508"/>
      <c r="C39" s="508"/>
      <c r="D39" s="508"/>
      <c r="E39" s="508"/>
      <c r="F39" s="508"/>
      <c r="G39" s="508"/>
      <c r="H39" s="508"/>
      <c r="I39" s="508"/>
      <c r="J39" s="508"/>
      <c r="K39" s="508"/>
      <c r="L39" s="508"/>
      <c r="M39" s="508"/>
      <c r="N39" s="508"/>
      <c r="O39" s="508"/>
      <c r="P39" s="508"/>
      <c r="Q39" s="508"/>
      <c r="R39" s="508"/>
      <c r="S39" s="508"/>
      <c r="T39" s="508"/>
      <c r="U39" s="508"/>
      <c r="V39" s="508"/>
      <c r="W39" s="508"/>
      <c r="X39" s="508"/>
      <c r="Y39" s="508"/>
      <c r="Z39" s="508"/>
      <c r="AA39" s="508"/>
      <c r="AB39" s="508"/>
      <c r="AC39" s="508"/>
      <c r="AD39" s="508"/>
      <c r="AE39" s="508"/>
      <c r="AF39" s="508"/>
      <c r="AG39" s="508"/>
      <c r="AH39" s="508"/>
      <c r="AI39" s="508"/>
      <c r="AJ39" s="508"/>
      <c r="AK39" s="508"/>
      <c r="AL39" s="508"/>
      <c r="AM39" s="508"/>
      <c r="AN39" s="508"/>
      <c r="AO39" s="508"/>
      <c r="AP39" s="508"/>
      <c r="AQ39" s="508"/>
      <c r="AR39" s="508"/>
      <c r="AS39" s="508"/>
      <c r="AT39" s="508"/>
      <c r="AU39" s="508"/>
      <c r="AV39" s="508"/>
      <c r="AW39" s="508"/>
    </row>
    <row r="40" spans="1:49" x14ac:dyDescent="0.35">
      <c r="A40" s="508"/>
      <c r="B40" s="508"/>
      <c r="C40" s="508"/>
      <c r="D40" s="508"/>
      <c r="E40" s="508"/>
      <c r="F40" s="508"/>
      <c r="G40" s="508"/>
      <c r="H40" s="508"/>
      <c r="I40" s="508"/>
      <c r="J40" s="508"/>
      <c r="K40" s="508"/>
      <c r="L40" s="508"/>
      <c r="M40" s="508"/>
      <c r="N40" s="508"/>
      <c r="O40" s="508"/>
      <c r="P40" s="508"/>
      <c r="Q40" s="508"/>
      <c r="R40" s="508"/>
      <c r="S40" s="508"/>
      <c r="T40" s="508"/>
      <c r="U40" s="508"/>
      <c r="V40" s="508"/>
      <c r="W40" s="508"/>
      <c r="X40" s="508"/>
      <c r="Y40" s="508"/>
      <c r="Z40" s="508"/>
      <c r="AA40" s="508"/>
      <c r="AB40" s="508"/>
      <c r="AC40" s="508"/>
      <c r="AD40" s="508"/>
      <c r="AE40" s="508"/>
      <c r="AF40" s="508"/>
      <c r="AG40" s="508"/>
      <c r="AH40" s="508"/>
      <c r="AI40" s="508"/>
      <c r="AJ40" s="508"/>
      <c r="AK40" s="508"/>
      <c r="AL40" s="508"/>
      <c r="AM40" s="508"/>
      <c r="AN40" s="508"/>
      <c r="AO40" s="508"/>
      <c r="AP40" s="508"/>
      <c r="AQ40" s="508"/>
      <c r="AR40" s="508"/>
      <c r="AS40" s="508"/>
      <c r="AT40" s="508"/>
      <c r="AU40" s="508"/>
      <c r="AV40" s="508"/>
      <c r="AW40" s="508"/>
    </row>
    <row r="41" spans="1:49" x14ac:dyDescent="0.35">
      <c r="A41" s="508"/>
      <c r="B41" s="508"/>
      <c r="C41" s="508"/>
      <c r="D41" s="508"/>
      <c r="E41" s="508"/>
      <c r="F41" s="508"/>
      <c r="G41" s="508"/>
      <c r="H41" s="508"/>
      <c r="I41" s="508"/>
      <c r="J41" s="508"/>
      <c r="K41" s="508"/>
      <c r="L41" s="508"/>
      <c r="M41" s="508"/>
      <c r="N41" s="508"/>
      <c r="O41" s="508"/>
      <c r="P41" s="508"/>
      <c r="Q41" s="508"/>
      <c r="R41" s="508"/>
      <c r="S41" s="508"/>
      <c r="T41" s="508"/>
      <c r="U41" s="508"/>
      <c r="V41" s="508"/>
      <c r="W41" s="508"/>
      <c r="X41" s="508"/>
      <c r="Y41" s="508"/>
      <c r="Z41" s="508"/>
      <c r="AA41" s="508"/>
      <c r="AB41" s="508"/>
      <c r="AC41" s="508"/>
      <c r="AD41" s="508"/>
      <c r="AE41" s="508"/>
      <c r="AF41" s="508"/>
      <c r="AG41" s="508"/>
      <c r="AH41" s="508"/>
      <c r="AI41" s="508"/>
      <c r="AJ41" s="508"/>
      <c r="AK41" s="508"/>
      <c r="AL41" s="508"/>
      <c r="AM41" s="508"/>
      <c r="AN41" s="508"/>
      <c r="AO41" s="508"/>
      <c r="AP41" s="508"/>
      <c r="AQ41" s="508"/>
      <c r="AR41" s="508"/>
      <c r="AS41" s="508"/>
      <c r="AT41" s="508"/>
      <c r="AU41" s="508"/>
      <c r="AV41" s="508"/>
      <c r="AW41" s="508"/>
    </row>
    <row r="42" spans="1:49" x14ac:dyDescent="0.35">
      <c r="A42" s="508"/>
      <c r="B42" s="508"/>
      <c r="C42" s="508"/>
      <c r="D42" s="508"/>
      <c r="E42" s="508"/>
      <c r="F42" s="508"/>
      <c r="G42" s="508"/>
      <c r="H42" s="508"/>
      <c r="I42" s="508"/>
      <c r="J42" s="508"/>
      <c r="K42" s="508"/>
      <c r="L42" s="508"/>
      <c r="M42" s="508"/>
      <c r="N42" s="508"/>
      <c r="O42" s="508"/>
      <c r="P42" s="508"/>
      <c r="Q42" s="508"/>
      <c r="R42" s="508"/>
      <c r="S42" s="508"/>
      <c r="T42" s="508"/>
      <c r="U42" s="508"/>
      <c r="V42" s="508"/>
      <c r="W42" s="508"/>
      <c r="X42" s="508"/>
      <c r="Y42" s="508"/>
      <c r="Z42" s="508"/>
      <c r="AA42" s="508"/>
      <c r="AB42" s="508"/>
      <c r="AC42" s="508"/>
      <c r="AD42" s="508"/>
      <c r="AE42" s="508"/>
      <c r="AF42" s="508"/>
      <c r="AG42" s="508"/>
      <c r="AH42" s="508"/>
      <c r="AI42" s="508"/>
      <c r="AJ42" s="508"/>
      <c r="AK42" s="508"/>
      <c r="AL42" s="508"/>
      <c r="AM42" s="508"/>
      <c r="AN42" s="508"/>
      <c r="AO42" s="508"/>
      <c r="AP42" s="508"/>
      <c r="AQ42" s="508"/>
      <c r="AR42" s="508"/>
      <c r="AS42" s="508"/>
      <c r="AT42" s="508"/>
      <c r="AU42" s="508"/>
      <c r="AV42" s="508"/>
      <c r="AW42" s="508"/>
    </row>
    <row r="43" spans="1:49" x14ac:dyDescent="0.35">
      <c r="A43" s="508"/>
      <c r="B43" s="508"/>
      <c r="C43" s="508"/>
      <c r="D43" s="508"/>
      <c r="E43" s="508"/>
      <c r="F43" s="508"/>
      <c r="G43" s="508"/>
      <c r="H43" s="508"/>
      <c r="I43" s="508"/>
      <c r="J43" s="508"/>
      <c r="K43" s="508"/>
      <c r="L43" s="508"/>
      <c r="M43" s="508"/>
      <c r="N43" s="508"/>
      <c r="O43" s="508"/>
      <c r="P43" s="508"/>
      <c r="Q43" s="508"/>
      <c r="R43" s="508"/>
      <c r="S43" s="508"/>
      <c r="T43" s="508"/>
      <c r="U43" s="508"/>
      <c r="V43" s="508"/>
      <c r="W43" s="508"/>
      <c r="X43" s="508"/>
      <c r="Y43" s="508"/>
      <c r="Z43" s="508"/>
      <c r="AA43" s="508"/>
      <c r="AB43" s="508"/>
      <c r="AC43" s="508"/>
      <c r="AD43" s="508"/>
      <c r="AE43" s="508"/>
      <c r="AF43" s="508"/>
      <c r="AG43" s="508"/>
      <c r="AH43" s="508"/>
      <c r="AI43" s="508"/>
      <c r="AJ43" s="508"/>
      <c r="AK43" s="508"/>
      <c r="AL43" s="508"/>
      <c r="AM43" s="508"/>
      <c r="AN43" s="508"/>
      <c r="AO43" s="508"/>
      <c r="AP43" s="508"/>
      <c r="AQ43" s="508"/>
      <c r="AR43" s="508"/>
      <c r="AS43" s="508"/>
      <c r="AT43" s="508"/>
      <c r="AU43" s="508"/>
      <c r="AV43" s="508"/>
      <c r="AW43" s="508"/>
    </row>
    <row r="44" spans="1:49" x14ac:dyDescent="0.35">
      <c r="A44" s="508"/>
      <c r="B44" s="508"/>
      <c r="C44" s="508"/>
      <c r="D44" s="508"/>
      <c r="E44" s="508"/>
      <c r="F44" s="508"/>
      <c r="G44" s="508"/>
      <c r="H44" s="508"/>
      <c r="I44" s="508"/>
      <c r="J44" s="508"/>
      <c r="K44" s="508"/>
      <c r="L44" s="508"/>
      <c r="M44" s="508"/>
      <c r="N44" s="508"/>
      <c r="O44" s="508"/>
      <c r="P44" s="508"/>
      <c r="Q44" s="508"/>
      <c r="R44" s="508"/>
      <c r="S44" s="508"/>
      <c r="T44" s="508"/>
      <c r="U44" s="508"/>
      <c r="V44" s="508"/>
      <c r="W44" s="508"/>
      <c r="X44" s="508"/>
      <c r="Y44" s="508"/>
      <c r="Z44" s="508"/>
      <c r="AA44" s="508"/>
      <c r="AB44" s="508"/>
      <c r="AC44" s="508"/>
      <c r="AD44" s="508"/>
      <c r="AE44" s="508"/>
      <c r="AF44" s="508"/>
      <c r="AG44" s="508"/>
      <c r="AH44" s="508"/>
      <c r="AI44" s="508"/>
      <c r="AJ44" s="508"/>
      <c r="AK44" s="508"/>
      <c r="AL44" s="508"/>
      <c r="AM44" s="508"/>
      <c r="AN44" s="508"/>
      <c r="AO44" s="508"/>
      <c r="AP44" s="508"/>
      <c r="AQ44" s="508"/>
      <c r="AR44" s="508"/>
      <c r="AS44" s="508"/>
      <c r="AT44" s="508"/>
      <c r="AU44" s="508"/>
      <c r="AV44" s="508"/>
      <c r="AW44" s="508"/>
    </row>
    <row r="45" spans="1:49" x14ac:dyDescent="0.35">
      <c r="A45" s="508"/>
      <c r="B45" s="508"/>
      <c r="C45" s="508"/>
      <c r="D45" s="508"/>
      <c r="E45" s="508"/>
      <c r="F45" s="508"/>
      <c r="G45" s="508"/>
      <c r="H45" s="508"/>
      <c r="I45" s="508"/>
      <c r="J45" s="508"/>
      <c r="K45" s="508"/>
      <c r="L45" s="508"/>
      <c r="M45" s="508"/>
      <c r="N45" s="508"/>
      <c r="O45" s="508"/>
      <c r="P45" s="508"/>
      <c r="Q45" s="508"/>
      <c r="R45" s="508"/>
      <c r="S45" s="508"/>
      <c r="T45" s="508"/>
      <c r="U45" s="508"/>
      <c r="V45" s="508"/>
      <c r="W45" s="508"/>
      <c r="X45" s="508"/>
      <c r="Y45" s="508"/>
      <c r="Z45" s="508"/>
      <c r="AA45" s="508"/>
      <c r="AB45" s="508"/>
      <c r="AC45" s="508"/>
      <c r="AD45" s="508"/>
      <c r="AE45" s="508"/>
      <c r="AF45" s="508"/>
      <c r="AG45" s="508"/>
      <c r="AH45" s="508"/>
      <c r="AI45" s="508"/>
      <c r="AJ45" s="508"/>
      <c r="AK45" s="508"/>
      <c r="AL45" s="508"/>
      <c r="AM45" s="508"/>
      <c r="AN45" s="508"/>
      <c r="AO45" s="508"/>
      <c r="AP45" s="508"/>
      <c r="AQ45" s="508"/>
      <c r="AR45" s="508"/>
      <c r="AS45" s="508"/>
      <c r="AT45" s="508"/>
      <c r="AU45" s="508"/>
      <c r="AV45" s="508"/>
      <c r="AW45" s="508"/>
    </row>
    <row r="46" spans="1:49" x14ac:dyDescent="0.35">
      <c r="A46" s="508"/>
      <c r="B46" s="508"/>
      <c r="C46" s="508"/>
      <c r="D46" s="508"/>
      <c r="E46" s="508"/>
      <c r="F46" s="508"/>
      <c r="G46" s="508"/>
      <c r="H46" s="508"/>
      <c r="I46" s="508"/>
      <c r="J46" s="508"/>
      <c r="K46" s="508"/>
      <c r="L46" s="508"/>
      <c r="M46" s="508"/>
      <c r="N46" s="508"/>
      <c r="O46" s="508"/>
      <c r="P46" s="508"/>
      <c r="Q46" s="508"/>
      <c r="R46" s="508"/>
      <c r="S46" s="508"/>
      <c r="T46" s="508"/>
      <c r="U46" s="508"/>
      <c r="V46" s="508"/>
      <c r="W46" s="508"/>
      <c r="X46" s="508"/>
      <c r="Y46" s="508"/>
      <c r="Z46" s="508"/>
      <c r="AA46" s="508"/>
      <c r="AB46" s="508"/>
      <c r="AC46" s="508"/>
      <c r="AD46" s="508"/>
      <c r="AE46" s="508"/>
      <c r="AF46" s="508"/>
      <c r="AG46" s="508"/>
      <c r="AH46" s="508"/>
      <c r="AI46" s="508"/>
      <c r="AJ46" s="508"/>
      <c r="AK46" s="508"/>
      <c r="AL46" s="508"/>
      <c r="AM46" s="508"/>
      <c r="AN46" s="508"/>
      <c r="AO46" s="508"/>
      <c r="AP46" s="508"/>
      <c r="AQ46" s="508"/>
      <c r="AR46" s="508"/>
      <c r="AS46" s="508"/>
      <c r="AT46" s="508"/>
      <c r="AU46" s="508"/>
      <c r="AV46" s="508"/>
      <c r="AW46" s="508"/>
    </row>
    <row r="47" spans="1:49" x14ac:dyDescent="0.35">
      <c r="A47" s="508"/>
      <c r="B47" s="508"/>
      <c r="C47" s="508"/>
      <c r="D47" s="508"/>
      <c r="E47" s="508"/>
      <c r="F47" s="508"/>
      <c r="G47" s="508"/>
      <c r="H47" s="508"/>
      <c r="I47" s="508"/>
      <c r="J47" s="508"/>
      <c r="K47" s="508"/>
      <c r="L47" s="508"/>
      <c r="M47" s="508"/>
      <c r="N47" s="508"/>
      <c r="O47" s="508"/>
      <c r="P47" s="508"/>
      <c r="Q47" s="508"/>
      <c r="R47" s="508"/>
      <c r="S47" s="508"/>
      <c r="T47" s="508"/>
      <c r="U47" s="508"/>
      <c r="V47" s="508"/>
      <c r="W47" s="508"/>
      <c r="X47" s="508"/>
      <c r="Y47" s="508"/>
      <c r="Z47" s="508"/>
      <c r="AA47" s="508"/>
      <c r="AB47" s="508"/>
      <c r="AC47" s="508"/>
      <c r="AD47" s="508"/>
      <c r="AE47" s="508"/>
      <c r="AF47" s="508"/>
      <c r="AG47" s="508"/>
      <c r="AH47" s="508"/>
      <c r="AI47" s="508"/>
      <c r="AJ47" s="508"/>
      <c r="AK47" s="508"/>
      <c r="AL47" s="508"/>
      <c r="AM47" s="508"/>
      <c r="AN47" s="508"/>
      <c r="AO47" s="508"/>
      <c r="AP47" s="508"/>
      <c r="AQ47" s="508"/>
      <c r="AR47" s="508"/>
      <c r="AS47" s="508"/>
      <c r="AT47" s="508"/>
      <c r="AU47" s="508"/>
      <c r="AV47" s="508"/>
      <c r="AW47" s="508"/>
    </row>
    <row r="48" spans="1:49" x14ac:dyDescent="0.35">
      <c r="A48" s="508"/>
      <c r="B48" s="508"/>
      <c r="C48" s="508"/>
      <c r="D48" s="508"/>
      <c r="E48" s="508"/>
      <c r="F48" s="508"/>
      <c r="G48" s="508"/>
      <c r="H48" s="508"/>
      <c r="I48" s="508"/>
      <c r="J48" s="508"/>
      <c r="K48" s="508"/>
      <c r="L48" s="508"/>
      <c r="M48" s="508"/>
      <c r="N48" s="508"/>
      <c r="O48" s="508"/>
      <c r="P48" s="508"/>
      <c r="Q48" s="508"/>
      <c r="R48" s="508"/>
      <c r="S48" s="508"/>
      <c r="T48" s="508"/>
      <c r="U48" s="508"/>
      <c r="V48" s="508"/>
      <c r="W48" s="508"/>
      <c r="X48" s="508"/>
      <c r="Y48" s="508"/>
      <c r="Z48" s="508"/>
      <c r="AA48" s="508"/>
      <c r="AB48" s="508"/>
      <c r="AC48" s="508"/>
      <c r="AD48" s="508"/>
      <c r="AE48" s="508"/>
      <c r="AF48" s="508"/>
      <c r="AG48" s="508"/>
      <c r="AH48" s="508"/>
      <c r="AI48" s="508"/>
      <c r="AJ48" s="508"/>
      <c r="AK48" s="508"/>
      <c r="AL48" s="508"/>
      <c r="AM48" s="508"/>
      <c r="AN48" s="508"/>
      <c r="AO48" s="508"/>
      <c r="AP48" s="508"/>
      <c r="AQ48" s="508"/>
      <c r="AR48" s="508"/>
      <c r="AS48" s="508"/>
      <c r="AT48" s="508"/>
      <c r="AU48" s="508"/>
      <c r="AV48" s="508"/>
      <c r="AW48" s="508"/>
    </row>
    <row r="49" spans="1:49" x14ac:dyDescent="0.35">
      <c r="A49" s="508"/>
      <c r="B49" s="508"/>
      <c r="C49" s="508"/>
      <c r="D49" s="508"/>
      <c r="E49" s="508"/>
      <c r="F49" s="508"/>
      <c r="G49" s="508"/>
      <c r="H49" s="508"/>
      <c r="I49" s="508"/>
      <c r="J49" s="508"/>
      <c r="K49" s="508"/>
      <c r="L49" s="508"/>
      <c r="M49" s="508"/>
      <c r="N49" s="508"/>
      <c r="O49" s="508"/>
      <c r="P49" s="508"/>
      <c r="Q49" s="508"/>
      <c r="R49" s="508"/>
      <c r="S49" s="508"/>
      <c r="T49" s="508"/>
      <c r="U49" s="508"/>
      <c r="V49" s="508"/>
      <c r="W49" s="508"/>
      <c r="X49" s="508"/>
      <c r="Y49" s="508"/>
      <c r="Z49" s="508"/>
      <c r="AA49" s="508"/>
      <c r="AB49" s="508"/>
      <c r="AC49" s="508"/>
      <c r="AD49" s="508"/>
      <c r="AE49" s="508"/>
      <c r="AF49" s="508"/>
      <c r="AG49" s="508"/>
      <c r="AH49" s="508"/>
      <c r="AI49" s="508"/>
      <c r="AJ49" s="508"/>
      <c r="AK49" s="508"/>
      <c r="AL49" s="508"/>
      <c r="AM49" s="508"/>
      <c r="AN49" s="508"/>
      <c r="AO49" s="508"/>
      <c r="AP49" s="508"/>
      <c r="AQ49" s="508"/>
      <c r="AR49" s="508"/>
      <c r="AS49" s="508"/>
      <c r="AT49" s="508"/>
      <c r="AU49" s="508"/>
      <c r="AV49" s="508"/>
      <c r="AW49" s="508"/>
    </row>
    <row r="50" spans="1:49" x14ac:dyDescent="0.35">
      <c r="A50" s="508"/>
      <c r="B50" s="508"/>
      <c r="C50" s="508"/>
      <c r="D50" s="508"/>
      <c r="E50" s="508"/>
      <c r="F50" s="508"/>
      <c r="G50" s="508"/>
      <c r="H50" s="508"/>
      <c r="I50" s="508"/>
      <c r="J50" s="508"/>
      <c r="K50" s="508"/>
      <c r="L50" s="508"/>
      <c r="M50" s="508"/>
      <c r="N50" s="508"/>
      <c r="O50" s="508"/>
      <c r="P50" s="508"/>
      <c r="Q50" s="508"/>
      <c r="R50" s="508"/>
      <c r="S50" s="508"/>
      <c r="T50" s="508"/>
      <c r="U50" s="508"/>
      <c r="V50" s="508"/>
      <c r="W50" s="508"/>
      <c r="X50" s="508"/>
      <c r="Y50" s="508"/>
      <c r="Z50" s="508"/>
      <c r="AA50" s="508"/>
      <c r="AB50" s="508"/>
      <c r="AC50" s="508"/>
      <c r="AD50" s="508"/>
      <c r="AE50" s="508"/>
      <c r="AF50" s="508"/>
      <c r="AG50" s="508"/>
      <c r="AH50" s="508"/>
      <c r="AI50" s="508"/>
      <c r="AJ50" s="508"/>
      <c r="AK50" s="508"/>
      <c r="AL50" s="508"/>
      <c r="AM50" s="508"/>
      <c r="AN50" s="508"/>
      <c r="AO50" s="508"/>
      <c r="AP50" s="508"/>
      <c r="AQ50" s="508"/>
      <c r="AR50" s="508"/>
      <c r="AS50" s="508"/>
      <c r="AT50" s="508"/>
      <c r="AU50" s="508"/>
      <c r="AV50" s="508"/>
      <c r="AW50" s="508"/>
    </row>
    <row r="51" spans="1:49" x14ac:dyDescent="0.35">
      <c r="A51" s="508"/>
      <c r="B51" s="508"/>
      <c r="C51" s="508"/>
      <c r="D51" s="508"/>
      <c r="E51" s="508"/>
      <c r="F51" s="508"/>
      <c r="G51" s="508"/>
      <c r="H51" s="508"/>
      <c r="I51" s="508"/>
      <c r="J51" s="508"/>
      <c r="K51" s="508"/>
      <c r="L51" s="508"/>
      <c r="M51" s="508"/>
      <c r="N51" s="508"/>
      <c r="O51" s="508"/>
      <c r="P51" s="508"/>
      <c r="Q51" s="508"/>
      <c r="R51" s="508"/>
      <c r="S51" s="508"/>
      <c r="T51" s="508"/>
      <c r="U51" s="508"/>
      <c r="V51" s="508"/>
      <c r="W51" s="508"/>
      <c r="X51" s="508"/>
      <c r="Y51" s="508"/>
      <c r="Z51" s="508"/>
      <c r="AA51" s="508"/>
      <c r="AB51" s="508"/>
      <c r="AC51" s="508"/>
      <c r="AD51" s="508"/>
      <c r="AE51" s="508"/>
      <c r="AF51" s="508"/>
      <c r="AG51" s="508"/>
      <c r="AH51" s="508"/>
      <c r="AI51" s="508"/>
      <c r="AJ51" s="508"/>
      <c r="AK51" s="508"/>
      <c r="AL51" s="508"/>
      <c r="AM51" s="508"/>
      <c r="AN51" s="508"/>
      <c r="AO51" s="508"/>
      <c r="AP51" s="508"/>
      <c r="AQ51" s="508"/>
      <c r="AR51" s="508"/>
      <c r="AS51" s="508"/>
      <c r="AT51" s="508"/>
      <c r="AU51" s="508"/>
      <c r="AV51" s="508"/>
      <c r="AW51" s="508"/>
    </row>
    <row r="52" spans="1:49" x14ac:dyDescent="0.35">
      <c r="A52" s="508"/>
      <c r="B52" s="508"/>
      <c r="C52" s="508"/>
      <c r="D52" s="508"/>
      <c r="E52" s="508"/>
      <c r="F52" s="508"/>
      <c r="G52" s="508"/>
      <c r="H52" s="508"/>
      <c r="I52" s="508"/>
      <c r="J52" s="508"/>
      <c r="K52" s="508"/>
      <c r="L52" s="508"/>
      <c r="M52" s="508"/>
      <c r="N52" s="508"/>
      <c r="O52" s="508"/>
      <c r="P52" s="508"/>
      <c r="Q52" s="508"/>
      <c r="R52" s="508"/>
      <c r="S52" s="508"/>
      <c r="T52" s="508"/>
      <c r="U52" s="508"/>
      <c r="V52" s="508"/>
      <c r="W52" s="508"/>
      <c r="X52" s="508"/>
      <c r="Y52" s="508"/>
      <c r="Z52" s="508"/>
      <c r="AA52" s="508"/>
      <c r="AB52" s="508"/>
      <c r="AC52" s="508"/>
      <c r="AD52" s="508"/>
      <c r="AE52" s="508"/>
      <c r="AF52" s="508"/>
      <c r="AG52" s="508"/>
      <c r="AH52" s="508"/>
      <c r="AI52" s="508"/>
      <c r="AJ52" s="508"/>
      <c r="AK52" s="508"/>
      <c r="AL52" s="508"/>
      <c r="AM52" s="508"/>
      <c r="AN52" s="508"/>
      <c r="AO52" s="508"/>
      <c r="AP52" s="508"/>
      <c r="AQ52" s="508"/>
      <c r="AR52" s="508"/>
      <c r="AS52" s="508"/>
      <c r="AT52" s="508"/>
      <c r="AU52" s="508"/>
      <c r="AV52" s="508"/>
      <c r="AW52" s="508"/>
    </row>
    <row r="53" spans="1:49" x14ac:dyDescent="0.35">
      <c r="A53" s="508"/>
      <c r="B53" s="508"/>
      <c r="C53" s="508"/>
      <c r="D53" s="508"/>
      <c r="E53" s="508"/>
      <c r="F53" s="508"/>
      <c r="G53" s="508"/>
      <c r="H53" s="508"/>
      <c r="I53" s="508"/>
      <c r="J53" s="508"/>
      <c r="K53" s="508"/>
      <c r="L53" s="508"/>
      <c r="M53" s="508"/>
      <c r="N53" s="508"/>
      <c r="O53" s="508"/>
      <c r="P53" s="508"/>
      <c r="Q53" s="508"/>
      <c r="R53" s="508"/>
      <c r="S53" s="508"/>
      <c r="T53" s="508"/>
      <c r="U53" s="508"/>
      <c r="V53" s="508"/>
      <c r="W53" s="508"/>
      <c r="X53" s="508"/>
      <c r="Y53" s="508"/>
      <c r="Z53" s="508"/>
      <c r="AA53" s="508"/>
      <c r="AB53" s="508"/>
      <c r="AC53" s="508"/>
      <c r="AD53" s="508"/>
      <c r="AE53" s="508"/>
      <c r="AF53" s="508"/>
      <c r="AG53" s="508"/>
      <c r="AH53" s="508"/>
      <c r="AI53" s="508"/>
      <c r="AJ53" s="508"/>
      <c r="AK53" s="508"/>
      <c r="AL53" s="508"/>
      <c r="AM53" s="508"/>
      <c r="AN53" s="508"/>
      <c r="AO53" s="508"/>
      <c r="AP53" s="508"/>
      <c r="AQ53" s="508"/>
      <c r="AR53" s="508"/>
      <c r="AS53" s="508"/>
      <c r="AT53" s="508"/>
      <c r="AU53" s="508"/>
      <c r="AV53" s="508"/>
      <c r="AW53" s="508"/>
    </row>
    <row r="54" spans="1:49" x14ac:dyDescent="0.35">
      <c r="A54" s="508"/>
      <c r="B54" s="508"/>
      <c r="C54" s="508"/>
      <c r="D54" s="508"/>
      <c r="E54" s="508"/>
      <c r="F54" s="508"/>
      <c r="G54" s="508"/>
      <c r="H54" s="508"/>
      <c r="I54" s="508"/>
      <c r="J54" s="508"/>
      <c r="K54" s="508"/>
      <c r="L54" s="508"/>
      <c r="M54" s="508"/>
      <c r="N54" s="508"/>
      <c r="O54" s="508"/>
      <c r="P54" s="508"/>
      <c r="Q54" s="508"/>
      <c r="R54" s="508"/>
      <c r="S54" s="508"/>
      <c r="T54" s="508"/>
      <c r="U54" s="508"/>
      <c r="V54" s="508"/>
      <c r="W54" s="508"/>
      <c r="X54" s="508"/>
      <c r="Y54" s="508"/>
      <c r="Z54" s="508"/>
      <c r="AA54" s="508"/>
      <c r="AB54" s="508"/>
      <c r="AC54" s="508"/>
      <c r="AD54" s="508"/>
      <c r="AE54" s="508"/>
      <c r="AF54" s="508"/>
      <c r="AG54" s="508"/>
      <c r="AH54" s="508"/>
      <c r="AI54" s="508"/>
      <c r="AJ54" s="508"/>
      <c r="AK54" s="508"/>
      <c r="AL54" s="508"/>
      <c r="AM54" s="508"/>
      <c r="AN54" s="508"/>
      <c r="AO54" s="508"/>
      <c r="AP54" s="508"/>
      <c r="AQ54" s="508"/>
      <c r="AR54" s="508"/>
      <c r="AS54" s="508"/>
      <c r="AT54" s="508"/>
      <c r="AU54" s="508"/>
      <c r="AV54" s="508"/>
      <c r="AW54" s="508"/>
    </row>
    <row r="55" spans="1:49" x14ac:dyDescent="0.35">
      <c r="A55" s="508"/>
      <c r="B55" s="508"/>
      <c r="C55" s="508"/>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8"/>
      <c r="AJ55" s="508"/>
      <c r="AK55" s="508"/>
      <c r="AL55" s="508"/>
      <c r="AM55" s="508"/>
      <c r="AN55" s="508"/>
      <c r="AO55" s="508"/>
      <c r="AP55" s="508"/>
      <c r="AQ55" s="508"/>
      <c r="AR55" s="508"/>
      <c r="AS55" s="508"/>
      <c r="AT55" s="508"/>
      <c r="AU55" s="508"/>
      <c r="AV55" s="508"/>
      <c r="AW55" s="508"/>
    </row>
    <row r="56" spans="1:49" x14ac:dyDescent="0.35">
      <c r="A56" s="508"/>
      <c r="B56" s="508"/>
      <c r="C56" s="508"/>
      <c r="D56" s="508"/>
      <c r="E56" s="508"/>
      <c r="F56" s="508"/>
      <c r="G56" s="508"/>
      <c r="H56" s="508"/>
      <c r="I56" s="508"/>
      <c r="J56" s="508"/>
      <c r="K56" s="508"/>
      <c r="L56" s="508"/>
      <c r="M56" s="508"/>
      <c r="N56" s="508"/>
      <c r="O56" s="508"/>
      <c r="P56" s="508"/>
      <c r="Q56" s="508"/>
      <c r="R56" s="508"/>
      <c r="S56" s="508"/>
      <c r="T56" s="508"/>
      <c r="U56" s="508"/>
      <c r="V56" s="508"/>
      <c r="W56" s="508"/>
      <c r="X56" s="508"/>
      <c r="Y56" s="508"/>
      <c r="Z56" s="508"/>
      <c r="AA56" s="508"/>
      <c r="AB56" s="508"/>
      <c r="AC56" s="508"/>
      <c r="AD56" s="508"/>
      <c r="AE56" s="508"/>
      <c r="AF56" s="508"/>
      <c r="AG56" s="508"/>
      <c r="AH56" s="508"/>
      <c r="AI56" s="508"/>
      <c r="AJ56" s="508"/>
      <c r="AK56" s="508"/>
      <c r="AL56" s="508"/>
      <c r="AM56" s="508"/>
      <c r="AN56" s="508"/>
      <c r="AO56" s="508"/>
      <c r="AP56" s="508"/>
      <c r="AQ56" s="508"/>
      <c r="AR56" s="508"/>
      <c r="AS56" s="508"/>
      <c r="AT56" s="508"/>
      <c r="AU56" s="508"/>
      <c r="AV56" s="508"/>
      <c r="AW56" s="508"/>
    </row>
    <row r="57" spans="1:49" x14ac:dyDescent="0.35">
      <c r="A57" s="508"/>
      <c r="B57" s="508"/>
      <c r="C57" s="508"/>
      <c r="D57" s="508"/>
      <c r="E57" s="508"/>
      <c r="F57" s="508"/>
      <c r="G57" s="508"/>
      <c r="H57" s="508"/>
      <c r="I57" s="508"/>
      <c r="J57" s="508"/>
      <c r="K57" s="508"/>
      <c r="L57" s="508"/>
      <c r="M57" s="508"/>
      <c r="N57" s="508"/>
      <c r="O57" s="508"/>
      <c r="P57" s="508"/>
      <c r="Q57" s="508"/>
      <c r="R57" s="508"/>
      <c r="S57" s="508"/>
      <c r="T57" s="508"/>
      <c r="U57" s="508"/>
      <c r="V57" s="508"/>
      <c r="W57" s="508"/>
      <c r="X57" s="508"/>
      <c r="Y57" s="508"/>
      <c r="Z57" s="508"/>
      <c r="AA57" s="508"/>
      <c r="AB57" s="508"/>
      <c r="AC57" s="508"/>
      <c r="AD57" s="508"/>
      <c r="AE57" s="508"/>
      <c r="AF57" s="508"/>
      <c r="AG57" s="508"/>
      <c r="AH57" s="508"/>
      <c r="AI57" s="508"/>
      <c r="AJ57" s="508"/>
      <c r="AK57" s="508"/>
      <c r="AL57" s="508"/>
      <c r="AM57" s="508"/>
      <c r="AN57" s="508"/>
      <c r="AO57" s="508"/>
      <c r="AP57" s="508"/>
      <c r="AQ57" s="508"/>
      <c r="AR57" s="508"/>
      <c r="AS57" s="508"/>
      <c r="AT57" s="508"/>
      <c r="AU57" s="508"/>
      <c r="AV57" s="508"/>
      <c r="AW57" s="508"/>
    </row>
    <row r="58" spans="1:49" x14ac:dyDescent="0.35">
      <c r="A58" s="508"/>
      <c r="B58" s="508"/>
      <c r="C58" s="508"/>
      <c r="D58" s="508"/>
      <c r="E58" s="508"/>
      <c r="F58" s="508"/>
      <c r="G58" s="508"/>
      <c r="H58" s="508"/>
      <c r="I58" s="508"/>
      <c r="J58" s="508"/>
      <c r="K58" s="508"/>
      <c r="L58" s="508"/>
      <c r="M58" s="508"/>
      <c r="N58" s="508"/>
      <c r="O58" s="508"/>
      <c r="P58" s="508"/>
      <c r="Q58" s="508"/>
      <c r="R58" s="508"/>
      <c r="S58" s="508"/>
      <c r="T58" s="508"/>
      <c r="U58" s="508"/>
      <c r="V58" s="508"/>
      <c r="W58" s="508"/>
      <c r="X58" s="508"/>
      <c r="Y58" s="508"/>
      <c r="Z58" s="508"/>
      <c r="AA58" s="508"/>
      <c r="AB58" s="508"/>
      <c r="AC58" s="508"/>
      <c r="AD58" s="508"/>
      <c r="AE58" s="508"/>
      <c r="AF58" s="508"/>
      <c r="AG58" s="508"/>
      <c r="AH58" s="508"/>
      <c r="AI58" s="508"/>
      <c r="AJ58" s="508"/>
      <c r="AK58" s="508"/>
      <c r="AL58" s="508"/>
      <c r="AM58" s="508"/>
      <c r="AN58" s="508"/>
      <c r="AO58" s="508"/>
      <c r="AP58" s="508"/>
      <c r="AQ58" s="508"/>
      <c r="AR58" s="508"/>
      <c r="AS58" s="508"/>
      <c r="AT58" s="508"/>
      <c r="AU58" s="508"/>
      <c r="AV58" s="508"/>
      <c r="AW58" s="508"/>
    </row>
    <row r="59" spans="1:49" x14ac:dyDescent="0.35">
      <c r="AS59" s="508"/>
      <c r="AT59" s="508"/>
      <c r="AU59" s="508"/>
      <c r="AV59" s="508"/>
      <c r="AW59" s="508"/>
    </row>
    <row r="60" spans="1:49" x14ac:dyDescent="0.35">
      <c r="AS60" s="508"/>
      <c r="AT60" s="508"/>
      <c r="AU60" s="508"/>
      <c r="AV60" s="508"/>
      <c r="AW60" s="508"/>
    </row>
    <row r="61" spans="1:49" x14ac:dyDescent="0.35">
      <c r="AS61" s="508"/>
      <c r="AT61" s="508"/>
      <c r="AU61" s="508"/>
      <c r="AV61" s="508"/>
      <c r="AW61" s="508"/>
    </row>
    <row r="62" spans="1:49" x14ac:dyDescent="0.35">
      <c r="AS62" s="508"/>
      <c r="AT62" s="508"/>
      <c r="AU62" s="508"/>
      <c r="AV62" s="508"/>
      <c r="AW62" s="508"/>
    </row>
    <row r="63" spans="1:49" x14ac:dyDescent="0.35">
      <c r="AS63" s="508"/>
      <c r="AT63" s="508"/>
      <c r="AU63" s="508"/>
      <c r="AV63" s="508"/>
      <c r="AW63" s="508"/>
    </row>
    <row r="64" spans="1:49" x14ac:dyDescent="0.35">
      <c r="AS64" s="508"/>
      <c r="AT64" s="508"/>
      <c r="AU64" s="508"/>
      <c r="AV64" s="508"/>
      <c r="AW64" s="508"/>
    </row>
    <row r="65" spans="45:49" x14ac:dyDescent="0.35">
      <c r="AS65" s="508"/>
      <c r="AT65" s="508"/>
      <c r="AU65" s="508"/>
      <c r="AV65" s="508"/>
      <c r="AW65" s="508"/>
    </row>
    <row r="66" spans="45:49" x14ac:dyDescent="0.35">
      <c r="AS66" s="508"/>
      <c r="AT66" s="508"/>
      <c r="AU66" s="508"/>
      <c r="AV66" s="508"/>
      <c r="AW66" s="508"/>
    </row>
    <row r="67" spans="45:49" x14ac:dyDescent="0.35">
      <c r="AS67" s="508"/>
      <c r="AT67" s="508"/>
      <c r="AU67" s="508"/>
      <c r="AV67" s="508"/>
      <c r="AW67" s="508"/>
    </row>
    <row r="68" spans="45:49" x14ac:dyDescent="0.35">
      <c r="AS68" s="508"/>
      <c r="AT68" s="508"/>
      <c r="AU68" s="508"/>
      <c r="AV68" s="508"/>
      <c r="AW68" s="508"/>
    </row>
    <row r="69" spans="45:49" x14ac:dyDescent="0.35">
      <c r="AS69" s="508"/>
      <c r="AT69" s="508"/>
      <c r="AU69" s="508"/>
      <c r="AV69" s="508"/>
      <c r="AW69" s="508"/>
    </row>
    <row r="70" spans="45:49" x14ac:dyDescent="0.35">
      <c r="AS70" s="508"/>
      <c r="AT70" s="508"/>
      <c r="AU70" s="508"/>
      <c r="AV70" s="508"/>
      <c r="AW70" s="508"/>
    </row>
    <row r="71" spans="45:49" x14ac:dyDescent="0.35">
      <c r="AS71" s="508"/>
      <c r="AT71" s="508"/>
      <c r="AU71" s="508"/>
      <c r="AV71" s="508"/>
      <c r="AW71" s="508"/>
    </row>
    <row r="72" spans="45:49" x14ac:dyDescent="0.35">
      <c r="AS72" s="508"/>
      <c r="AT72" s="508"/>
      <c r="AU72" s="508"/>
      <c r="AV72" s="508"/>
      <c r="AW72" s="508"/>
    </row>
    <row r="73" spans="45:49" x14ac:dyDescent="0.35">
      <c r="AS73" s="508"/>
      <c r="AT73" s="508"/>
      <c r="AU73" s="508"/>
      <c r="AV73" s="508"/>
      <c r="AW73" s="508"/>
    </row>
    <row r="74" spans="45:49" x14ac:dyDescent="0.35">
      <c r="AS74" s="508"/>
      <c r="AT74" s="508"/>
      <c r="AU74" s="508"/>
      <c r="AV74" s="508"/>
      <c r="AW74" s="508"/>
    </row>
    <row r="75" spans="45:49" x14ac:dyDescent="0.35">
      <c r="AS75" s="508"/>
      <c r="AT75" s="508"/>
      <c r="AU75" s="508"/>
      <c r="AV75" s="508"/>
      <c r="AW75" s="508"/>
    </row>
    <row r="76" spans="45:49" x14ac:dyDescent="0.35">
      <c r="AS76" s="508"/>
      <c r="AT76" s="508"/>
      <c r="AU76" s="508"/>
      <c r="AV76" s="508"/>
      <c r="AW76" s="508"/>
    </row>
    <row r="77" spans="45:49" x14ac:dyDescent="0.35">
      <c r="AS77" s="508"/>
      <c r="AT77" s="508"/>
      <c r="AU77" s="508"/>
      <c r="AV77" s="508"/>
      <c r="AW77" s="508"/>
    </row>
    <row r="78" spans="45:49" x14ac:dyDescent="0.35">
      <c r="AS78" s="508"/>
      <c r="AT78" s="508"/>
      <c r="AU78" s="508"/>
      <c r="AV78" s="508"/>
      <c r="AW78" s="508"/>
    </row>
    <row r="79" spans="45:49" x14ac:dyDescent="0.35">
      <c r="AS79" s="508"/>
      <c r="AT79" s="508"/>
      <c r="AU79" s="508"/>
      <c r="AV79" s="508"/>
      <c r="AW79" s="508"/>
    </row>
    <row r="80" spans="45:49" x14ac:dyDescent="0.35">
      <c r="AS80" s="508"/>
      <c r="AT80" s="508"/>
      <c r="AU80" s="508"/>
      <c r="AV80" s="508"/>
      <c r="AW80" s="508"/>
    </row>
    <row r="81" spans="45:49" x14ac:dyDescent="0.35">
      <c r="AS81" s="508"/>
      <c r="AT81" s="508"/>
      <c r="AU81" s="508"/>
      <c r="AV81" s="508"/>
      <c r="AW81" s="508"/>
    </row>
    <row r="82" spans="45:49" x14ac:dyDescent="0.35">
      <c r="AS82" s="508"/>
      <c r="AT82" s="508"/>
      <c r="AU82" s="508"/>
      <c r="AV82" s="508"/>
      <c r="AW82" s="508"/>
    </row>
    <row r="83" spans="45:49" x14ac:dyDescent="0.35">
      <c r="AS83" s="508"/>
      <c r="AT83" s="508"/>
      <c r="AU83" s="508"/>
      <c r="AV83" s="508"/>
      <c r="AW83" s="508"/>
    </row>
    <row r="84" spans="45:49" x14ac:dyDescent="0.35">
      <c r="AS84" s="508"/>
      <c r="AT84" s="508"/>
      <c r="AU84" s="508"/>
      <c r="AV84" s="508"/>
      <c r="AW84" s="508"/>
    </row>
    <row r="85" spans="45:49" x14ac:dyDescent="0.35">
      <c r="AS85" s="508"/>
      <c r="AT85" s="508"/>
      <c r="AU85" s="508"/>
      <c r="AV85" s="508"/>
      <c r="AW85" s="508"/>
    </row>
    <row r="86" spans="45:49" x14ac:dyDescent="0.35">
      <c r="AS86" s="508"/>
      <c r="AT86" s="508"/>
      <c r="AU86" s="508"/>
      <c r="AV86" s="508"/>
      <c r="AW86" s="508"/>
    </row>
    <row r="87" spans="45:49" x14ac:dyDescent="0.35">
      <c r="AS87" s="508"/>
      <c r="AT87" s="508"/>
      <c r="AU87" s="508"/>
      <c r="AV87" s="508"/>
      <c r="AW87" s="508"/>
    </row>
    <row r="88" spans="45:49" x14ac:dyDescent="0.35">
      <c r="AS88" s="508"/>
      <c r="AT88" s="508"/>
      <c r="AU88" s="508"/>
      <c r="AV88" s="508"/>
      <c r="AW88" s="508"/>
    </row>
    <row r="89" spans="45:49" x14ac:dyDescent="0.35">
      <c r="AS89" s="508"/>
      <c r="AT89" s="508"/>
      <c r="AU89" s="508"/>
      <c r="AV89" s="508"/>
      <c r="AW89" s="508"/>
    </row>
  </sheetData>
  <mergeCells count="71">
    <mergeCell ref="A5:P5"/>
    <mergeCell ref="E6:AT6"/>
    <mergeCell ref="E7:F7"/>
    <mergeCell ref="G7:H7"/>
    <mergeCell ref="I7:J7"/>
    <mergeCell ref="K7:L7"/>
    <mergeCell ref="M7:N7"/>
    <mergeCell ref="O7:P7"/>
    <mergeCell ref="Q7:R7"/>
    <mergeCell ref="S7:T7"/>
    <mergeCell ref="U7:V7"/>
    <mergeCell ref="W7:X7"/>
    <mergeCell ref="Y7:Z7"/>
    <mergeCell ref="AA7:AB7"/>
    <mergeCell ref="AC7:AD7"/>
    <mergeCell ref="AE7:AF7"/>
    <mergeCell ref="AG7:AH7"/>
    <mergeCell ref="AI7:AJ7"/>
    <mergeCell ref="AK7:AL7"/>
    <mergeCell ref="AM7:AN7"/>
    <mergeCell ref="AO7:AP7"/>
    <mergeCell ref="AQ7:AR7"/>
    <mergeCell ref="AS7:AT7"/>
    <mergeCell ref="E8:AT8"/>
    <mergeCell ref="A6:A10"/>
    <mergeCell ref="B6:B10"/>
    <mergeCell ref="C6:C10"/>
    <mergeCell ref="D6:D10"/>
    <mergeCell ref="E9:E10"/>
    <mergeCell ref="F9:F10"/>
    <mergeCell ref="G9:G10"/>
    <mergeCell ref="H9:H10"/>
    <mergeCell ref="I9:I10"/>
    <mergeCell ref="J9:J10"/>
    <mergeCell ref="K9:K10"/>
    <mergeCell ref="L9:L10"/>
    <mergeCell ref="M9:M10"/>
    <mergeCell ref="N9:N10"/>
    <mergeCell ref="O9:O10"/>
    <mergeCell ref="P9:P10"/>
    <mergeCell ref="Q9:Q10"/>
    <mergeCell ref="R9:R10"/>
    <mergeCell ref="S9:S10"/>
    <mergeCell ref="T9:T10"/>
    <mergeCell ref="U9:U10"/>
    <mergeCell ref="V9:V10"/>
    <mergeCell ref="W9:W10"/>
    <mergeCell ref="AE9:AE10"/>
    <mergeCell ref="AF9:AF10"/>
    <mergeCell ref="AG9:AG10"/>
    <mergeCell ref="X9:X10"/>
    <mergeCell ref="Y9:Y10"/>
    <mergeCell ref="Z9:Z10"/>
    <mergeCell ref="AA9:AA10"/>
    <mergeCell ref="AB9:AB10"/>
    <mergeCell ref="AR9:AR10"/>
    <mergeCell ref="AS9:AS10"/>
    <mergeCell ref="AT9:AT10"/>
    <mergeCell ref="M1:R2"/>
    <mergeCell ref="AM9:AM10"/>
    <mergeCell ref="AN9:AN10"/>
    <mergeCell ref="AO9:AO10"/>
    <mergeCell ref="AP9:AP10"/>
    <mergeCell ref="AQ9:AQ10"/>
    <mergeCell ref="AH9:AH10"/>
    <mergeCell ref="AI9:AI10"/>
    <mergeCell ref="AJ9:AJ10"/>
    <mergeCell ref="AK9:AK10"/>
    <mergeCell ref="AL9:AL10"/>
    <mergeCell ref="AC9:AC10"/>
    <mergeCell ref="AD9:AD10"/>
  </mergeCells>
  <pageMargins left="0.7" right="0.7" top="0.75" bottom="0.75" header="0.51180555555555496" footer="0.51180555555555496"/>
  <pageSetup firstPageNumber="0" orientation="portrait" useFirstPageNumber="1"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T126"/>
  <sheetViews>
    <sheetView showGridLines="0" showRowColHeaders="0" zoomScaleNormal="100" workbookViewId="0">
      <selection sqref="A1:C1"/>
    </sheetView>
  </sheetViews>
  <sheetFormatPr baseColWidth="10" defaultColWidth="7.3046875" defaultRowHeight="21" x14ac:dyDescent="0.35"/>
  <cols>
    <col min="1" max="1" width="14.69140625" customWidth="1"/>
    <col min="2" max="3" width="5.4609375" customWidth="1"/>
    <col min="4" max="4" width="6.921875" customWidth="1"/>
    <col min="5" max="5" width="8" customWidth="1"/>
    <col min="6" max="6" width="7.4609375" customWidth="1"/>
    <col min="7" max="7" width="9.07421875" customWidth="1"/>
    <col min="8" max="8" width="8.23046875" customWidth="1"/>
    <col min="10" max="10" width="9.23046875" customWidth="1"/>
    <col min="12" max="12" width="7.765625" customWidth="1"/>
    <col min="48" max="48" width="12.765625" customWidth="1"/>
    <col min="49" max="49" width="9.3046875" customWidth="1"/>
  </cols>
  <sheetData>
    <row r="1" spans="1:46" ht="30.75" customHeight="1" x14ac:dyDescent="0.35">
      <c r="A1" s="1345" t="s">
        <v>2003</v>
      </c>
      <c r="B1" s="1345"/>
      <c r="C1" s="1345"/>
      <c r="D1" s="1300" t="s">
        <v>117</v>
      </c>
      <c r="E1" s="1300"/>
      <c r="F1" s="1300"/>
    </row>
    <row r="2" spans="1:46" ht="12.75" customHeight="1" x14ac:dyDescent="0.35">
      <c r="A2" s="105"/>
      <c r="B2" s="105"/>
      <c r="C2" s="105"/>
      <c r="D2" s="1300"/>
      <c r="E2" s="1300"/>
      <c r="F2" s="1300"/>
    </row>
    <row r="3" spans="1:46" ht="12.75" customHeight="1" x14ac:dyDescent="0.35">
      <c r="A3" s="217" t="s">
        <v>325</v>
      </c>
      <c r="B3" s="105"/>
      <c r="C3" s="105"/>
      <c r="D3" s="105"/>
      <c r="E3" s="105"/>
      <c r="F3" s="105"/>
    </row>
    <row r="4" spans="1:46" ht="12.75" customHeight="1" x14ac:dyDescent="0.35">
      <c r="A4" s="217"/>
      <c r="B4" s="105"/>
      <c r="C4" s="105"/>
      <c r="D4" s="105"/>
      <c r="E4" s="105"/>
      <c r="F4" s="105"/>
    </row>
    <row r="5" spans="1:46" ht="33.75" customHeight="1" x14ac:dyDescent="0.35">
      <c r="A5" s="1394" t="s">
        <v>326</v>
      </c>
      <c r="B5" s="1394"/>
      <c r="C5" s="1394"/>
      <c r="D5" s="1394"/>
      <c r="E5" s="1394"/>
      <c r="F5" s="1394"/>
    </row>
    <row r="6" spans="1:46" ht="18" customHeight="1" x14ac:dyDescent="0.35">
      <c r="A6" s="1354" t="s">
        <v>60</v>
      </c>
      <c r="B6" s="1380" t="s">
        <v>245</v>
      </c>
      <c r="C6" s="1380"/>
      <c r="D6" s="1380"/>
      <c r="E6" s="1380"/>
      <c r="F6" s="1380"/>
    </row>
    <row r="7" spans="1:46" ht="15.75" customHeight="1" x14ac:dyDescent="0.35">
      <c r="A7" s="1354"/>
      <c r="B7" s="1337" t="s">
        <v>61</v>
      </c>
      <c r="C7" s="1346" t="s">
        <v>276</v>
      </c>
      <c r="D7" s="1346"/>
      <c r="E7" s="1346"/>
      <c r="F7" s="1354" t="s">
        <v>277</v>
      </c>
    </row>
    <row r="8" spans="1:46" ht="12.75" customHeight="1" x14ac:dyDescent="0.35">
      <c r="A8" s="1354"/>
      <c r="B8" s="1337"/>
      <c r="C8" s="1302" t="s">
        <v>129</v>
      </c>
      <c r="D8" s="1354" t="s">
        <v>278</v>
      </c>
      <c r="E8" s="1354" t="s">
        <v>279</v>
      </c>
      <c r="F8" s="1354"/>
    </row>
    <row r="9" spans="1:46" ht="6.75" customHeight="1" x14ac:dyDescent="0.35">
      <c r="A9" s="1354"/>
      <c r="B9" s="1337"/>
      <c r="C9" s="1302"/>
      <c r="D9" s="1354"/>
      <c r="E9" s="1354"/>
      <c r="F9" s="1354"/>
    </row>
    <row r="10" spans="1:46" ht="12.75" customHeight="1" x14ac:dyDescent="0.35">
      <c r="A10" s="185" t="s">
        <v>280</v>
      </c>
      <c r="B10" s="125">
        <f>SUM(B11:B12)</f>
        <v>50762</v>
      </c>
      <c r="C10" s="125">
        <f t="shared" ref="C10:C30" si="0">+D10+E10</f>
        <v>49331</v>
      </c>
      <c r="D10" s="125">
        <f>D11+D12</f>
        <v>46863</v>
      </c>
      <c r="E10" s="125">
        <f>E11+E12</f>
        <v>2468</v>
      </c>
      <c r="F10" s="125">
        <f>F11+F12</f>
        <v>1431</v>
      </c>
    </row>
    <row r="11" spans="1:46" ht="15.75" customHeight="1" x14ac:dyDescent="0.35">
      <c r="A11" s="112" t="s">
        <v>70</v>
      </c>
      <c r="B11" s="125">
        <f t="shared" ref="B11:B30" si="1">+C11+F11</f>
        <v>30979</v>
      </c>
      <c r="C11" s="125">
        <f t="shared" si="0"/>
        <v>30043</v>
      </c>
      <c r="D11" s="424">
        <v>28047</v>
      </c>
      <c r="E11" s="424">
        <v>1996</v>
      </c>
      <c r="F11" s="84">
        <v>936</v>
      </c>
      <c r="AT11" s="512" t="s">
        <v>70</v>
      </c>
    </row>
    <row r="12" spans="1:46" ht="17.25" customHeight="1" x14ac:dyDescent="0.35">
      <c r="A12" s="113" t="s">
        <v>71</v>
      </c>
      <c r="B12" s="125">
        <f t="shared" si="1"/>
        <v>19783</v>
      </c>
      <c r="C12" s="125">
        <f t="shared" si="0"/>
        <v>19288</v>
      </c>
      <c r="D12" s="419">
        <f>SUM(D13:D30)</f>
        <v>18816</v>
      </c>
      <c r="E12" s="419">
        <f>SUM(E13:E30)</f>
        <v>472</v>
      </c>
      <c r="F12" s="67">
        <f>SUM(F13:F30)</f>
        <v>495</v>
      </c>
      <c r="AT12" s="512" t="s">
        <v>71</v>
      </c>
    </row>
    <row r="13" spans="1:46" ht="12.75" customHeight="1" x14ac:dyDescent="0.35">
      <c r="A13" s="113" t="s">
        <v>72</v>
      </c>
      <c r="B13" s="125">
        <f t="shared" si="1"/>
        <v>217</v>
      </c>
      <c r="C13" s="125">
        <f t="shared" si="0"/>
        <v>154</v>
      </c>
      <c r="D13" s="419">
        <v>154</v>
      </c>
      <c r="E13" s="419">
        <v>0</v>
      </c>
      <c r="F13" s="67">
        <v>63</v>
      </c>
      <c r="AT13" s="512" t="s">
        <v>72</v>
      </c>
    </row>
    <row r="14" spans="1:46" ht="12.75" customHeight="1" x14ac:dyDescent="0.35">
      <c r="A14" s="113" t="s">
        <v>73</v>
      </c>
      <c r="B14" s="125">
        <f t="shared" si="1"/>
        <v>7245</v>
      </c>
      <c r="C14" s="125">
        <f t="shared" si="0"/>
        <v>7191</v>
      </c>
      <c r="D14" s="419">
        <v>6745</v>
      </c>
      <c r="E14" s="419">
        <v>446</v>
      </c>
      <c r="F14" s="67">
        <v>54</v>
      </c>
      <c r="AT14" s="512" t="s">
        <v>73</v>
      </c>
    </row>
    <row r="15" spans="1:46" ht="12.75" customHeight="1" x14ac:dyDescent="0.35">
      <c r="A15" s="113" t="s">
        <v>74</v>
      </c>
      <c r="B15" s="125">
        <f t="shared" si="1"/>
        <v>523</v>
      </c>
      <c r="C15" s="125">
        <f t="shared" si="0"/>
        <v>523</v>
      </c>
      <c r="D15" s="419">
        <v>523</v>
      </c>
      <c r="E15" s="419">
        <v>0</v>
      </c>
      <c r="F15" s="67">
        <v>0</v>
      </c>
      <c r="AT15" s="512" t="s">
        <v>74</v>
      </c>
    </row>
    <row r="16" spans="1:46" ht="12.75" customHeight="1" x14ac:dyDescent="0.35">
      <c r="A16" s="113" t="s">
        <v>75</v>
      </c>
      <c r="B16" s="125">
        <f t="shared" si="1"/>
        <v>816</v>
      </c>
      <c r="C16" s="125">
        <f t="shared" si="0"/>
        <v>803</v>
      </c>
      <c r="D16" s="419">
        <v>803</v>
      </c>
      <c r="E16" s="419">
        <v>0</v>
      </c>
      <c r="F16" s="67">
        <v>13</v>
      </c>
      <c r="AT16" s="512" t="s">
        <v>75</v>
      </c>
    </row>
    <row r="17" spans="1:46" ht="12.75" customHeight="1" x14ac:dyDescent="0.35">
      <c r="A17" s="113" t="s">
        <v>76</v>
      </c>
      <c r="B17" s="125">
        <f t="shared" si="1"/>
        <v>408</v>
      </c>
      <c r="C17" s="125">
        <f t="shared" si="0"/>
        <v>408</v>
      </c>
      <c r="D17" s="419">
        <v>408</v>
      </c>
      <c r="E17" s="419">
        <v>0</v>
      </c>
      <c r="F17" s="67">
        <v>0</v>
      </c>
      <c r="AT17" s="512" t="s">
        <v>76</v>
      </c>
    </row>
    <row r="18" spans="1:46" ht="12.75" customHeight="1" x14ac:dyDescent="0.35">
      <c r="A18" s="113" t="s">
        <v>77</v>
      </c>
      <c r="B18" s="125">
        <f t="shared" si="1"/>
        <v>235</v>
      </c>
      <c r="C18" s="125">
        <f t="shared" si="0"/>
        <v>235</v>
      </c>
      <c r="D18" s="419">
        <v>235</v>
      </c>
      <c r="E18" s="419">
        <v>0</v>
      </c>
      <c r="F18" s="67">
        <v>0</v>
      </c>
      <c r="AT18" s="512" t="s">
        <v>77</v>
      </c>
    </row>
    <row r="19" spans="1:46" ht="12.75" customHeight="1" x14ac:dyDescent="0.35">
      <c r="A19" s="113" t="s">
        <v>78</v>
      </c>
      <c r="B19" s="125">
        <f t="shared" si="1"/>
        <v>313</v>
      </c>
      <c r="C19" s="125">
        <f t="shared" si="0"/>
        <v>313</v>
      </c>
      <c r="D19" s="419">
        <v>313</v>
      </c>
      <c r="E19" s="419">
        <v>0</v>
      </c>
      <c r="F19" s="67">
        <v>0</v>
      </c>
      <c r="AT19" s="512" t="s">
        <v>78</v>
      </c>
    </row>
    <row r="20" spans="1:46" ht="12.75" customHeight="1" x14ac:dyDescent="0.35">
      <c r="A20" s="113" t="s">
        <v>79</v>
      </c>
      <c r="B20" s="125">
        <f t="shared" si="1"/>
        <v>456</v>
      </c>
      <c r="C20" s="125">
        <f t="shared" si="0"/>
        <v>456</v>
      </c>
      <c r="D20" s="419">
        <v>456</v>
      </c>
      <c r="E20" s="419">
        <v>0</v>
      </c>
      <c r="F20" s="67">
        <v>0</v>
      </c>
      <c r="AT20" s="512" t="s">
        <v>79</v>
      </c>
    </row>
    <row r="21" spans="1:46" ht="12.75" customHeight="1" x14ac:dyDescent="0.35">
      <c r="A21" s="113" t="s">
        <v>80</v>
      </c>
      <c r="B21" s="125">
        <f t="shared" si="1"/>
        <v>3771</v>
      </c>
      <c r="C21" s="125">
        <f t="shared" si="0"/>
        <v>3733</v>
      </c>
      <c r="D21" s="419">
        <v>3733</v>
      </c>
      <c r="E21" s="419">
        <v>0</v>
      </c>
      <c r="F21" s="67">
        <v>38</v>
      </c>
      <c r="AT21" s="512" t="s">
        <v>80</v>
      </c>
    </row>
    <row r="22" spans="1:46" ht="12.75" customHeight="1" x14ac:dyDescent="0.35">
      <c r="A22" s="113" t="s">
        <v>81</v>
      </c>
      <c r="B22" s="125">
        <f t="shared" si="1"/>
        <v>1134</v>
      </c>
      <c r="C22" s="125">
        <f t="shared" si="0"/>
        <v>1039</v>
      </c>
      <c r="D22" s="419">
        <v>1039</v>
      </c>
      <c r="E22" s="419">
        <v>0</v>
      </c>
      <c r="F22" s="67">
        <v>95</v>
      </c>
      <c r="AT22" s="512" t="s">
        <v>81</v>
      </c>
    </row>
    <row r="23" spans="1:46" ht="12.75" customHeight="1" x14ac:dyDescent="0.35">
      <c r="A23" s="113" t="s">
        <v>82</v>
      </c>
      <c r="B23" s="125">
        <f t="shared" si="1"/>
        <v>489</v>
      </c>
      <c r="C23" s="125">
        <f t="shared" si="0"/>
        <v>489</v>
      </c>
      <c r="D23" s="419">
        <v>474</v>
      </c>
      <c r="E23" s="419">
        <v>15</v>
      </c>
      <c r="F23" s="67">
        <v>0</v>
      </c>
      <c r="AT23" s="512" t="s">
        <v>82</v>
      </c>
    </row>
    <row r="24" spans="1:46" ht="12.75" customHeight="1" x14ac:dyDescent="0.35">
      <c r="A24" s="113" t="s">
        <v>83</v>
      </c>
      <c r="B24" s="125">
        <f t="shared" si="1"/>
        <v>503</v>
      </c>
      <c r="C24" s="125">
        <f t="shared" si="0"/>
        <v>503</v>
      </c>
      <c r="D24" s="419">
        <v>503</v>
      </c>
      <c r="E24" s="419">
        <v>0</v>
      </c>
      <c r="F24" s="67">
        <v>0</v>
      </c>
      <c r="AT24" s="512" t="s">
        <v>83</v>
      </c>
    </row>
    <row r="25" spans="1:46" ht="12.75" customHeight="1" x14ac:dyDescent="0.35">
      <c r="A25" s="113" t="s">
        <v>84</v>
      </c>
      <c r="B25" s="125">
        <f t="shared" si="1"/>
        <v>289</v>
      </c>
      <c r="C25" s="125">
        <f t="shared" si="0"/>
        <v>289</v>
      </c>
      <c r="D25" s="419">
        <v>289</v>
      </c>
      <c r="E25" s="419">
        <v>0</v>
      </c>
      <c r="F25" s="67">
        <v>0</v>
      </c>
      <c r="AT25" s="512" t="s">
        <v>84</v>
      </c>
    </row>
    <row r="26" spans="1:46" ht="12.75" customHeight="1" x14ac:dyDescent="0.35">
      <c r="A26" s="113" t="s">
        <v>85</v>
      </c>
      <c r="B26" s="125">
        <f t="shared" si="1"/>
        <v>1242</v>
      </c>
      <c r="C26" s="125">
        <f t="shared" si="0"/>
        <v>1165</v>
      </c>
      <c r="D26" s="419">
        <v>1165</v>
      </c>
      <c r="E26" s="419">
        <v>0</v>
      </c>
      <c r="F26" s="67">
        <v>77</v>
      </c>
      <c r="AT26" s="512" t="s">
        <v>85</v>
      </c>
    </row>
    <row r="27" spans="1:46" ht="12.75" customHeight="1" x14ac:dyDescent="0.35">
      <c r="A27" s="113" t="s">
        <v>86</v>
      </c>
      <c r="B27" s="125">
        <f t="shared" si="1"/>
        <v>744</v>
      </c>
      <c r="C27" s="125">
        <f t="shared" si="0"/>
        <v>744</v>
      </c>
      <c r="D27" s="419">
        <v>733</v>
      </c>
      <c r="E27" s="419">
        <v>11</v>
      </c>
      <c r="F27" s="67">
        <v>0</v>
      </c>
      <c r="AT27" s="512" t="s">
        <v>86</v>
      </c>
    </row>
    <row r="28" spans="1:46" ht="12.75" customHeight="1" x14ac:dyDescent="0.35">
      <c r="A28" s="113" t="s">
        <v>87</v>
      </c>
      <c r="B28" s="125">
        <f t="shared" si="1"/>
        <v>568</v>
      </c>
      <c r="C28" s="125">
        <f t="shared" si="0"/>
        <v>413</v>
      </c>
      <c r="D28" s="419">
        <v>413</v>
      </c>
      <c r="E28" s="419">
        <v>0</v>
      </c>
      <c r="F28" s="67">
        <v>155</v>
      </c>
      <c r="AT28" s="512" t="s">
        <v>87</v>
      </c>
    </row>
    <row r="29" spans="1:46" ht="12.75" customHeight="1" x14ac:dyDescent="0.35">
      <c r="A29" s="113" t="s">
        <v>88</v>
      </c>
      <c r="B29" s="125">
        <f t="shared" si="1"/>
        <v>645</v>
      </c>
      <c r="C29" s="125">
        <f t="shared" si="0"/>
        <v>645</v>
      </c>
      <c r="D29" s="419">
        <v>645</v>
      </c>
      <c r="E29" s="419">
        <v>0</v>
      </c>
      <c r="F29" s="67">
        <v>0</v>
      </c>
      <c r="AT29" s="512" t="s">
        <v>88</v>
      </c>
    </row>
    <row r="30" spans="1:46" ht="12.75" customHeight="1" x14ac:dyDescent="0.35">
      <c r="A30" s="113" t="s">
        <v>89</v>
      </c>
      <c r="B30" s="125">
        <f t="shared" si="1"/>
        <v>185</v>
      </c>
      <c r="C30" s="125">
        <f t="shared" si="0"/>
        <v>185</v>
      </c>
      <c r="D30" s="419">
        <v>185</v>
      </c>
      <c r="E30" s="419">
        <v>0</v>
      </c>
      <c r="F30" s="67">
        <v>0</v>
      </c>
      <c r="AT30" s="513" t="s">
        <v>89</v>
      </c>
    </row>
    <row r="31" spans="1:46" ht="12.75" customHeight="1" x14ac:dyDescent="0.35">
      <c r="A31" s="344" t="s">
        <v>2004</v>
      </c>
      <c r="B31" s="344"/>
      <c r="C31" s="105"/>
      <c r="D31" s="105"/>
      <c r="E31" s="105"/>
      <c r="F31" s="105"/>
    </row>
    <row r="32" spans="1:46" ht="12.75" customHeight="1" x14ac:dyDescent="0.35">
      <c r="A32" s="105" t="s">
        <v>327</v>
      </c>
      <c r="B32" s="105"/>
      <c r="C32" s="105"/>
      <c r="D32" s="105"/>
      <c r="E32" s="105"/>
      <c r="F32" s="105"/>
    </row>
    <row r="33" spans="1:6" ht="12.75" customHeight="1" x14ac:dyDescent="0.35">
      <c r="A33" s="105" t="s">
        <v>328</v>
      </c>
      <c r="B33" s="105"/>
      <c r="C33" s="105"/>
      <c r="D33" s="105"/>
      <c r="E33" s="105"/>
      <c r="F33" s="105"/>
    </row>
    <row r="34" spans="1:6" ht="12.75" customHeight="1" x14ac:dyDescent="0.35">
      <c r="A34" s="105"/>
      <c r="B34" s="105"/>
      <c r="C34" s="105"/>
      <c r="D34" s="105"/>
      <c r="E34" s="105"/>
      <c r="F34" s="105"/>
    </row>
    <row r="35" spans="1:6" ht="12.75" customHeight="1" x14ac:dyDescent="0.35">
      <c r="A35" s="105"/>
      <c r="B35" s="105"/>
      <c r="C35" s="105"/>
      <c r="D35" s="105"/>
      <c r="E35" s="105"/>
      <c r="F35" s="105"/>
    </row>
    <row r="107" spans="1:3" ht="12.75" customHeight="1" x14ac:dyDescent="0.35">
      <c r="A107" s="68" t="s">
        <v>329</v>
      </c>
      <c r="B107" s="68" t="s">
        <v>330</v>
      </c>
      <c r="C107" s="68">
        <v>2209</v>
      </c>
    </row>
    <row r="108" spans="1:3" ht="12.75" customHeight="1" x14ac:dyDescent="0.35">
      <c r="A108" s="68">
        <v>19484</v>
      </c>
      <c r="B108" s="68">
        <v>397</v>
      </c>
      <c r="C108" s="68">
        <v>1758</v>
      </c>
    </row>
    <row r="109" spans="1:3" ht="12.75" customHeight="1" x14ac:dyDescent="0.35">
      <c r="A109" s="68">
        <v>92</v>
      </c>
      <c r="B109" s="68">
        <v>0</v>
      </c>
      <c r="C109" s="68">
        <v>162</v>
      </c>
    </row>
    <row r="110" spans="1:3" ht="12.75" customHeight="1" x14ac:dyDescent="0.35">
      <c r="A110" s="68">
        <v>6669</v>
      </c>
      <c r="B110" s="68">
        <v>344</v>
      </c>
      <c r="C110" s="68">
        <v>0</v>
      </c>
    </row>
    <row r="111" spans="1:3" ht="12.75" customHeight="1" x14ac:dyDescent="0.35">
      <c r="A111" s="68">
        <v>615</v>
      </c>
      <c r="B111" s="68">
        <v>0</v>
      </c>
      <c r="C111" s="68">
        <v>0</v>
      </c>
    </row>
    <row r="112" spans="1:3" ht="12.75" customHeight="1" x14ac:dyDescent="0.35">
      <c r="A112" s="68">
        <v>724</v>
      </c>
      <c r="B112" s="68">
        <v>0</v>
      </c>
      <c r="C112" s="68">
        <v>0</v>
      </c>
    </row>
    <row r="113" spans="1:3" ht="12.75" customHeight="1" x14ac:dyDescent="0.35">
      <c r="A113" s="68">
        <v>634</v>
      </c>
      <c r="B113" s="68">
        <v>0</v>
      </c>
      <c r="C113" s="68">
        <v>0</v>
      </c>
    </row>
    <row r="114" spans="1:3" ht="12.75" customHeight="1" x14ac:dyDescent="0.35">
      <c r="A114" s="68">
        <v>361</v>
      </c>
      <c r="B114" s="68">
        <v>0</v>
      </c>
      <c r="C114" s="68">
        <v>7</v>
      </c>
    </row>
    <row r="115" spans="1:3" ht="12.75" customHeight="1" x14ac:dyDescent="0.35">
      <c r="A115" s="68">
        <v>296</v>
      </c>
      <c r="B115" s="68">
        <v>0</v>
      </c>
      <c r="C115" s="68">
        <v>62</v>
      </c>
    </row>
    <row r="116" spans="1:3" ht="12.75" customHeight="1" x14ac:dyDescent="0.35">
      <c r="A116" s="68">
        <v>615</v>
      </c>
      <c r="B116" s="68">
        <v>0</v>
      </c>
      <c r="C116" s="68">
        <v>0</v>
      </c>
    </row>
    <row r="117" spans="1:3" ht="12.75" customHeight="1" x14ac:dyDescent="0.35">
      <c r="A117" s="68">
        <v>3879</v>
      </c>
      <c r="B117" s="68">
        <v>0</v>
      </c>
      <c r="C117" s="68">
        <v>141</v>
      </c>
    </row>
    <row r="118" spans="1:3" ht="12.75" customHeight="1" x14ac:dyDescent="0.35">
      <c r="A118" s="68">
        <v>1175</v>
      </c>
      <c r="B118" s="68">
        <v>0</v>
      </c>
      <c r="C118" s="68">
        <v>276</v>
      </c>
    </row>
    <row r="119" spans="1:3" ht="12.75" customHeight="1" x14ac:dyDescent="0.35">
      <c r="A119" s="68">
        <v>428</v>
      </c>
      <c r="B119" s="68">
        <v>33</v>
      </c>
      <c r="C119" s="68">
        <v>149</v>
      </c>
    </row>
    <row r="120" spans="1:3" ht="12.75" customHeight="1" x14ac:dyDescent="0.35">
      <c r="A120" s="68">
        <v>673</v>
      </c>
      <c r="B120" s="68">
        <v>0</v>
      </c>
      <c r="C120" s="68">
        <v>7</v>
      </c>
    </row>
    <row r="121" spans="1:3" ht="12.75" customHeight="1" x14ac:dyDescent="0.35">
      <c r="A121" s="68">
        <v>413</v>
      </c>
      <c r="B121" s="68">
        <v>0</v>
      </c>
      <c r="C121" s="68">
        <v>87</v>
      </c>
    </row>
    <row r="122" spans="1:3" ht="12.75" customHeight="1" x14ac:dyDescent="0.35">
      <c r="A122" s="68">
        <v>1089</v>
      </c>
      <c r="B122" s="68">
        <v>0</v>
      </c>
      <c r="C122" s="68">
        <v>208</v>
      </c>
    </row>
    <row r="123" spans="1:3" ht="12.75" customHeight="1" x14ac:dyDescent="0.35">
      <c r="A123" s="68">
        <v>556</v>
      </c>
      <c r="B123" s="68">
        <v>20</v>
      </c>
      <c r="C123" s="68">
        <v>0</v>
      </c>
    </row>
    <row r="124" spans="1:3" ht="12.75" customHeight="1" x14ac:dyDescent="0.35">
      <c r="A124" s="68">
        <v>435</v>
      </c>
      <c r="B124" s="68">
        <v>0</v>
      </c>
      <c r="C124" s="68">
        <v>659</v>
      </c>
    </row>
    <row r="125" spans="1:3" ht="12.75" customHeight="1" x14ac:dyDescent="0.35">
      <c r="A125" s="68">
        <v>643</v>
      </c>
      <c r="B125" s="68">
        <v>0</v>
      </c>
      <c r="C125" s="68">
        <v>0</v>
      </c>
    </row>
    <row r="126" spans="1:3" ht="12.75" customHeight="1" x14ac:dyDescent="0.35">
      <c r="A126" s="68">
        <v>187</v>
      </c>
      <c r="B126" s="68">
        <v>0</v>
      </c>
      <c r="C126" s="68">
        <v>0</v>
      </c>
    </row>
  </sheetData>
  <mergeCells count="11">
    <mergeCell ref="D1:F2"/>
    <mergeCell ref="A5:F5"/>
    <mergeCell ref="B6:F6"/>
    <mergeCell ref="C7:E7"/>
    <mergeCell ref="A6:A9"/>
    <mergeCell ref="B7:B9"/>
    <mergeCell ref="C8:C9"/>
    <mergeCell ref="D8:D9"/>
    <mergeCell ref="E8:E9"/>
    <mergeCell ref="F7:F9"/>
    <mergeCell ref="A1:C1"/>
  </mergeCells>
  <printOptions horizontalCentered="1"/>
  <pageMargins left="0" right="0" top="0.98402777777777795" bottom="0.98402777777777795" header="0.51180555555555496" footer="0.51180555555555496"/>
  <pageSetup paperSize="9" firstPageNumber="0" orientation="portrait" useFirstPageNumber="1"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BI162"/>
  <sheetViews>
    <sheetView showGridLines="0" showRowColHeaders="0" zoomScale="85" zoomScaleNormal="85" workbookViewId="0"/>
  </sheetViews>
  <sheetFormatPr baseColWidth="10" defaultColWidth="10.69140625" defaultRowHeight="21" x14ac:dyDescent="0.35"/>
  <cols>
    <col min="1" max="1" width="17" customWidth="1"/>
    <col min="2" max="2" width="7.15234375" customWidth="1"/>
    <col min="3" max="3" width="8.07421875" customWidth="1"/>
    <col min="4" max="4" width="7.765625" customWidth="1"/>
    <col min="5" max="5" width="3.15234375" customWidth="1"/>
    <col min="6" max="6" width="2.765625" customWidth="1"/>
    <col min="7" max="7" width="2.4609375" customWidth="1"/>
    <col min="8" max="8" width="2.921875" customWidth="1"/>
    <col min="9" max="9" width="3" customWidth="1"/>
    <col min="10" max="10" width="2.53515625" customWidth="1"/>
    <col min="11" max="11" width="3" customWidth="1"/>
    <col min="12" max="12" width="3.07421875" customWidth="1"/>
    <col min="13" max="13" width="4.15234375" customWidth="1"/>
    <col min="14" max="14" width="3.07421875" customWidth="1"/>
    <col min="15" max="15" width="3.4609375" customWidth="1"/>
    <col min="16" max="16" width="3.69140625" customWidth="1"/>
    <col min="17" max="17" width="3.3046875" customWidth="1"/>
    <col min="18" max="18" width="2.4609375" customWidth="1"/>
    <col min="19" max="19" width="3.53515625" customWidth="1"/>
    <col min="20" max="20" width="2.4609375" customWidth="1"/>
    <col min="21" max="21" width="3.53515625" customWidth="1"/>
    <col min="22" max="22" width="2.4609375" customWidth="1"/>
    <col min="23" max="23" width="3.765625" customWidth="1"/>
    <col min="24" max="24" width="2.4609375" customWidth="1"/>
    <col min="25" max="25" width="3.3046875" customWidth="1"/>
    <col min="26" max="26" width="3.23046875" customWidth="1"/>
    <col min="27" max="27" width="2.4609375" customWidth="1"/>
    <col min="28" max="28" width="3.23046875" customWidth="1"/>
    <col min="29" max="29" width="2.921875" customWidth="1"/>
    <col min="30" max="30" width="3.07421875" customWidth="1"/>
    <col min="31" max="31" width="2.69140625" customWidth="1"/>
    <col min="32" max="32" width="2.765625" customWidth="1"/>
    <col min="33" max="34" width="3.4609375" customWidth="1"/>
    <col min="35" max="35" width="2.765625" customWidth="1"/>
    <col min="36" max="36" width="3.69140625" customWidth="1"/>
    <col min="37" max="37" width="2.765625" customWidth="1"/>
    <col min="38" max="38" width="2.53515625" customWidth="1"/>
    <col min="39" max="39" width="2.69140625" customWidth="1"/>
    <col min="40" max="41" width="2.765625" customWidth="1"/>
    <col min="42" max="43" width="3.23046875" customWidth="1"/>
    <col min="44" max="44" width="3.4609375" customWidth="1"/>
  </cols>
  <sheetData>
    <row r="1" spans="1:61" x14ac:dyDescent="0.35">
      <c r="A1" s="10" t="s">
        <v>2003</v>
      </c>
      <c r="B1" s="111"/>
      <c r="C1" s="111"/>
      <c r="D1" s="111"/>
      <c r="E1" s="111"/>
      <c r="F1" s="111"/>
      <c r="G1" s="111"/>
      <c r="H1" s="111"/>
      <c r="I1" s="111"/>
      <c r="J1" s="111"/>
      <c r="K1" s="111"/>
      <c r="L1" s="111"/>
      <c r="M1" s="111"/>
      <c r="N1" s="1300" t="s">
        <v>117</v>
      </c>
      <c r="O1" s="1300"/>
      <c r="P1" s="1300"/>
      <c r="Q1" s="1300"/>
      <c r="R1" s="1300"/>
      <c r="S1" s="1300"/>
      <c r="T1" s="1300"/>
      <c r="U1" s="1300"/>
      <c r="V1" s="508"/>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row>
    <row r="2" spans="1:61" x14ac:dyDescent="0.35">
      <c r="A2" s="111"/>
      <c r="B2" s="111"/>
      <c r="C2" s="111"/>
      <c r="D2" s="111"/>
      <c r="E2" s="111"/>
      <c r="F2" s="111"/>
      <c r="G2" s="111"/>
      <c r="H2" s="111"/>
      <c r="I2" s="111"/>
      <c r="J2" s="111"/>
      <c r="K2" s="111"/>
      <c r="L2" s="111"/>
      <c r="M2" s="111"/>
      <c r="N2" s="1300"/>
      <c r="O2" s="1300"/>
      <c r="P2" s="1300"/>
      <c r="Q2" s="1300"/>
      <c r="R2" s="1300"/>
      <c r="S2" s="1300"/>
      <c r="T2" s="1300"/>
      <c r="U2" s="1300"/>
      <c r="V2" s="508"/>
      <c r="W2" s="508"/>
      <c r="X2" s="508"/>
      <c r="Y2" s="508"/>
      <c r="Z2" s="508"/>
      <c r="AA2" s="508"/>
      <c r="AB2" s="508"/>
      <c r="AC2" s="508"/>
      <c r="AD2" s="508"/>
      <c r="AE2" s="508"/>
      <c r="AF2" s="508"/>
      <c r="AG2" s="508"/>
      <c r="AH2" s="508"/>
      <c r="AI2" s="508"/>
      <c r="AJ2" s="508"/>
      <c r="AK2" s="508"/>
      <c r="AL2" s="508"/>
      <c r="AM2" s="508"/>
      <c r="AN2" s="508"/>
      <c r="AO2" s="508"/>
      <c r="AP2" s="508"/>
      <c r="AQ2" s="508"/>
      <c r="AR2" s="508"/>
      <c r="AS2" s="508"/>
      <c r="AT2" s="508"/>
      <c r="AU2" s="508"/>
      <c r="AV2" s="508"/>
      <c r="AW2" s="508"/>
      <c r="AX2" s="508"/>
      <c r="AY2" s="508"/>
      <c r="AZ2" s="508"/>
      <c r="BA2" s="508"/>
      <c r="BB2" s="508"/>
      <c r="BC2" s="508"/>
      <c r="BD2" s="508"/>
      <c r="BE2" s="508"/>
      <c r="BF2" s="508"/>
      <c r="BG2" s="508"/>
      <c r="BH2" s="508"/>
      <c r="BI2" s="508"/>
    </row>
    <row r="3" spans="1:61" x14ac:dyDescent="0.35">
      <c r="A3" s="137" t="s">
        <v>331</v>
      </c>
      <c r="B3" s="111"/>
      <c r="C3" s="111"/>
      <c r="D3" s="111"/>
      <c r="E3" s="111"/>
      <c r="F3" s="111"/>
      <c r="G3" s="111"/>
      <c r="H3" s="111"/>
      <c r="I3" s="111"/>
      <c r="J3" s="111"/>
      <c r="K3" s="111"/>
      <c r="L3" s="111"/>
      <c r="M3" s="111"/>
      <c r="N3" s="111"/>
      <c r="O3" s="111"/>
      <c r="P3" s="111"/>
      <c r="Q3" s="508"/>
      <c r="R3" s="508"/>
      <c r="S3" s="508"/>
      <c r="T3" s="508"/>
      <c r="U3" s="508"/>
      <c r="V3" s="508"/>
      <c r="W3" s="508"/>
      <c r="X3" s="508"/>
      <c r="Y3" s="508"/>
      <c r="Z3" s="508"/>
      <c r="AA3" s="508"/>
      <c r="AB3" s="508"/>
      <c r="AC3" s="508"/>
      <c r="AD3" s="508"/>
      <c r="AE3" s="508"/>
      <c r="AF3" s="508"/>
      <c r="AG3" s="508"/>
      <c r="AH3" s="508"/>
      <c r="AI3" s="508"/>
      <c r="AJ3" s="508"/>
      <c r="AK3" s="508"/>
      <c r="AL3" s="508"/>
      <c r="AM3" s="508"/>
      <c r="AN3" s="508"/>
      <c r="AO3" s="508"/>
      <c r="AP3" s="508"/>
      <c r="AQ3" s="508"/>
      <c r="AR3" s="508"/>
      <c r="AS3" s="508"/>
      <c r="AT3" s="508"/>
      <c r="AU3" s="508"/>
      <c r="AV3" s="508"/>
      <c r="AW3" s="508"/>
      <c r="AX3" s="508"/>
      <c r="AY3" s="508"/>
      <c r="AZ3" s="508"/>
      <c r="BA3" s="508"/>
      <c r="BB3" s="508"/>
      <c r="BC3" s="508"/>
      <c r="BD3" s="508"/>
      <c r="BE3" s="508"/>
      <c r="BF3" s="508"/>
      <c r="BG3" s="508"/>
      <c r="BH3" s="508"/>
      <c r="BI3" s="508"/>
    </row>
    <row r="4" spans="1:61" x14ac:dyDescent="0.35">
      <c r="A4" s="71"/>
      <c r="B4" s="111"/>
      <c r="C4" s="111"/>
      <c r="D4" s="111"/>
      <c r="E4" s="111"/>
      <c r="F4" s="111"/>
      <c r="G4" s="111"/>
      <c r="H4" s="111"/>
      <c r="I4" s="111"/>
      <c r="J4" s="111"/>
      <c r="K4" s="111"/>
      <c r="L4" s="111"/>
      <c r="M4" s="111"/>
      <c r="N4" s="111"/>
      <c r="O4" s="111"/>
      <c r="P4" s="111"/>
      <c r="Q4" s="508"/>
      <c r="R4" s="508"/>
      <c r="S4" s="508"/>
      <c r="T4" s="508"/>
      <c r="U4" s="508"/>
      <c r="V4" s="508"/>
      <c r="W4" s="508"/>
      <c r="X4" s="508"/>
      <c r="Y4" s="508"/>
      <c r="Z4" s="508"/>
      <c r="AA4" s="508"/>
      <c r="AB4" s="508"/>
      <c r="AC4" s="508"/>
      <c r="AD4" s="508"/>
      <c r="AE4" s="508"/>
      <c r="AF4" s="508"/>
      <c r="AG4" s="508"/>
      <c r="AH4" s="508"/>
      <c r="AI4" s="508"/>
      <c r="AJ4" s="508"/>
      <c r="AK4" s="508"/>
      <c r="AL4" s="508"/>
      <c r="AM4" s="508"/>
      <c r="AN4" s="508"/>
      <c r="AO4" s="508"/>
      <c r="AP4" s="508"/>
      <c r="AQ4" s="508"/>
      <c r="AR4" s="508"/>
      <c r="AS4" s="508"/>
      <c r="AT4" s="508"/>
      <c r="AU4" s="508"/>
      <c r="AV4" s="508"/>
      <c r="AW4" s="508"/>
      <c r="AX4" s="508"/>
      <c r="AY4" s="508"/>
      <c r="AZ4" s="508"/>
      <c r="BA4" s="508"/>
      <c r="BB4" s="508"/>
      <c r="BC4" s="508"/>
      <c r="BD4" s="508"/>
      <c r="BE4" s="508"/>
      <c r="BF4" s="508"/>
      <c r="BG4" s="508"/>
      <c r="BH4" s="508"/>
      <c r="BI4" s="508"/>
    </row>
    <row r="5" spans="1:61" ht="36.75" customHeight="1" x14ac:dyDescent="0.35">
      <c r="A5" s="1393" t="s">
        <v>2002</v>
      </c>
      <c r="B5" s="1393"/>
      <c r="C5" s="1393"/>
      <c r="D5" s="1393"/>
      <c r="E5" s="1393"/>
      <c r="F5" s="1393"/>
      <c r="G5" s="1393"/>
      <c r="H5" s="1393"/>
      <c r="I5" s="1393"/>
      <c r="J5" s="1393"/>
      <c r="K5" s="1393"/>
      <c r="L5" s="1393"/>
      <c r="M5" s="1393"/>
      <c r="N5" s="1393"/>
      <c r="O5" s="1393"/>
      <c r="P5" s="1393"/>
      <c r="Q5" s="1393"/>
      <c r="R5" s="1393"/>
      <c r="S5" s="508"/>
      <c r="T5" s="508"/>
      <c r="U5" s="508"/>
      <c r="V5" s="508"/>
      <c r="W5" s="508"/>
      <c r="X5" s="508"/>
      <c r="Y5" s="508"/>
      <c r="Z5" s="508"/>
      <c r="AA5" s="508"/>
      <c r="AB5" s="508"/>
      <c r="AC5" s="508"/>
      <c r="AD5" s="508"/>
      <c r="AE5" s="508"/>
      <c r="AF5" s="508"/>
      <c r="AG5" s="508"/>
      <c r="AH5" s="508"/>
      <c r="AI5" s="508"/>
      <c r="AJ5" s="508"/>
      <c r="AK5" s="508"/>
      <c r="AL5" s="508"/>
      <c r="AM5" s="508"/>
      <c r="AN5" s="508"/>
      <c r="AO5" s="508"/>
      <c r="AP5" s="508"/>
      <c r="AQ5" s="508"/>
      <c r="AR5" s="508"/>
      <c r="AS5" s="508"/>
      <c r="AT5" s="508"/>
      <c r="AU5" s="508"/>
      <c r="AV5" s="508"/>
      <c r="AW5" s="508"/>
      <c r="AX5" s="508"/>
      <c r="AY5" s="508"/>
      <c r="AZ5" s="508"/>
      <c r="BA5" s="508"/>
      <c r="BB5" s="508"/>
      <c r="BC5" s="508"/>
      <c r="BD5" s="508"/>
      <c r="BE5" s="508"/>
      <c r="BF5" s="508"/>
      <c r="BG5" s="508"/>
      <c r="BH5" s="508"/>
      <c r="BI5" s="508"/>
    </row>
    <row r="6" spans="1:61" ht="21" customHeight="1" x14ac:dyDescent="0.35">
      <c r="A6" s="1350" t="s">
        <v>60</v>
      </c>
      <c r="B6" s="1317" t="s">
        <v>305</v>
      </c>
      <c r="C6" s="1317" t="s">
        <v>307</v>
      </c>
      <c r="D6" s="1317" t="s">
        <v>306</v>
      </c>
      <c r="E6" s="1346" t="s">
        <v>145</v>
      </c>
      <c r="F6" s="1346"/>
      <c r="G6" s="1346"/>
      <c r="H6" s="1346"/>
      <c r="I6" s="1346"/>
      <c r="J6" s="1346"/>
      <c r="K6" s="1346"/>
      <c r="L6" s="1346"/>
      <c r="M6" s="1346"/>
      <c r="N6" s="1346"/>
      <c r="O6" s="1346"/>
      <c r="P6" s="1346"/>
      <c r="Q6" s="1346"/>
      <c r="R6" s="1346"/>
      <c r="S6" s="1346"/>
      <c r="T6" s="1346"/>
      <c r="U6" s="1346"/>
      <c r="V6" s="1346"/>
      <c r="W6" s="1346"/>
      <c r="X6" s="1346"/>
      <c r="Y6" s="1346"/>
      <c r="Z6" s="1346"/>
      <c r="AA6" s="1346"/>
      <c r="AB6" s="1346"/>
      <c r="AC6" s="1346"/>
      <c r="AD6" s="1346"/>
      <c r="AE6" s="1346"/>
      <c r="AF6" s="1346"/>
      <c r="AG6" s="1346"/>
      <c r="AH6" s="1346"/>
      <c r="AI6" s="1346"/>
      <c r="AJ6" s="1346"/>
      <c r="AK6" s="1346"/>
      <c r="AL6" s="1346"/>
      <c r="AM6" s="1346"/>
      <c r="AN6" s="1346"/>
      <c r="AO6" s="1346"/>
      <c r="AP6" s="1346"/>
      <c r="AQ6" s="1346"/>
      <c r="AR6" s="1346"/>
      <c r="AS6" s="508"/>
      <c r="AT6" s="508"/>
      <c r="AU6" s="508"/>
      <c r="AV6" s="508"/>
      <c r="AW6" s="508"/>
      <c r="AX6" s="508"/>
    </row>
    <row r="7" spans="1:61" ht="24" customHeight="1" x14ac:dyDescent="0.35">
      <c r="A7" s="1350"/>
      <c r="B7" s="1317"/>
      <c r="C7" s="1317"/>
      <c r="D7" s="1317"/>
      <c r="E7" s="1318" t="s">
        <v>308</v>
      </c>
      <c r="F7" s="1318"/>
      <c r="G7" s="1318" t="s">
        <v>132</v>
      </c>
      <c r="H7" s="1318"/>
      <c r="I7" s="1318" t="s">
        <v>133</v>
      </c>
      <c r="J7" s="1318"/>
      <c r="K7" s="1318" t="s">
        <v>134</v>
      </c>
      <c r="L7" s="1318"/>
      <c r="M7" s="1318" t="s">
        <v>152</v>
      </c>
      <c r="N7" s="1318"/>
      <c r="O7" s="1318" t="s">
        <v>309</v>
      </c>
      <c r="P7" s="1318"/>
      <c r="Q7" s="1318" t="s">
        <v>310</v>
      </c>
      <c r="R7" s="1318"/>
      <c r="S7" s="1318" t="s">
        <v>311</v>
      </c>
      <c r="T7" s="1318"/>
      <c r="U7" s="1318" t="s">
        <v>312</v>
      </c>
      <c r="V7" s="1318"/>
      <c r="W7" s="1318" t="s">
        <v>313</v>
      </c>
      <c r="X7" s="1318"/>
      <c r="Y7" s="1318" t="s">
        <v>314</v>
      </c>
      <c r="Z7" s="1318"/>
      <c r="AA7" s="1318" t="s">
        <v>315</v>
      </c>
      <c r="AB7" s="1318"/>
      <c r="AC7" s="1318" t="s">
        <v>316</v>
      </c>
      <c r="AD7" s="1318"/>
      <c r="AE7" s="1318" t="s">
        <v>317</v>
      </c>
      <c r="AF7" s="1318"/>
      <c r="AG7" s="1318" t="s">
        <v>318</v>
      </c>
      <c r="AH7" s="1318"/>
      <c r="AI7" s="1318" t="s">
        <v>319</v>
      </c>
      <c r="AJ7" s="1318"/>
      <c r="AK7" s="1318" t="s">
        <v>320</v>
      </c>
      <c r="AL7" s="1318"/>
      <c r="AM7" s="1318" t="s">
        <v>321</v>
      </c>
      <c r="AN7" s="1318"/>
      <c r="AO7" s="1318" t="s">
        <v>322</v>
      </c>
      <c r="AP7" s="1318"/>
      <c r="AQ7" s="1318" t="s">
        <v>323</v>
      </c>
      <c r="AR7" s="1318"/>
      <c r="AS7" s="508"/>
      <c r="AT7" s="508"/>
      <c r="AU7" s="508"/>
      <c r="AV7" s="508"/>
      <c r="AW7" s="508"/>
      <c r="AX7" s="508"/>
    </row>
    <row r="8" spans="1:61" ht="18.75" customHeight="1" x14ac:dyDescent="0.35">
      <c r="A8" s="1350"/>
      <c r="B8" s="1317"/>
      <c r="C8" s="1317"/>
      <c r="D8" s="1317"/>
      <c r="E8" s="1318" t="s">
        <v>111</v>
      </c>
      <c r="F8" s="1318"/>
      <c r="G8" s="1318"/>
      <c r="H8" s="1318"/>
      <c r="I8" s="1318"/>
      <c r="J8" s="1318"/>
      <c r="K8" s="1318"/>
      <c r="L8" s="1318"/>
      <c r="M8" s="1318"/>
      <c r="N8" s="1318"/>
      <c r="O8" s="1318"/>
      <c r="P8" s="1318"/>
      <c r="Q8" s="1318"/>
      <c r="R8" s="1318"/>
      <c r="S8" s="1318"/>
      <c r="T8" s="1318"/>
      <c r="U8" s="1318"/>
      <c r="V8" s="1318"/>
      <c r="W8" s="1318"/>
      <c r="X8" s="1318"/>
      <c r="Y8" s="1318"/>
      <c r="Z8" s="1318"/>
      <c r="AA8" s="1318"/>
      <c r="AB8" s="1318"/>
      <c r="AC8" s="1318"/>
      <c r="AD8" s="1318"/>
      <c r="AE8" s="1318"/>
      <c r="AF8" s="1318"/>
      <c r="AG8" s="1318"/>
      <c r="AH8" s="1318"/>
      <c r="AI8" s="1318"/>
      <c r="AJ8" s="1318"/>
      <c r="AK8" s="1318"/>
      <c r="AL8" s="1318"/>
      <c r="AM8" s="1318"/>
      <c r="AN8" s="1318"/>
      <c r="AO8" s="1318"/>
      <c r="AP8" s="1318"/>
      <c r="AQ8" s="1318"/>
      <c r="AR8" s="1318"/>
      <c r="AS8" s="508"/>
      <c r="AT8" s="508"/>
      <c r="AU8" s="508"/>
      <c r="AV8" s="508"/>
      <c r="AW8" s="508"/>
      <c r="AX8" s="508"/>
    </row>
    <row r="9" spans="1:61" ht="14.25" customHeight="1" x14ac:dyDescent="0.35">
      <c r="A9" s="1350"/>
      <c r="B9" s="1317"/>
      <c r="C9" s="1317"/>
      <c r="D9" s="1317"/>
      <c r="E9" s="1390" t="s">
        <v>114</v>
      </c>
      <c r="F9" s="1390" t="s">
        <v>115</v>
      </c>
      <c r="G9" s="1390" t="s">
        <v>114</v>
      </c>
      <c r="H9" s="1390" t="s">
        <v>115</v>
      </c>
      <c r="I9" s="1390" t="s">
        <v>114</v>
      </c>
      <c r="J9" s="1390" t="s">
        <v>115</v>
      </c>
      <c r="K9" s="1390" t="s">
        <v>114</v>
      </c>
      <c r="L9" s="1390" t="s">
        <v>115</v>
      </c>
      <c r="M9" s="1390" t="s">
        <v>114</v>
      </c>
      <c r="N9" s="1390" t="s">
        <v>115</v>
      </c>
      <c r="O9" s="1390" t="s">
        <v>114</v>
      </c>
      <c r="P9" s="1390" t="s">
        <v>115</v>
      </c>
      <c r="Q9" s="1390" t="s">
        <v>114</v>
      </c>
      <c r="R9" s="1390" t="s">
        <v>115</v>
      </c>
      <c r="S9" s="1390" t="s">
        <v>114</v>
      </c>
      <c r="T9" s="1390" t="s">
        <v>115</v>
      </c>
      <c r="U9" s="1390" t="s">
        <v>114</v>
      </c>
      <c r="V9" s="1390" t="s">
        <v>115</v>
      </c>
      <c r="W9" s="1390" t="s">
        <v>114</v>
      </c>
      <c r="X9" s="1390" t="s">
        <v>115</v>
      </c>
      <c r="Y9" s="1390" t="s">
        <v>114</v>
      </c>
      <c r="Z9" s="1390" t="s">
        <v>115</v>
      </c>
      <c r="AA9" s="1390" t="s">
        <v>114</v>
      </c>
      <c r="AB9" s="1390" t="s">
        <v>115</v>
      </c>
      <c r="AC9" s="1390" t="s">
        <v>114</v>
      </c>
      <c r="AD9" s="1390" t="s">
        <v>115</v>
      </c>
      <c r="AE9" s="1390" t="s">
        <v>114</v>
      </c>
      <c r="AF9" s="1390" t="s">
        <v>115</v>
      </c>
      <c r="AG9" s="1390" t="s">
        <v>114</v>
      </c>
      <c r="AH9" s="1390" t="s">
        <v>115</v>
      </c>
      <c r="AI9" s="1390" t="s">
        <v>114</v>
      </c>
      <c r="AJ9" s="1390" t="s">
        <v>115</v>
      </c>
      <c r="AK9" s="1390" t="s">
        <v>114</v>
      </c>
      <c r="AL9" s="1390" t="s">
        <v>115</v>
      </c>
      <c r="AM9" s="1390" t="s">
        <v>114</v>
      </c>
      <c r="AN9" s="1390" t="s">
        <v>115</v>
      </c>
      <c r="AO9" s="1390" t="s">
        <v>114</v>
      </c>
      <c r="AP9" s="1390" t="s">
        <v>115</v>
      </c>
      <c r="AQ9" s="1390" t="s">
        <v>114</v>
      </c>
      <c r="AR9" s="1390" t="s">
        <v>115</v>
      </c>
      <c r="AS9" s="508"/>
      <c r="AT9" s="508"/>
      <c r="AU9" s="508"/>
      <c r="AV9" s="508"/>
      <c r="AW9" s="508"/>
      <c r="AX9" s="508"/>
      <c r="AY9" s="508"/>
      <c r="AZ9" s="508"/>
      <c r="BA9" s="508"/>
    </row>
    <row r="10" spans="1:61" ht="9" customHeight="1" x14ac:dyDescent="0.35">
      <c r="A10" s="1350"/>
      <c r="B10" s="1317"/>
      <c r="C10" s="1317"/>
      <c r="D10" s="1317"/>
      <c r="E10" s="1390"/>
      <c r="F10" s="1390"/>
      <c r="G10" s="1390"/>
      <c r="H10" s="1390"/>
      <c r="I10" s="1390"/>
      <c r="J10" s="1390"/>
      <c r="K10" s="1390"/>
      <c r="L10" s="1390"/>
      <c r="M10" s="1390"/>
      <c r="N10" s="1390"/>
      <c r="O10" s="1390"/>
      <c r="P10" s="1390"/>
      <c r="Q10" s="1390"/>
      <c r="R10" s="1390"/>
      <c r="S10" s="1390"/>
      <c r="T10" s="1390"/>
      <c r="U10" s="1390"/>
      <c r="V10" s="1390"/>
      <c r="W10" s="1390"/>
      <c r="X10" s="1390"/>
      <c r="Y10" s="1390"/>
      <c r="Z10" s="1390"/>
      <c r="AA10" s="1390"/>
      <c r="AB10" s="1390"/>
      <c r="AC10" s="1390"/>
      <c r="AD10" s="1390"/>
      <c r="AE10" s="1390"/>
      <c r="AF10" s="1390"/>
      <c r="AG10" s="1390"/>
      <c r="AH10" s="1390"/>
      <c r="AI10" s="1390"/>
      <c r="AJ10" s="1390"/>
      <c r="AK10" s="1390"/>
      <c r="AL10" s="1390"/>
      <c r="AM10" s="1390"/>
      <c r="AN10" s="1390"/>
      <c r="AO10" s="1390"/>
      <c r="AP10" s="1390"/>
      <c r="AQ10" s="1390"/>
      <c r="AR10" s="1390"/>
      <c r="AS10" s="508"/>
      <c r="AT10" s="508"/>
      <c r="AU10" s="508"/>
      <c r="AV10" s="508"/>
      <c r="AW10" s="508"/>
      <c r="AX10" s="508"/>
      <c r="AY10" s="508"/>
      <c r="AZ10" s="508"/>
      <c r="BA10" s="508"/>
    </row>
    <row r="11" spans="1:61" x14ac:dyDescent="0.35">
      <c r="A11" s="109" t="s">
        <v>61</v>
      </c>
      <c r="B11" s="63">
        <f t="shared" ref="B11:B31" si="0">C11+D11</f>
        <v>1431</v>
      </c>
      <c r="C11" s="63">
        <f>C12+C13</f>
        <v>811</v>
      </c>
      <c r="D11" s="63">
        <f>D12+D13</f>
        <v>620</v>
      </c>
      <c r="E11" s="509">
        <v>5.1617647058823533</v>
      </c>
      <c r="F11" s="509">
        <v>2.7794117647058827</v>
      </c>
      <c r="G11" s="509">
        <v>5.9558823529411757</v>
      </c>
      <c r="H11" s="509">
        <v>2.7794117647058827</v>
      </c>
      <c r="I11" s="509">
        <v>15.088235294117647</v>
      </c>
      <c r="J11" s="509">
        <v>6.7499999999999991</v>
      </c>
      <c r="K11" s="509">
        <v>21.044117647058826</v>
      </c>
      <c r="L11" s="509">
        <v>13.499999999999998</v>
      </c>
      <c r="M11" s="509">
        <v>52.411764705882348</v>
      </c>
      <c r="N11" s="509">
        <v>19.852941176470587</v>
      </c>
      <c r="O11" s="509">
        <v>50.42647058823529</v>
      </c>
      <c r="P11" s="509">
        <v>19.058823529411764</v>
      </c>
      <c r="Q11" s="509">
        <v>56.38235294117645</v>
      </c>
      <c r="R11" s="509">
        <v>30.573529411764703</v>
      </c>
      <c r="S11" s="509">
        <v>44.867647058823522</v>
      </c>
      <c r="T11" s="509">
        <v>32.558823529411768</v>
      </c>
      <c r="U11" s="509">
        <v>48.044117647058826</v>
      </c>
      <c r="V11" s="509">
        <v>25.808823529411764</v>
      </c>
      <c r="W11" s="509">
        <v>46.455882352941181</v>
      </c>
      <c r="X11" s="509">
        <v>28.985294117647058</v>
      </c>
      <c r="Y11" s="509">
        <v>48.838235294117652</v>
      </c>
      <c r="Z11" s="509">
        <v>40.102941176470587</v>
      </c>
      <c r="AA11" s="509">
        <v>30.176470588235293</v>
      </c>
      <c r="AB11" s="509">
        <v>19.852941176470587</v>
      </c>
      <c r="AC11" s="509">
        <v>38.911764705882348</v>
      </c>
      <c r="AD11" s="509">
        <v>19.455882352941174</v>
      </c>
      <c r="AE11" s="509">
        <v>36.92647058823529</v>
      </c>
      <c r="AF11" s="509">
        <v>18.661764705882351</v>
      </c>
      <c r="AG11" s="509">
        <v>30.573529411764703</v>
      </c>
      <c r="AH11" s="509">
        <v>25.014705882352942</v>
      </c>
      <c r="AI11" s="509">
        <v>23.823529411764703</v>
      </c>
      <c r="AJ11" s="509">
        <v>16.279411764705884</v>
      </c>
      <c r="AK11" s="509">
        <v>27.794117647058826</v>
      </c>
      <c r="AL11" s="509">
        <v>11.117647058823529</v>
      </c>
      <c r="AM11" s="509">
        <v>12.308823529411766</v>
      </c>
      <c r="AN11" s="509">
        <v>43.279411764705877</v>
      </c>
      <c r="AO11" s="509">
        <v>10.323529411764705</v>
      </c>
      <c r="AP11" s="509">
        <v>52.808823529411782</v>
      </c>
      <c r="AQ11" s="509">
        <v>184.23529411764707</v>
      </c>
      <c r="AR11" s="509">
        <v>212.02941176470588</v>
      </c>
      <c r="AS11" s="508"/>
      <c r="AT11" s="508"/>
      <c r="AU11" s="508"/>
      <c r="AV11" s="508"/>
      <c r="AW11" s="508"/>
      <c r="AX11" s="508"/>
    </row>
    <row r="12" spans="1:61" x14ac:dyDescent="0.35">
      <c r="A12" s="112" t="s">
        <v>70</v>
      </c>
      <c r="B12" s="63">
        <f>C12+D12</f>
        <v>936</v>
      </c>
      <c r="C12" s="63">
        <v>532</v>
      </c>
      <c r="D12" s="63">
        <v>404</v>
      </c>
      <c r="E12" s="510">
        <v>3.2307692307692317</v>
      </c>
      <c r="F12" s="510">
        <v>2.3076923076923084</v>
      </c>
      <c r="G12" s="510">
        <v>3.2307692307692308</v>
      </c>
      <c r="H12" s="510">
        <v>1.384615384615385</v>
      </c>
      <c r="I12" s="510">
        <v>4.1538461538461551</v>
      </c>
      <c r="J12" s="510">
        <v>5.9999999999999973</v>
      </c>
      <c r="K12" s="510">
        <v>9.2307692307692317</v>
      </c>
      <c r="L12" s="510">
        <v>13.846153846153843</v>
      </c>
      <c r="M12" s="510">
        <v>36</v>
      </c>
      <c r="N12" s="510">
        <v>8.7692307692307665</v>
      </c>
      <c r="O12" s="510">
        <v>36.46153846153846</v>
      </c>
      <c r="P12" s="510">
        <v>12</v>
      </c>
      <c r="Q12" s="510">
        <v>39.230769230769212</v>
      </c>
      <c r="R12" s="510">
        <v>18.923076923076916</v>
      </c>
      <c r="S12" s="510">
        <v>31.846153846153843</v>
      </c>
      <c r="T12" s="510">
        <v>13.384615384615383</v>
      </c>
      <c r="U12" s="510">
        <v>33.230769230769241</v>
      </c>
      <c r="V12" s="510">
        <v>15.230769230769232</v>
      </c>
      <c r="W12" s="510">
        <v>34.615384615384613</v>
      </c>
      <c r="X12" s="510">
        <v>19.84615384615384</v>
      </c>
      <c r="Y12" s="510">
        <v>26.76923076923077</v>
      </c>
      <c r="Z12" s="510">
        <v>24.923076923076923</v>
      </c>
      <c r="AA12" s="510">
        <v>18.92307692307692</v>
      </c>
      <c r="AB12" s="510">
        <v>12.461538461538462</v>
      </c>
      <c r="AC12" s="510">
        <v>16.153846153846153</v>
      </c>
      <c r="AD12" s="510">
        <v>10.615384615384617</v>
      </c>
      <c r="AE12" s="510">
        <v>17.538461538461537</v>
      </c>
      <c r="AF12" s="510">
        <v>11.076923076923078</v>
      </c>
      <c r="AG12" s="510">
        <v>14.769230769230766</v>
      </c>
      <c r="AH12" s="510">
        <v>11.076923076923078</v>
      </c>
      <c r="AI12" s="510">
        <v>12.000000000000002</v>
      </c>
      <c r="AJ12" s="510">
        <v>7.8461538461538449</v>
      </c>
      <c r="AK12" s="510">
        <v>12.923076923076922</v>
      </c>
      <c r="AL12" s="510">
        <v>4.1538461538461533</v>
      </c>
      <c r="AM12" s="510">
        <v>5.0769230769230775</v>
      </c>
      <c r="AN12" s="510">
        <v>40.615384615384606</v>
      </c>
      <c r="AO12" s="510">
        <v>5.0769230769230749</v>
      </c>
      <c r="AP12" s="510">
        <v>53.076923076923094</v>
      </c>
      <c r="AQ12" s="510">
        <v>131.07692307692307</v>
      </c>
      <c r="AR12" s="510">
        <v>156.92307692307696</v>
      </c>
      <c r="AS12" s="508"/>
      <c r="AT12" s="508"/>
      <c r="AU12" s="508"/>
      <c r="AV12" s="508"/>
      <c r="AW12" s="508"/>
      <c r="AX12" s="508"/>
    </row>
    <row r="13" spans="1:61" x14ac:dyDescent="0.35">
      <c r="A13" s="113" t="s">
        <v>71</v>
      </c>
      <c r="B13" s="63">
        <f t="shared" si="0"/>
        <v>495</v>
      </c>
      <c r="C13" s="63">
        <f>SUM(C14:C31)</f>
        <v>279</v>
      </c>
      <c r="D13" s="63">
        <f>SUM(D14:D31)</f>
        <v>216</v>
      </c>
      <c r="E13" s="511">
        <v>1.8845177664974619</v>
      </c>
      <c r="F13" s="511">
        <v>0.62817258883248728</v>
      </c>
      <c r="G13" s="511">
        <v>2.5126903553299491</v>
      </c>
      <c r="H13" s="511">
        <v>1.2563451776649746</v>
      </c>
      <c r="I13" s="511">
        <v>9.1085025380710665</v>
      </c>
      <c r="J13" s="511">
        <v>1.2563451776649746</v>
      </c>
      <c r="K13" s="511">
        <v>10.36484771573604</v>
      </c>
      <c r="L13" s="511">
        <v>1.2563451776649746</v>
      </c>
      <c r="M13" s="511">
        <v>16.960659898477157</v>
      </c>
      <c r="N13" s="511">
        <v>9.7366751269035543</v>
      </c>
      <c r="O13" s="511">
        <v>15.076142131979696</v>
      </c>
      <c r="P13" s="511">
        <v>6.9098984771573608</v>
      </c>
      <c r="Q13" s="511">
        <v>17.902918781725887</v>
      </c>
      <c r="R13" s="511">
        <v>11.307106598984772</v>
      </c>
      <c r="S13" s="511">
        <v>13.819796954314722</v>
      </c>
      <c r="T13" s="511">
        <v>16.646573604060915</v>
      </c>
      <c r="U13" s="511">
        <v>15.390228426395941</v>
      </c>
      <c r="V13" s="511">
        <v>10.050761421319796</v>
      </c>
      <c r="W13" s="511">
        <v>13.191624365482234</v>
      </c>
      <c r="X13" s="511">
        <v>9.4225888324873104</v>
      </c>
      <c r="Y13" s="511">
        <v>20.415609137055839</v>
      </c>
      <c r="Z13" s="511">
        <v>14.762055837563453</v>
      </c>
      <c r="AA13" s="511">
        <v>10.993020304568528</v>
      </c>
      <c r="AB13" s="511">
        <v>7.2239847715736047</v>
      </c>
      <c r="AC13" s="511">
        <v>19.787436548223351</v>
      </c>
      <c r="AD13" s="511">
        <v>8.1662436548223347</v>
      </c>
      <c r="AE13" s="511">
        <v>17.274746192893403</v>
      </c>
      <c r="AF13" s="511">
        <v>7.2239847715736047</v>
      </c>
      <c r="AG13" s="511">
        <v>14.133883248730966</v>
      </c>
      <c r="AH13" s="511">
        <v>12.249365482233502</v>
      </c>
      <c r="AI13" s="511">
        <v>10.678934010152284</v>
      </c>
      <c r="AJ13" s="511">
        <v>7.5380710659898478</v>
      </c>
      <c r="AK13" s="511">
        <v>13.191624365482234</v>
      </c>
      <c r="AL13" s="511">
        <v>5.96763959390863</v>
      </c>
      <c r="AM13" s="511">
        <v>6.2817258883248739</v>
      </c>
      <c r="AN13" s="511">
        <v>6.5958121827411169</v>
      </c>
      <c r="AO13" s="511">
        <v>4.7112944162436552</v>
      </c>
      <c r="AP13" s="511">
        <v>5.6535532994923861</v>
      </c>
      <c r="AQ13" s="511">
        <v>56.535532994923862</v>
      </c>
      <c r="AR13" s="511">
        <v>60.932741116751274</v>
      </c>
      <c r="AS13" s="508"/>
      <c r="AT13" s="508"/>
      <c r="AU13" s="508"/>
      <c r="AV13" s="508"/>
      <c r="AW13" s="508"/>
      <c r="AX13" s="508"/>
    </row>
    <row r="14" spans="1:61" x14ac:dyDescent="0.35">
      <c r="A14" s="113" t="s">
        <v>72</v>
      </c>
      <c r="B14" s="63">
        <f t="shared" si="0"/>
        <v>63</v>
      </c>
      <c r="C14" s="63">
        <v>33</v>
      </c>
      <c r="D14" s="63">
        <v>30</v>
      </c>
      <c r="E14" s="511">
        <v>0</v>
      </c>
      <c r="F14" s="511">
        <v>0</v>
      </c>
      <c r="G14" s="511">
        <v>0</v>
      </c>
      <c r="H14" s="511">
        <v>0</v>
      </c>
      <c r="I14" s="511">
        <v>0</v>
      </c>
      <c r="J14" s="511">
        <v>0</v>
      </c>
      <c r="K14" s="511">
        <v>0</v>
      </c>
      <c r="L14" s="511">
        <v>0</v>
      </c>
      <c r="M14" s="511">
        <v>0</v>
      </c>
      <c r="N14" s="511">
        <v>0</v>
      </c>
      <c r="O14" s="511">
        <v>0</v>
      </c>
      <c r="P14" s="511">
        <v>0</v>
      </c>
      <c r="Q14" s="511">
        <v>0.4375</v>
      </c>
      <c r="R14" s="511">
        <v>0</v>
      </c>
      <c r="S14" s="511">
        <v>0</v>
      </c>
      <c r="T14" s="511">
        <v>0</v>
      </c>
      <c r="U14" s="511">
        <v>0</v>
      </c>
      <c r="V14" s="511">
        <v>0</v>
      </c>
      <c r="W14" s="511">
        <v>0.4375</v>
      </c>
      <c r="X14" s="511">
        <v>0</v>
      </c>
      <c r="Y14" s="511">
        <v>0.875</v>
      </c>
      <c r="Z14" s="511">
        <v>1.3125</v>
      </c>
      <c r="AA14" s="511">
        <v>1.3125</v>
      </c>
      <c r="AB14" s="511">
        <v>1.75</v>
      </c>
      <c r="AC14" s="511">
        <v>1.75</v>
      </c>
      <c r="AD14" s="511">
        <v>0</v>
      </c>
      <c r="AE14" s="511">
        <v>0.4375</v>
      </c>
      <c r="AF14" s="511">
        <v>0.875</v>
      </c>
      <c r="AG14" s="511">
        <v>1.3125</v>
      </c>
      <c r="AH14" s="511">
        <v>1.75</v>
      </c>
      <c r="AI14" s="511">
        <v>3.5</v>
      </c>
      <c r="AJ14" s="511">
        <v>0</v>
      </c>
      <c r="AK14" s="511">
        <v>5.6875</v>
      </c>
      <c r="AL14" s="511">
        <v>1.75</v>
      </c>
      <c r="AM14" s="511">
        <v>2.1875</v>
      </c>
      <c r="AN14" s="511">
        <v>0.4375</v>
      </c>
      <c r="AO14" s="511">
        <v>1.3125</v>
      </c>
      <c r="AP14" s="511">
        <v>0.875</v>
      </c>
      <c r="AQ14" s="511">
        <v>13.5625</v>
      </c>
      <c r="AR14" s="511">
        <v>21.4375</v>
      </c>
      <c r="AS14" s="508"/>
      <c r="AT14" s="508"/>
      <c r="AU14" s="508"/>
      <c r="AV14" s="508"/>
      <c r="AW14" s="508"/>
      <c r="AX14" s="508"/>
    </row>
    <row r="15" spans="1:61" x14ac:dyDescent="0.35">
      <c r="A15" s="113" t="s">
        <v>73</v>
      </c>
      <c r="B15" s="63">
        <f t="shared" si="0"/>
        <v>54</v>
      </c>
      <c r="C15" s="63">
        <v>36</v>
      </c>
      <c r="D15" s="63">
        <v>18</v>
      </c>
      <c r="E15" s="511">
        <v>0.62790697674418605</v>
      </c>
      <c r="F15" s="511">
        <v>0</v>
      </c>
      <c r="G15" s="511">
        <v>0.62790697674418605</v>
      </c>
      <c r="H15" s="511">
        <v>0</v>
      </c>
      <c r="I15" s="511">
        <v>1.2558139534883721</v>
      </c>
      <c r="J15" s="511">
        <v>0</v>
      </c>
      <c r="K15" s="511">
        <v>0.62790697674418605</v>
      </c>
      <c r="L15" s="511">
        <v>0</v>
      </c>
      <c r="M15" s="511">
        <v>0</v>
      </c>
      <c r="N15" s="511">
        <v>0</v>
      </c>
      <c r="O15" s="511">
        <v>0</v>
      </c>
      <c r="P15" s="511">
        <v>0</v>
      </c>
      <c r="Q15" s="511">
        <v>1.8837209302325582</v>
      </c>
      <c r="R15" s="511">
        <v>0</v>
      </c>
      <c r="S15" s="511">
        <v>0</v>
      </c>
      <c r="T15" s="511">
        <v>0</v>
      </c>
      <c r="U15" s="511">
        <v>0.62790697674418605</v>
      </c>
      <c r="V15" s="511">
        <v>0.62790697674418605</v>
      </c>
      <c r="W15" s="511">
        <v>0</v>
      </c>
      <c r="X15" s="511">
        <v>0.62790697674418605</v>
      </c>
      <c r="Y15" s="511">
        <v>0</v>
      </c>
      <c r="Z15" s="511">
        <v>1.2558139534883721</v>
      </c>
      <c r="AA15" s="511">
        <v>1.8837209302325582</v>
      </c>
      <c r="AB15" s="511">
        <v>0</v>
      </c>
      <c r="AC15" s="511">
        <v>1.2558139534883721</v>
      </c>
      <c r="AD15" s="511">
        <v>0.62790697674418605</v>
      </c>
      <c r="AE15" s="511">
        <v>0.62790697674418605</v>
      </c>
      <c r="AF15" s="511">
        <v>1.2558139534883721</v>
      </c>
      <c r="AG15" s="511">
        <v>2.5116279069767442</v>
      </c>
      <c r="AH15" s="511">
        <v>0</v>
      </c>
      <c r="AI15" s="511">
        <v>0.62790697674418605</v>
      </c>
      <c r="AJ15" s="511">
        <v>0.62790697674418605</v>
      </c>
      <c r="AK15" s="511">
        <v>3.7674418604651163</v>
      </c>
      <c r="AL15" s="511">
        <v>1.8837209302325582</v>
      </c>
      <c r="AM15" s="511">
        <v>3.7674418604651163</v>
      </c>
      <c r="AN15" s="511">
        <v>0.62790697674418605</v>
      </c>
      <c r="AO15" s="511">
        <v>0.62790697674418605</v>
      </c>
      <c r="AP15" s="511">
        <v>1.8837209302325582</v>
      </c>
      <c r="AQ15" s="511">
        <v>16.953488372093023</v>
      </c>
      <c r="AR15" s="511">
        <v>6.9069767441860463</v>
      </c>
      <c r="AS15" s="508"/>
      <c r="AT15" s="508"/>
      <c r="AU15" s="508"/>
      <c r="AV15" s="508"/>
      <c r="AW15" s="508"/>
      <c r="AX15" s="508"/>
    </row>
    <row r="16" spans="1:61" x14ac:dyDescent="0.35">
      <c r="A16" s="113" t="s">
        <v>74</v>
      </c>
      <c r="B16" s="63">
        <f t="shared" si="0"/>
        <v>0</v>
      </c>
      <c r="C16" s="63">
        <f t="shared" ref="C16:C31" si="1">E16+G16+I16+K16+M16+O16+Q16+S16+U16+W16+Y16+AA16+AC16+AE16+AG16+AI16+AK16+AM16+AO16+AQ16</f>
        <v>0</v>
      </c>
      <c r="D16" s="63">
        <f t="shared" ref="D16:D31" si="2">F16+H16+J16+L16+N16+P16+R16+T16+V16+X16+Z16+AB16+AD16+AF16+AH16+AJ16+AL16+AN16+AP16+AR16</f>
        <v>0</v>
      </c>
      <c r="E16" s="511">
        <v>0</v>
      </c>
      <c r="F16" s="511">
        <v>0</v>
      </c>
      <c r="G16" s="511">
        <v>0</v>
      </c>
      <c r="H16" s="511">
        <v>0</v>
      </c>
      <c r="I16" s="511">
        <v>0</v>
      </c>
      <c r="J16" s="511">
        <v>0</v>
      </c>
      <c r="K16" s="511">
        <v>0</v>
      </c>
      <c r="L16" s="511">
        <v>0</v>
      </c>
      <c r="M16" s="511">
        <v>0</v>
      </c>
      <c r="N16" s="511">
        <v>0</v>
      </c>
      <c r="O16" s="511">
        <v>0</v>
      </c>
      <c r="P16" s="511">
        <v>0</v>
      </c>
      <c r="Q16" s="511">
        <v>0</v>
      </c>
      <c r="R16" s="511">
        <v>0</v>
      </c>
      <c r="S16" s="511">
        <v>0</v>
      </c>
      <c r="T16" s="511">
        <v>0</v>
      </c>
      <c r="U16" s="511">
        <v>0</v>
      </c>
      <c r="V16" s="511">
        <v>0</v>
      </c>
      <c r="W16" s="511">
        <v>0</v>
      </c>
      <c r="X16" s="511">
        <v>0</v>
      </c>
      <c r="Y16" s="511">
        <v>0</v>
      </c>
      <c r="Z16" s="511">
        <v>0</v>
      </c>
      <c r="AA16" s="511">
        <v>0</v>
      </c>
      <c r="AB16" s="511">
        <v>0</v>
      </c>
      <c r="AC16" s="511">
        <v>0</v>
      </c>
      <c r="AD16" s="511">
        <v>0</v>
      </c>
      <c r="AE16" s="511">
        <v>0</v>
      </c>
      <c r="AF16" s="511">
        <v>0</v>
      </c>
      <c r="AG16" s="511">
        <v>0</v>
      </c>
      <c r="AH16" s="511">
        <v>0</v>
      </c>
      <c r="AI16" s="511">
        <v>0</v>
      </c>
      <c r="AJ16" s="511">
        <v>0</v>
      </c>
      <c r="AK16" s="511">
        <v>0</v>
      </c>
      <c r="AL16" s="511">
        <v>0</v>
      </c>
      <c r="AM16" s="511">
        <v>0</v>
      </c>
      <c r="AN16" s="511">
        <v>0</v>
      </c>
      <c r="AO16" s="511">
        <v>0</v>
      </c>
      <c r="AP16" s="511">
        <v>0</v>
      </c>
      <c r="AQ16" s="511">
        <v>0</v>
      </c>
      <c r="AR16" s="511">
        <v>0</v>
      </c>
      <c r="AS16" s="508"/>
      <c r="AT16" s="508"/>
      <c r="AU16" s="508"/>
      <c r="AV16" s="508"/>
      <c r="AW16" s="508"/>
      <c r="AX16" s="508"/>
    </row>
    <row r="17" spans="1:50" x14ac:dyDescent="0.35">
      <c r="A17" s="113" t="s">
        <v>75</v>
      </c>
      <c r="B17" s="63">
        <f t="shared" si="0"/>
        <v>13</v>
      </c>
      <c r="C17" s="63">
        <v>7</v>
      </c>
      <c r="D17" s="63">
        <v>6</v>
      </c>
      <c r="E17" s="511">
        <v>0</v>
      </c>
      <c r="F17" s="511">
        <v>0</v>
      </c>
      <c r="G17" s="511">
        <v>0</v>
      </c>
      <c r="H17" s="511">
        <v>0</v>
      </c>
      <c r="I17" s="511">
        <v>0.26530612244897961</v>
      </c>
      <c r="J17" s="511">
        <v>0</v>
      </c>
      <c r="K17" s="511">
        <v>0.26530612244897961</v>
      </c>
      <c r="L17" s="511">
        <v>0</v>
      </c>
      <c r="M17" s="511">
        <v>0</v>
      </c>
      <c r="N17" s="511">
        <v>0.26530612244897961</v>
      </c>
      <c r="O17" s="511">
        <v>0.79591836734693866</v>
      </c>
      <c r="P17" s="511">
        <v>0.53061224489795922</v>
      </c>
      <c r="Q17" s="511">
        <v>0.79591836734693866</v>
      </c>
      <c r="R17" s="511">
        <v>0.26530612244897961</v>
      </c>
      <c r="S17" s="511">
        <v>0.26530612244897961</v>
      </c>
      <c r="T17" s="511">
        <v>0.26530612244897961</v>
      </c>
      <c r="U17" s="511">
        <v>0</v>
      </c>
      <c r="V17" s="511">
        <v>0.26530612244897961</v>
      </c>
      <c r="W17" s="511">
        <v>0</v>
      </c>
      <c r="X17" s="511">
        <v>0.79591836734693866</v>
      </c>
      <c r="Y17" s="511">
        <v>0.53061224489795922</v>
      </c>
      <c r="Z17" s="511">
        <v>0.26530612244897961</v>
      </c>
      <c r="AA17" s="511">
        <v>0.53061224489795922</v>
      </c>
      <c r="AB17" s="511">
        <v>1.0612244897959184</v>
      </c>
      <c r="AC17" s="511">
        <v>0.26530612244897961</v>
      </c>
      <c r="AD17" s="511">
        <v>0.79591836734693866</v>
      </c>
      <c r="AE17" s="511">
        <v>0.53061224489795922</v>
      </c>
      <c r="AF17" s="511">
        <v>0.26530612244897961</v>
      </c>
      <c r="AG17" s="511">
        <v>1.5918367346938773</v>
      </c>
      <c r="AH17" s="511">
        <v>0.26530612244897961</v>
      </c>
      <c r="AI17" s="511">
        <v>0.26530612244897961</v>
      </c>
      <c r="AJ17" s="511">
        <v>0</v>
      </c>
      <c r="AK17" s="511">
        <v>0.26530612244897961</v>
      </c>
      <c r="AL17" s="511">
        <v>0</v>
      </c>
      <c r="AM17" s="511">
        <v>0.26530612244897961</v>
      </c>
      <c r="AN17" s="511">
        <v>0</v>
      </c>
      <c r="AO17" s="511">
        <v>0</v>
      </c>
      <c r="AP17" s="511">
        <v>0</v>
      </c>
      <c r="AQ17" s="511">
        <v>0.53061224489795922</v>
      </c>
      <c r="AR17" s="511">
        <v>0.79591836734693866</v>
      </c>
      <c r="AS17" s="508"/>
      <c r="AT17" s="508"/>
      <c r="AU17" s="508"/>
      <c r="AV17" s="508"/>
      <c r="AW17" s="508"/>
      <c r="AX17" s="508"/>
    </row>
    <row r="18" spans="1:50" x14ac:dyDescent="0.35">
      <c r="A18" s="113" t="s">
        <v>76</v>
      </c>
      <c r="B18" s="63">
        <f t="shared" si="0"/>
        <v>0</v>
      </c>
      <c r="C18" s="63">
        <f t="shared" si="1"/>
        <v>0</v>
      </c>
      <c r="D18" s="63">
        <f t="shared" si="2"/>
        <v>0</v>
      </c>
      <c r="E18" s="511">
        <v>0</v>
      </c>
      <c r="F18" s="511">
        <v>0</v>
      </c>
      <c r="G18" s="511">
        <v>0</v>
      </c>
      <c r="H18" s="511">
        <v>0</v>
      </c>
      <c r="I18" s="511">
        <v>0</v>
      </c>
      <c r="J18" s="511">
        <v>0</v>
      </c>
      <c r="K18" s="511">
        <v>0</v>
      </c>
      <c r="L18" s="511">
        <v>0</v>
      </c>
      <c r="M18" s="511">
        <v>0</v>
      </c>
      <c r="N18" s="511">
        <v>0</v>
      </c>
      <c r="O18" s="511">
        <v>0</v>
      </c>
      <c r="P18" s="511">
        <v>0</v>
      </c>
      <c r="Q18" s="511">
        <v>0</v>
      </c>
      <c r="R18" s="511">
        <v>0</v>
      </c>
      <c r="S18" s="511">
        <v>0</v>
      </c>
      <c r="T18" s="511">
        <v>0</v>
      </c>
      <c r="U18" s="511">
        <v>0</v>
      </c>
      <c r="V18" s="511">
        <v>0</v>
      </c>
      <c r="W18" s="511">
        <v>0</v>
      </c>
      <c r="X18" s="511">
        <v>0</v>
      </c>
      <c r="Y18" s="511">
        <v>0</v>
      </c>
      <c r="Z18" s="511">
        <v>0</v>
      </c>
      <c r="AA18" s="511">
        <v>0</v>
      </c>
      <c r="AB18" s="511">
        <v>0</v>
      </c>
      <c r="AC18" s="511">
        <v>0</v>
      </c>
      <c r="AD18" s="511">
        <v>0</v>
      </c>
      <c r="AE18" s="511">
        <v>0</v>
      </c>
      <c r="AF18" s="511">
        <v>0</v>
      </c>
      <c r="AG18" s="511">
        <v>0</v>
      </c>
      <c r="AH18" s="511">
        <v>0</v>
      </c>
      <c r="AI18" s="511">
        <v>0</v>
      </c>
      <c r="AJ18" s="511">
        <v>0</v>
      </c>
      <c r="AK18" s="511">
        <v>0</v>
      </c>
      <c r="AL18" s="511">
        <v>0</v>
      </c>
      <c r="AM18" s="511">
        <v>0</v>
      </c>
      <c r="AN18" s="511">
        <v>0</v>
      </c>
      <c r="AO18" s="511">
        <v>0</v>
      </c>
      <c r="AP18" s="511">
        <v>0</v>
      </c>
      <c r="AQ18" s="511">
        <v>0</v>
      </c>
      <c r="AR18" s="511">
        <v>0</v>
      </c>
      <c r="AS18" s="508"/>
      <c r="AT18" s="508"/>
      <c r="AU18" s="508"/>
      <c r="AV18" s="508"/>
      <c r="AW18" s="508"/>
      <c r="AX18" s="508"/>
    </row>
    <row r="19" spans="1:50" x14ac:dyDescent="0.35">
      <c r="A19" s="113" t="s">
        <v>77</v>
      </c>
      <c r="B19" s="63">
        <f t="shared" si="0"/>
        <v>0</v>
      </c>
      <c r="C19" s="63">
        <f t="shared" si="1"/>
        <v>0</v>
      </c>
      <c r="D19" s="63">
        <f t="shared" si="2"/>
        <v>0</v>
      </c>
      <c r="E19" s="511">
        <v>0</v>
      </c>
      <c r="F19" s="511">
        <v>0</v>
      </c>
      <c r="G19" s="511">
        <v>0</v>
      </c>
      <c r="H19" s="511">
        <v>0</v>
      </c>
      <c r="I19" s="511">
        <v>0</v>
      </c>
      <c r="J19" s="511">
        <v>0</v>
      </c>
      <c r="K19" s="511">
        <v>0</v>
      </c>
      <c r="L19" s="511">
        <v>0</v>
      </c>
      <c r="M19" s="511">
        <v>0</v>
      </c>
      <c r="N19" s="511">
        <v>0</v>
      </c>
      <c r="O19" s="511">
        <v>0</v>
      </c>
      <c r="P19" s="511">
        <v>0</v>
      </c>
      <c r="Q19" s="511">
        <v>0</v>
      </c>
      <c r="R19" s="511">
        <v>0</v>
      </c>
      <c r="S19" s="511">
        <v>0</v>
      </c>
      <c r="T19" s="511">
        <v>0</v>
      </c>
      <c r="U19" s="511">
        <v>0</v>
      </c>
      <c r="V19" s="511">
        <v>0</v>
      </c>
      <c r="W19" s="511">
        <v>0</v>
      </c>
      <c r="X19" s="511">
        <v>0</v>
      </c>
      <c r="Y19" s="511">
        <v>0</v>
      </c>
      <c r="Z19" s="511">
        <v>0</v>
      </c>
      <c r="AA19" s="511">
        <v>0</v>
      </c>
      <c r="AB19" s="511">
        <v>0</v>
      </c>
      <c r="AC19" s="511">
        <v>0</v>
      </c>
      <c r="AD19" s="511">
        <v>0</v>
      </c>
      <c r="AE19" s="511">
        <v>0</v>
      </c>
      <c r="AF19" s="511">
        <v>0</v>
      </c>
      <c r="AG19" s="511">
        <v>0</v>
      </c>
      <c r="AH19" s="511">
        <v>0</v>
      </c>
      <c r="AI19" s="511">
        <v>0</v>
      </c>
      <c r="AJ19" s="511">
        <v>0</v>
      </c>
      <c r="AK19" s="511">
        <v>0</v>
      </c>
      <c r="AL19" s="511">
        <v>0</v>
      </c>
      <c r="AM19" s="511">
        <v>0</v>
      </c>
      <c r="AN19" s="511">
        <v>0</v>
      </c>
      <c r="AO19" s="511">
        <v>0</v>
      </c>
      <c r="AP19" s="511">
        <v>0</v>
      </c>
      <c r="AQ19" s="511">
        <v>0</v>
      </c>
      <c r="AR19" s="511">
        <v>0</v>
      </c>
      <c r="AS19" s="508"/>
      <c r="AT19" s="508"/>
      <c r="AU19" s="508"/>
      <c r="AV19" s="508"/>
      <c r="AW19" s="508"/>
      <c r="AX19" s="508"/>
    </row>
    <row r="20" spans="1:50" x14ac:dyDescent="0.35">
      <c r="A20" s="113" t="s">
        <v>78</v>
      </c>
      <c r="B20" s="63">
        <f t="shared" si="0"/>
        <v>0</v>
      </c>
      <c r="C20" s="63">
        <f t="shared" si="1"/>
        <v>0</v>
      </c>
      <c r="D20" s="63">
        <f t="shared" si="2"/>
        <v>0</v>
      </c>
      <c r="E20" s="511">
        <v>0</v>
      </c>
      <c r="F20" s="511">
        <v>0</v>
      </c>
      <c r="G20" s="511">
        <v>0</v>
      </c>
      <c r="H20" s="511">
        <v>0</v>
      </c>
      <c r="I20" s="511">
        <v>0</v>
      </c>
      <c r="J20" s="511">
        <v>0</v>
      </c>
      <c r="K20" s="511">
        <v>0</v>
      </c>
      <c r="L20" s="511">
        <v>0</v>
      </c>
      <c r="M20" s="511">
        <v>0</v>
      </c>
      <c r="N20" s="511">
        <v>0</v>
      </c>
      <c r="O20" s="511">
        <v>0</v>
      </c>
      <c r="P20" s="511">
        <v>0</v>
      </c>
      <c r="Q20" s="511">
        <v>0</v>
      </c>
      <c r="R20" s="511">
        <v>0</v>
      </c>
      <c r="S20" s="511">
        <v>0</v>
      </c>
      <c r="T20" s="511">
        <v>0</v>
      </c>
      <c r="U20" s="511">
        <v>0</v>
      </c>
      <c r="V20" s="511">
        <v>0</v>
      </c>
      <c r="W20" s="511">
        <v>0</v>
      </c>
      <c r="X20" s="511">
        <v>0</v>
      </c>
      <c r="Y20" s="511">
        <v>0</v>
      </c>
      <c r="Z20" s="511">
        <v>0</v>
      </c>
      <c r="AA20" s="511">
        <v>0</v>
      </c>
      <c r="AB20" s="511">
        <v>0</v>
      </c>
      <c r="AC20" s="511">
        <v>0</v>
      </c>
      <c r="AD20" s="511">
        <v>0</v>
      </c>
      <c r="AE20" s="511">
        <v>0</v>
      </c>
      <c r="AF20" s="511">
        <v>0</v>
      </c>
      <c r="AG20" s="511">
        <v>0</v>
      </c>
      <c r="AH20" s="511">
        <v>0</v>
      </c>
      <c r="AI20" s="511">
        <v>0</v>
      </c>
      <c r="AJ20" s="511">
        <v>0</v>
      </c>
      <c r="AK20" s="511">
        <v>0</v>
      </c>
      <c r="AL20" s="511">
        <v>0</v>
      </c>
      <c r="AM20" s="511">
        <v>0</v>
      </c>
      <c r="AN20" s="511">
        <v>0</v>
      </c>
      <c r="AO20" s="511">
        <v>0</v>
      </c>
      <c r="AP20" s="511">
        <v>0</v>
      </c>
      <c r="AQ20" s="511">
        <v>0</v>
      </c>
      <c r="AR20" s="511">
        <v>0</v>
      </c>
      <c r="AS20" s="508"/>
      <c r="AT20" s="508"/>
      <c r="AU20" s="508"/>
      <c r="AV20" s="508"/>
      <c r="AW20" s="508"/>
      <c r="AX20" s="508"/>
    </row>
    <row r="21" spans="1:50" x14ac:dyDescent="0.35">
      <c r="A21" s="113" t="s">
        <v>79</v>
      </c>
      <c r="B21" s="63">
        <f t="shared" si="0"/>
        <v>0</v>
      </c>
      <c r="C21" s="63">
        <f t="shared" si="1"/>
        <v>0</v>
      </c>
      <c r="D21" s="63">
        <f t="shared" si="2"/>
        <v>0</v>
      </c>
      <c r="E21" s="511">
        <v>0</v>
      </c>
      <c r="F21" s="511">
        <v>0</v>
      </c>
      <c r="G21" s="511">
        <v>0</v>
      </c>
      <c r="H21" s="511">
        <v>0</v>
      </c>
      <c r="I21" s="511">
        <v>0</v>
      </c>
      <c r="J21" s="511">
        <v>0</v>
      </c>
      <c r="K21" s="511">
        <v>0</v>
      </c>
      <c r="L21" s="511">
        <v>0</v>
      </c>
      <c r="M21" s="511">
        <v>0</v>
      </c>
      <c r="N21" s="511">
        <v>0</v>
      </c>
      <c r="O21" s="511">
        <v>0</v>
      </c>
      <c r="P21" s="511">
        <v>0</v>
      </c>
      <c r="Q21" s="511">
        <v>0</v>
      </c>
      <c r="R21" s="511">
        <v>0</v>
      </c>
      <c r="S21" s="511">
        <v>0</v>
      </c>
      <c r="T21" s="511">
        <v>0</v>
      </c>
      <c r="U21" s="511">
        <v>0</v>
      </c>
      <c r="V21" s="511">
        <v>0</v>
      </c>
      <c r="W21" s="511">
        <v>0</v>
      </c>
      <c r="X21" s="511">
        <v>0</v>
      </c>
      <c r="Y21" s="511">
        <v>0</v>
      </c>
      <c r="Z21" s="511">
        <v>0</v>
      </c>
      <c r="AA21" s="511">
        <v>0</v>
      </c>
      <c r="AB21" s="511">
        <v>0</v>
      </c>
      <c r="AC21" s="511">
        <v>0</v>
      </c>
      <c r="AD21" s="511">
        <v>0</v>
      </c>
      <c r="AE21" s="511">
        <v>0</v>
      </c>
      <c r="AF21" s="511">
        <v>0</v>
      </c>
      <c r="AG21" s="511">
        <v>0</v>
      </c>
      <c r="AH21" s="511">
        <v>0</v>
      </c>
      <c r="AI21" s="511">
        <v>0</v>
      </c>
      <c r="AJ21" s="511">
        <v>0</v>
      </c>
      <c r="AK21" s="511">
        <v>0</v>
      </c>
      <c r="AL21" s="511">
        <v>0</v>
      </c>
      <c r="AM21" s="511">
        <v>0</v>
      </c>
      <c r="AN21" s="511">
        <v>0</v>
      </c>
      <c r="AO21" s="511">
        <v>0</v>
      </c>
      <c r="AP21" s="511">
        <v>0</v>
      </c>
      <c r="AQ21" s="511">
        <v>0</v>
      </c>
      <c r="AR21" s="511">
        <v>0</v>
      </c>
      <c r="AS21" s="508"/>
      <c r="AT21" s="508"/>
      <c r="AU21" s="508"/>
      <c r="AV21" s="508"/>
      <c r="AW21" s="508"/>
      <c r="AX21" s="508"/>
    </row>
    <row r="22" spans="1:50" x14ac:dyDescent="0.35">
      <c r="A22" s="113" t="s">
        <v>80</v>
      </c>
      <c r="B22" s="63">
        <f t="shared" si="0"/>
        <v>38</v>
      </c>
      <c r="C22" s="63">
        <v>24</v>
      </c>
      <c r="D22" s="63">
        <v>14</v>
      </c>
      <c r="E22" s="511">
        <v>0</v>
      </c>
      <c r="F22" s="511">
        <v>0</v>
      </c>
      <c r="G22" s="511">
        <v>0.43181818181818188</v>
      </c>
      <c r="H22" s="511">
        <v>0</v>
      </c>
      <c r="I22" s="511">
        <v>0</v>
      </c>
      <c r="J22" s="511">
        <v>0</v>
      </c>
      <c r="K22" s="511">
        <v>0</v>
      </c>
      <c r="L22" s="511">
        <v>0.43181818181818188</v>
      </c>
      <c r="M22" s="511">
        <v>0</v>
      </c>
      <c r="N22" s="511">
        <v>0</v>
      </c>
      <c r="O22" s="511">
        <v>0</v>
      </c>
      <c r="P22" s="511">
        <v>0.43181818181818188</v>
      </c>
      <c r="Q22" s="511">
        <v>0.43181818181818188</v>
      </c>
      <c r="R22" s="511">
        <v>0.86363636363636376</v>
      </c>
      <c r="S22" s="511">
        <v>0</v>
      </c>
      <c r="T22" s="511">
        <v>0.86363636363636376</v>
      </c>
      <c r="U22" s="511">
        <v>0.43181818181818188</v>
      </c>
      <c r="V22" s="511">
        <v>0.86363636363636376</v>
      </c>
      <c r="W22" s="511">
        <v>0</v>
      </c>
      <c r="X22" s="511">
        <v>0.43181818181818188</v>
      </c>
      <c r="Y22" s="511">
        <v>0.43181818181818188</v>
      </c>
      <c r="Z22" s="511">
        <v>0.43181818181818188</v>
      </c>
      <c r="AA22" s="511">
        <v>0.86363636363636376</v>
      </c>
      <c r="AB22" s="511">
        <v>0.86363636363636376</v>
      </c>
      <c r="AC22" s="511">
        <v>2.1590909090909092</v>
      </c>
      <c r="AD22" s="511">
        <v>1.2954545454545456</v>
      </c>
      <c r="AE22" s="511">
        <v>2.5909090909090913</v>
      </c>
      <c r="AF22" s="511">
        <v>0.86363636363636376</v>
      </c>
      <c r="AG22" s="511">
        <v>0.86363636363636376</v>
      </c>
      <c r="AH22" s="511">
        <v>1.2954545454545456</v>
      </c>
      <c r="AI22" s="511">
        <v>0.86363636363636376</v>
      </c>
      <c r="AJ22" s="511">
        <v>0.43181818181818188</v>
      </c>
      <c r="AK22" s="511">
        <v>0.86363636363636376</v>
      </c>
      <c r="AL22" s="511">
        <v>1.2954545454545456</v>
      </c>
      <c r="AM22" s="511">
        <v>1.7272727272727275</v>
      </c>
      <c r="AN22" s="511">
        <v>2.5909090909090913</v>
      </c>
      <c r="AO22" s="511">
        <v>0</v>
      </c>
      <c r="AP22" s="511">
        <v>1.2954545454545456</v>
      </c>
      <c r="AQ22" s="511">
        <v>7.3409090909090899</v>
      </c>
      <c r="AR22" s="511">
        <v>4.75</v>
      </c>
      <c r="AS22" s="508"/>
      <c r="AT22" s="508"/>
      <c r="AU22" s="508"/>
      <c r="AV22" s="508"/>
      <c r="AW22" s="508"/>
      <c r="AX22" s="508"/>
    </row>
    <row r="23" spans="1:50" x14ac:dyDescent="0.35">
      <c r="A23" s="113" t="s">
        <v>81</v>
      </c>
      <c r="B23" s="63">
        <f t="shared" si="0"/>
        <v>95</v>
      </c>
      <c r="C23" s="63">
        <v>46</v>
      </c>
      <c r="D23" s="63">
        <v>49</v>
      </c>
      <c r="E23" s="511">
        <v>0</v>
      </c>
      <c r="F23" s="511">
        <v>0</v>
      </c>
      <c r="G23" s="511">
        <v>0</v>
      </c>
      <c r="H23" s="511">
        <v>0</v>
      </c>
      <c r="I23" s="511">
        <v>1.3380281690140845</v>
      </c>
      <c r="J23" s="511">
        <v>0</v>
      </c>
      <c r="K23" s="511">
        <v>2.0070422535211265</v>
      </c>
      <c r="L23" s="511">
        <v>0.66901408450704225</v>
      </c>
      <c r="M23" s="511">
        <v>0</v>
      </c>
      <c r="N23" s="511">
        <v>0</v>
      </c>
      <c r="O23" s="511">
        <v>0.66901408450704225</v>
      </c>
      <c r="P23" s="511">
        <v>0.66901408450704225</v>
      </c>
      <c r="Q23" s="511">
        <v>1.3380281690140845</v>
      </c>
      <c r="R23" s="511">
        <v>0</v>
      </c>
      <c r="S23" s="511">
        <v>0.66901408450704225</v>
      </c>
      <c r="T23" s="511">
        <v>0.66901408450704225</v>
      </c>
      <c r="U23" s="511">
        <v>0.66901408450704225</v>
      </c>
      <c r="V23" s="511">
        <v>1.3380281690140845</v>
      </c>
      <c r="W23" s="511">
        <v>0.66901408450704225</v>
      </c>
      <c r="X23" s="511">
        <v>0</v>
      </c>
      <c r="Y23" s="511">
        <v>1.3380281690140845</v>
      </c>
      <c r="Z23" s="511">
        <v>0</v>
      </c>
      <c r="AA23" s="511">
        <v>4.6830985915492951</v>
      </c>
      <c r="AB23" s="511">
        <v>0</v>
      </c>
      <c r="AC23" s="511">
        <v>4.6830985915492951</v>
      </c>
      <c r="AD23" s="511">
        <v>0.66901408450704225</v>
      </c>
      <c r="AE23" s="511">
        <v>3.3450704225352115</v>
      </c>
      <c r="AF23" s="511">
        <v>0.66901408450704225</v>
      </c>
      <c r="AG23" s="511">
        <v>4.0140845070422531</v>
      </c>
      <c r="AH23" s="511">
        <v>2.676056338028169</v>
      </c>
      <c r="AI23" s="511">
        <v>4.0140845070422531</v>
      </c>
      <c r="AJ23" s="511">
        <v>4.0140845070422531</v>
      </c>
      <c r="AK23" s="511">
        <v>2.0070422535211265</v>
      </c>
      <c r="AL23" s="511">
        <v>1.3380281690140845</v>
      </c>
      <c r="AM23" s="511">
        <v>0</v>
      </c>
      <c r="AN23" s="511">
        <v>2.0070422535211265</v>
      </c>
      <c r="AO23" s="511">
        <v>0</v>
      </c>
      <c r="AP23" s="511">
        <v>2.0070422535211265</v>
      </c>
      <c r="AQ23" s="511">
        <v>24.08450704225352</v>
      </c>
      <c r="AR23" s="511">
        <v>22.746478873239436</v>
      </c>
      <c r="AS23" s="508"/>
      <c r="AT23" s="508"/>
      <c r="AU23" s="508"/>
      <c r="AV23" s="508"/>
      <c r="AW23" s="508"/>
      <c r="AX23" s="508"/>
    </row>
    <row r="24" spans="1:50" x14ac:dyDescent="0.35">
      <c r="A24" s="113" t="s">
        <v>82</v>
      </c>
      <c r="B24" s="63">
        <f t="shared" si="0"/>
        <v>0</v>
      </c>
      <c r="C24" s="63">
        <f t="shared" si="1"/>
        <v>0</v>
      </c>
      <c r="D24" s="63">
        <f t="shared" si="2"/>
        <v>0</v>
      </c>
      <c r="E24" s="511">
        <v>0</v>
      </c>
      <c r="F24" s="511">
        <v>0</v>
      </c>
      <c r="G24" s="511">
        <v>0</v>
      </c>
      <c r="H24" s="511">
        <v>0</v>
      </c>
      <c r="I24" s="511">
        <v>0</v>
      </c>
      <c r="J24" s="511">
        <v>0</v>
      </c>
      <c r="K24" s="511">
        <v>0</v>
      </c>
      <c r="L24" s="511">
        <v>0</v>
      </c>
      <c r="M24" s="511">
        <v>0</v>
      </c>
      <c r="N24" s="511">
        <v>0</v>
      </c>
      <c r="O24" s="511">
        <v>0</v>
      </c>
      <c r="P24" s="511">
        <v>0</v>
      </c>
      <c r="Q24" s="511">
        <v>0</v>
      </c>
      <c r="R24" s="511">
        <v>0</v>
      </c>
      <c r="S24" s="511">
        <v>0</v>
      </c>
      <c r="T24" s="511">
        <v>0</v>
      </c>
      <c r="U24" s="511">
        <v>0</v>
      </c>
      <c r="V24" s="511">
        <v>0</v>
      </c>
      <c r="W24" s="511">
        <v>0</v>
      </c>
      <c r="X24" s="511">
        <v>0</v>
      </c>
      <c r="Y24" s="511">
        <v>0</v>
      </c>
      <c r="Z24" s="511">
        <v>0</v>
      </c>
      <c r="AA24" s="511">
        <v>0</v>
      </c>
      <c r="AB24" s="511">
        <v>0</v>
      </c>
      <c r="AC24" s="511">
        <v>0</v>
      </c>
      <c r="AD24" s="511">
        <v>0</v>
      </c>
      <c r="AE24" s="511">
        <v>0</v>
      </c>
      <c r="AF24" s="511">
        <v>0</v>
      </c>
      <c r="AG24" s="511">
        <v>0</v>
      </c>
      <c r="AH24" s="511">
        <v>0</v>
      </c>
      <c r="AI24" s="511">
        <v>0</v>
      </c>
      <c r="AJ24" s="511">
        <v>0</v>
      </c>
      <c r="AK24" s="511">
        <v>0</v>
      </c>
      <c r="AL24" s="511">
        <v>0</v>
      </c>
      <c r="AM24" s="511">
        <v>0</v>
      </c>
      <c r="AN24" s="511">
        <v>0</v>
      </c>
      <c r="AO24" s="511">
        <v>0</v>
      </c>
      <c r="AP24" s="511">
        <v>0</v>
      </c>
      <c r="AQ24" s="511">
        <v>0</v>
      </c>
      <c r="AR24" s="511">
        <v>0</v>
      </c>
      <c r="AS24" s="508"/>
      <c r="AT24" s="508"/>
      <c r="AU24" s="508"/>
      <c r="AV24" s="508"/>
      <c r="AW24" s="508"/>
      <c r="AX24" s="508"/>
    </row>
    <row r="25" spans="1:50" x14ac:dyDescent="0.35">
      <c r="A25" s="113" t="s">
        <v>83</v>
      </c>
      <c r="B25" s="63">
        <f t="shared" si="0"/>
        <v>0</v>
      </c>
      <c r="C25" s="63">
        <f t="shared" si="1"/>
        <v>0</v>
      </c>
      <c r="D25" s="63">
        <f t="shared" si="2"/>
        <v>0</v>
      </c>
      <c r="E25" s="511">
        <v>0</v>
      </c>
      <c r="F25" s="511">
        <v>0</v>
      </c>
      <c r="G25" s="511">
        <v>0</v>
      </c>
      <c r="H25" s="511">
        <v>0</v>
      </c>
      <c r="I25" s="511">
        <v>0</v>
      </c>
      <c r="J25" s="511">
        <v>0</v>
      </c>
      <c r="K25" s="511">
        <v>0</v>
      </c>
      <c r="L25" s="511">
        <v>0</v>
      </c>
      <c r="M25" s="511">
        <v>0</v>
      </c>
      <c r="N25" s="511">
        <v>0</v>
      </c>
      <c r="O25" s="511">
        <v>0</v>
      </c>
      <c r="P25" s="511">
        <v>0</v>
      </c>
      <c r="Q25" s="511">
        <v>0</v>
      </c>
      <c r="R25" s="511">
        <v>0</v>
      </c>
      <c r="S25" s="511">
        <v>0</v>
      </c>
      <c r="T25" s="511">
        <v>0</v>
      </c>
      <c r="U25" s="511">
        <v>0</v>
      </c>
      <c r="V25" s="511">
        <v>0</v>
      </c>
      <c r="W25" s="511">
        <v>0</v>
      </c>
      <c r="X25" s="511">
        <v>0</v>
      </c>
      <c r="Y25" s="511">
        <v>0</v>
      </c>
      <c r="Z25" s="511">
        <v>0</v>
      </c>
      <c r="AA25" s="511">
        <v>0</v>
      </c>
      <c r="AB25" s="511">
        <v>0</v>
      </c>
      <c r="AC25" s="511">
        <v>0</v>
      </c>
      <c r="AD25" s="511">
        <v>0</v>
      </c>
      <c r="AE25" s="511">
        <v>0</v>
      </c>
      <c r="AF25" s="511">
        <v>0</v>
      </c>
      <c r="AG25" s="511">
        <v>0</v>
      </c>
      <c r="AH25" s="511">
        <v>0</v>
      </c>
      <c r="AI25" s="511">
        <v>0</v>
      </c>
      <c r="AJ25" s="511">
        <v>0</v>
      </c>
      <c r="AK25" s="511">
        <v>0</v>
      </c>
      <c r="AL25" s="511">
        <v>0</v>
      </c>
      <c r="AM25" s="511">
        <v>0</v>
      </c>
      <c r="AN25" s="511">
        <v>0</v>
      </c>
      <c r="AO25" s="511">
        <v>0</v>
      </c>
      <c r="AP25" s="511">
        <v>0</v>
      </c>
      <c r="AQ25" s="511">
        <v>0</v>
      </c>
      <c r="AR25" s="511">
        <v>0</v>
      </c>
      <c r="AS25" s="508"/>
      <c r="AT25" s="508"/>
      <c r="AU25" s="508"/>
      <c r="AV25" s="508"/>
      <c r="AW25" s="508"/>
      <c r="AX25" s="508"/>
    </row>
    <row r="26" spans="1:50" x14ac:dyDescent="0.35">
      <c r="A26" s="113" t="s">
        <v>84</v>
      </c>
      <c r="B26" s="63">
        <f t="shared" si="0"/>
        <v>0</v>
      </c>
      <c r="C26" s="63">
        <f t="shared" si="1"/>
        <v>0</v>
      </c>
      <c r="D26" s="63">
        <f t="shared" si="2"/>
        <v>0</v>
      </c>
      <c r="E26" s="511">
        <v>0</v>
      </c>
      <c r="F26" s="511">
        <v>0</v>
      </c>
      <c r="G26" s="511">
        <v>0</v>
      </c>
      <c r="H26" s="511">
        <v>0</v>
      </c>
      <c r="I26" s="511">
        <v>0</v>
      </c>
      <c r="J26" s="511">
        <v>0</v>
      </c>
      <c r="K26" s="511">
        <v>0</v>
      </c>
      <c r="L26" s="511">
        <v>0</v>
      </c>
      <c r="M26" s="511">
        <v>0</v>
      </c>
      <c r="N26" s="511">
        <v>0</v>
      </c>
      <c r="O26" s="511">
        <v>0</v>
      </c>
      <c r="P26" s="511">
        <v>0</v>
      </c>
      <c r="Q26" s="511">
        <v>0</v>
      </c>
      <c r="R26" s="511">
        <v>0</v>
      </c>
      <c r="S26" s="511">
        <v>0</v>
      </c>
      <c r="T26" s="511">
        <v>0</v>
      </c>
      <c r="U26" s="511">
        <v>0</v>
      </c>
      <c r="V26" s="511">
        <v>0</v>
      </c>
      <c r="W26" s="511">
        <v>0</v>
      </c>
      <c r="X26" s="511">
        <v>0</v>
      </c>
      <c r="Y26" s="511">
        <v>0</v>
      </c>
      <c r="Z26" s="511">
        <v>0</v>
      </c>
      <c r="AA26" s="511">
        <v>0</v>
      </c>
      <c r="AB26" s="511">
        <v>0</v>
      </c>
      <c r="AC26" s="511">
        <v>0</v>
      </c>
      <c r="AD26" s="511">
        <v>0</v>
      </c>
      <c r="AE26" s="511">
        <v>0</v>
      </c>
      <c r="AF26" s="511">
        <v>0</v>
      </c>
      <c r="AG26" s="511">
        <v>0</v>
      </c>
      <c r="AH26" s="511">
        <v>0</v>
      </c>
      <c r="AI26" s="511">
        <v>0</v>
      </c>
      <c r="AJ26" s="511">
        <v>0</v>
      </c>
      <c r="AK26" s="511">
        <v>0</v>
      </c>
      <c r="AL26" s="511">
        <v>0</v>
      </c>
      <c r="AM26" s="511">
        <v>0</v>
      </c>
      <c r="AN26" s="511">
        <v>0</v>
      </c>
      <c r="AO26" s="511">
        <v>0</v>
      </c>
      <c r="AP26" s="511">
        <v>0</v>
      </c>
      <c r="AQ26" s="511">
        <v>0</v>
      </c>
      <c r="AR26" s="511">
        <v>0</v>
      </c>
      <c r="AS26" s="508"/>
      <c r="AT26" s="508"/>
      <c r="AU26" s="508"/>
      <c r="AV26" s="508"/>
      <c r="AW26" s="508"/>
      <c r="AX26" s="508"/>
    </row>
    <row r="27" spans="1:50" x14ac:dyDescent="0.35">
      <c r="A27" s="113" t="s">
        <v>85</v>
      </c>
      <c r="B27" s="63">
        <f t="shared" si="0"/>
        <v>77</v>
      </c>
      <c r="C27" s="63">
        <v>54</v>
      </c>
      <c r="D27" s="63">
        <v>23</v>
      </c>
      <c r="E27" s="511">
        <v>0.39219015280135827</v>
      </c>
      <c r="F27" s="511">
        <v>0</v>
      </c>
      <c r="G27" s="511">
        <v>0.52292020373514425</v>
      </c>
      <c r="H27" s="511">
        <v>0.13073005093378606</v>
      </c>
      <c r="I27" s="511">
        <v>1.699490662139219</v>
      </c>
      <c r="J27" s="511">
        <v>0.39219015280135827</v>
      </c>
      <c r="K27" s="511">
        <v>1.1765704584040746</v>
      </c>
      <c r="L27" s="511">
        <v>0</v>
      </c>
      <c r="M27" s="511">
        <v>5.4906621392190154</v>
      </c>
      <c r="N27" s="511">
        <v>3.5297113752122242</v>
      </c>
      <c r="O27" s="511">
        <v>2.7453310696095077</v>
      </c>
      <c r="P27" s="511">
        <v>1.5687606112054331</v>
      </c>
      <c r="Q27" s="511">
        <v>4.4448217317487266</v>
      </c>
      <c r="R27" s="511">
        <v>2.2224108658743633</v>
      </c>
      <c r="S27" s="511">
        <v>3.3989813242784379</v>
      </c>
      <c r="T27" s="511">
        <v>2.7453310696095077</v>
      </c>
      <c r="U27" s="511">
        <v>3.3989813242784379</v>
      </c>
      <c r="V27" s="511">
        <v>2.2224108658743633</v>
      </c>
      <c r="W27" s="511">
        <v>3.0067911714770799</v>
      </c>
      <c r="X27" s="511">
        <v>2.091680814940577</v>
      </c>
      <c r="Y27" s="511">
        <v>5.3599320882852295</v>
      </c>
      <c r="Z27" s="511">
        <v>3.2682512733446516</v>
      </c>
      <c r="AA27" s="511">
        <v>1.699490662139219</v>
      </c>
      <c r="AB27" s="511">
        <v>1.438030560271647</v>
      </c>
      <c r="AC27" s="511">
        <v>4.4448217317487266</v>
      </c>
      <c r="AD27" s="511">
        <v>1.8302207130730048</v>
      </c>
      <c r="AE27" s="511">
        <v>4.967741935483871</v>
      </c>
      <c r="AF27" s="511">
        <v>1.0458404074702885</v>
      </c>
      <c r="AG27" s="511">
        <v>2.2224108658743633</v>
      </c>
      <c r="AH27" s="511">
        <v>2.876061120543294</v>
      </c>
      <c r="AI27" s="511">
        <v>1.1765704584040746</v>
      </c>
      <c r="AJ27" s="511">
        <v>1.438030560271647</v>
      </c>
      <c r="AK27" s="511">
        <v>1.1765704584040746</v>
      </c>
      <c r="AL27" s="511">
        <v>0.13073005093378606</v>
      </c>
      <c r="AM27" s="511">
        <v>0.26146010186757213</v>
      </c>
      <c r="AN27" s="511">
        <v>0.65365025466893045</v>
      </c>
      <c r="AO27" s="511">
        <v>0.39219015280135827</v>
      </c>
      <c r="AP27" s="511">
        <v>0.26146010186757213</v>
      </c>
      <c r="AQ27" s="511">
        <v>0.78438030560271654</v>
      </c>
      <c r="AR27" s="511">
        <v>0.39219015280135827</v>
      </c>
      <c r="AS27" s="508"/>
      <c r="AT27" s="508"/>
      <c r="AU27" s="508"/>
      <c r="AV27" s="508"/>
      <c r="AW27" s="508"/>
      <c r="AX27" s="508"/>
    </row>
    <row r="28" spans="1:50" x14ac:dyDescent="0.35">
      <c r="A28" s="113" t="s">
        <v>86</v>
      </c>
      <c r="B28" s="63">
        <f t="shared" si="0"/>
        <v>0</v>
      </c>
      <c r="C28" s="63">
        <f t="shared" si="1"/>
        <v>0</v>
      </c>
      <c r="D28" s="63">
        <f t="shared" si="2"/>
        <v>0</v>
      </c>
      <c r="E28" s="511">
        <v>0</v>
      </c>
      <c r="F28" s="511">
        <v>0</v>
      </c>
      <c r="G28" s="511">
        <v>0</v>
      </c>
      <c r="H28" s="511">
        <v>0</v>
      </c>
      <c r="I28" s="511">
        <v>0</v>
      </c>
      <c r="J28" s="511">
        <v>0</v>
      </c>
      <c r="K28" s="511">
        <v>0</v>
      </c>
      <c r="L28" s="511">
        <v>0</v>
      </c>
      <c r="M28" s="511">
        <v>0</v>
      </c>
      <c r="N28" s="511">
        <v>0</v>
      </c>
      <c r="O28" s="511">
        <v>0</v>
      </c>
      <c r="P28" s="511">
        <v>0</v>
      </c>
      <c r="Q28" s="511">
        <v>0</v>
      </c>
      <c r="R28" s="511">
        <v>0</v>
      </c>
      <c r="S28" s="511">
        <v>0</v>
      </c>
      <c r="T28" s="511">
        <v>0</v>
      </c>
      <c r="U28" s="511">
        <v>0</v>
      </c>
      <c r="V28" s="511">
        <v>0</v>
      </c>
      <c r="W28" s="511">
        <v>0</v>
      </c>
      <c r="X28" s="511">
        <v>0</v>
      </c>
      <c r="Y28" s="511">
        <v>0</v>
      </c>
      <c r="Z28" s="511">
        <v>0</v>
      </c>
      <c r="AA28" s="511">
        <v>0</v>
      </c>
      <c r="AB28" s="511">
        <v>0</v>
      </c>
      <c r="AC28" s="511">
        <v>0</v>
      </c>
      <c r="AD28" s="511">
        <v>0</v>
      </c>
      <c r="AE28" s="511">
        <v>0</v>
      </c>
      <c r="AF28" s="511">
        <v>0</v>
      </c>
      <c r="AG28" s="511">
        <v>0</v>
      </c>
      <c r="AH28" s="511">
        <v>0</v>
      </c>
      <c r="AI28" s="511">
        <v>0</v>
      </c>
      <c r="AJ28" s="511">
        <v>0</v>
      </c>
      <c r="AK28" s="511">
        <v>0</v>
      </c>
      <c r="AL28" s="511">
        <v>0</v>
      </c>
      <c r="AM28" s="511">
        <v>0</v>
      </c>
      <c r="AN28" s="511">
        <v>0</v>
      </c>
      <c r="AO28" s="511">
        <v>0</v>
      </c>
      <c r="AP28" s="511">
        <v>0</v>
      </c>
      <c r="AQ28" s="511">
        <v>0</v>
      </c>
      <c r="AR28" s="511">
        <v>0</v>
      </c>
      <c r="AS28" s="508"/>
      <c r="AT28" s="508"/>
      <c r="AU28" s="508"/>
      <c r="AV28" s="508"/>
      <c r="AW28" s="508"/>
      <c r="AX28" s="508"/>
    </row>
    <row r="29" spans="1:50" x14ac:dyDescent="0.35">
      <c r="A29" s="113" t="s">
        <v>87</v>
      </c>
      <c r="B29" s="63">
        <f t="shared" si="0"/>
        <v>155</v>
      </c>
      <c r="C29" s="63">
        <v>79</v>
      </c>
      <c r="D29" s="63">
        <v>76</v>
      </c>
      <c r="E29" s="511">
        <v>0</v>
      </c>
      <c r="F29" s="511">
        <v>0</v>
      </c>
      <c r="G29" s="511">
        <v>0</v>
      </c>
      <c r="H29" s="511">
        <v>0</v>
      </c>
      <c r="I29" s="511">
        <v>0</v>
      </c>
      <c r="J29" s="511">
        <v>0</v>
      </c>
      <c r="K29" s="511">
        <v>0.68584070796460184</v>
      </c>
      <c r="L29" s="511">
        <v>0.68584070796460184</v>
      </c>
      <c r="M29" s="511">
        <v>4.115044247787611</v>
      </c>
      <c r="N29" s="511">
        <v>0</v>
      </c>
      <c r="O29" s="511">
        <v>2.7433628318584073</v>
      </c>
      <c r="P29" s="511">
        <v>0</v>
      </c>
      <c r="Q29" s="511">
        <v>1.3716814159292037</v>
      </c>
      <c r="R29" s="511">
        <v>2.0575221238938055</v>
      </c>
      <c r="S29" s="511">
        <v>2.7433628318584073</v>
      </c>
      <c r="T29" s="511">
        <v>2.7433628318584073</v>
      </c>
      <c r="U29" s="511">
        <v>2.0575221238938055</v>
      </c>
      <c r="V29" s="511">
        <v>0</v>
      </c>
      <c r="W29" s="511">
        <v>0.68584070796460184</v>
      </c>
      <c r="X29" s="511">
        <v>0.68584070796460184</v>
      </c>
      <c r="Y29" s="511">
        <v>2.0575221238938055</v>
      </c>
      <c r="Z29" s="511">
        <v>0.68584070796460184</v>
      </c>
      <c r="AA29" s="511">
        <v>1.3716814159292037</v>
      </c>
      <c r="AB29" s="511">
        <v>0.68584070796460184</v>
      </c>
      <c r="AC29" s="511">
        <v>4.115044247787611</v>
      </c>
      <c r="AD29" s="511">
        <v>2.0575221238938055</v>
      </c>
      <c r="AE29" s="511">
        <v>1.3716814159292037</v>
      </c>
      <c r="AF29" s="511">
        <v>4.115044247787611</v>
      </c>
      <c r="AG29" s="511">
        <v>4.115044247787611</v>
      </c>
      <c r="AH29" s="511">
        <v>2.0575221238938055</v>
      </c>
      <c r="AI29" s="511">
        <v>4.115044247787611</v>
      </c>
      <c r="AJ29" s="511">
        <v>2.7433628318584073</v>
      </c>
      <c r="AK29" s="511">
        <v>5.4867256637168147</v>
      </c>
      <c r="AL29" s="511">
        <v>3.4292035398230087</v>
      </c>
      <c r="AM29" s="511">
        <v>1.3716814159292037</v>
      </c>
      <c r="AN29" s="511">
        <v>2.7433628318584073</v>
      </c>
      <c r="AO29" s="511">
        <v>5.4867256637168147</v>
      </c>
      <c r="AP29" s="511">
        <v>2.0575221238938055</v>
      </c>
      <c r="AQ29" s="511">
        <v>34.292035398230084</v>
      </c>
      <c r="AR29" s="511">
        <v>50.066371681415923</v>
      </c>
      <c r="AS29" s="508"/>
      <c r="AT29" s="508"/>
      <c r="AU29" s="508"/>
      <c r="AV29" s="508"/>
      <c r="AW29" s="508"/>
      <c r="AX29" s="508"/>
    </row>
    <row r="30" spans="1:50" x14ac:dyDescent="0.35">
      <c r="A30" s="113" t="s">
        <v>88</v>
      </c>
      <c r="B30" s="63">
        <f t="shared" si="0"/>
        <v>0</v>
      </c>
      <c r="C30" s="63">
        <f t="shared" si="1"/>
        <v>0</v>
      </c>
      <c r="D30" s="63">
        <f t="shared" si="2"/>
        <v>0</v>
      </c>
      <c r="E30" s="511">
        <v>0</v>
      </c>
      <c r="F30" s="511">
        <v>0</v>
      </c>
      <c r="G30" s="511">
        <v>0</v>
      </c>
      <c r="H30" s="511">
        <v>0</v>
      </c>
      <c r="I30" s="511">
        <v>0</v>
      </c>
      <c r="J30" s="511">
        <v>0</v>
      </c>
      <c r="K30" s="511">
        <v>0</v>
      </c>
      <c r="L30" s="511">
        <v>0</v>
      </c>
      <c r="M30" s="511">
        <v>0</v>
      </c>
      <c r="N30" s="511">
        <v>0</v>
      </c>
      <c r="O30" s="511">
        <v>0</v>
      </c>
      <c r="P30" s="511">
        <v>0</v>
      </c>
      <c r="Q30" s="511">
        <v>0</v>
      </c>
      <c r="R30" s="511">
        <v>0</v>
      </c>
      <c r="S30" s="511">
        <v>0</v>
      </c>
      <c r="T30" s="511">
        <v>0</v>
      </c>
      <c r="U30" s="511">
        <v>0</v>
      </c>
      <c r="V30" s="511">
        <v>0</v>
      </c>
      <c r="W30" s="511">
        <v>0</v>
      </c>
      <c r="X30" s="511">
        <v>0</v>
      </c>
      <c r="Y30" s="511">
        <v>0</v>
      </c>
      <c r="Z30" s="511">
        <v>0</v>
      </c>
      <c r="AA30" s="511">
        <v>0</v>
      </c>
      <c r="AB30" s="511">
        <v>0</v>
      </c>
      <c r="AC30" s="511">
        <v>0</v>
      </c>
      <c r="AD30" s="511">
        <v>0</v>
      </c>
      <c r="AE30" s="511">
        <v>0</v>
      </c>
      <c r="AF30" s="511">
        <v>0</v>
      </c>
      <c r="AG30" s="511">
        <v>0</v>
      </c>
      <c r="AH30" s="511">
        <v>0</v>
      </c>
      <c r="AI30" s="511">
        <v>0</v>
      </c>
      <c r="AJ30" s="511">
        <v>0</v>
      </c>
      <c r="AK30" s="511">
        <v>0</v>
      </c>
      <c r="AL30" s="511">
        <v>0</v>
      </c>
      <c r="AM30" s="511">
        <v>0</v>
      </c>
      <c r="AN30" s="511">
        <v>0</v>
      </c>
      <c r="AO30" s="511">
        <v>0</v>
      </c>
      <c r="AP30" s="511">
        <v>0</v>
      </c>
      <c r="AQ30" s="511">
        <v>0</v>
      </c>
      <c r="AR30" s="511">
        <v>0</v>
      </c>
      <c r="AS30" s="508"/>
      <c r="AT30" s="508"/>
      <c r="AU30" s="508"/>
      <c r="AV30" s="508"/>
      <c r="AW30" s="508"/>
      <c r="AX30" s="508"/>
    </row>
    <row r="31" spans="1:50" x14ac:dyDescent="0.35">
      <c r="A31" s="113" t="s">
        <v>89</v>
      </c>
      <c r="B31" s="63">
        <f t="shared" si="0"/>
        <v>0</v>
      </c>
      <c r="C31" s="63">
        <f t="shared" si="1"/>
        <v>0</v>
      </c>
      <c r="D31" s="63">
        <f t="shared" si="2"/>
        <v>0</v>
      </c>
      <c r="E31" s="511">
        <v>0</v>
      </c>
      <c r="F31" s="511">
        <v>0</v>
      </c>
      <c r="G31" s="511">
        <v>0</v>
      </c>
      <c r="H31" s="511">
        <v>0</v>
      </c>
      <c r="I31" s="511">
        <v>0</v>
      </c>
      <c r="J31" s="511">
        <v>0</v>
      </c>
      <c r="K31" s="511">
        <v>0</v>
      </c>
      <c r="L31" s="511">
        <v>0</v>
      </c>
      <c r="M31" s="511">
        <v>0</v>
      </c>
      <c r="N31" s="511">
        <v>0</v>
      </c>
      <c r="O31" s="511">
        <v>0</v>
      </c>
      <c r="P31" s="511">
        <v>0</v>
      </c>
      <c r="Q31" s="511">
        <v>0</v>
      </c>
      <c r="R31" s="511">
        <v>0</v>
      </c>
      <c r="S31" s="511">
        <v>0</v>
      </c>
      <c r="T31" s="511">
        <v>0</v>
      </c>
      <c r="U31" s="511">
        <v>0</v>
      </c>
      <c r="V31" s="511">
        <v>0</v>
      </c>
      <c r="W31" s="511">
        <v>0</v>
      </c>
      <c r="X31" s="511">
        <v>0</v>
      </c>
      <c r="Y31" s="511">
        <v>0</v>
      </c>
      <c r="Z31" s="511">
        <v>0</v>
      </c>
      <c r="AA31" s="511">
        <v>0</v>
      </c>
      <c r="AB31" s="511">
        <v>0</v>
      </c>
      <c r="AC31" s="511">
        <v>0</v>
      </c>
      <c r="AD31" s="511">
        <v>0</v>
      </c>
      <c r="AE31" s="511">
        <v>0</v>
      </c>
      <c r="AF31" s="511">
        <v>0</v>
      </c>
      <c r="AG31" s="511">
        <v>0</v>
      </c>
      <c r="AH31" s="511">
        <v>0</v>
      </c>
      <c r="AI31" s="511">
        <v>0</v>
      </c>
      <c r="AJ31" s="511">
        <v>0</v>
      </c>
      <c r="AK31" s="511">
        <v>0</v>
      </c>
      <c r="AL31" s="511">
        <v>0</v>
      </c>
      <c r="AM31" s="511">
        <v>0</v>
      </c>
      <c r="AN31" s="511">
        <v>0</v>
      </c>
      <c r="AO31" s="511">
        <v>0</v>
      </c>
      <c r="AP31" s="511">
        <v>0</v>
      </c>
      <c r="AQ31" s="511">
        <v>0</v>
      </c>
      <c r="AR31" s="511">
        <v>0</v>
      </c>
      <c r="AS31" s="508"/>
      <c r="AT31" s="508"/>
      <c r="AU31" s="508"/>
      <c r="AV31" s="508"/>
      <c r="AW31" s="508"/>
      <c r="AX31" s="508"/>
    </row>
    <row r="32" spans="1:50" x14ac:dyDescent="0.35">
      <c r="A32" s="10" t="s">
        <v>2011</v>
      </c>
      <c r="B32" s="10"/>
      <c r="C32" s="10"/>
      <c r="D32" s="10"/>
      <c r="E32" s="111"/>
      <c r="F32" s="111"/>
      <c r="G32" s="111"/>
      <c r="H32" s="111"/>
      <c r="I32" s="111"/>
      <c r="J32" s="111"/>
      <c r="K32" s="111"/>
      <c r="L32" s="111"/>
      <c r="M32" s="111"/>
      <c r="N32" s="111"/>
      <c r="O32" s="111"/>
      <c r="P32" s="111"/>
      <c r="Q32" s="508"/>
      <c r="R32" s="508"/>
      <c r="S32" s="508"/>
      <c r="T32" s="508"/>
      <c r="U32" s="508"/>
      <c r="V32" s="508"/>
      <c r="W32" s="508"/>
      <c r="X32" s="508"/>
      <c r="Y32" s="508"/>
      <c r="Z32" s="508"/>
      <c r="AA32" s="508"/>
      <c r="AB32" s="508"/>
      <c r="AC32" s="508"/>
      <c r="AD32" s="508"/>
      <c r="AE32" s="508"/>
      <c r="AF32" s="508"/>
      <c r="AG32" s="508"/>
      <c r="AH32" s="508"/>
      <c r="AI32" s="508"/>
      <c r="AJ32" s="508"/>
      <c r="AK32" s="508"/>
      <c r="AL32" s="508"/>
      <c r="AM32" s="508"/>
      <c r="AN32" s="508"/>
      <c r="AO32" s="508"/>
      <c r="AP32" s="508"/>
      <c r="AQ32" s="508"/>
      <c r="AR32" s="508"/>
      <c r="AS32" s="508"/>
      <c r="AT32" s="508"/>
      <c r="AU32" s="508"/>
      <c r="AV32" s="508"/>
      <c r="AW32" s="508"/>
      <c r="AX32" s="508"/>
    </row>
    <row r="33" spans="1:50" x14ac:dyDescent="0.35">
      <c r="A33" s="619" t="s">
        <v>2024</v>
      </c>
      <c r="B33" s="508"/>
      <c r="C33" s="508"/>
      <c r="D33" s="508"/>
      <c r="E33" s="508"/>
      <c r="F33" s="508"/>
      <c r="G33" s="508"/>
      <c r="H33" s="508"/>
      <c r="I33" s="508"/>
      <c r="J33" s="508"/>
      <c r="K33" s="508"/>
      <c r="L33" s="508"/>
      <c r="M33" s="508"/>
      <c r="N33" s="508"/>
      <c r="O33" s="508"/>
      <c r="P33" s="508"/>
      <c r="Q33" s="508"/>
      <c r="R33" s="508"/>
      <c r="S33" s="508"/>
      <c r="T33" s="508"/>
      <c r="U33" s="508"/>
      <c r="V33" s="508"/>
      <c r="W33" s="508"/>
      <c r="X33" s="508"/>
      <c r="Y33" s="508"/>
      <c r="Z33" s="508"/>
      <c r="AA33" s="508"/>
      <c r="AB33" s="508"/>
      <c r="AC33" s="508"/>
      <c r="AD33" s="508"/>
      <c r="AE33" s="508"/>
      <c r="AF33" s="508"/>
      <c r="AG33" s="508"/>
      <c r="AH33" s="508"/>
      <c r="AI33" s="508"/>
      <c r="AJ33" s="508"/>
      <c r="AK33" s="508"/>
      <c r="AL33" s="508"/>
      <c r="AM33" s="508"/>
      <c r="AN33" s="508"/>
      <c r="AO33" s="508"/>
      <c r="AP33" s="508"/>
      <c r="AQ33" s="508"/>
      <c r="AR33" s="508"/>
      <c r="AS33" s="508"/>
      <c r="AT33" s="508"/>
      <c r="AU33" s="508"/>
      <c r="AV33" s="508"/>
      <c r="AW33" s="508"/>
      <c r="AX33" s="508"/>
    </row>
    <row r="34" spans="1:50" x14ac:dyDescent="0.35">
      <c r="A34" s="508"/>
      <c r="B34" s="508"/>
      <c r="C34" s="508"/>
      <c r="D34" s="508"/>
      <c r="E34" s="508"/>
      <c r="F34" s="508"/>
      <c r="G34" s="508"/>
      <c r="H34" s="508"/>
      <c r="I34" s="508"/>
      <c r="J34" s="508"/>
      <c r="K34" s="508"/>
      <c r="L34" s="508"/>
      <c r="M34" s="508"/>
      <c r="N34" s="508"/>
      <c r="O34" s="508"/>
      <c r="P34" s="508"/>
      <c r="Q34" s="508"/>
      <c r="R34" s="508"/>
      <c r="S34" s="508"/>
      <c r="T34" s="508"/>
      <c r="U34" s="508"/>
      <c r="V34" s="508"/>
      <c r="W34" s="508"/>
      <c r="X34" s="508"/>
      <c r="Y34" s="508"/>
      <c r="Z34" s="508"/>
      <c r="AA34" s="508"/>
      <c r="AB34" s="508"/>
      <c r="AC34" s="508"/>
      <c r="AD34" s="508"/>
      <c r="AE34" s="508"/>
      <c r="AF34" s="508"/>
      <c r="AG34" s="508"/>
      <c r="AH34" s="508"/>
      <c r="AI34" s="508"/>
      <c r="AJ34" s="508"/>
      <c r="AK34" s="508"/>
      <c r="AL34" s="508"/>
      <c r="AM34" s="508"/>
      <c r="AN34" s="508"/>
      <c r="AO34" s="508"/>
      <c r="AP34" s="508"/>
      <c r="AQ34" s="508"/>
      <c r="AR34" s="508"/>
      <c r="AS34" s="508"/>
      <c r="AT34" s="508"/>
      <c r="AU34" s="508"/>
      <c r="AV34" s="508"/>
      <c r="AW34" s="508"/>
      <c r="AX34" s="508"/>
    </row>
    <row r="35" spans="1:50" x14ac:dyDescent="0.35">
      <c r="A35" s="508"/>
      <c r="B35" s="508"/>
      <c r="C35" s="508"/>
      <c r="D35" s="508"/>
      <c r="E35" s="508"/>
      <c r="F35" s="508"/>
      <c r="G35" s="508"/>
      <c r="H35" s="508"/>
      <c r="I35" s="508"/>
      <c r="J35" s="508"/>
      <c r="K35" s="508"/>
      <c r="L35" s="508"/>
      <c r="M35" s="508"/>
      <c r="N35" s="508"/>
      <c r="O35" s="508"/>
      <c r="P35" s="508"/>
      <c r="Q35" s="508"/>
      <c r="R35" s="508"/>
      <c r="S35" s="508"/>
      <c r="T35" s="508"/>
      <c r="U35" s="508"/>
      <c r="V35" s="508"/>
      <c r="W35" s="508"/>
      <c r="X35" s="508"/>
      <c r="Y35" s="508"/>
      <c r="Z35" s="508"/>
      <c r="AA35" s="508"/>
      <c r="AB35" s="508"/>
      <c r="AC35" s="508"/>
      <c r="AD35" s="508"/>
      <c r="AE35" s="508"/>
      <c r="AF35" s="508"/>
      <c r="AG35" s="508"/>
      <c r="AH35" s="508"/>
      <c r="AI35" s="508"/>
      <c r="AJ35" s="508"/>
      <c r="AK35" s="508"/>
      <c r="AL35" s="508"/>
      <c r="AM35" s="508"/>
      <c r="AN35" s="508"/>
      <c r="AO35" s="508"/>
      <c r="AP35" s="508"/>
      <c r="AQ35" s="508"/>
      <c r="AR35" s="508"/>
      <c r="AS35" s="508"/>
      <c r="AT35" s="508"/>
      <c r="AU35" s="508"/>
      <c r="AV35" s="508"/>
      <c r="AW35" s="508"/>
      <c r="AX35" s="508"/>
    </row>
    <row r="36" spans="1:50" x14ac:dyDescent="0.35">
      <c r="A36" s="508"/>
      <c r="B36" s="508"/>
      <c r="C36" s="508"/>
      <c r="D36" s="508"/>
      <c r="E36" s="508"/>
      <c r="F36" s="508"/>
      <c r="G36" s="508"/>
      <c r="H36" s="508"/>
      <c r="I36" s="508"/>
      <c r="J36" s="508"/>
      <c r="K36" s="508"/>
      <c r="L36" s="508"/>
      <c r="M36" s="508"/>
      <c r="N36" s="508"/>
      <c r="O36" s="508"/>
      <c r="P36" s="508"/>
      <c r="Q36" s="508"/>
      <c r="R36" s="508"/>
      <c r="S36" s="508"/>
      <c r="T36" s="508"/>
      <c r="U36" s="508"/>
      <c r="V36" s="508"/>
      <c r="W36" s="508"/>
      <c r="X36" s="508"/>
      <c r="Y36" s="508"/>
      <c r="Z36" s="508"/>
      <c r="AA36" s="508"/>
      <c r="AB36" s="508"/>
      <c r="AC36" s="508"/>
      <c r="AD36" s="508"/>
      <c r="AE36" s="508"/>
      <c r="AF36" s="508"/>
      <c r="AG36" s="508"/>
      <c r="AH36" s="508"/>
      <c r="AI36" s="508"/>
      <c r="AJ36" s="508"/>
      <c r="AK36" s="508"/>
      <c r="AL36" s="508"/>
      <c r="AM36" s="508"/>
      <c r="AN36" s="508"/>
      <c r="AO36" s="508"/>
      <c r="AP36" s="508"/>
      <c r="AQ36" s="508"/>
      <c r="AR36" s="508"/>
      <c r="AS36" s="508"/>
      <c r="AT36" s="508"/>
      <c r="AU36" s="508"/>
      <c r="AV36" s="508"/>
      <c r="AW36" s="508"/>
      <c r="AX36" s="508"/>
    </row>
    <row r="37" spans="1:50" x14ac:dyDescent="0.35">
      <c r="A37" s="508"/>
      <c r="B37" s="508"/>
      <c r="C37" s="508"/>
      <c r="D37" s="508"/>
      <c r="E37" s="508"/>
      <c r="F37" s="508"/>
      <c r="G37" s="508"/>
      <c r="H37" s="508"/>
      <c r="I37" s="508"/>
      <c r="J37" s="508"/>
      <c r="K37" s="508"/>
      <c r="L37" s="508"/>
      <c r="M37" s="508"/>
      <c r="N37" s="508"/>
      <c r="O37" s="508"/>
      <c r="P37" s="508"/>
      <c r="Q37" s="508"/>
      <c r="R37" s="508"/>
      <c r="S37" s="508"/>
      <c r="T37" s="508"/>
      <c r="U37" s="508"/>
      <c r="V37" s="508"/>
      <c r="W37" s="508"/>
      <c r="X37" s="508"/>
      <c r="Y37" s="508"/>
      <c r="Z37" s="508"/>
      <c r="AA37" s="508"/>
      <c r="AB37" s="508"/>
      <c r="AC37" s="508"/>
      <c r="AD37" s="508"/>
      <c r="AE37" s="508"/>
      <c r="AF37" s="508"/>
      <c r="AG37" s="508"/>
      <c r="AH37" s="508"/>
      <c r="AI37" s="508"/>
      <c r="AJ37" s="508"/>
      <c r="AK37" s="508"/>
      <c r="AL37" s="508"/>
      <c r="AM37" s="508"/>
      <c r="AN37" s="508"/>
      <c r="AO37" s="508"/>
      <c r="AP37" s="508"/>
      <c r="AQ37" s="508"/>
      <c r="AR37" s="508"/>
      <c r="AS37" s="508"/>
      <c r="AT37" s="508"/>
      <c r="AU37" s="508"/>
      <c r="AV37" s="508"/>
      <c r="AW37" s="508"/>
      <c r="AX37" s="508"/>
    </row>
    <row r="38" spans="1:50" x14ac:dyDescent="0.35">
      <c r="A38" s="508"/>
      <c r="B38" s="508"/>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508"/>
      <c r="AB38" s="508"/>
      <c r="AC38" s="508"/>
      <c r="AD38" s="508"/>
      <c r="AE38" s="508"/>
      <c r="AF38" s="508"/>
      <c r="AG38" s="508"/>
      <c r="AH38" s="508"/>
      <c r="AI38" s="508"/>
      <c r="AJ38" s="508"/>
      <c r="AK38" s="508"/>
      <c r="AL38" s="508"/>
      <c r="AM38" s="508"/>
      <c r="AN38" s="508"/>
      <c r="AO38" s="508"/>
      <c r="AP38" s="508"/>
      <c r="AQ38" s="508"/>
      <c r="AR38" s="508"/>
      <c r="AS38" s="508"/>
      <c r="AT38" s="508"/>
      <c r="AU38" s="508"/>
      <c r="AV38" s="508"/>
      <c r="AW38" s="508"/>
      <c r="AX38" s="508"/>
    </row>
    <row r="39" spans="1:50" x14ac:dyDescent="0.35">
      <c r="A39" s="508"/>
      <c r="B39" s="508"/>
      <c r="C39" s="508"/>
      <c r="D39" s="508"/>
      <c r="E39" s="508"/>
      <c r="F39" s="508"/>
      <c r="G39" s="508"/>
      <c r="H39" s="508"/>
      <c r="I39" s="508"/>
      <c r="J39" s="508"/>
      <c r="K39" s="508"/>
      <c r="L39" s="508"/>
      <c r="M39" s="508"/>
      <c r="N39" s="508"/>
      <c r="O39" s="508"/>
      <c r="P39" s="508"/>
      <c r="Q39" s="508"/>
      <c r="R39" s="508"/>
      <c r="S39" s="508"/>
      <c r="T39" s="508"/>
      <c r="U39" s="508"/>
      <c r="V39" s="508"/>
      <c r="W39" s="508"/>
      <c r="X39" s="508"/>
      <c r="Y39" s="508"/>
      <c r="Z39" s="508"/>
      <c r="AA39" s="508"/>
      <c r="AB39" s="508"/>
      <c r="AC39" s="508"/>
      <c r="AD39" s="508"/>
      <c r="AE39" s="508"/>
      <c r="AF39" s="508"/>
      <c r="AG39" s="508"/>
      <c r="AH39" s="508"/>
      <c r="AI39" s="508"/>
      <c r="AJ39" s="508"/>
      <c r="AK39" s="508"/>
      <c r="AL39" s="508"/>
      <c r="AM39" s="508"/>
      <c r="AN39" s="508"/>
      <c r="AO39" s="508"/>
      <c r="AP39" s="508"/>
      <c r="AQ39" s="508"/>
      <c r="AR39" s="508"/>
      <c r="AS39" s="508"/>
      <c r="AT39" s="508"/>
      <c r="AU39" s="508"/>
      <c r="AV39" s="508"/>
      <c r="AW39" s="508"/>
      <c r="AX39" s="508"/>
    </row>
    <row r="40" spans="1:50" x14ac:dyDescent="0.35">
      <c r="A40" s="508"/>
      <c r="B40" s="508"/>
      <c r="C40" s="508"/>
      <c r="D40" s="508"/>
      <c r="E40" s="508"/>
      <c r="F40" s="508"/>
      <c r="G40" s="508"/>
      <c r="H40" s="508"/>
      <c r="I40" s="508"/>
      <c r="J40" s="508"/>
      <c r="K40" s="508"/>
      <c r="L40" s="508"/>
      <c r="M40" s="508"/>
      <c r="N40" s="508"/>
      <c r="O40" s="508"/>
      <c r="P40" s="508"/>
      <c r="Q40" s="508"/>
      <c r="R40" s="508"/>
      <c r="S40" s="508"/>
      <c r="T40" s="508"/>
      <c r="U40" s="508"/>
      <c r="V40" s="508"/>
      <c r="W40" s="508"/>
      <c r="X40" s="508"/>
      <c r="Y40" s="508"/>
      <c r="Z40" s="508"/>
      <c r="AA40" s="508"/>
      <c r="AB40" s="508"/>
      <c r="AC40" s="508"/>
      <c r="AD40" s="508"/>
      <c r="AE40" s="508"/>
      <c r="AF40" s="508"/>
      <c r="AG40" s="508"/>
      <c r="AH40" s="508"/>
      <c r="AI40" s="508"/>
      <c r="AJ40" s="508"/>
      <c r="AK40" s="508"/>
      <c r="AL40" s="508"/>
      <c r="AM40" s="508"/>
      <c r="AN40" s="508"/>
      <c r="AO40" s="508"/>
      <c r="AP40" s="508"/>
      <c r="AQ40" s="508"/>
      <c r="AR40" s="508"/>
      <c r="AS40" s="508"/>
      <c r="AT40" s="508"/>
      <c r="AU40" s="508"/>
      <c r="AV40" s="508"/>
      <c r="AW40" s="508"/>
      <c r="AX40" s="508"/>
    </row>
    <row r="41" spans="1:50" x14ac:dyDescent="0.35">
      <c r="A41" s="508"/>
      <c r="B41" s="508"/>
      <c r="C41" s="508"/>
      <c r="D41" s="508"/>
      <c r="E41" s="508"/>
      <c r="F41" s="508"/>
      <c r="G41" s="508"/>
      <c r="H41" s="508"/>
      <c r="I41" s="508"/>
      <c r="J41" s="508"/>
      <c r="K41" s="508"/>
      <c r="L41" s="508"/>
      <c r="M41" s="508"/>
      <c r="N41" s="508"/>
      <c r="O41" s="508"/>
      <c r="P41" s="508"/>
      <c r="Q41" s="508"/>
      <c r="R41" s="508"/>
      <c r="S41" s="508"/>
      <c r="T41" s="508"/>
      <c r="U41" s="508"/>
      <c r="V41" s="508"/>
      <c r="W41" s="508"/>
      <c r="X41" s="508"/>
      <c r="Y41" s="508"/>
      <c r="Z41" s="508"/>
      <c r="AA41" s="508"/>
      <c r="AB41" s="508"/>
      <c r="AC41" s="508"/>
      <c r="AD41" s="508"/>
      <c r="AE41" s="508"/>
      <c r="AF41" s="508"/>
      <c r="AG41" s="508"/>
      <c r="AH41" s="508"/>
      <c r="AI41" s="508"/>
      <c r="AJ41" s="508"/>
      <c r="AK41" s="508"/>
      <c r="AL41" s="508"/>
      <c r="AM41" s="508"/>
      <c r="AN41" s="508"/>
      <c r="AO41" s="508"/>
      <c r="AP41" s="508"/>
      <c r="AQ41" s="508"/>
      <c r="AR41" s="508"/>
      <c r="AS41" s="508"/>
      <c r="AT41" s="508"/>
      <c r="AU41" s="508"/>
      <c r="AV41" s="508"/>
      <c r="AW41" s="508"/>
      <c r="AX41" s="508"/>
    </row>
    <row r="42" spans="1:50" x14ac:dyDescent="0.35">
      <c r="A42" s="508"/>
      <c r="B42" s="508"/>
      <c r="C42" s="508"/>
      <c r="D42" s="508"/>
      <c r="E42" s="508"/>
      <c r="F42" s="508"/>
      <c r="G42" s="508"/>
      <c r="H42" s="508"/>
      <c r="I42" s="508"/>
      <c r="J42" s="508"/>
      <c r="K42" s="508"/>
      <c r="L42" s="508"/>
      <c r="M42" s="508"/>
      <c r="N42" s="508"/>
      <c r="O42" s="508"/>
      <c r="P42" s="508"/>
      <c r="Q42" s="508"/>
      <c r="R42" s="508"/>
      <c r="S42" s="508"/>
      <c r="T42" s="508"/>
      <c r="U42" s="508"/>
      <c r="V42" s="508"/>
      <c r="W42" s="508"/>
      <c r="X42" s="508"/>
      <c r="Y42" s="508"/>
      <c r="Z42" s="508"/>
      <c r="AA42" s="508"/>
      <c r="AB42" s="508"/>
      <c r="AC42" s="508"/>
      <c r="AD42" s="508"/>
      <c r="AE42" s="508"/>
      <c r="AF42" s="508"/>
      <c r="AG42" s="508"/>
      <c r="AH42" s="508"/>
      <c r="AI42" s="508"/>
      <c r="AJ42" s="508"/>
      <c r="AK42" s="508"/>
      <c r="AL42" s="508"/>
      <c r="AM42" s="508"/>
      <c r="AN42" s="508"/>
      <c r="AO42" s="508"/>
      <c r="AP42" s="508"/>
      <c r="AQ42" s="508"/>
      <c r="AR42" s="508"/>
      <c r="AS42" s="508"/>
      <c r="AT42" s="508"/>
      <c r="AU42" s="508"/>
      <c r="AV42" s="508"/>
      <c r="AW42" s="508"/>
      <c r="AX42" s="508"/>
    </row>
    <row r="43" spans="1:50" x14ac:dyDescent="0.35">
      <c r="A43" s="508"/>
      <c r="B43" s="508"/>
      <c r="C43" s="508"/>
      <c r="D43" s="508"/>
      <c r="E43" s="508"/>
      <c r="F43" s="508"/>
      <c r="G43" s="508"/>
      <c r="H43" s="508"/>
      <c r="I43" s="508"/>
      <c r="J43" s="508"/>
      <c r="K43" s="508"/>
      <c r="L43" s="508"/>
      <c r="M43" s="508"/>
      <c r="N43" s="508"/>
      <c r="O43" s="508"/>
      <c r="P43" s="508"/>
      <c r="Q43" s="508"/>
      <c r="R43" s="508"/>
      <c r="S43" s="508"/>
      <c r="T43" s="508"/>
      <c r="U43" s="508"/>
      <c r="V43" s="508"/>
      <c r="W43" s="508"/>
      <c r="X43" s="508"/>
      <c r="Y43" s="508"/>
      <c r="Z43" s="508"/>
      <c r="AA43" s="508"/>
      <c r="AB43" s="508"/>
      <c r="AC43" s="508"/>
      <c r="AD43" s="508"/>
      <c r="AE43" s="508"/>
      <c r="AF43" s="508"/>
      <c r="AG43" s="508"/>
      <c r="AH43" s="508"/>
      <c r="AI43" s="508"/>
      <c r="AJ43" s="508"/>
      <c r="AK43" s="508"/>
      <c r="AL43" s="508"/>
      <c r="AM43" s="508"/>
      <c r="AN43" s="508"/>
      <c r="AO43" s="508"/>
      <c r="AP43" s="508"/>
      <c r="AQ43" s="508"/>
      <c r="AR43" s="508"/>
      <c r="AS43" s="508"/>
      <c r="AT43" s="508"/>
      <c r="AU43" s="508"/>
      <c r="AV43" s="508"/>
      <c r="AW43" s="508"/>
      <c r="AX43" s="508"/>
    </row>
    <row r="44" spans="1:50" x14ac:dyDescent="0.35">
      <c r="A44" s="508"/>
      <c r="B44" s="508"/>
      <c r="C44" s="508"/>
      <c r="D44" s="508"/>
      <c r="E44" s="508"/>
      <c r="F44" s="508"/>
      <c r="G44" s="508"/>
      <c r="H44" s="508"/>
      <c r="I44" s="508"/>
      <c r="J44" s="508"/>
      <c r="K44" s="508"/>
      <c r="L44" s="508"/>
      <c r="M44" s="508"/>
      <c r="N44" s="508"/>
      <c r="O44" s="508"/>
      <c r="P44" s="508"/>
      <c r="Q44" s="508"/>
      <c r="R44" s="508"/>
      <c r="S44" s="508"/>
      <c r="T44" s="508"/>
      <c r="U44" s="508"/>
      <c r="V44" s="508"/>
      <c r="W44" s="508"/>
      <c r="X44" s="508"/>
      <c r="Y44" s="508"/>
      <c r="Z44" s="508"/>
      <c r="AA44" s="508"/>
      <c r="AB44" s="508"/>
      <c r="AC44" s="508"/>
      <c r="AD44" s="508"/>
      <c r="AE44" s="508"/>
      <c r="AF44" s="508"/>
      <c r="AG44" s="508"/>
      <c r="AH44" s="508"/>
      <c r="AI44" s="508"/>
      <c r="AJ44" s="508"/>
      <c r="AK44" s="508"/>
      <c r="AL44" s="508"/>
      <c r="AM44" s="508"/>
      <c r="AN44" s="508"/>
      <c r="AO44" s="508"/>
      <c r="AP44" s="508"/>
      <c r="AQ44" s="508"/>
      <c r="AR44" s="508"/>
      <c r="AS44" s="508"/>
      <c r="AT44" s="508"/>
      <c r="AU44" s="508"/>
      <c r="AV44" s="508"/>
      <c r="AW44" s="508"/>
      <c r="AX44" s="508"/>
    </row>
    <row r="45" spans="1:50" x14ac:dyDescent="0.35">
      <c r="A45" s="508"/>
      <c r="B45" s="508"/>
      <c r="C45" s="508"/>
      <c r="D45" s="508"/>
      <c r="E45" s="508"/>
      <c r="F45" s="508"/>
      <c r="G45" s="508"/>
      <c r="H45" s="508"/>
      <c r="I45" s="508"/>
      <c r="J45" s="508"/>
      <c r="K45" s="508"/>
      <c r="L45" s="508"/>
      <c r="M45" s="508"/>
      <c r="N45" s="508"/>
      <c r="O45" s="508"/>
      <c r="P45" s="508"/>
      <c r="Q45" s="508"/>
      <c r="R45" s="508"/>
      <c r="S45" s="508"/>
      <c r="T45" s="508"/>
      <c r="U45" s="508"/>
      <c r="V45" s="508"/>
      <c r="W45" s="508"/>
      <c r="X45" s="508"/>
      <c r="Y45" s="508"/>
      <c r="Z45" s="508"/>
      <c r="AA45" s="508"/>
      <c r="AB45" s="508"/>
      <c r="AC45" s="508"/>
      <c r="AD45" s="508"/>
      <c r="AE45" s="508"/>
      <c r="AF45" s="508"/>
      <c r="AG45" s="508"/>
      <c r="AH45" s="508"/>
      <c r="AI45" s="508"/>
      <c r="AJ45" s="508"/>
      <c r="AK45" s="508"/>
      <c r="AL45" s="508"/>
      <c r="AM45" s="508"/>
      <c r="AN45" s="508"/>
      <c r="AO45" s="508"/>
      <c r="AP45" s="508"/>
      <c r="AQ45" s="508"/>
      <c r="AR45" s="508"/>
      <c r="AS45" s="508"/>
      <c r="AT45" s="508"/>
      <c r="AU45" s="508"/>
      <c r="AV45" s="508"/>
      <c r="AW45" s="508"/>
      <c r="AX45" s="508"/>
    </row>
    <row r="46" spans="1:50" x14ac:dyDescent="0.35">
      <c r="A46" s="508"/>
      <c r="B46" s="508"/>
      <c r="C46" s="508"/>
      <c r="D46" s="508"/>
      <c r="E46" s="508"/>
      <c r="F46" s="508"/>
      <c r="G46" s="508"/>
      <c r="H46" s="508"/>
      <c r="I46" s="508"/>
      <c r="J46" s="508"/>
      <c r="K46" s="508"/>
      <c r="L46" s="508"/>
      <c r="M46" s="508"/>
      <c r="N46" s="508"/>
      <c r="O46" s="508"/>
      <c r="P46" s="508"/>
      <c r="Q46" s="508"/>
      <c r="R46" s="508"/>
      <c r="S46" s="508"/>
      <c r="T46" s="508"/>
      <c r="U46" s="508"/>
      <c r="V46" s="508"/>
      <c r="W46" s="508"/>
      <c r="X46" s="508"/>
      <c r="Y46" s="508"/>
      <c r="Z46" s="508"/>
      <c r="AA46" s="508"/>
      <c r="AB46" s="508"/>
      <c r="AC46" s="508"/>
      <c r="AD46" s="508"/>
      <c r="AE46" s="508"/>
      <c r="AF46" s="508"/>
      <c r="AG46" s="508"/>
      <c r="AH46" s="508"/>
      <c r="AI46" s="508"/>
      <c r="AJ46" s="508"/>
      <c r="AK46" s="508"/>
      <c r="AL46" s="508"/>
      <c r="AM46" s="508"/>
      <c r="AN46" s="508"/>
      <c r="AO46" s="508"/>
      <c r="AP46" s="508"/>
      <c r="AQ46" s="508"/>
      <c r="AR46" s="508"/>
      <c r="AS46" s="508"/>
      <c r="AT46" s="508"/>
      <c r="AU46" s="508"/>
      <c r="AV46" s="508"/>
      <c r="AW46" s="508"/>
      <c r="AX46" s="508"/>
    </row>
    <row r="47" spans="1:50" x14ac:dyDescent="0.35">
      <c r="A47" s="508"/>
      <c r="B47" s="508"/>
      <c r="C47" s="508"/>
      <c r="D47" s="508"/>
      <c r="E47" s="508"/>
      <c r="F47" s="508"/>
      <c r="G47" s="508"/>
      <c r="H47" s="508"/>
      <c r="I47" s="508"/>
      <c r="J47" s="508"/>
      <c r="K47" s="508"/>
      <c r="L47" s="508"/>
      <c r="M47" s="508"/>
      <c r="N47" s="508"/>
      <c r="O47" s="508"/>
      <c r="P47" s="508"/>
      <c r="Q47" s="508"/>
      <c r="R47" s="508"/>
      <c r="S47" s="508"/>
      <c r="T47" s="508"/>
      <c r="U47" s="508"/>
      <c r="V47" s="508"/>
      <c r="W47" s="508"/>
      <c r="X47" s="508"/>
      <c r="Y47" s="508"/>
      <c r="Z47" s="508"/>
      <c r="AA47" s="508"/>
      <c r="AB47" s="508"/>
      <c r="AC47" s="508"/>
      <c r="AD47" s="508"/>
      <c r="AE47" s="508"/>
      <c r="AF47" s="508"/>
      <c r="AG47" s="508"/>
      <c r="AH47" s="508"/>
      <c r="AI47" s="508"/>
      <c r="AJ47" s="508"/>
      <c r="AK47" s="508"/>
      <c r="AL47" s="508"/>
      <c r="AM47" s="508"/>
      <c r="AN47" s="508"/>
      <c r="AO47" s="508"/>
      <c r="AP47" s="508"/>
      <c r="AQ47" s="508"/>
      <c r="AR47" s="508"/>
      <c r="AS47" s="508"/>
      <c r="AT47" s="508"/>
      <c r="AU47" s="508"/>
      <c r="AV47" s="508"/>
      <c r="AW47" s="508"/>
      <c r="AX47" s="508"/>
    </row>
    <row r="48" spans="1:50" x14ac:dyDescent="0.35">
      <c r="A48" s="508"/>
      <c r="B48" s="508"/>
      <c r="C48" s="508"/>
      <c r="D48" s="508"/>
      <c r="E48" s="508"/>
      <c r="F48" s="508"/>
      <c r="G48" s="508"/>
      <c r="H48" s="508"/>
      <c r="I48" s="508"/>
      <c r="J48" s="508"/>
      <c r="K48" s="508"/>
      <c r="L48" s="508"/>
      <c r="M48" s="508"/>
      <c r="N48" s="508"/>
      <c r="O48" s="508"/>
      <c r="P48" s="508"/>
      <c r="Q48" s="508"/>
      <c r="R48" s="508"/>
      <c r="S48" s="508"/>
      <c r="T48" s="508"/>
      <c r="U48" s="508"/>
      <c r="V48" s="508"/>
      <c r="W48" s="508"/>
      <c r="X48" s="508"/>
      <c r="Y48" s="508"/>
      <c r="Z48" s="508"/>
      <c r="AA48" s="508"/>
      <c r="AB48" s="508"/>
      <c r="AC48" s="508"/>
      <c r="AD48" s="508"/>
      <c r="AE48" s="508"/>
      <c r="AF48" s="508"/>
      <c r="AG48" s="508"/>
      <c r="AH48" s="508"/>
      <c r="AI48" s="508"/>
      <c r="AJ48" s="508"/>
      <c r="AK48" s="508"/>
      <c r="AL48" s="508"/>
      <c r="AM48" s="508"/>
      <c r="AN48" s="508"/>
      <c r="AO48" s="508"/>
      <c r="AP48" s="508"/>
      <c r="AQ48" s="508"/>
      <c r="AR48" s="508"/>
      <c r="AS48" s="508"/>
      <c r="AT48" s="508"/>
      <c r="AU48" s="508"/>
      <c r="AV48" s="508"/>
      <c r="AW48" s="508"/>
      <c r="AX48" s="508"/>
    </row>
    <row r="49" spans="1:50" x14ac:dyDescent="0.35">
      <c r="A49" s="508"/>
      <c r="B49" s="508"/>
      <c r="C49" s="508"/>
      <c r="D49" s="508"/>
      <c r="E49" s="508"/>
      <c r="F49" s="508"/>
      <c r="G49" s="508"/>
      <c r="H49" s="508"/>
      <c r="I49" s="508"/>
      <c r="J49" s="508"/>
      <c r="K49" s="508"/>
      <c r="L49" s="508"/>
      <c r="M49" s="508"/>
      <c r="N49" s="508"/>
      <c r="O49" s="508"/>
      <c r="P49" s="508"/>
      <c r="Q49" s="508"/>
      <c r="R49" s="508"/>
      <c r="S49" s="508"/>
      <c r="T49" s="508"/>
      <c r="U49" s="508"/>
      <c r="V49" s="508"/>
      <c r="W49" s="508"/>
      <c r="X49" s="508"/>
      <c r="Y49" s="508"/>
      <c r="Z49" s="508"/>
      <c r="AA49" s="508"/>
      <c r="AB49" s="508"/>
      <c r="AC49" s="508"/>
      <c r="AD49" s="508"/>
      <c r="AE49" s="508"/>
      <c r="AF49" s="508"/>
      <c r="AG49" s="508"/>
      <c r="AH49" s="508"/>
      <c r="AI49" s="508"/>
      <c r="AJ49" s="508"/>
      <c r="AK49" s="508"/>
      <c r="AL49" s="508"/>
      <c r="AM49" s="508"/>
      <c r="AN49" s="508"/>
      <c r="AO49" s="508"/>
      <c r="AP49" s="508"/>
      <c r="AQ49" s="508"/>
      <c r="AR49" s="508"/>
      <c r="AS49" s="508"/>
      <c r="AT49" s="508"/>
      <c r="AU49" s="508"/>
      <c r="AV49" s="508"/>
      <c r="AW49" s="508"/>
      <c r="AX49" s="508"/>
    </row>
    <row r="50" spans="1:50" x14ac:dyDescent="0.35">
      <c r="A50" s="508"/>
      <c r="B50" s="508"/>
      <c r="C50" s="508"/>
      <c r="D50" s="508"/>
      <c r="E50" s="508"/>
      <c r="F50" s="508"/>
      <c r="G50" s="508"/>
      <c r="H50" s="508"/>
      <c r="I50" s="508"/>
      <c r="J50" s="508"/>
      <c r="K50" s="508"/>
      <c r="L50" s="508"/>
      <c r="M50" s="508"/>
      <c r="N50" s="508"/>
      <c r="O50" s="508"/>
      <c r="P50" s="508"/>
      <c r="Q50" s="508"/>
      <c r="R50" s="508"/>
      <c r="S50" s="508"/>
      <c r="T50" s="508"/>
      <c r="U50" s="508"/>
      <c r="V50" s="508"/>
      <c r="W50" s="508"/>
      <c r="X50" s="508"/>
      <c r="Y50" s="508"/>
      <c r="Z50" s="508"/>
      <c r="AA50" s="508"/>
      <c r="AB50" s="508"/>
      <c r="AC50" s="508"/>
      <c r="AD50" s="508"/>
      <c r="AE50" s="508"/>
      <c r="AF50" s="508"/>
      <c r="AG50" s="508"/>
      <c r="AH50" s="508"/>
      <c r="AI50" s="508"/>
      <c r="AJ50" s="508"/>
      <c r="AK50" s="508"/>
      <c r="AL50" s="508"/>
      <c r="AM50" s="508"/>
      <c r="AN50" s="508"/>
      <c r="AO50" s="508"/>
      <c r="AP50" s="508"/>
      <c r="AQ50" s="508"/>
      <c r="AR50" s="508"/>
      <c r="AS50" s="508"/>
      <c r="AT50" s="508"/>
      <c r="AU50" s="508"/>
      <c r="AV50" s="508"/>
      <c r="AW50" s="508"/>
      <c r="AX50" s="508"/>
    </row>
    <row r="51" spans="1:50" x14ac:dyDescent="0.35">
      <c r="A51" s="508"/>
      <c r="B51" s="508"/>
      <c r="C51" s="508"/>
      <c r="D51" s="508"/>
      <c r="E51" s="508"/>
      <c r="F51" s="508"/>
      <c r="G51" s="508"/>
      <c r="H51" s="508"/>
      <c r="I51" s="508"/>
      <c r="J51" s="508"/>
      <c r="K51" s="508"/>
      <c r="L51" s="508"/>
      <c r="M51" s="508"/>
      <c r="N51" s="508"/>
      <c r="O51" s="508"/>
      <c r="P51" s="508"/>
      <c r="Q51" s="508"/>
      <c r="R51" s="508"/>
      <c r="S51" s="508"/>
      <c r="T51" s="508"/>
      <c r="U51" s="508"/>
      <c r="V51" s="508"/>
      <c r="W51" s="508"/>
      <c r="X51" s="508"/>
      <c r="Y51" s="508"/>
      <c r="Z51" s="508"/>
      <c r="AA51" s="508"/>
      <c r="AB51" s="508"/>
      <c r="AC51" s="508"/>
      <c r="AD51" s="508"/>
      <c r="AE51" s="508"/>
      <c r="AF51" s="508"/>
      <c r="AG51" s="508"/>
      <c r="AH51" s="508"/>
      <c r="AI51" s="508"/>
      <c r="AJ51" s="508"/>
      <c r="AK51" s="508"/>
      <c r="AL51" s="508"/>
      <c r="AM51" s="508"/>
      <c r="AN51" s="508"/>
      <c r="AO51" s="508"/>
      <c r="AP51" s="508"/>
      <c r="AQ51" s="508"/>
      <c r="AR51" s="508"/>
      <c r="AS51" s="508"/>
      <c r="AT51" s="508"/>
      <c r="AU51" s="508"/>
      <c r="AV51" s="508"/>
      <c r="AW51" s="508"/>
      <c r="AX51" s="508"/>
    </row>
    <row r="52" spans="1:50" x14ac:dyDescent="0.35">
      <c r="A52" s="508"/>
      <c r="B52" s="508"/>
      <c r="C52" s="508"/>
      <c r="D52" s="508"/>
      <c r="E52" s="508"/>
      <c r="F52" s="508"/>
      <c r="G52" s="508"/>
      <c r="H52" s="508"/>
      <c r="I52" s="508"/>
      <c r="J52" s="508"/>
      <c r="K52" s="508"/>
      <c r="L52" s="508"/>
      <c r="M52" s="508"/>
      <c r="N52" s="508"/>
      <c r="O52" s="508"/>
      <c r="P52" s="508"/>
      <c r="Q52" s="508"/>
      <c r="R52" s="508"/>
      <c r="S52" s="508"/>
      <c r="T52" s="508"/>
      <c r="U52" s="508"/>
      <c r="V52" s="508"/>
      <c r="W52" s="508"/>
      <c r="X52" s="508"/>
      <c r="Y52" s="508"/>
      <c r="Z52" s="508"/>
      <c r="AA52" s="508"/>
      <c r="AB52" s="508"/>
      <c r="AC52" s="508"/>
      <c r="AD52" s="508"/>
      <c r="AE52" s="508"/>
      <c r="AF52" s="508"/>
      <c r="AG52" s="508"/>
      <c r="AH52" s="508"/>
      <c r="AI52" s="508"/>
      <c r="AJ52" s="508"/>
      <c r="AK52" s="508"/>
      <c r="AL52" s="508"/>
      <c r="AM52" s="508"/>
      <c r="AN52" s="508"/>
      <c r="AO52" s="508"/>
      <c r="AP52" s="508"/>
      <c r="AQ52" s="508"/>
      <c r="AR52" s="508"/>
      <c r="AS52" s="508"/>
      <c r="AT52" s="508"/>
      <c r="AU52" s="508"/>
      <c r="AV52" s="508"/>
      <c r="AW52" s="508"/>
      <c r="AX52" s="508"/>
    </row>
    <row r="53" spans="1:50" x14ac:dyDescent="0.35">
      <c r="A53" s="508"/>
      <c r="B53" s="508"/>
      <c r="C53" s="508"/>
      <c r="D53" s="508"/>
      <c r="E53" s="508"/>
      <c r="F53" s="508"/>
      <c r="G53" s="508"/>
      <c r="H53" s="508"/>
      <c r="I53" s="508"/>
      <c r="J53" s="508"/>
      <c r="K53" s="508"/>
      <c r="L53" s="508"/>
      <c r="M53" s="508"/>
      <c r="N53" s="508"/>
      <c r="O53" s="508"/>
      <c r="P53" s="508"/>
      <c r="Q53" s="508"/>
      <c r="R53" s="508"/>
      <c r="S53" s="508"/>
      <c r="T53" s="508"/>
      <c r="U53" s="508"/>
      <c r="V53" s="508"/>
      <c r="W53" s="508"/>
      <c r="X53" s="508"/>
      <c r="Y53" s="508"/>
      <c r="Z53" s="508"/>
      <c r="AA53" s="508"/>
      <c r="AB53" s="508"/>
      <c r="AC53" s="508"/>
      <c r="AD53" s="508"/>
      <c r="AE53" s="508"/>
      <c r="AF53" s="508"/>
      <c r="AG53" s="508"/>
      <c r="AH53" s="508"/>
      <c r="AI53" s="508"/>
      <c r="AJ53" s="508"/>
      <c r="AK53" s="508"/>
      <c r="AL53" s="508"/>
      <c r="AM53" s="508"/>
      <c r="AN53" s="508"/>
      <c r="AO53" s="508"/>
      <c r="AP53" s="508"/>
      <c r="AQ53" s="508"/>
      <c r="AR53" s="508"/>
      <c r="AS53" s="508"/>
      <c r="AT53" s="508"/>
      <c r="AU53" s="508"/>
      <c r="AV53" s="508"/>
      <c r="AW53" s="508"/>
      <c r="AX53" s="508"/>
    </row>
    <row r="54" spans="1:50" x14ac:dyDescent="0.35">
      <c r="A54" s="508"/>
      <c r="B54" s="508"/>
      <c r="C54" s="508"/>
      <c r="D54" s="508"/>
      <c r="E54" s="508"/>
      <c r="F54" s="508"/>
      <c r="G54" s="508"/>
      <c r="H54" s="508"/>
      <c r="I54" s="508"/>
      <c r="J54" s="508"/>
      <c r="K54" s="508"/>
      <c r="L54" s="508"/>
      <c r="M54" s="508"/>
      <c r="N54" s="508"/>
      <c r="O54" s="508"/>
      <c r="P54" s="508"/>
      <c r="Q54" s="508"/>
      <c r="R54" s="508"/>
      <c r="S54" s="508"/>
      <c r="T54" s="508"/>
      <c r="U54" s="508"/>
      <c r="V54" s="508"/>
      <c r="W54" s="508"/>
      <c r="X54" s="508"/>
      <c r="Y54" s="508"/>
      <c r="Z54" s="508"/>
      <c r="AA54" s="508"/>
      <c r="AB54" s="508"/>
      <c r="AC54" s="508"/>
      <c r="AD54" s="508"/>
      <c r="AE54" s="508"/>
      <c r="AF54" s="508"/>
      <c r="AG54" s="508"/>
      <c r="AH54" s="508"/>
      <c r="AI54" s="508"/>
      <c r="AJ54" s="508"/>
      <c r="AK54" s="508"/>
      <c r="AL54" s="508"/>
      <c r="AM54" s="508"/>
      <c r="AN54" s="508"/>
      <c r="AO54" s="508"/>
      <c r="AP54" s="508"/>
      <c r="AQ54" s="508"/>
      <c r="AR54" s="508"/>
      <c r="AS54" s="508"/>
      <c r="AT54" s="508"/>
      <c r="AU54" s="508"/>
      <c r="AV54" s="508"/>
      <c r="AW54" s="508"/>
      <c r="AX54" s="508"/>
    </row>
    <row r="55" spans="1:50" x14ac:dyDescent="0.35">
      <c r="A55" s="508"/>
      <c r="B55" s="508"/>
      <c r="C55" s="508"/>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8"/>
      <c r="AJ55" s="508"/>
      <c r="AK55" s="508"/>
      <c r="AL55" s="508"/>
      <c r="AM55" s="508"/>
      <c r="AN55" s="508"/>
      <c r="AO55" s="508"/>
      <c r="AP55" s="508"/>
      <c r="AQ55" s="508"/>
      <c r="AR55" s="508"/>
      <c r="AS55" s="508"/>
      <c r="AT55" s="508"/>
      <c r="AU55" s="508"/>
      <c r="AV55" s="508"/>
      <c r="AW55" s="508"/>
      <c r="AX55" s="508"/>
    </row>
    <row r="56" spans="1:50" x14ac:dyDescent="0.35">
      <c r="A56" s="508"/>
      <c r="B56" s="508"/>
      <c r="C56" s="508"/>
      <c r="D56" s="508"/>
      <c r="E56" s="508"/>
      <c r="F56" s="508"/>
      <c r="G56" s="508"/>
      <c r="H56" s="508"/>
      <c r="I56" s="508"/>
      <c r="J56" s="508"/>
      <c r="K56" s="508"/>
      <c r="L56" s="508"/>
      <c r="M56" s="508"/>
      <c r="N56" s="508"/>
      <c r="O56" s="508"/>
      <c r="P56" s="508"/>
      <c r="Q56" s="508"/>
      <c r="R56" s="508"/>
      <c r="S56" s="508"/>
      <c r="T56" s="508"/>
      <c r="U56" s="508"/>
      <c r="V56" s="508"/>
      <c r="W56" s="508"/>
      <c r="X56" s="508"/>
      <c r="Y56" s="508"/>
      <c r="Z56" s="508"/>
      <c r="AA56" s="508"/>
      <c r="AB56" s="508"/>
      <c r="AC56" s="508"/>
      <c r="AD56" s="508"/>
      <c r="AE56" s="508"/>
      <c r="AF56" s="508"/>
      <c r="AG56" s="508"/>
      <c r="AH56" s="508"/>
      <c r="AI56" s="508"/>
      <c r="AJ56" s="508"/>
      <c r="AK56" s="508"/>
      <c r="AL56" s="508"/>
      <c r="AM56" s="508"/>
      <c r="AN56" s="508"/>
      <c r="AO56" s="508"/>
      <c r="AP56" s="508"/>
      <c r="AQ56" s="508"/>
      <c r="AR56" s="508"/>
      <c r="AS56" s="508"/>
      <c r="AT56" s="508"/>
      <c r="AU56" s="508"/>
      <c r="AV56" s="508"/>
      <c r="AW56" s="508"/>
      <c r="AX56" s="508"/>
    </row>
    <row r="57" spans="1:50" x14ac:dyDescent="0.35">
      <c r="A57" s="508"/>
      <c r="B57" s="508"/>
      <c r="C57" s="508"/>
      <c r="D57" s="508"/>
      <c r="E57" s="508"/>
      <c r="F57" s="508"/>
      <c r="G57" s="508"/>
      <c r="H57" s="508"/>
      <c r="I57" s="508"/>
      <c r="J57" s="508"/>
      <c r="K57" s="508"/>
      <c r="L57" s="508"/>
      <c r="M57" s="508"/>
      <c r="N57" s="508"/>
      <c r="O57" s="508"/>
      <c r="P57" s="508"/>
      <c r="Q57" s="508"/>
      <c r="R57" s="508"/>
      <c r="S57" s="508"/>
      <c r="T57" s="508"/>
      <c r="U57" s="508"/>
      <c r="V57" s="508"/>
      <c r="W57" s="508"/>
      <c r="X57" s="508"/>
      <c r="Y57" s="508"/>
      <c r="Z57" s="508"/>
      <c r="AA57" s="508"/>
      <c r="AB57" s="508"/>
      <c r="AC57" s="508"/>
      <c r="AD57" s="508"/>
      <c r="AE57" s="508"/>
      <c r="AF57" s="508"/>
      <c r="AG57" s="508"/>
      <c r="AH57" s="508"/>
      <c r="AI57" s="508"/>
      <c r="AJ57" s="508"/>
      <c r="AK57" s="508"/>
      <c r="AL57" s="508"/>
      <c r="AM57" s="508"/>
      <c r="AN57" s="508"/>
      <c r="AO57" s="508"/>
      <c r="AP57" s="508"/>
      <c r="AQ57" s="508"/>
      <c r="AR57" s="508"/>
      <c r="AS57" s="508"/>
      <c r="AT57" s="508"/>
      <c r="AU57" s="508"/>
      <c r="AV57" s="508"/>
      <c r="AW57" s="508"/>
      <c r="AX57" s="508"/>
    </row>
    <row r="58" spans="1:50" x14ac:dyDescent="0.35">
      <c r="A58" s="508"/>
      <c r="B58" s="508"/>
      <c r="C58" s="508"/>
      <c r="D58" s="508"/>
      <c r="E58" s="508"/>
      <c r="F58" s="508"/>
      <c r="G58" s="508"/>
      <c r="H58" s="508"/>
      <c r="I58" s="508"/>
      <c r="J58" s="508"/>
      <c r="K58" s="508"/>
      <c r="L58" s="508"/>
      <c r="M58" s="508"/>
      <c r="N58" s="508"/>
      <c r="O58" s="508"/>
      <c r="P58" s="508"/>
      <c r="Q58" s="508"/>
      <c r="R58" s="508"/>
      <c r="S58" s="508"/>
      <c r="T58" s="508"/>
      <c r="U58" s="508"/>
      <c r="V58" s="508"/>
      <c r="W58" s="508"/>
      <c r="X58" s="508"/>
      <c r="Y58" s="508"/>
      <c r="Z58" s="508"/>
      <c r="AA58" s="508"/>
      <c r="AB58" s="508"/>
      <c r="AC58" s="508"/>
      <c r="AD58" s="508"/>
      <c r="AE58" s="508"/>
      <c r="AF58" s="508"/>
      <c r="AG58" s="508"/>
      <c r="AH58" s="508"/>
      <c r="AI58" s="508"/>
      <c r="AJ58" s="508"/>
      <c r="AK58" s="508"/>
      <c r="AL58" s="508"/>
      <c r="AM58" s="508"/>
      <c r="AN58" s="508"/>
      <c r="AO58" s="508"/>
      <c r="AP58" s="508"/>
      <c r="AQ58" s="508"/>
      <c r="AR58" s="508"/>
      <c r="AS58" s="508"/>
      <c r="AT58" s="508"/>
      <c r="AU58" s="508"/>
      <c r="AV58" s="508"/>
      <c r="AW58" s="508"/>
      <c r="AX58" s="508"/>
    </row>
    <row r="59" spans="1:50" x14ac:dyDescent="0.35">
      <c r="A59" s="508"/>
      <c r="B59" s="508"/>
      <c r="C59" s="508"/>
      <c r="D59" s="508"/>
      <c r="E59" s="508"/>
      <c r="F59" s="508"/>
      <c r="G59" s="508"/>
      <c r="H59" s="508"/>
      <c r="I59" s="508"/>
      <c r="J59" s="508"/>
      <c r="K59" s="508"/>
      <c r="L59" s="508"/>
      <c r="M59" s="508"/>
      <c r="N59" s="508"/>
      <c r="O59" s="508"/>
      <c r="P59" s="508"/>
      <c r="Q59" s="508"/>
      <c r="R59" s="508"/>
      <c r="S59" s="508"/>
      <c r="T59" s="508"/>
      <c r="U59" s="508"/>
      <c r="V59" s="508"/>
      <c r="W59" s="508"/>
      <c r="X59" s="508"/>
      <c r="Y59" s="508"/>
      <c r="Z59" s="508"/>
      <c r="AA59" s="508"/>
      <c r="AB59" s="508"/>
      <c r="AC59" s="508"/>
      <c r="AD59" s="508"/>
      <c r="AE59" s="508"/>
      <c r="AF59" s="508"/>
      <c r="AG59" s="508"/>
      <c r="AH59" s="508"/>
      <c r="AI59" s="508"/>
      <c r="AJ59" s="508"/>
      <c r="AK59" s="508"/>
      <c r="AL59" s="508"/>
      <c r="AM59" s="508"/>
      <c r="AN59" s="508"/>
      <c r="AO59" s="508"/>
      <c r="AP59" s="508"/>
      <c r="AQ59" s="508"/>
      <c r="AR59" s="508"/>
      <c r="AS59" s="508"/>
      <c r="AT59" s="508"/>
      <c r="AU59" s="508"/>
      <c r="AV59" s="508"/>
      <c r="AW59" s="508"/>
      <c r="AX59" s="508"/>
    </row>
    <row r="60" spans="1:50" x14ac:dyDescent="0.35">
      <c r="A60" s="508"/>
      <c r="B60" s="508"/>
      <c r="C60" s="508"/>
      <c r="D60" s="508"/>
      <c r="E60" s="508"/>
      <c r="F60" s="508"/>
      <c r="G60" s="508"/>
      <c r="H60" s="508"/>
      <c r="I60" s="508"/>
      <c r="J60" s="508"/>
      <c r="K60" s="508"/>
      <c r="L60" s="508"/>
      <c r="M60" s="508"/>
      <c r="N60" s="508"/>
      <c r="O60" s="508"/>
      <c r="P60" s="508"/>
      <c r="Q60" s="508"/>
      <c r="R60" s="508"/>
      <c r="S60" s="508"/>
      <c r="T60" s="508"/>
      <c r="U60" s="508"/>
      <c r="V60" s="508"/>
      <c r="W60" s="508"/>
      <c r="X60" s="508"/>
      <c r="Y60" s="508"/>
      <c r="Z60" s="508"/>
      <c r="AA60" s="508"/>
      <c r="AB60" s="508"/>
      <c r="AC60" s="508"/>
      <c r="AD60" s="508"/>
      <c r="AE60" s="508"/>
      <c r="AF60" s="508"/>
      <c r="AG60" s="508"/>
      <c r="AH60" s="508"/>
      <c r="AI60" s="508"/>
      <c r="AJ60" s="508"/>
      <c r="AK60" s="508"/>
      <c r="AL60" s="508"/>
      <c r="AM60" s="508"/>
      <c r="AN60" s="508"/>
      <c r="AO60" s="508"/>
      <c r="AP60" s="508"/>
      <c r="AQ60" s="508"/>
      <c r="AR60" s="508"/>
      <c r="AS60" s="508"/>
      <c r="AT60" s="508"/>
      <c r="AU60" s="508"/>
      <c r="AV60" s="508"/>
      <c r="AW60" s="508"/>
      <c r="AX60" s="508"/>
    </row>
    <row r="61" spans="1:50" x14ac:dyDescent="0.35">
      <c r="A61" s="508"/>
      <c r="B61" s="508"/>
      <c r="C61" s="508"/>
      <c r="D61" s="508"/>
      <c r="E61" s="508"/>
      <c r="F61" s="508"/>
      <c r="G61" s="508"/>
      <c r="H61" s="508"/>
      <c r="I61" s="508"/>
      <c r="J61" s="508"/>
      <c r="K61" s="508"/>
      <c r="L61" s="508"/>
      <c r="M61" s="508"/>
      <c r="N61" s="508"/>
      <c r="O61" s="508"/>
      <c r="P61" s="508"/>
      <c r="Q61" s="508"/>
      <c r="R61" s="508"/>
      <c r="S61" s="508"/>
      <c r="T61" s="508"/>
      <c r="U61" s="508"/>
      <c r="V61" s="508"/>
      <c r="W61" s="508"/>
      <c r="X61" s="508"/>
      <c r="Y61" s="508"/>
      <c r="Z61" s="508"/>
      <c r="AA61" s="508"/>
      <c r="AB61" s="508"/>
      <c r="AC61" s="508"/>
      <c r="AD61" s="508"/>
      <c r="AE61" s="508"/>
      <c r="AF61" s="508"/>
      <c r="AG61" s="508"/>
      <c r="AH61" s="508"/>
      <c r="AI61" s="508"/>
      <c r="AJ61" s="508"/>
      <c r="AK61" s="508"/>
      <c r="AL61" s="508"/>
      <c r="AM61" s="508"/>
      <c r="AN61" s="508"/>
      <c r="AO61" s="508"/>
      <c r="AP61" s="508"/>
      <c r="AQ61" s="508"/>
      <c r="AR61" s="508"/>
      <c r="AS61" s="508"/>
      <c r="AT61" s="508"/>
      <c r="AU61" s="508"/>
      <c r="AV61" s="508"/>
      <c r="AW61" s="508"/>
      <c r="AX61" s="508"/>
    </row>
    <row r="62" spans="1:50" x14ac:dyDescent="0.35">
      <c r="A62" s="508"/>
      <c r="B62" s="508"/>
      <c r="C62" s="508"/>
      <c r="D62" s="508"/>
      <c r="E62" s="508"/>
      <c r="F62" s="508"/>
      <c r="G62" s="508"/>
      <c r="H62" s="508"/>
      <c r="I62" s="508"/>
      <c r="J62" s="508"/>
      <c r="K62" s="508"/>
      <c r="L62" s="508"/>
      <c r="M62" s="508"/>
      <c r="N62" s="508"/>
      <c r="O62" s="508"/>
      <c r="P62" s="508"/>
      <c r="Q62" s="508"/>
      <c r="R62" s="508"/>
      <c r="S62" s="508"/>
      <c r="T62" s="508"/>
      <c r="U62" s="508"/>
      <c r="V62" s="508"/>
      <c r="W62" s="508"/>
      <c r="X62" s="508"/>
      <c r="Y62" s="508"/>
      <c r="Z62" s="508"/>
      <c r="AA62" s="508"/>
      <c r="AB62" s="508"/>
      <c r="AC62" s="508"/>
      <c r="AD62" s="508"/>
      <c r="AE62" s="508"/>
      <c r="AF62" s="508"/>
      <c r="AG62" s="508"/>
      <c r="AH62" s="508"/>
      <c r="AI62" s="508"/>
      <c r="AJ62" s="508"/>
      <c r="AK62" s="508"/>
      <c r="AL62" s="508"/>
      <c r="AM62" s="508"/>
      <c r="AN62" s="508"/>
      <c r="AO62" s="508"/>
      <c r="AP62" s="508"/>
      <c r="AQ62" s="508"/>
      <c r="AR62" s="508"/>
      <c r="AS62" s="508"/>
      <c r="AT62" s="508"/>
      <c r="AU62" s="508"/>
      <c r="AV62" s="508"/>
      <c r="AW62" s="508"/>
      <c r="AX62" s="508"/>
    </row>
    <row r="63" spans="1:50" x14ac:dyDescent="0.35">
      <c r="A63" s="508"/>
      <c r="B63" s="508"/>
      <c r="C63" s="508"/>
      <c r="D63" s="508"/>
      <c r="E63" s="508"/>
      <c r="F63" s="508"/>
      <c r="G63" s="508"/>
      <c r="H63" s="508"/>
      <c r="I63" s="508"/>
      <c r="J63" s="508"/>
      <c r="K63" s="508"/>
      <c r="L63" s="508"/>
      <c r="M63" s="508"/>
      <c r="N63" s="508"/>
      <c r="O63" s="508"/>
      <c r="P63" s="508"/>
      <c r="Q63" s="508"/>
      <c r="R63" s="508"/>
      <c r="S63" s="508"/>
      <c r="T63" s="508"/>
      <c r="U63" s="508"/>
      <c r="V63" s="508"/>
      <c r="W63" s="508"/>
      <c r="X63" s="508"/>
      <c r="Y63" s="508"/>
      <c r="Z63" s="508"/>
      <c r="AA63" s="508"/>
      <c r="AB63" s="508"/>
      <c r="AC63" s="508"/>
      <c r="AD63" s="508"/>
      <c r="AE63" s="508"/>
      <c r="AF63" s="508"/>
      <c r="AG63" s="508"/>
      <c r="AH63" s="508"/>
      <c r="AI63" s="508"/>
      <c r="AJ63" s="508"/>
      <c r="AK63" s="508"/>
      <c r="AL63" s="508"/>
      <c r="AM63" s="508"/>
      <c r="AN63" s="508"/>
      <c r="AO63" s="508"/>
      <c r="AP63" s="508"/>
      <c r="AQ63" s="508"/>
      <c r="AR63" s="508"/>
      <c r="AS63" s="508"/>
      <c r="AT63" s="508"/>
      <c r="AU63" s="508"/>
      <c r="AV63" s="508"/>
      <c r="AW63" s="508"/>
      <c r="AX63" s="508"/>
    </row>
    <row r="64" spans="1:50" x14ac:dyDescent="0.35">
      <c r="A64" s="508"/>
      <c r="B64" s="508"/>
      <c r="C64" s="508"/>
      <c r="D64" s="508"/>
      <c r="E64" s="508"/>
      <c r="F64" s="508"/>
      <c r="G64" s="508"/>
      <c r="H64" s="508"/>
      <c r="I64" s="508"/>
      <c r="J64" s="508"/>
      <c r="K64" s="508"/>
      <c r="L64" s="508"/>
      <c r="M64" s="508"/>
      <c r="N64" s="508"/>
      <c r="O64" s="508"/>
      <c r="P64" s="508"/>
      <c r="Q64" s="508"/>
      <c r="R64" s="508"/>
      <c r="S64" s="508"/>
      <c r="T64" s="508"/>
      <c r="U64" s="508"/>
      <c r="V64" s="508"/>
      <c r="W64" s="508"/>
      <c r="X64" s="508"/>
      <c r="Y64" s="508"/>
      <c r="Z64" s="508"/>
      <c r="AA64" s="508"/>
      <c r="AB64" s="508"/>
      <c r="AC64" s="508"/>
      <c r="AD64" s="508"/>
      <c r="AE64" s="508"/>
      <c r="AF64" s="508"/>
      <c r="AG64" s="508"/>
      <c r="AH64" s="508"/>
      <c r="AI64" s="508"/>
      <c r="AJ64" s="508"/>
      <c r="AK64" s="508"/>
      <c r="AL64" s="508"/>
      <c r="AM64" s="508"/>
      <c r="AN64" s="508"/>
      <c r="AO64" s="508"/>
      <c r="AP64" s="508"/>
      <c r="AQ64" s="508"/>
      <c r="AR64" s="508"/>
      <c r="AS64" s="508"/>
      <c r="AT64" s="508"/>
      <c r="AU64" s="508"/>
      <c r="AV64" s="508"/>
      <c r="AW64" s="508"/>
      <c r="AX64" s="508"/>
    </row>
    <row r="65" spans="1:50" x14ac:dyDescent="0.35">
      <c r="A65" s="508"/>
      <c r="B65" s="508"/>
      <c r="C65" s="508"/>
      <c r="D65" s="508"/>
      <c r="E65" s="508"/>
      <c r="F65" s="508"/>
      <c r="G65" s="508"/>
      <c r="H65" s="508"/>
      <c r="I65" s="508"/>
      <c r="J65" s="508"/>
      <c r="K65" s="508"/>
      <c r="L65" s="508"/>
      <c r="M65" s="508"/>
      <c r="N65" s="508"/>
      <c r="O65" s="508"/>
      <c r="P65" s="508"/>
      <c r="Q65" s="508"/>
      <c r="R65" s="508"/>
      <c r="S65" s="508"/>
      <c r="T65" s="508"/>
      <c r="U65" s="508"/>
      <c r="V65" s="508"/>
      <c r="W65" s="508"/>
      <c r="X65" s="508"/>
      <c r="Y65" s="508"/>
      <c r="Z65" s="508"/>
      <c r="AA65" s="508"/>
      <c r="AB65" s="508"/>
      <c r="AC65" s="508"/>
      <c r="AD65" s="508"/>
      <c r="AE65" s="508"/>
      <c r="AF65" s="508"/>
      <c r="AG65" s="508"/>
      <c r="AH65" s="508"/>
      <c r="AI65" s="508"/>
      <c r="AJ65" s="508"/>
      <c r="AK65" s="508"/>
      <c r="AL65" s="508"/>
      <c r="AM65" s="508"/>
      <c r="AN65" s="508"/>
      <c r="AO65" s="508"/>
      <c r="AP65" s="508"/>
      <c r="AQ65" s="508"/>
      <c r="AR65" s="508"/>
      <c r="AS65" s="508"/>
      <c r="AT65" s="508"/>
      <c r="AU65" s="508"/>
      <c r="AV65" s="508"/>
      <c r="AW65" s="508"/>
      <c r="AX65" s="508"/>
    </row>
    <row r="66" spans="1:50" x14ac:dyDescent="0.35">
      <c r="A66" s="508"/>
      <c r="B66" s="508"/>
      <c r="C66" s="508"/>
      <c r="D66" s="508"/>
      <c r="E66" s="508"/>
      <c r="F66" s="508"/>
      <c r="G66" s="508"/>
      <c r="H66" s="508"/>
      <c r="I66" s="508"/>
      <c r="J66" s="508"/>
      <c r="K66" s="508"/>
      <c r="L66" s="508"/>
      <c r="M66" s="508"/>
      <c r="N66" s="508"/>
      <c r="O66" s="508"/>
      <c r="P66" s="508"/>
      <c r="Q66" s="508"/>
      <c r="R66" s="508"/>
      <c r="S66" s="508"/>
      <c r="T66" s="508"/>
      <c r="U66" s="508"/>
      <c r="V66" s="508"/>
      <c r="W66" s="508"/>
      <c r="X66" s="508"/>
      <c r="Y66" s="508"/>
      <c r="Z66" s="508"/>
      <c r="AA66" s="508"/>
      <c r="AB66" s="508"/>
      <c r="AC66" s="508"/>
      <c r="AD66" s="508"/>
      <c r="AE66" s="508"/>
      <c r="AF66" s="508"/>
      <c r="AG66" s="508"/>
      <c r="AH66" s="508"/>
      <c r="AI66" s="508"/>
      <c r="AJ66" s="508"/>
      <c r="AK66" s="508"/>
      <c r="AL66" s="508"/>
      <c r="AM66" s="508"/>
      <c r="AN66" s="508"/>
      <c r="AO66" s="508"/>
      <c r="AP66" s="508"/>
      <c r="AQ66" s="508"/>
      <c r="AR66" s="508"/>
      <c r="AS66" s="508"/>
      <c r="AT66" s="508"/>
      <c r="AU66" s="508"/>
      <c r="AV66" s="508"/>
      <c r="AW66" s="508"/>
      <c r="AX66" s="508"/>
    </row>
    <row r="67" spans="1:50" x14ac:dyDescent="0.35">
      <c r="A67" s="508"/>
      <c r="B67" s="508"/>
      <c r="C67" s="508"/>
      <c r="D67" s="508"/>
      <c r="E67" s="508"/>
      <c r="F67" s="508"/>
      <c r="G67" s="508"/>
      <c r="H67" s="508"/>
      <c r="I67" s="508"/>
      <c r="J67" s="508"/>
      <c r="K67" s="508"/>
      <c r="L67" s="508"/>
      <c r="M67" s="508"/>
      <c r="N67" s="508"/>
      <c r="O67" s="508"/>
      <c r="P67" s="508"/>
      <c r="Q67" s="508"/>
      <c r="R67" s="508"/>
      <c r="S67" s="508"/>
      <c r="T67" s="508"/>
      <c r="U67" s="508"/>
      <c r="V67" s="508"/>
      <c r="W67" s="508"/>
      <c r="X67" s="508"/>
      <c r="Y67" s="508"/>
      <c r="Z67" s="508"/>
      <c r="AA67" s="508"/>
      <c r="AB67" s="508"/>
      <c r="AC67" s="508"/>
      <c r="AD67" s="508"/>
      <c r="AE67" s="508"/>
      <c r="AF67" s="508"/>
      <c r="AG67" s="508"/>
      <c r="AH67" s="508"/>
      <c r="AI67" s="508"/>
      <c r="AJ67" s="508"/>
      <c r="AK67" s="508"/>
      <c r="AL67" s="508"/>
      <c r="AM67" s="508"/>
      <c r="AN67" s="508"/>
      <c r="AO67" s="508"/>
      <c r="AP67" s="508"/>
      <c r="AQ67" s="508"/>
      <c r="AR67" s="508"/>
      <c r="AS67" s="508"/>
      <c r="AT67" s="508"/>
      <c r="AU67" s="508"/>
      <c r="AV67" s="508"/>
      <c r="AW67" s="508"/>
      <c r="AX67" s="508"/>
    </row>
    <row r="68" spans="1:50" x14ac:dyDescent="0.35">
      <c r="A68" s="508"/>
      <c r="B68" s="508"/>
      <c r="C68" s="508"/>
      <c r="D68" s="508"/>
      <c r="E68" s="508"/>
      <c r="F68" s="508"/>
      <c r="G68" s="508"/>
      <c r="H68" s="508"/>
      <c r="I68" s="508"/>
      <c r="J68" s="508"/>
      <c r="K68" s="508"/>
      <c r="L68" s="508"/>
      <c r="M68" s="508"/>
      <c r="N68" s="508"/>
      <c r="O68" s="508"/>
      <c r="P68" s="508"/>
      <c r="Q68" s="508"/>
      <c r="R68" s="508"/>
      <c r="S68" s="508"/>
      <c r="T68" s="508"/>
      <c r="U68" s="508"/>
      <c r="V68" s="508"/>
      <c r="W68" s="508"/>
      <c r="X68" s="508"/>
      <c r="Y68" s="508"/>
      <c r="Z68" s="508"/>
      <c r="AA68" s="508"/>
      <c r="AB68" s="508"/>
      <c r="AC68" s="508"/>
      <c r="AD68" s="508"/>
      <c r="AE68" s="508"/>
      <c r="AF68" s="508"/>
      <c r="AG68" s="508"/>
      <c r="AH68" s="508"/>
      <c r="AI68" s="508"/>
      <c r="AJ68" s="508"/>
      <c r="AK68" s="508"/>
      <c r="AL68" s="508"/>
      <c r="AM68" s="508"/>
      <c r="AN68" s="508"/>
      <c r="AO68" s="508"/>
      <c r="AP68" s="508"/>
      <c r="AQ68" s="508"/>
      <c r="AR68" s="508"/>
      <c r="AS68" s="508"/>
      <c r="AT68" s="508"/>
      <c r="AU68" s="508"/>
      <c r="AV68" s="508"/>
      <c r="AW68" s="508"/>
      <c r="AX68" s="508"/>
    </row>
    <row r="69" spans="1:50" x14ac:dyDescent="0.35">
      <c r="A69" s="508"/>
      <c r="B69" s="508"/>
      <c r="C69" s="508"/>
      <c r="D69" s="508"/>
      <c r="E69" s="508"/>
      <c r="F69" s="508"/>
      <c r="G69" s="508"/>
      <c r="H69" s="508"/>
      <c r="I69" s="508"/>
      <c r="J69" s="508"/>
      <c r="K69" s="508"/>
      <c r="L69" s="508"/>
      <c r="M69" s="508"/>
      <c r="N69" s="508"/>
      <c r="O69" s="508"/>
      <c r="P69" s="508"/>
      <c r="Q69" s="508"/>
      <c r="R69" s="508"/>
      <c r="S69" s="508"/>
      <c r="T69" s="508"/>
      <c r="U69" s="508"/>
      <c r="V69" s="508"/>
      <c r="W69" s="508"/>
      <c r="X69" s="508"/>
      <c r="Y69" s="508"/>
      <c r="Z69" s="508"/>
      <c r="AA69" s="508"/>
      <c r="AB69" s="508"/>
      <c r="AC69" s="508"/>
      <c r="AD69" s="508"/>
      <c r="AE69" s="508"/>
      <c r="AF69" s="508"/>
      <c r="AG69" s="508"/>
      <c r="AH69" s="508"/>
      <c r="AI69" s="508"/>
      <c r="AJ69" s="508"/>
      <c r="AK69" s="508"/>
      <c r="AL69" s="508"/>
      <c r="AM69" s="508"/>
      <c r="AN69" s="508"/>
      <c r="AO69" s="508"/>
      <c r="AP69" s="508"/>
      <c r="AQ69" s="508"/>
      <c r="AR69" s="508"/>
      <c r="AS69" s="508"/>
      <c r="AT69" s="508"/>
      <c r="AU69" s="508"/>
      <c r="AV69" s="508"/>
      <c r="AW69" s="508"/>
      <c r="AX69" s="508"/>
    </row>
    <row r="70" spans="1:50" x14ac:dyDescent="0.35">
      <c r="A70" s="508"/>
      <c r="B70" s="508"/>
      <c r="C70" s="508"/>
      <c r="D70" s="508"/>
      <c r="E70" s="508"/>
      <c r="F70" s="508"/>
      <c r="G70" s="508"/>
      <c r="H70" s="508"/>
      <c r="I70" s="508"/>
      <c r="J70" s="508"/>
      <c r="K70" s="508"/>
      <c r="L70" s="508"/>
      <c r="M70" s="508"/>
      <c r="N70" s="508"/>
      <c r="O70" s="508"/>
      <c r="P70" s="508"/>
      <c r="Q70" s="508"/>
      <c r="R70" s="508"/>
      <c r="S70" s="508"/>
      <c r="T70" s="508"/>
      <c r="U70" s="508"/>
      <c r="V70" s="508"/>
      <c r="W70" s="508"/>
      <c r="X70" s="508"/>
      <c r="Y70" s="508"/>
      <c r="Z70" s="508"/>
      <c r="AA70" s="508"/>
      <c r="AB70" s="508"/>
      <c r="AC70" s="508"/>
      <c r="AD70" s="508"/>
      <c r="AE70" s="508"/>
      <c r="AF70" s="508"/>
      <c r="AG70" s="508"/>
      <c r="AH70" s="508"/>
      <c r="AI70" s="508"/>
      <c r="AJ70" s="508"/>
      <c r="AK70" s="508"/>
      <c r="AL70" s="508"/>
      <c r="AM70" s="508"/>
      <c r="AN70" s="508"/>
      <c r="AO70" s="508"/>
      <c r="AP70" s="508"/>
      <c r="AQ70" s="508"/>
      <c r="AR70" s="508"/>
      <c r="AS70" s="508"/>
      <c r="AT70" s="508"/>
      <c r="AU70" s="508"/>
      <c r="AV70" s="508"/>
      <c r="AW70" s="508"/>
      <c r="AX70" s="508"/>
    </row>
    <row r="71" spans="1:50" x14ac:dyDescent="0.35">
      <c r="A71" s="508"/>
      <c r="B71" s="508"/>
      <c r="C71" s="508"/>
      <c r="D71" s="508"/>
      <c r="E71" s="508"/>
      <c r="F71" s="508"/>
      <c r="G71" s="508"/>
      <c r="H71" s="508"/>
      <c r="I71" s="508"/>
      <c r="J71" s="508"/>
      <c r="K71" s="508"/>
      <c r="L71" s="508"/>
      <c r="M71" s="508"/>
      <c r="N71" s="508"/>
      <c r="O71" s="508"/>
      <c r="P71" s="508"/>
      <c r="Q71" s="508"/>
      <c r="R71" s="508"/>
      <c r="S71" s="508"/>
      <c r="T71" s="508"/>
      <c r="U71" s="508"/>
      <c r="V71" s="508"/>
      <c r="W71" s="508"/>
      <c r="X71" s="508"/>
      <c r="Y71" s="508"/>
      <c r="Z71" s="508"/>
      <c r="AA71" s="508"/>
      <c r="AB71" s="508"/>
      <c r="AC71" s="508"/>
      <c r="AD71" s="508"/>
      <c r="AE71" s="508"/>
      <c r="AF71" s="508"/>
      <c r="AG71" s="508"/>
      <c r="AH71" s="508"/>
      <c r="AI71" s="508"/>
      <c r="AJ71" s="508"/>
      <c r="AK71" s="508"/>
      <c r="AL71" s="508"/>
      <c r="AM71" s="508"/>
      <c r="AN71" s="508"/>
      <c r="AO71" s="508"/>
      <c r="AP71" s="508"/>
      <c r="AQ71" s="508"/>
      <c r="AR71" s="508"/>
      <c r="AS71" s="508"/>
      <c r="AT71" s="508"/>
      <c r="AU71" s="508"/>
      <c r="AV71" s="508"/>
      <c r="AW71" s="508"/>
      <c r="AX71" s="508"/>
    </row>
    <row r="72" spans="1:50" x14ac:dyDescent="0.35">
      <c r="A72" s="508"/>
      <c r="B72" s="508"/>
      <c r="C72" s="508"/>
      <c r="D72" s="508"/>
      <c r="E72" s="508"/>
      <c r="F72" s="508"/>
      <c r="G72" s="508"/>
      <c r="H72" s="508"/>
      <c r="I72" s="508"/>
      <c r="J72" s="508"/>
      <c r="K72" s="508"/>
      <c r="L72" s="508"/>
      <c r="M72" s="508"/>
      <c r="N72" s="508"/>
      <c r="O72" s="508"/>
      <c r="P72" s="508"/>
      <c r="Q72" s="508"/>
      <c r="R72" s="508"/>
      <c r="S72" s="508"/>
      <c r="T72" s="508"/>
      <c r="U72" s="508"/>
      <c r="V72" s="508"/>
      <c r="W72" s="508"/>
      <c r="X72" s="508"/>
      <c r="Y72" s="508"/>
      <c r="Z72" s="508"/>
      <c r="AA72" s="508"/>
      <c r="AB72" s="508"/>
      <c r="AC72" s="508"/>
      <c r="AD72" s="508"/>
      <c r="AE72" s="508"/>
      <c r="AF72" s="508"/>
      <c r="AG72" s="508"/>
      <c r="AH72" s="508"/>
      <c r="AI72" s="508"/>
      <c r="AJ72" s="508"/>
      <c r="AK72" s="508"/>
      <c r="AL72" s="508"/>
      <c r="AM72" s="508"/>
      <c r="AN72" s="508"/>
      <c r="AO72" s="508"/>
      <c r="AP72" s="508"/>
      <c r="AQ72" s="508"/>
      <c r="AR72" s="508"/>
      <c r="AS72" s="508"/>
      <c r="AT72" s="508"/>
      <c r="AU72" s="508"/>
      <c r="AV72" s="508"/>
      <c r="AW72" s="508"/>
      <c r="AX72" s="508"/>
    </row>
    <row r="73" spans="1:50" x14ac:dyDescent="0.35">
      <c r="A73" s="508"/>
      <c r="B73" s="508"/>
      <c r="C73" s="508"/>
      <c r="D73" s="508"/>
      <c r="E73" s="508"/>
      <c r="F73" s="508"/>
      <c r="G73" s="508"/>
      <c r="H73" s="508"/>
      <c r="I73" s="508"/>
      <c r="J73" s="508"/>
      <c r="K73" s="508"/>
      <c r="L73" s="508"/>
      <c r="M73" s="508"/>
      <c r="N73" s="508"/>
      <c r="O73" s="508"/>
      <c r="P73" s="508"/>
      <c r="Q73" s="508"/>
      <c r="R73" s="508"/>
      <c r="S73" s="508"/>
      <c r="T73" s="508"/>
      <c r="U73" s="508"/>
      <c r="V73" s="508"/>
      <c r="W73" s="508"/>
      <c r="X73" s="508"/>
      <c r="Y73" s="508"/>
      <c r="Z73" s="508"/>
      <c r="AA73" s="508"/>
      <c r="AB73" s="508"/>
      <c r="AC73" s="508"/>
      <c r="AD73" s="508"/>
      <c r="AE73" s="508"/>
      <c r="AF73" s="508"/>
      <c r="AG73" s="508"/>
      <c r="AH73" s="508"/>
      <c r="AI73" s="508"/>
      <c r="AJ73" s="508"/>
      <c r="AK73" s="508"/>
      <c r="AL73" s="508"/>
      <c r="AM73" s="508"/>
      <c r="AN73" s="508"/>
      <c r="AO73" s="508"/>
      <c r="AP73" s="508"/>
      <c r="AQ73" s="508"/>
      <c r="AR73" s="508"/>
      <c r="AS73" s="508"/>
      <c r="AT73" s="508"/>
      <c r="AU73" s="508"/>
      <c r="AV73" s="508"/>
      <c r="AW73" s="508"/>
      <c r="AX73" s="508"/>
    </row>
    <row r="74" spans="1:50" x14ac:dyDescent="0.35">
      <c r="A74" s="508"/>
      <c r="B74" s="508"/>
      <c r="C74" s="508"/>
      <c r="D74" s="508"/>
      <c r="E74" s="508"/>
      <c r="F74" s="508"/>
      <c r="G74" s="508"/>
      <c r="H74" s="508"/>
      <c r="I74" s="508"/>
      <c r="J74" s="508"/>
      <c r="K74" s="508"/>
      <c r="L74" s="508"/>
      <c r="M74" s="508"/>
      <c r="N74" s="508"/>
      <c r="O74" s="508"/>
      <c r="P74" s="508"/>
      <c r="Q74" s="508"/>
      <c r="R74" s="508"/>
      <c r="S74" s="508"/>
      <c r="T74" s="508"/>
      <c r="U74" s="508"/>
      <c r="V74" s="508"/>
      <c r="W74" s="508"/>
      <c r="X74" s="508"/>
      <c r="Y74" s="508"/>
      <c r="Z74" s="508"/>
      <c r="AA74" s="508"/>
      <c r="AB74" s="508"/>
      <c r="AC74" s="508"/>
      <c r="AD74" s="508"/>
      <c r="AE74" s="508"/>
      <c r="AF74" s="508"/>
      <c r="AG74" s="508"/>
      <c r="AH74" s="508"/>
      <c r="AI74" s="508"/>
      <c r="AJ74" s="508"/>
      <c r="AK74" s="508"/>
      <c r="AL74" s="508"/>
      <c r="AM74" s="508"/>
      <c r="AN74" s="508"/>
      <c r="AO74" s="508"/>
      <c r="AP74" s="508"/>
      <c r="AQ74" s="508"/>
      <c r="AR74" s="508"/>
      <c r="AS74" s="508"/>
      <c r="AT74" s="508"/>
      <c r="AU74" s="508"/>
      <c r="AV74" s="508"/>
      <c r="AW74" s="508"/>
      <c r="AX74" s="508"/>
    </row>
    <row r="75" spans="1:50" x14ac:dyDescent="0.35">
      <c r="A75" s="508"/>
      <c r="B75" s="508"/>
      <c r="C75" s="508"/>
      <c r="D75" s="508"/>
      <c r="E75" s="508"/>
      <c r="F75" s="508"/>
      <c r="G75" s="508"/>
      <c r="H75" s="508"/>
      <c r="I75" s="508"/>
      <c r="J75" s="508"/>
      <c r="K75" s="508"/>
      <c r="L75" s="508"/>
      <c r="M75" s="508"/>
      <c r="N75" s="508"/>
      <c r="O75" s="508"/>
      <c r="P75" s="508"/>
      <c r="Q75" s="508"/>
      <c r="R75" s="508"/>
      <c r="S75" s="508"/>
      <c r="T75" s="508"/>
      <c r="U75" s="508"/>
      <c r="V75" s="508"/>
      <c r="W75" s="508"/>
      <c r="X75" s="508"/>
      <c r="Y75" s="508"/>
      <c r="Z75" s="508"/>
      <c r="AA75" s="508"/>
      <c r="AB75" s="508"/>
      <c r="AC75" s="508"/>
      <c r="AD75" s="508"/>
      <c r="AE75" s="508"/>
      <c r="AF75" s="508"/>
      <c r="AG75" s="508"/>
      <c r="AH75" s="508"/>
      <c r="AI75" s="508"/>
      <c r="AJ75" s="508"/>
      <c r="AK75" s="508"/>
      <c r="AL75" s="508"/>
      <c r="AM75" s="508"/>
      <c r="AN75" s="508"/>
      <c r="AO75" s="508"/>
      <c r="AP75" s="508"/>
      <c r="AQ75" s="508"/>
      <c r="AR75" s="508"/>
      <c r="AS75" s="508"/>
      <c r="AT75" s="508"/>
      <c r="AU75" s="508"/>
      <c r="AV75" s="508"/>
      <c r="AW75" s="508"/>
      <c r="AX75" s="508"/>
    </row>
    <row r="76" spans="1:50" x14ac:dyDescent="0.35">
      <c r="A76" s="508"/>
      <c r="B76" s="508"/>
      <c r="C76" s="508"/>
      <c r="D76" s="508"/>
      <c r="E76" s="508"/>
      <c r="F76" s="508"/>
      <c r="G76" s="508"/>
      <c r="H76" s="508"/>
      <c r="I76" s="508"/>
      <c r="J76" s="508"/>
      <c r="K76" s="508"/>
      <c r="L76" s="508"/>
      <c r="M76" s="508"/>
      <c r="N76" s="508"/>
      <c r="O76" s="508"/>
      <c r="P76" s="508"/>
      <c r="Q76" s="508"/>
      <c r="R76" s="508"/>
      <c r="S76" s="508"/>
      <c r="T76" s="508"/>
      <c r="U76" s="508"/>
      <c r="V76" s="508"/>
      <c r="W76" s="508"/>
      <c r="X76" s="508"/>
      <c r="Y76" s="508"/>
      <c r="Z76" s="508"/>
      <c r="AA76" s="508"/>
      <c r="AB76" s="508"/>
      <c r="AC76" s="508"/>
      <c r="AD76" s="508"/>
      <c r="AE76" s="508"/>
      <c r="AF76" s="508"/>
      <c r="AG76" s="508"/>
      <c r="AH76" s="508"/>
      <c r="AI76" s="508"/>
      <c r="AJ76" s="508"/>
      <c r="AK76" s="508"/>
      <c r="AL76" s="508"/>
      <c r="AM76" s="508"/>
      <c r="AN76" s="508"/>
      <c r="AO76" s="508"/>
      <c r="AP76" s="508"/>
      <c r="AQ76" s="508"/>
      <c r="AR76" s="508"/>
      <c r="AS76" s="508"/>
      <c r="AT76" s="508"/>
      <c r="AU76" s="508"/>
      <c r="AV76" s="508"/>
      <c r="AW76" s="508"/>
      <c r="AX76" s="508"/>
    </row>
    <row r="77" spans="1:50" x14ac:dyDescent="0.35">
      <c r="A77" s="508"/>
      <c r="B77" s="508"/>
      <c r="C77" s="508"/>
      <c r="D77" s="508"/>
      <c r="E77" s="508"/>
      <c r="F77" s="508"/>
      <c r="G77" s="508"/>
      <c r="H77" s="508"/>
      <c r="I77" s="508"/>
      <c r="J77" s="508"/>
      <c r="K77" s="508"/>
      <c r="L77" s="508"/>
      <c r="M77" s="508"/>
      <c r="N77" s="508"/>
      <c r="O77" s="508"/>
      <c r="P77" s="508"/>
      <c r="Q77" s="508"/>
      <c r="R77" s="508"/>
      <c r="S77" s="508"/>
      <c r="T77" s="508"/>
      <c r="U77" s="508"/>
      <c r="V77" s="508"/>
      <c r="W77" s="508"/>
      <c r="X77" s="508"/>
      <c r="Y77" s="508"/>
      <c r="Z77" s="508"/>
      <c r="AA77" s="508"/>
      <c r="AB77" s="508"/>
      <c r="AC77" s="508"/>
      <c r="AD77" s="508"/>
      <c r="AE77" s="508"/>
      <c r="AF77" s="508"/>
      <c r="AG77" s="508"/>
      <c r="AH77" s="508"/>
      <c r="AI77" s="508"/>
      <c r="AJ77" s="508"/>
      <c r="AK77" s="508"/>
      <c r="AL77" s="508"/>
      <c r="AM77" s="508"/>
      <c r="AN77" s="508"/>
      <c r="AO77" s="508"/>
      <c r="AP77" s="508"/>
      <c r="AQ77" s="508"/>
      <c r="AR77" s="508"/>
      <c r="AS77" s="508"/>
      <c r="AT77" s="508"/>
      <c r="AU77" s="508"/>
      <c r="AV77" s="508"/>
      <c r="AW77" s="508"/>
      <c r="AX77" s="508"/>
    </row>
    <row r="78" spans="1:50" x14ac:dyDescent="0.35">
      <c r="A78" s="508"/>
      <c r="B78" s="508"/>
      <c r="C78" s="508"/>
      <c r="D78" s="508"/>
      <c r="E78" s="508"/>
      <c r="F78" s="508"/>
      <c r="G78" s="508"/>
      <c r="H78" s="508"/>
      <c r="I78" s="508"/>
      <c r="J78" s="508"/>
      <c r="K78" s="508"/>
      <c r="L78" s="508"/>
      <c r="M78" s="508"/>
      <c r="N78" s="508"/>
      <c r="O78" s="508"/>
      <c r="P78" s="508"/>
      <c r="Q78" s="508"/>
      <c r="R78" s="508"/>
      <c r="S78" s="508"/>
      <c r="T78" s="508"/>
      <c r="U78" s="508"/>
      <c r="V78" s="508"/>
      <c r="W78" s="508"/>
      <c r="X78" s="508"/>
      <c r="Y78" s="508"/>
      <c r="Z78" s="508"/>
      <c r="AA78" s="508"/>
      <c r="AB78" s="508"/>
      <c r="AC78" s="508"/>
      <c r="AD78" s="508"/>
      <c r="AE78" s="508"/>
      <c r="AF78" s="508"/>
      <c r="AG78" s="508"/>
      <c r="AH78" s="508"/>
      <c r="AI78" s="508"/>
      <c r="AJ78" s="508"/>
      <c r="AK78" s="508"/>
      <c r="AL78" s="508"/>
      <c r="AM78" s="508"/>
      <c r="AN78" s="508"/>
      <c r="AO78" s="508"/>
      <c r="AP78" s="508"/>
      <c r="AQ78" s="508"/>
      <c r="AR78" s="508"/>
      <c r="AS78" s="508"/>
      <c r="AT78" s="508"/>
      <c r="AU78" s="508"/>
      <c r="AV78" s="508"/>
      <c r="AW78" s="508"/>
      <c r="AX78" s="508"/>
    </row>
    <row r="79" spans="1:50" x14ac:dyDescent="0.35">
      <c r="A79" s="508"/>
      <c r="B79" s="508"/>
      <c r="C79" s="508"/>
      <c r="D79" s="508"/>
      <c r="E79" s="508"/>
      <c r="F79" s="508"/>
      <c r="G79" s="508"/>
      <c r="H79" s="508"/>
      <c r="I79" s="508"/>
      <c r="J79" s="508"/>
      <c r="K79" s="508"/>
      <c r="L79" s="508"/>
      <c r="M79" s="508"/>
      <c r="N79" s="508"/>
      <c r="O79" s="508"/>
      <c r="P79" s="508"/>
      <c r="Q79" s="508"/>
      <c r="R79" s="508"/>
      <c r="S79" s="508"/>
      <c r="T79" s="508"/>
      <c r="U79" s="508"/>
      <c r="V79" s="508"/>
      <c r="W79" s="508"/>
      <c r="X79" s="508"/>
      <c r="Y79" s="508"/>
      <c r="Z79" s="508"/>
      <c r="AA79" s="508"/>
      <c r="AB79" s="508"/>
      <c r="AC79" s="508"/>
      <c r="AD79" s="508"/>
      <c r="AE79" s="508"/>
      <c r="AF79" s="508"/>
      <c r="AG79" s="508"/>
      <c r="AH79" s="508"/>
      <c r="AI79" s="508"/>
      <c r="AJ79" s="508"/>
      <c r="AK79" s="508"/>
      <c r="AL79" s="508"/>
      <c r="AM79" s="508"/>
      <c r="AN79" s="508"/>
      <c r="AO79" s="508"/>
      <c r="AP79" s="508"/>
      <c r="AQ79" s="508"/>
      <c r="AR79" s="508"/>
      <c r="AS79" s="508"/>
      <c r="AT79" s="508"/>
      <c r="AU79" s="508"/>
      <c r="AV79" s="508"/>
      <c r="AW79" s="508"/>
      <c r="AX79" s="508"/>
    </row>
    <row r="80" spans="1:50" x14ac:dyDescent="0.35">
      <c r="A80" s="508"/>
      <c r="B80" s="508"/>
      <c r="C80" s="508"/>
      <c r="D80" s="508"/>
      <c r="E80" s="508"/>
      <c r="F80" s="508"/>
      <c r="G80" s="508"/>
      <c r="H80" s="508"/>
      <c r="I80" s="508"/>
      <c r="J80" s="508"/>
      <c r="K80" s="508"/>
      <c r="L80" s="508"/>
      <c r="M80" s="508"/>
      <c r="N80" s="508"/>
      <c r="O80" s="508"/>
      <c r="P80" s="508"/>
      <c r="Q80" s="508"/>
      <c r="R80" s="508"/>
      <c r="S80" s="508"/>
      <c r="T80" s="508"/>
      <c r="U80" s="508"/>
      <c r="V80" s="508"/>
      <c r="W80" s="508"/>
      <c r="X80" s="508"/>
      <c r="Y80" s="508"/>
      <c r="Z80" s="508"/>
      <c r="AA80" s="508"/>
      <c r="AB80" s="508"/>
      <c r="AC80" s="508"/>
      <c r="AD80" s="508"/>
      <c r="AE80" s="508"/>
      <c r="AF80" s="508"/>
      <c r="AG80" s="508"/>
      <c r="AH80" s="508"/>
      <c r="AI80" s="508"/>
      <c r="AJ80" s="508"/>
      <c r="AK80" s="508"/>
      <c r="AL80" s="508"/>
      <c r="AM80" s="508"/>
      <c r="AN80" s="508"/>
      <c r="AO80" s="508"/>
      <c r="AP80" s="508"/>
      <c r="AQ80" s="508"/>
      <c r="AR80" s="508"/>
      <c r="AS80" s="508"/>
      <c r="AT80" s="508"/>
      <c r="AU80" s="508"/>
      <c r="AV80" s="508"/>
      <c r="AW80" s="508"/>
      <c r="AX80" s="508"/>
    </row>
    <row r="81" spans="1:50" x14ac:dyDescent="0.35">
      <c r="A81" s="508"/>
      <c r="B81" s="508"/>
      <c r="C81" s="508"/>
      <c r="D81" s="508"/>
      <c r="E81" s="508"/>
      <c r="F81" s="508"/>
      <c r="G81" s="508"/>
      <c r="H81" s="508"/>
      <c r="I81" s="508"/>
      <c r="J81" s="508"/>
      <c r="K81" s="508"/>
      <c r="L81" s="508"/>
      <c r="M81" s="508"/>
      <c r="N81" s="508"/>
      <c r="O81" s="508"/>
      <c r="P81" s="508"/>
      <c r="Q81" s="508"/>
      <c r="R81" s="508"/>
      <c r="S81" s="508"/>
      <c r="T81" s="508"/>
      <c r="U81" s="508"/>
      <c r="V81" s="508"/>
      <c r="W81" s="508"/>
      <c r="X81" s="508"/>
      <c r="Y81" s="508"/>
      <c r="Z81" s="508"/>
      <c r="AA81" s="508"/>
      <c r="AB81" s="508"/>
      <c r="AC81" s="508"/>
      <c r="AD81" s="508"/>
      <c r="AE81" s="508"/>
      <c r="AF81" s="508"/>
      <c r="AG81" s="508"/>
      <c r="AH81" s="508"/>
      <c r="AI81" s="508"/>
      <c r="AJ81" s="508"/>
      <c r="AK81" s="508"/>
      <c r="AL81" s="508"/>
      <c r="AM81" s="508"/>
      <c r="AN81" s="508"/>
      <c r="AO81" s="508"/>
      <c r="AP81" s="508"/>
      <c r="AQ81" s="508"/>
      <c r="AR81" s="508"/>
      <c r="AS81" s="508"/>
      <c r="AT81" s="508"/>
      <c r="AU81" s="508"/>
      <c r="AV81" s="508"/>
      <c r="AW81" s="508"/>
      <c r="AX81" s="508"/>
    </row>
    <row r="82" spans="1:50" x14ac:dyDescent="0.35">
      <c r="A82" s="508"/>
      <c r="B82" s="508"/>
      <c r="C82" s="508"/>
      <c r="D82" s="508"/>
      <c r="E82" s="508"/>
      <c r="F82" s="508"/>
      <c r="G82" s="508"/>
      <c r="H82" s="508"/>
      <c r="I82" s="508"/>
      <c r="J82" s="508"/>
      <c r="K82" s="508"/>
      <c r="L82" s="508"/>
      <c r="M82" s="508"/>
      <c r="N82" s="508"/>
      <c r="O82" s="508"/>
      <c r="P82" s="508"/>
      <c r="Q82" s="508"/>
      <c r="R82" s="508"/>
      <c r="S82" s="508"/>
      <c r="T82" s="508"/>
      <c r="U82" s="508"/>
      <c r="V82" s="508"/>
      <c r="W82" s="508"/>
      <c r="X82" s="508"/>
      <c r="Y82" s="508"/>
      <c r="Z82" s="508"/>
      <c r="AA82" s="508"/>
      <c r="AB82" s="508"/>
      <c r="AC82" s="508"/>
      <c r="AD82" s="508"/>
      <c r="AE82" s="508"/>
      <c r="AF82" s="508"/>
      <c r="AG82" s="508"/>
      <c r="AH82" s="508"/>
      <c r="AI82" s="508"/>
      <c r="AJ82" s="508"/>
      <c r="AK82" s="508"/>
      <c r="AL82" s="508"/>
      <c r="AM82" s="508"/>
      <c r="AN82" s="508"/>
      <c r="AO82" s="508"/>
      <c r="AP82" s="508"/>
      <c r="AQ82" s="508"/>
      <c r="AR82" s="508"/>
      <c r="AS82" s="508"/>
      <c r="AT82" s="508"/>
      <c r="AU82" s="508"/>
      <c r="AV82" s="508"/>
      <c r="AW82" s="508"/>
      <c r="AX82" s="508"/>
    </row>
    <row r="83" spans="1:50" x14ac:dyDescent="0.35">
      <c r="A83" s="508"/>
      <c r="B83" s="508"/>
      <c r="C83" s="508"/>
      <c r="D83" s="508"/>
      <c r="E83" s="508"/>
      <c r="F83" s="508"/>
      <c r="G83" s="508"/>
      <c r="H83" s="508"/>
      <c r="I83" s="508"/>
      <c r="J83" s="508"/>
      <c r="K83" s="508"/>
      <c r="L83" s="508"/>
      <c r="M83" s="508"/>
      <c r="N83" s="508"/>
      <c r="O83" s="508"/>
      <c r="P83" s="508"/>
      <c r="Q83" s="508"/>
      <c r="R83" s="508"/>
      <c r="S83" s="508"/>
      <c r="T83" s="508"/>
      <c r="U83" s="508"/>
      <c r="V83" s="508"/>
      <c r="W83" s="508"/>
      <c r="X83" s="508"/>
      <c r="Y83" s="508"/>
      <c r="Z83" s="508"/>
      <c r="AA83" s="508"/>
      <c r="AB83" s="508"/>
      <c r="AC83" s="508"/>
      <c r="AD83" s="508"/>
      <c r="AE83" s="508"/>
      <c r="AF83" s="508"/>
      <c r="AG83" s="508"/>
      <c r="AH83" s="508"/>
      <c r="AI83" s="508"/>
      <c r="AJ83" s="508"/>
      <c r="AK83" s="508"/>
      <c r="AL83" s="508"/>
      <c r="AM83" s="508"/>
      <c r="AN83" s="508"/>
      <c r="AO83" s="508"/>
      <c r="AP83" s="508"/>
      <c r="AQ83" s="508"/>
      <c r="AR83" s="508"/>
      <c r="AS83" s="508"/>
      <c r="AT83" s="508"/>
      <c r="AU83" s="508"/>
      <c r="AV83" s="508"/>
      <c r="AW83" s="508"/>
      <c r="AX83" s="508"/>
    </row>
    <row r="84" spans="1:50" x14ac:dyDescent="0.35">
      <c r="A84" s="508"/>
      <c r="B84" s="508"/>
      <c r="C84" s="508"/>
      <c r="D84" s="508"/>
      <c r="E84" s="508"/>
      <c r="F84" s="508"/>
      <c r="G84" s="508"/>
      <c r="H84" s="508"/>
      <c r="I84" s="508"/>
      <c r="J84" s="508"/>
      <c r="K84" s="508"/>
      <c r="L84" s="508"/>
      <c r="M84" s="508"/>
      <c r="N84" s="508"/>
      <c r="O84" s="508"/>
      <c r="P84" s="508"/>
      <c r="Q84" s="508"/>
      <c r="R84" s="508"/>
      <c r="S84" s="508"/>
      <c r="T84" s="508"/>
      <c r="U84" s="508"/>
      <c r="V84" s="508"/>
      <c r="W84" s="508"/>
      <c r="X84" s="508"/>
      <c r="Y84" s="508"/>
      <c r="Z84" s="508"/>
      <c r="AA84" s="508"/>
      <c r="AB84" s="508"/>
      <c r="AC84" s="508"/>
      <c r="AD84" s="508"/>
      <c r="AE84" s="508"/>
      <c r="AF84" s="508"/>
      <c r="AG84" s="508"/>
      <c r="AH84" s="508"/>
      <c r="AI84" s="508"/>
      <c r="AJ84" s="508"/>
      <c r="AK84" s="508"/>
      <c r="AL84" s="508"/>
      <c r="AM84" s="508"/>
      <c r="AN84" s="508"/>
      <c r="AO84" s="508"/>
      <c r="AP84" s="508"/>
      <c r="AQ84" s="508"/>
      <c r="AR84" s="508"/>
      <c r="AS84" s="508"/>
      <c r="AT84" s="508"/>
      <c r="AU84" s="508"/>
      <c r="AV84" s="508"/>
      <c r="AW84" s="508"/>
      <c r="AX84" s="508"/>
    </row>
    <row r="85" spans="1:50" x14ac:dyDescent="0.35">
      <c r="A85" s="508"/>
      <c r="B85" s="508"/>
      <c r="C85" s="508"/>
      <c r="D85" s="508"/>
      <c r="E85" s="508"/>
      <c r="F85" s="508"/>
      <c r="G85" s="508"/>
      <c r="H85" s="508"/>
      <c r="I85" s="508"/>
      <c r="J85" s="508"/>
      <c r="K85" s="508"/>
      <c r="L85" s="508"/>
      <c r="M85" s="508"/>
      <c r="N85" s="508"/>
      <c r="O85" s="508"/>
      <c r="P85" s="508"/>
      <c r="Q85" s="508"/>
      <c r="R85" s="508"/>
      <c r="S85" s="508"/>
      <c r="T85" s="508"/>
      <c r="U85" s="508"/>
      <c r="V85" s="508"/>
      <c r="W85" s="508"/>
      <c r="X85" s="508"/>
      <c r="Y85" s="508"/>
      <c r="Z85" s="508"/>
      <c r="AA85" s="508"/>
      <c r="AB85" s="508"/>
      <c r="AC85" s="508"/>
      <c r="AD85" s="508"/>
      <c r="AE85" s="508"/>
      <c r="AF85" s="508"/>
      <c r="AG85" s="508"/>
      <c r="AH85" s="508"/>
      <c r="AI85" s="508"/>
      <c r="AJ85" s="508"/>
      <c r="AK85" s="508"/>
      <c r="AL85" s="508"/>
      <c r="AM85" s="508"/>
      <c r="AN85" s="508"/>
      <c r="AO85" s="508"/>
      <c r="AP85" s="508"/>
      <c r="AQ85" s="508"/>
      <c r="AR85" s="508"/>
      <c r="AS85" s="508"/>
      <c r="AT85" s="508"/>
      <c r="AU85" s="508"/>
      <c r="AV85" s="508"/>
      <c r="AW85" s="508"/>
      <c r="AX85" s="508"/>
    </row>
    <row r="86" spans="1:50" x14ac:dyDescent="0.35">
      <c r="A86" s="508"/>
      <c r="B86" s="508"/>
      <c r="C86" s="508"/>
      <c r="D86" s="508"/>
      <c r="E86" s="508"/>
      <c r="F86" s="508"/>
      <c r="G86" s="508"/>
      <c r="H86" s="508"/>
      <c r="I86" s="508"/>
      <c r="J86" s="508"/>
      <c r="K86" s="508"/>
      <c r="L86" s="508"/>
      <c r="M86" s="508"/>
      <c r="N86" s="508"/>
      <c r="O86" s="508"/>
      <c r="P86" s="508"/>
      <c r="Q86" s="508"/>
      <c r="R86" s="508"/>
      <c r="S86" s="508"/>
      <c r="T86" s="508"/>
      <c r="U86" s="508"/>
      <c r="V86" s="508"/>
      <c r="W86" s="508"/>
      <c r="X86" s="508"/>
      <c r="Y86" s="508"/>
      <c r="Z86" s="508"/>
      <c r="AA86" s="508"/>
      <c r="AB86" s="508"/>
      <c r="AC86" s="508"/>
      <c r="AD86" s="508"/>
      <c r="AE86" s="508"/>
      <c r="AF86" s="508"/>
      <c r="AG86" s="508"/>
      <c r="AH86" s="508"/>
      <c r="AI86" s="508"/>
      <c r="AJ86" s="508"/>
      <c r="AK86" s="508"/>
      <c r="AL86" s="508"/>
      <c r="AM86" s="508"/>
      <c r="AN86" s="508"/>
      <c r="AO86" s="508"/>
      <c r="AP86" s="508"/>
      <c r="AQ86" s="508"/>
      <c r="AR86" s="508"/>
      <c r="AS86" s="508"/>
      <c r="AT86" s="508"/>
      <c r="AU86" s="508"/>
      <c r="AV86" s="508"/>
      <c r="AW86" s="508"/>
      <c r="AX86" s="508"/>
    </row>
    <row r="87" spans="1:50" x14ac:dyDescent="0.35">
      <c r="A87" s="508"/>
      <c r="B87" s="508"/>
      <c r="C87" s="508"/>
      <c r="D87" s="508"/>
      <c r="E87" s="508"/>
      <c r="F87" s="508"/>
      <c r="G87" s="508"/>
      <c r="H87" s="508"/>
      <c r="I87" s="508"/>
      <c r="J87" s="508"/>
      <c r="K87" s="508"/>
      <c r="L87" s="508"/>
      <c r="M87" s="508"/>
      <c r="N87" s="508"/>
      <c r="O87" s="508"/>
      <c r="P87" s="508"/>
      <c r="Q87" s="508"/>
      <c r="R87" s="508"/>
      <c r="S87" s="508"/>
      <c r="T87" s="508"/>
      <c r="U87" s="508"/>
      <c r="V87" s="508"/>
      <c r="W87" s="508"/>
      <c r="X87" s="508"/>
      <c r="Y87" s="508"/>
      <c r="Z87" s="508"/>
      <c r="AA87" s="508"/>
      <c r="AB87" s="508"/>
      <c r="AC87" s="508"/>
      <c r="AD87" s="508"/>
      <c r="AE87" s="508"/>
      <c r="AF87" s="508"/>
      <c r="AG87" s="508"/>
      <c r="AH87" s="508"/>
      <c r="AI87" s="508"/>
      <c r="AJ87" s="508"/>
      <c r="AK87" s="508"/>
      <c r="AL87" s="508"/>
      <c r="AM87" s="508"/>
      <c r="AN87" s="508"/>
      <c r="AO87" s="508"/>
      <c r="AP87" s="508"/>
      <c r="AQ87" s="508"/>
      <c r="AR87" s="508"/>
      <c r="AS87" s="508"/>
      <c r="AT87" s="508"/>
      <c r="AU87" s="508"/>
      <c r="AV87" s="508"/>
      <c r="AW87" s="508"/>
      <c r="AX87" s="508"/>
    </row>
    <row r="88" spans="1:50" x14ac:dyDescent="0.35">
      <c r="A88" s="508"/>
      <c r="B88" s="508"/>
      <c r="C88" s="508"/>
      <c r="D88" s="508"/>
      <c r="E88" s="508"/>
      <c r="F88" s="508"/>
      <c r="G88" s="508"/>
      <c r="H88" s="508"/>
      <c r="I88" s="508"/>
      <c r="J88" s="508"/>
      <c r="K88" s="508"/>
      <c r="L88" s="508"/>
      <c r="M88" s="508"/>
      <c r="N88" s="508"/>
      <c r="O88" s="508"/>
      <c r="P88" s="508"/>
      <c r="Q88" s="508"/>
      <c r="R88" s="508"/>
      <c r="S88" s="508"/>
      <c r="T88" s="508"/>
      <c r="U88" s="508"/>
      <c r="V88" s="508"/>
      <c r="W88" s="508"/>
      <c r="X88" s="508"/>
      <c r="Y88" s="508"/>
      <c r="Z88" s="508"/>
      <c r="AA88" s="508"/>
      <c r="AB88" s="508"/>
      <c r="AC88" s="508"/>
      <c r="AD88" s="508"/>
      <c r="AE88" s="508"/>
      <c r="AF88" s="508"/>
      <c r="AG88" s="508"/>
      <c r="AH88" s="508"/>
      <c r="AI88" s="508"/>
      <c r="AJ88" s="508"/>
      <c r="AK88" s="508"/>
      <c r="AL88" s="508"/>
      <c r="AM88" s="508"/>
      <c r="AN88" s="508"/>
      <c r="AO88" s="508"/>
      <c r="AP88" s="508"/>
      <c r="AQ88" s="508"/>
      <c r="AR88" s="508"/>
      <c r="AS88" s="508"/>
      <c r="AT88" s="508"/>
      <c r="AU88" s="508"/>
      <c r="AV88" s="508"/>
      <c r="AW88" s="508"/>
      <c r="AX88" s="508"/>
    </row>
    <row r="89" spans="1:50" x14ac:dyDescent="0.35">
      <c r="A89" s="508"/>
      <c r="B89" s="508"/>
      <c r="C89" s="508"/>
      <c r="D89" s="508"/>
      <c r="E89" s="508"/>
      <c r="F89" s="508"/>
      <c r="G89" s="508"/>
      <c r="H89" s="508"/>
      <c r="I89" s="508"/>
      <c r="J89" s="508"/>
      <c r="K89" s="508"/>
      <c r="L89" s="508"/>
      <c r="M89" s="508"/>
      <c r="N89" s="508"/>
      <c r="O89" s="508"/>
      <c r="P89" s="508"/>
      <c r="Q89" s="508"/>
      <c r="R89" s="508"/>
      <c r="S89" s="508"/>
      <c r="T89" s="508"/>
      <c r="U89" s="508"/>
      <c r="V89" s="508"/>
      <c r="W89" s="508"/>
      <c r="X89" s="508"/>
      <c r="Y89" s="508"/>
      <c r="Z89" s="508"/>
      <c r="AA89" s="508"/>
      <c r="AB89" s="508"/>
      <c r="AC89" s="508"/>
      <c r="AD89" s="508"/>
      <c r="AE89" s="508"/>
      <c r="AF89" s="508"/>
      <c r="AG89" s="508"/>
      <c r="AH89" s="508"/>
      <c r="AI89" s="508"/>
      <c r="AJ89" s="508"/>
      <c r="AK89" s="508"/>
      <c r="AL89" s="508"/>
      <c r="AM89" s="508"/>
      <c r="AN89" s="508"/>
      <c r="AO89" s="508"/>
      <c r="AP89" s="508"/>
      <c r="AQ89" s="508"/>
      <c r="AR89" s="508"/>
      <c r="AS89" s="508"/>
      <c r="AT89" s="508"/>
      <c r="AU89" s="508"/>
      <c r="AV89" s="508"/>
      <c r="AW89" s="508"/>
      <c r="AX89" s="508"/>
    </row>
    <row r="90" spans="1:50" x14ac:dyDescent="0.35">
      <c r="A90" s="508"/>
      <c r="B90" s="508"/>
      <c r="C90" s="508"/>
      <c r="D90" s="508"/>
      <c r="E90" s="508"/>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8"/>
      <c r="AF90" s="508"/>
      <c r="AG90" s="508"/>
      <c r="AH90" s="508"/>
      <c r="AI90" s="508"/>
      <c r="AJ90" s="508"/>
      <c r="AK90" s="508"/>
      <c r="AL90" s="508"/>
      <c r="AM90" s="508"/>
      <c r="AN90" s="508"/>
      <c r="AO90" s="508"/>
      <c r="AP90" s="508"/>
      <c r="AQ90" s="508"/>
      <c r="AR90" s="508"/>
      <c r="AS90" s="508"/>
      <c r="AT90" s="508"/>
      <c r="AU90" s="508"/>
      <c r="AV90" s="508"/>
      <c r="AW90" s="508"/>
      <c r="AX90" s="508"/>
    </row>
    <row r="91" spans="1:50" x14ac:dyDescent="0.35">
      <c r="A91" s="508"/>
      <c r="B91" s="508"/>
      <c r="C91" s="508"/>
      <c r="D91" s="508"/>
      <c r="E91" s="508"/>
      <c r="F91" s="508"/>
      <c r="G91" s="508"/>
      <c r="H91" s="508"/>
      <c r="I91" s="508"/>
      <c r="J91" s="508"/>
      <c r="K91" s="508"/>
      <c r="L91" s="508"/>
      <c r="M91" s="508"/>
      <c r="N91" s="508"/>
      <c r="O91" s="508"/>
      <c r="P91" s="508"/>
      <c r="Q91" s="508"/>
      <c r="R91" s="508"/>
      <c r="S91" s="508"/>
      <c r="T91" s="508"/>
      <c r="U91" s="508"/>
      <c r="V91" s="508"/>
      <c r="W91" s="508"/>
      <c r="X91" s="508"/>
      <c r="Y91" s="508"/>
      <c r="Z91" s="508"/>
      <c r="AA91" s="508"/>
      <c r="AB91" s="508"/>
      <c r="AC91" s="508"/>
      <c r="AD91" s="508"/>
      <c r="AE91" s="508"/>
      <c r="AF91" s="508"/>
      <c r="AG91" s="508"/>
      <c r="AH91" s="508"/>
      <c r="AI91" s="508"/>
      <c r="AJ91" s="508"/>
      <c r="AK91" s="508"/>
      <c r="AL91" s="508"/>
      <c r="AM91" s="508"/>
      <c r="AN91" s="508"/>
      <c r="AO91" s="508"/>
      <c r="AP91" s="508"/>
      <c r="AQ91" s="508"/>
      <c r="AR91" s="508"/>
      <c r="AS91" s="508"/>
      <c r="AT91" s="508"/>
      <c r="AU91" s="508"/>
      <c r="AV91" s="508"/>
      <c r="AW91" s="508"/>
      <c r="AX91" s="508"/>
    </row>
    <row r="92" spans="1:50" x14ac:dyDescent="0.35">
      <c r="A92" s="508"/>
      <c r="B92" s="508"/>
      <c r="C92" s="508"/>
      <c r="D92" s="508"/>
      <c r="E92" s="508"/>
      <c r="F92" s="508"/>
      <c r="G92" s="508"/>
      <c r="H92" s="508"/>
      <c r="I92" s="508"/>
      <c r="J92" s="508"/>
      <c r="K92" s="508"/>
      <c r="L92" s="508"/>
      <c r="M92" s="508"/>
      <c r="N92" s="508"/>
      <c r="O92" s="508"/>
      <c r="P92" s="508"/>
      <c r="Q92" s="508"/>
      <c r="R92" s="508"/>
      <c r="S92" s="508"/>
      <c r="T92" s="508"/>
      <c r="U92" s="508"/>
      <c r="V92" s="508"/>
      <c r="W92" s="508"/>
      <c r="X92" s="508"/>
      <c r="Y92" s="508"/>
      <c r="Z92" s="508"/>
      <c r="AA92" s="508"/>
      <c r="AB92" s="508"/>
      <c r="AC92" s="508"/>
      <c r="AD92" s="508"/>
      <c r="AE92" s="508"/>
      <c r="AF92" s="508"/>
      <c r="AG92" s="508"/>
      <c r="AH92" s="508"/>
      <c r="AI92" s="508"/>
      <c r="AJ92" s="508"/>
      <c r="AK92" s="508"/>
      <c r="AL92" s="508"/>
      <c r="AM92" s="508"/>
      <c r="AN92" s="508"/>
      <c r="AO92" s="508"/>
      <c r="AP92" s="508"/>
      <c r="AQ92" s="508"/>
      <c r="AR92" s="508"/>
      <c r="AS92" s="508"/>
      <c r="AT92" s="508"/>
      <c r="AU92" s="508"/>
      <c r="AV92" s="508"/>
      <c r="AW92" s="508"/>
      <c r="AX92" s="508"/>
    </row>
    <row r="93" spans="1:50" x14ac:dyDescent="0.35">
      <c r="A93" s="508"/>
      <c r="B93" s="508"/>
      <c r="C93" s="508"/>
      <c r="D93" s="508"/>
      <c r="E93" s="508"/>
      <c r="F93" s="508"/>
      <c r="G93" s="508"/>
      <c r="H93" s="508"/>
      <c r="I93" s="508"/>
      <c r="J93" s="508"/>
      <c r="K93" s="508"/>
      <c r="L93" s="508"/>
      <c r="M93" s="508"/>
      <c r="N93" s="508"/>
      <c r="O93" s="508"/>
      <c r="P93" s="508"/>
      <c r="Q93" s="508"/>
      <c r="R93" s="508"/>
      <c r="S93" s="508"/>
      <c r="T93" s="508"/>
      <c r="U93" s="508"/>
      <c r="V93" s="508"/>
      <c r="W93" s="508"/>
      <c r="X93" s="508"/>
      <c r="Y93" s="508"/>
      <c r="Z93" s="508"/>
      <c r="AA93" s="508"/>
      <c r="AB93" s="508"/>
      <c r="AC93" s="508"/>
      <c r="AD93" s="508"/>
      <c r="AE93" s="508"/>
      <c r="AF93" s="508"/>
      <c r="AG93" s="508"/>
      <c r="AH93" s="508"/>
      <c r="AI93" s="508"/>
      <c r="AJ93" s="508"/>
      <c r="AK93" s="508"/>
      <c r="AL93" s="508"/>
      <c r="AM93" s="508"/>
      <c r="AN93" s="508"/>
      <c r="AO93" s="508"/>
      <c r="AP93" s="508"/>
      <c r="AQ93" s="508"/>
      <c r="AR93" s="508"/>
      <c r="AS93" s="508"/>
      <c r="AT93" s="508"/>
      <c r="AU93" s="508"/>
      <c r="AV93" s="508"/>
      <c r="AW93" s="508"/>
      <c r="AX93" s="508"/>
    </row>
    <row r="94" spans="1:50" x14ac:dyDescent="0.35">
      <c r="A94" s="508"/>
      <c r="B94" s="508"/>
      <c r="C94" s="508"/>
      <c r="D94" s="508"/>
      <c r="E94" s="508"/>
      <c r="F94" s="508"/>
      <c r="G94" s="508"/>
      <c r="H94" s="508"/>
      <c r="I94" s="508"/>
      <c r="J94" s="508"/>
      <c r="K94" s="508"/>
      <c r="L94" s="508"/>
      <c r="M94" s="508"/>
      <c r="N94" s="508"/>
      <c r="O94" s="508"/>
      <c r="P94" s="508"/>
      <c r="Q94" s="508"/>
      <c r="R94" s="508"/>
      <c r="S94" s="508"/>
      <c r="T94" s="508"/>
      <c r="U94" s="508"/>
      <c r="V94" s="508"/>
      <c r="W94" s="508"/>
      <c r="X94" s="508"/>
      <c r="Y94" s="508"/>
      <c r="Z94" s="508"/>
      <c r="AA94" s="508"/>
      <c r="AB94" s="508"/>
      <c r="AC94" s="508"/>
      <c r="AD94" s="508"/>
      <c r="AE94" s="508"/>
      <c r="AF94" s="508"/>
      <c r="AG94" s="508"/>
      <c r="AH94" s="508"/>
      <c r="AI94" s="508"/>
      <c r="AJ94" s="508"/>
      <c r="AK94" s="508"/>
      <c r="AL94" s="508"/>
      <c r="AM94" s="508"/>
      <c r="AN94" s="508"/>
      <c r="AO94" s="508"/>
      <c r="AP94" s="508"/>
      <c r="AQ94" s="508"/>
      <c r="AR94" s="508"/>
      <c r="AS94" s="508"/>
      <c r="AT94" s="508"/>
      <c r="AU94" s="508"/>
      <c r="AV94" s="508"/>
      <c r="AW94" s="508"/>
      <c r="AX94" s="508"/>
    </row>
    <row r="95" spans="1:50" x14ac:dyDescent="0.35">
      <c r="A95" s="508"/>
      <c r="B95" s="508"/>
      <c r="C95" s="508"/>
      <c r="D95" s="508"/>
      <c r="E95" s="508"/>
      <c r="F95" s="508"/>
      <c r="G95" s="508"/>
      <c r="H95" s="508"/>
      <c r="I95" s="508"/>
      <c r="J95" s="508"/>
      <c r="K95" s="508"/>
      <c r="L95" s="508"/>
      <c r="M95" s="508"/>
      <c r="N95" s="508"/>
      <c r="O95" s="508"/>
      <c r="P95" s="508"/>
      <c r="Q95" s="508"/>
      <c r="R95" s="508"/>
      <c r="S95" s="508"/>
      <c r="T95" s="508"/>
      <c r="U95" s="508"/>
      <c r="V95" s="508"/>
      <c r="W95" s="508"/>
      <c r="X95" s="508"/>
      <c r="Y95" s="508"/>
      <c r="Z95" s="508"/>
      <c r="AA95" s="508"/>
      <c r="AB95" s="508"/>
      <c r="AC95" s="508"/>
      <c r="AD95" s="508"/>
      <c r="AE95" s="508"/>
      <c r="AF95" s="508"/>
      <c r="AG95" s="508"/>
      <c r="AH95" s="508"/>
      <c r="AI95" s="508"/>
      <c r="AJ95" s="508"/>
      <c r="AK95" s="508"/>
      <c r="AL95" s="508"/>
      <c r="AM95" s="508"/>
      <c r="AN95" s="508"/>
      <c r="AO95" s="508"/>
      <c r="AP95" s="508"/>
      <c r="AQ95" s="508"/>
      <c r="AR95" s="508"/>
      <c r="AS95" s="508"/>
      <c r="AT95" s="508"/>
      <c r="AU95" s="508"/>
      <c r="AV95" s="508"/>
      <c r="AW95" s="508"/>
      <c r="AX95" s="508"/>
    </row>
    <row r="96" spans="1:50" x14ac:dyDescent="0.35">
      <c r="AS96" s="508"/>
      <c r="AT96" s="508"/>
      <c r="AU96" s="508"/>
      <c r="AV96" s="508"/>
      <c r="AW96" s="508"/>
      <c r="AX96" s="508"/>
    </row>
    <row r="97" spans="45:50" x14ac:dyDescent="0.35">
      <c r="AS97" s="508"/>
      <c r="AT97" s="508"/>
      <c r="AU97" s="508"/>
      <c r="AV97" s="508"/>
      <c r="AW97" s="508"/>
      <c r="AX97" s="508"/>
    </row>
    <row r="98" spans="45:50" x14ac:dyDescent="0.35">
      <c r="AS98" s="508"/>
      <c r="AT98" s="508"/>
      <c r="AU98" s="508"/>
      <c r="AV98" s="508"/>
      <c r="AW98" s="508"/>
      <c r="AX98" s="508"/>
    </row>
    <row r="99" spans="45:50" x14ac:dyDescent="0.35">
      <c r="AS99" s="508"/>
      <c r="AT99" s="508"/>
      <c r="AU99" s="508"/>
      <c r="AV99" s="508"/>
      <c r="AW99" s="508"/>
      <c r="AX99" s="508"/>
    </row>
    <row r="100" spans="45:50" x14ac:dyDescent="0.35">
      <c r="AS100" s="508"/>
      <c r="AT100" s="508"/>
      <c r="AU100" s="508"/>
      <c r="AV100" s="508"/>
      <c r="AW100" s="508"/>
      <c r="AX100" s="508"/>
    </row>
    <row r="101" spans="45:50" x14ac:dyDescent="0.35">
      <c r="AS101" s="508"/>
      <c r="AT101" s="508"/>
      <c r="AU101" s="508"/>
      <c r="AV101" s="508"/>
      <c r="AW101" s="508"/>
      <c r="AX101" s="508"/>
    </row>
    <row r="102" spans="45:50" x14ac:dyDescent="0.35">
      <c r="AS102" s="508"/>
      <c r="AT102" s="508"/>
      <c r="AU102" s="508"/>
      <c r="AV102" s="508"/>
      <c r="AW102" s="508"/>
      <c r="AX102" s="508"/>
    </row>
    <row r="103" spans="45:50" x14ac:dyDescent="0.35">
      <c r="AS103" s="508"/>
      <c r="AT103" s="508"/>
      <c r="AU103" s="508"/>
      <c r="AV103" s="508"/>
      <c r="AW103" s="508"/>
      <c r="AX103" s="508"/>
    </row>
    <row r="104" spans="45:50" x14ac:dyDescent="0.35">
      <c r="AS104" s="508"/>
      <c r="AT104" s="508"/>
      <c r="AU104" s="508"/>
      <c r="AV104" s="508"/>
      <c r="AW104" s="508"/>
      <c r="AX104" s="508"/>
    </row>
    <row r="105" spans="45:50" x14ac:dyDescent="0.35">
      <c r="AS105" s="508"/>
      <c r="AT105" s="508"/>
      <c r="AU105" s="508"/>
      <c r="AV105" s="508"/>
      <c r="AW105" s="508"/>
      <c r="AX105" s="508"/>
    </row>
    <row r="106" spans="45:50" x14ac:dyDescent="0.35">
      <c r="AS106" s="508"/>
      <c r="AT106" s="508"/>
      <c r="AU106" s="508"/>
      <c r="AV106" s="508"/>
      <c r="AW106" s="508"/>
      <c r="AX106" s="508"/>
    </row>
    <row r="107" spans="45:50" x14ac:dyDescent="0.35">
      <c r="AS107" s="508"/>
      <c r="AT107" s="508"/>
      <c r="AU107" s="508"/>
      <c r="AV107" s="508"/>
      <c r="AW107" s="508"/>
      <c r="AX107" s="508"/>
    </row>
    <row r="108" spans="45:50" x14ac:dyDescent="0.35">
      <c r="AS108" s="508"/>
      <c r="AT108" s="508"/>
      <c r="AU108" s="508"/>
      <c r="AV108" s="508"/>
      <c r="AW108" s="508"/>
      <c r="AX108" s="508"/>
    </row>
    <row r="109" spans="45:50" x14ac:dyDescent="0.35">
      <c r="AS109" s="508"/>
      <c r="AT109" s="508"/>
      <c r="AU109" s="508"/>
      <c r="AV109" s="508"/>
      <c r="AW109" s="508"/>
      <c r="AX109" s="508"/>
    </row>
    <row r="110" spans="45:50" x14ac:dyDescent="0.35">
      <c r="AS110" s="508"/>
      <c r="AT110" s="508"/>
      <c r="AU110" s="508"/>
      <c r="AV110" s="508"/>
      <c r="AW110" s="508"/>
      <c r="AX110" s="508"/>
    </row>
    <row r="111" spans="45:50" x14ac:dyDescent="0.35">
      <c r="AS111" s="508"/>
      <c r="AT111" s="508"/>
      <c r="AU111" s="508"/>
      <c r="AV111" s="508"/>
      <c r="AW111" s="508"/>
      <c r="AX111" s="508"/>
    </row>
    <row r="112" spans="45:50" x14ac:dyDescent="0.35">
      <c r="AS112" s="508"/>
      <c r="AT112" s="508"/>
      <c r="AU112" s="508"/>
      <c r="AV112" s="508"/>
      <c r="AW112" s="508"/>
      <c r="AX112" s="508"/>
    </row>
    <row r="113" spans="45:50" x14ac:dyDescent="0.35">
      <c r="AS113" s="508"/>
      <c r="AT113" s="508"/>
      <c r="AU113" s="508"/>
      <c r="AV113" s="508"/>
      <c r="AW113" s="508"/>
      <c r="AX113" s="508"/>
    </row>
    <row r="114" spans="45:50" x14ac:dyDescent="0.35">
      <c r="AS114" s="508"/>
      <c r="AT114" s="508"/>
      <c r="AU114" s="508"/>
      <c r="AV114" s="508"/>
      <c r="AW114" s="508"/>
      <c r="AX114" s="508"/>
    </row>
    <row r="115" spans="45:50" x14ac:dyDescent="0.35">
      <c r="AS115" s="508"/>
      <c r="AT115" s="508"/>
      <c r="AU115" s="508"/>
      <c r="AV115" s="508"/>
      <c r="AW115" s="508"/>
      <c r="AX115" s="508"/>
    </row>
    <row r="116" spans="45:50" x14ac:dyDescent="0.35">
      <c r="AS116" s="508"/>
      <c r="AT116" s="508"/>
      <c r="AU116" s="508"/>
      <c r="AV116" s="508"/>
      <c r="AW116" s="508"/>
      <c r="AX116" s="508"/>
    </row>
    <row r="117" spans="45:50" x14ac:dyDescent="0.35">
      <c r="AS117" s="508"/>
      <c r="AT117" s="508"/>
      <c r="AU117" s="508"/>
      <c r="AV117" s="508"/>
      <c r="AW117" s="508"/>
      <c r="AX117" s="508"/>
    </row>
    <row r="118" spans="45:50" x14ac:dyDescent="0.35">
      <c r="AS118" s="508"/>
      <c r="AT118" s="508"/>
      <c r="AU118" s="508"/>
      <c r="AV118" s="508"/>
      <c r="AW118" s="508"/>
      <c r="AX118" s="508"/>
    </row>
    <row r="119" spans="45:50" x14ac:dyDescent="0.35">
      <c r="AS119" s="508"/>
      <c r="AT119" s="508"/>
      <c r="AU119" s="508"/>
      <c r="AV119" s="508"/>
      <c r="AW119" s="508"/>
      <c r="AX119" s="508"/>
    </row>
    <row r="120" spans="45:50" x14ac:dyDescent="0.35">
      <c r="AS120" s="508"/>
      <c r="AT120" s="508"/>
      <c r="AU120" s="508"/>
      <c r="AV120" s="508"/>
      <c r="AW120" s="508"/>
      <c r="AX120" s="508"/>
    </row>
    <row r="121" spans="45:50" x14ac:dyDescent="0.35">
      <c r="AS121" s="508"/>
      <c r="AT121" s="508"/>
      <c r="AU121" s="508"/>
      <c r="AV121" s="508"/>
      <c r="AW121" s="508"/>
      <c r="AX121" s="508"/>
    </row>
    <row r="122" spans="45:50" x14ac:dyDescent="0.35">
      <c r="AS122" s="508"/>
      <c r="AT122" s="508"/>
      <c r="AU122" s="508"/>
      <c r="AV122" s="508"/>
      <c r="AW122" s="508"/>
      <c r="AX122" s="508"/>
    </row>
    <row r="123" spans="45:50" x14ac:dyDescent="0.35">
      <c r="AS123" s="508"/>
      <c r="AT123" s="508"/>
      <c r="AU123" s="508"/>
      <c r="AV123" s="508"/>
      <c r="AW123" s="508"/>
      <c r="AX123" s="508"/>
    </row>
    <row r="124" spans="45:50" x14ac:dyDescent="0.35">
      <c r="AS124" s="508"/>
      <c r="AT124" s="508"/>
      <c r="AU124" s="508"/>
      <c r="AV124" s="508"/>
      <c r="AW124" s="508"/>
      <c r="AX124" s="508"/>
    </row>
    <row r="125" spans="45:50" x14ac:dyDescent="0.35">
      <c r="AS125" s="508"/>
      <c r="AT125" s="508"/>
      <c r="AU125" s="508"/>
      <c r="AV125" s="508"/>
      <c r="AW125" s="508"/>
      <c r="AX125" s="508"/>
    </row>
    <row r="126" spans="45:50" x14ac:dyDescent="0.35">
      <c r="AS126" s="508"/>
      <c r="AT126" s="508"/>
      <c r="AU126" s="508"/>
      <c r="AV126" s="508"/>
      <c r="AW126" s="508"/>
      <c r="AX126" s="508"/>
    </row>
    <row r="127" spans="45:50" x14ac:dyDescent="0.35">
      <c r="AS127" s="508"/>
      <c r="AT127" s="508"/>
      <c r="AU127" s="508"/>
      <c r="AV127" s="508"/>
      <c r="AW127" s="508"/>
      <c r="AX127" s="508"/>
    </row>
    <row r="128" spans="45:50" x14ac:dyDescent="0.35">
      <c r="AS128" s="508"/>
      <c r="AT128" s="508"/>
      <c r="AU128" s="508"/>
      <c r="AV128" s="508"/>
      <c r="AW128" s="508"/>
      <c r="AX128" s="508"/>
    </row>
    <row r="129" spans="45:50" x14ac:dyDescent="0.35">
      <c r="AS129" s="508"/>
      <c r="AT129" s="508"/>
      <c r="AU129" s="508"/>
      <c r="AV129" s="508"/>
      <c r="AW129" s="508"/>
      <c r="AX129" s="508"/>
    </row>
    <row r="130" spans="45:50" x14ac:dyDescent="0.35">
      <c r="AS130" s="508"/>
      <c r="AT130" s="508"/>
      <c r="AU130" s="508"/>
      <c r="AV130" s="508"/>
      <c r="AW130" s="508"/>
      <c r="AX130" s="508"/>
    </row>
    <row r="131" spans="45:50" x14ac:dyDescent="0.35">
      <c r="AS131" s="508"/>
      <c r="AT131" s="508"/>
      <c r="AU131" s="508"/>
      <c r="AV131" s="508"/>
      <c r="AW131" s="508"/>
      <c r="AX131" s="508"/>
    </row>
    <row r="132" spans="45:50" x14ac:dyDescent="0.35">
      <c r="AS132" s="508"/>
      <c r="AT132" s="508"/>
      <c r="AU132" s="508"/>
      <c r="AV132" s="508"/>
      <c r="AW132" s="508"/>
      <c r="AX132" s="508"/>
    </row>
    <row r="133" spans="45:50" x14ac:dyDescent="0.35">
      <c r="AS133" s="508"/>
      <c r="AT133" s="508"/>
      <c r="AU133" s="508"/>
      <c r="AV133" s="508"/>
      <c r="AW133" s="508"/>
      <c r="AX133" s="508"/>
    </row>
    <row r="134" spans="45:50" x14ac:dyDescent="0.35">
      <c r="AS134" s="508"/>
      <c r="AT134" s="508"/>
      <c r="AU134" s="508"/>
      <c r="AV134" s="508"/>
      <c r="AW134" s="508"/>
      <c r="AX134" s="508"/>
    </row>
    <row r="135" spans="45:50" x14ac:dyDescent="0.35">
      <c r="AS135" s="508"/>
      <c r="AT135" s="508"/>
      <c r="AU135" s="508"/>
      <c r="AV135" s="508"/>
      <c r="AW135" s="508"/>
      <c r="AX135" s="508"/>
    </row>
    <row r="136" spans="45:50" x14ac:dyDescent="0.35">
      <c r="AS136" s="508"/>
      <c r="AT136" s="508"/>
      <c r="AU136" s="508"/>
      <c r="AV136" s="508"/>
      <c r="AW136" s="508"/>
      <c r="AX136" s="508"/>
    </row>
    <row r="137" spans="45:50" x14ac:dyDescent="0.35">
      <c r="AS137" s="508"/>
      <c r="AT137" s="508"/>
      <c r="AU137" s="508"/>
      <c r="AV137" s="508"/>
      <c r="AW137" s="508"/>
      <c r="AX137" s="508"/>
    </row>
    <row r="138" spans="45:50" x14ac:dyDescent="0.35">
      <c r="AS138" s="508"/>
      <c r="AT138" s="508"/>
      <c r="AU138" s="508"/>
      <c r="AV138" s="508"/>
      <c r="AW138" s="508"/>
      <c r="AX138" s="508"/>
    </row>
    <row r="139" spans="45:50" x14ac:dyDescent="0.35">
      <c r="AS139" s="508"/>
      <c r="AT139" s="508"/>
      <c r="AU139" s="508"/>
      <c r="AV139" s="508"/>
      <c r="AW139" s="508"/>
      <c r="AX139" s="508"/>
    </row>
    <row r="140" spans="45:50" x14ac:dyDescent="0.35">
      <c r="AS140" s="508"/>
      <c r="AT140" s="508"/>
      <c r="AU140" s="508"/>
      <c r="AV140" s="508"/>
      <c r="AW140" s="508"/>
      <c r="AX140" s="508"/>
    </row>
    <row r="141" spans="45:50" x14ac:dyDescent="0.35">
      <c r="AS141" s="508"/>
      <c r="AT141" s="508"/>
      <c r="AU141" s="508"/>
      <c r="AV141" s="508"/>
      <c r="AW141" s="508"/>
      <c r="AX141" s="508"/>
    </row>
    <row r="142" spans="45:50" x14ac:dyDescent="0.35">
      <c r="AS142" s="508"/>
      <c r="AT142" s="508"/>
      <c r="AU142" s="508"/>
      <c r="AV142" s="508"/>
      <c r="AW142" s="508"/>
      <c r="AX142" s="508"/>
    </row>
    <row r="143" spans="45:50" x14ac:dyDescent="0.35">
      <c r="AS143" s="508"/>
      <c r="AT143" s="508"/>
      <c r="AU143" s="508"/>
      <c r="AV143" s="508"/>
      <c r="AW143" s="508"/>
      <c r="AX143" s="508"/>
    </row>
    <row r="144" spans="45:50" x14ac:dyDescent="0.35">
      <c r="AS144" s="508"/>
      <c r="AT144" s="508"/>
      <c r="AU144" s="508"/>
      <c r="AV144" s="508"/>
      <c r="AW144" s="508"/>
      <c r="AX144" s="508"/>
    </row>
    <row r="145" spans="45:50" x14ac:dyDescent="0.35">
      <c r="AS145" s="508"/>
      <c r="AT145" s="508"/>
      <c r="AU145" s="508"/>
      <c r="AV145" s="508"/>
      <c r="AW145" s="508"/>
      <c r="AX145" s="508"/>
    </row>
    <row r="146" spans="45:50" x14ac:dyDescent="0.35">
      <c r="AS146" s="508"/>
      <c r="AT146" s="508"/>
      <c r="AU146" s="508"/>
      <c r="AV146" s="508"/>
      <c r="AW146" s="508"/>
      <c r="AX146" s="508"/>
    </row>
    <row r="147" spans="45:50" x14ac:dyDescent="0.35">
      <c r="AS147" s="508"/>
      <c r="AT147" s="508"/>
      <c r="AU147" s="508"/>
      <c r="AV147" s="508"/>
      <c r="AW147" s="508"/>
      <c r="AX147" s="508"/>
    </row>
    <row r="148" spans="45:50" x14ac:dyDescent="0.35">
      <c r="AS148" s="508"/>
      <c r="AT148" s="508"/>
      <c r="AU148" s="508"/>
      <c r="AV148" s="508"/>
      <c r="AW148" s="508"/>
      <c r="AX148" s="508"/>
    </row>
    <row r="149" spans="45:50" x14ac:dyDescent="0.35">
      <c r="AS149" s="508"/>
      <c r="AT149" s="508"/>
      <c r="AU149" s="508"/>
      <c r="AV149" s="508"/>
      <c r="AW149" s="508"/>
      <c r="AX149" s="508"/>
    </row>
    <row r="150" spans="45:50" x14ac:dyDescent="0.35">
      <c r="AS150" s="508"/>
      <c r="AT150" s="508"/>
      <c r="AU150" s="508"/>
      <c r="AV150" s="508"/>
      <c r="AW150" s="508"/>
      <c r="AX150" s="508"/>
    </row>
    <row r="151" spans="45:50" x14ac:dyDescent="0.35">
      <c r="AS151" s="508"/>
      <c r="AT151" s="508"/>
      <c r="AU151" s="508"/>
      <c r="AV151" s="508"/>
      <c r="AW151" s="508"/>
      <c r="AX151" s="508"/>
    </row>
    <row r="152" spans="45:50" x14ac:dyDescent="0.35">
      <c r="AS152" s="508"/>
      <c r="AT152" s="508"/>
      <c r="AU152" s="508"/>
      <c r="AV152" s="508"/>
      <c r="AW152" s="508"/>
      <c r="AX152" s="508"/>
    </row>
    <row r="153" spans="45:50" x14ac:dyDescent="0.35">
      <c r="AS153" s="508"/>
      <c r="AT153" s="508"/>
      <c r="AU153" s="508"/>
      <c r="AV153" s="508"/>
      <c r="AW153" s="508"/>
      <c r="AX153" s="508"/>
    </row>
    <row r="154" spans="45:50" x14ac:dyDescent="0.35">
      <c r="AS154" s="508"/>
      <c r="AT154" s="508"/>
      <c r="AU154" s="508"/>
      <c r="AV154" s="508"/>
      <c r="AW154" s="508"/>
      <c r="AX154" s="508"/>
    </row>
    <row r="155" spans="45:50" x14ac:dyDescent="0.35">
      <c r="AS155" s="508"/>
      <c r="AT155" s="508"/>
      <c r="AU155" s="508"/>
      <c r="AV155" s="508"/>
      <c r="AW155" s="508"/>
      <c r="AX155" s="508"/>
    </row>
    <row r="156" spans="45:50" x14ac:dyDescent="0.35">
      <c r="AS156" s="508"/>
      <c r="AT156" s="508"/>
      <c r="AU156" s="508"/>
      <c r="AV156" s="508"/>
      <c r="AW156" s="508"/>
      <c r="AX156" s="508"/>
    </row>
    <row r="157" spans="45:50" x14ac:dyDescent="0.35">
      <c r="AS157" s="508"/>
      <c r="AT157" s="508"/>
      <c r="AU157" s="508"/>
      <c r="AV157" s="508"/>
      <c r="AW157" s="508"/>
      <c r="AX157" s="508"/>
    </row>
    <row r="158" spans="45:50" x14ac:dyDescent="0.35">
      <c r="AS158" s="508"/>
      <c r="AT158" s="508"/>
      <c r="AU158" s="508"/>
      <c r="AV158" s="508"/>
      <c r="AW158" s="508"/>
      <c r="AX158" s="508"/>
    </row>
    <row r="159" spans="45:50" x14ac:dyDescent="0.35">
      <c r="AS159" s="508"/>
      <c r="AT159" s="508"/>
      <c r="AU159" s="508"/>
      <c r="AV159" s="508"/>
      <c r="AW159" s="508"/>
      <c r="AX159" s="508"/>
    </row>
    <row r="160" spans="45:50" x14ac:dyDescent="0.35">
      <c r="AS160" s="508"/>
      <c r="AT160" s="508"/>
      <c r="AU160" s="508"/>
      <c r="AV160" s="508"/>
      <c r="AW160" s="508"/>
      <c r="AX160" s="508"/>
    </row>
    <row r="161" spans="45:50" x14ac:dyDescent="0.35">
      <c r="AS161" s="508"/>
      <c r="AT161" s="508"/>
      <c r="AU161" s="508"/>
      <c r="AV161" s="508"/>
      <c r="AW161" s="508"/>
      <c r="AX161" s="508"/>
    </row>
    <row r="162" spans="45:50" x14ac:dyDescent="0.35">
      <c r="AS162" s="508"/>
      <c r="AT162" s="508"/>
      <c r="AU162" s="508"/>
      <c r="AV162" s="508"/>
      <c r="AW162" s="508"/>
      <c r="AX162" s="508"/>
    </row>
  </sheetData>
  <mergeCells count="68">
    <mergeCell ref="A5:R5"/>
    <mergeCell ref="E6:AR6"/>
    <mergeCell ref="E7:F7"/>
    <mergeCell ref="G7:H7"/>
    <mergeCell ref="I7:J7"/>
    <mergeCell ref="K7:L7"/>
    <mergeCell ref="M7:N7"/>
    <mergeCell ref="O7:P7"/>
    <mergeCell ref="Q7:R7"/>
    <mergeCell ref="S7:T7"/>
    <mergeCell ref="U7:V7"/>
    <mergeCell ref="W7:X7"/>
    <mergeCell ref="Y7:Z7"/>
    <mergeCell ref="AA7:AB7"/>
    <mergeCell ref="AC7:AD7"/>
    <mergeCell ref="AE7:AF7"/>
    <mergeCell ref="AG7:AH7"/>
    <mergeCell ref="AI7:AJ7"/>
    <mergeCell ref="AK7:AL7"/>
    <mergeCell ref="AM7:AN7"/>
    <mergeCell ref="AO7:AP7"/>
    <mergeCell ref="AQ7:AR7"/>
    <mergeCell ref="E8:AR8"/>
    <mergeCell ref="A6:A10"/>
    <mergeCell ref="B6:B10"/>
    <mergeCell ref="C6:C10"/>
    <mergeCell ref="D6:D10"/>
    <mergeCell ref="E9:E10"/>
    <mergeCell ref="F9:F10"/>
    <mergeCell ref="G9:G10"/>
    <mergeCell ref="H9:H10"/>
    <mergeCell ref="I9:I10"/>
    <mergeCell ref="J9:J10"/>
    <mergeCell ref="K9:K10"/>
    <mergeCell ref="L9:L10"/>
    <mergeCell ref="M9:M10"/>
    <mergeCell ref="N9:N10"/>
    <mergeCell ref="U9:U10"/>
    <mergeCell ref="V9:V10"/>
    <mergeCell ref="W9:W10"/>
    <mergeCell ref="X9:X10"/>
    <mergeCell ref="O9:O10"/>
    <mergeCell ref="P9:P10"/>
    <mergeCell ref="Q9:Q10"/>
    <mergeCell ref="R9:R10"/>
    <mergeCell ref="S9:S10"/>
    <mergeCell ref="AR9:AR10"/>
    <mergeCell ref="AI9:AI10"/>
    <mergeCell ref="AJ9:AJ10"/>
    <mergeCell ref="AK9:AK10"/>
    <mergeCell ref="AL9:AL10"/>
    <mergeCell ref="AM9:AM10"/>
    <mergeCell ref="N1:U2"/>
    <mergeCell ref="AN9:AN10"/>
    <mergeCell ref="AO9:AO10"/>
    <mergeCell ref="AP9:AP10"/>
    <mergeCell ref="AQ9:AQ10"/>
    <mergeCell ref="AD9:AD10"/>
    <mergeCell ref="AE9:AE10"/>
    <mergeCell ref="AF9:AF10"/>
    <mergeCell ref="AG9:AG10"/>
    <mergeCell ref="AH9:AH10"/>
    <mergeCell ref="Y9:Y10"/>
    <mergeCell ref="Z9:Z10"/>
    <mergeCell ref="AA9:AA10"/>
    <mergeCell ref="AB9:AB10"/>
    <mergeCell ref="AC9:AC10"/>
    <mergeCell ref="T9:T10"/>
  </mergeCells>
  <pageMargins left="0.7" right="0.7" top="0.75" bottom="0.75" header="0.51180555555555496" footer="0.51180555555555496"/>
  <pageSetup firstPageNumber="0" orientation="portrait" useFirstPageNumber="1"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I42"/>
  <sheetViews>
    <sheetView zoomScale="80" zoomScaleNormal="80" workbookViewId="0">
      <selection activeCell="A21" sqref="A21"/>
    </sheetView>
  </sheetViews>
  <sheetFormatPr baseColWidth="10" defaultColWidth="10.69140625" defaultRowHeight="21" x14ac:dyDescent="0.35"/>
  <cols>
    <col min="1" max="1" width="14.921875" style="626" customWidth="1"/>
    <col min="2" max="16384" width="10.69140625" style="626"/>
  </cols>
  <sheetData>
    <row r="6" spans="1:9" ht="22.5" customHeight="1" x14ac:dyDescent="0.35"/>
    <row r="7" spans="1:9" ht="22.5" customHeight="1" x14ac:dyDescent="0.35">
      <c r="C7" s="1039"/>
    </row>
    <row r="8" spans="1:9" ht="22.5" customHeight="1" x14ac:dyDescent="0.35">
      <c r="C8" s="1039"/>
    </row>
    <row r="9" spans="1:9" ht="22.5" customHeight="1" x14ac:dyDescent="0.35">
      <c r="C9" s="1039"/>
    </row>
    <row r="10" spans="1:9" ht="22.5" customHeight="1" x14ac:dyDescent="0.35"/>
    <row r="11" spans="1:9" ht="22.5" customHeight="1" x14ac:dyDescent="0.35">
      <c r="B11" s="1040" t="s">
        <v>45</v>
      </c>
    </row>
    <row r="12" spans="1:9" ht="22.5" customHeight="1" x14ac:dyDescent="0.35">
      <c r="A12" s="1041" t="s">
        <v>46</v>
      </c>
      <c r="B12" s="1042" t="s">
        <v>2087</v>
      </c>
      <c r="C12" s="1043"/>
      <c r="D12" s="1043"/>
      <c r="E12" s="1043"/>
      <c r="F12" s="1043"/>
      <c r="G12" s="1043"/>
      <c r="H12" s="1043"/>
      <c r="I12" s="1044"/>
    </row>
    <row r="13" spans="1:9" ht="22.5" customHeight="1" x14ac:dyDescent="0.35">
      <c r="A13" s="1041" t="s">
        <v>1992</v>
      </c>
      <c r="B13" s="1042" t="s">
        <v>2088</v>
      </c>
      <c r="C13" s="1042"/>
      <c r="D13" s="1043"/>
      <c r="E13" s="1043"/>
      <c r="F13" s="1043"/>
      <c r="G13" s="1043"/>
      <c r="H13" s="1043"/>
      <c r="I13" s="1044"/>
    </row>
    <row r="14" spans="1:9" ht="22.5" customHeight="1" x14ac:dyDescent="0.35">
      <c r="B14" s="1045"/>
      <c r="C14" s="1046"/>
      <c r="D14" s="1046"/>
      <c r="E14" s="1046"/>
      <c r="F14" s="1046"/>
      <c r="G14" s="1046"/>
      <c r="H14" s="1046"/>
    </row>
    <row r="15" spans="1:9" ht="22.5" customHeight="1" x14ac:dyDescent="0.35">
      <c r="A15" s="1041" t="s">
        <v>47</v>
      </c>
      <c r="B15" s="1042" t="s">
        <v>2089</v>
      </c>
      <c r="C15" s="1043"/>
      <c r="D15" s="1043"/>
      <c r="E15" s="1043"/>
      <c r="F15" s="1043"/>
      <c r="G15" s="1043"/>
      <c r="H15" s="1043"/>
      <c r="I15" s="1044"/>
    </row>
    <row r="16" spans="1:9" ht="22.5" customHeight="1" x14ac:dyDescent="0.35">
      <c r="B16" s="1047"/>
      <c r="C16" s="1043"/>
      <c r="D16" s="1043"/>
      <c r="E16" s="1043"/>
      <c r="F16" s="1043"/>
      <c r="G16" s="1043"/>
      <c r="H16" s="1043"/>
      <c r="I16" s="1044"/>
    </row>
    <row r="17" spans="1:9" ht="22.5" customHeight="1" x14ac:dyDescent="0.35">
      <c r="A17" s="1041" t="s">
        <v>48</v>
      </c>
      <c r="B17" s="1042" t="s">
        <v>2090</v>
      </c>
      <c r="C17" s="1043"/>
      <c r="D17" s="1043"/>
      <c r="E17" s="1043"/>
      <c r="F17" s="1043"/>
      <c r="G17" s="1043"/>
      <c r="H17" s="1043"/>
      <c r="I17" s="1044"/>
    </row>
    <row r="18" spans="1:9" ht="22.5" customHeight="1" x14ac:dyDescent="0.35">
      <c r="B18" s="1047"/>
      <c r="C18" s="1043"/>
      <c r="D18" s="1043"/>
      <c r="E18" s="1043"/>
      <c r="F18" s="1043"/>
      <c r="G18" s="1043"/>
      <c r="H18" s="1043"/>
      <c r="I18" s="1044"/>
    </row>
    <row r="19" spans="1:9" ht="22.5" customHeight="1" x14ac:dyDescent="0.35">
      <c r="A19" s="1041" t="s">
        <v>49</v>
      </c>
      <c r="B19" s="1042" t="s">
        <v>2091</v>
      </c>
      <c r="C19" s="1043"/>
      <c r="D19" s="1043"/>
      <c r="E19" s="1043"/>
      <c r="F19" s="1043"/>
      <c r="G19" s="1043"/>
      <c r="H19" s="1043"/>
      <c r="I19" s="1044"/>
    </row>
    <row r="20" spans="1:9" ht="22.5" customHeight="1" x14ac:dyDescent="0.35">
      <c r="B20" s="1047"/>
      <c r="C20" s="1043"/>
      <c r="D20" s="1043"/>
      <c r="E20" s="1043"/>
      <c r="F20" s="1043"/>
      <c r="G20" s="1043"/>
      <c r="H20" s="1043"/>
      <c r="I20" s="1044"/>
    </row>
    <row r="21" spans="1:9" ht="22.5" customHeight="1" x14ac:dyDescent="0.35">
      <c r="A21" s="1041" t="s">
        <v>50</v>
      </c>
      <c r="B21" s="1042" t="s">
        <v>2092</v>
      </c>
      <c r="C21" s="1043"/>
      <c r="D21" s="1043"/>
      <c r="E21" s="1043"/>
      <c r="F21" s="1043"/>
      <c r="G21" s="1043"/>
      <c r="H21" s="1043"/>
      <c r="I21" s="1044"/>
    </row>
    <row r="22" spans="1:9" ht="22.5" customHeight="1" x14ac:dyDescent="0.35">
      <c r="B22" s="1047"/>
      <c r="C22" s="1043"/>
      <c r="D22" s="1043"/>
      <c r="E22" s="1043"/>
      <c r="F22" s="1043"/>
      <c r="G22" s="1043"/>
      <c r="H22" s="1043"/>
      <c r="I22" s="1044"/>
    </row>
    <row r="23" spans="1:9" ht="22.5" customHeight="1" x14ac:dyDescent="0.35">
      <c r="A23" s="1041" t="s">
        <v>51</v>
      </c>
      <c r="B23" s="1042" t="s">
        <v>2093</v>
      </c>
      <c r="C23" s="1043"/>
      <c r="D23" s="1043"/>
      <c r="E23" s="1043"/>
      <c r="F23" s="1043"/>
      <c r="G23" s="1043"/>
      <c r="H23" s="1043"/>
      <c r="I23" s="1044"/>
    </row>
    <row r="24" spans="1:9" ht="22.5" customHeight="1" x14ac:dyDescent="0.35">
      <c r="B24" s="1047"/>
      <c r="C24" s="1043"/>
      <c r="D24" s="1043"/>
      <c r="E24" s="1043"/>
      <c r="F24" s="1043"/>
      <c r="G24" s="1043"/>
      <c r="H24" s="1043"/>
      <c r="I24" s="1044"/>
    </row>
    <row r="25" spans="1:9" ht="22.5" customHeight="1" x14ac:dyDescent="0.35">
      <c r="A25" s="1041" t="s">
        <v>52</v>
      </c>
      <c r="B25" s="1042" t="s">
        <v>2094</v>
      </c>
      <c r="C25" s="1043"/>
      <c r="D25" s="1043"/>
      <c r="E25" s="1043"/>
      <c r="F25" s="1043"/>
      <c r="G25" s="1043"/>
      <c r="H25" s="1043"/>
      <c r="I25" s="1044"/>
    </row>
    <row r="26" spans="1:9" ht="22.5" customHeight="1" x14ac:dyDescent="0.35">
      <c r="B26" s="1047"/>
      <c r="C26" s="1043"/>
      <c r="D26" s="1043"/>
      <c r="E26" s="1043"/>
      <c r="F26" s="1043"/>
      <c r="G26" s="1043"/>
      <c r="H26" s="1043"/>
      <c r="I26" s="1044"/>
    </row>
    <row r="27" spans="1:9" ht="22.5" customHeight="1" x14ac:dyDescent="0.35">
      <c r="A27" s="1041" t="s">
        <v>53</v>
      </c>
      <c r="B27" s="1042" t="s">
        <v>2095</v>
      </c>
      <c r="C27" s="1043"/>
      <c r="D27" s="1043"/>
      <c r="E27" s="1043"/>
      <c r="F27" s="1043"/>
      <c r="G27" s="1043"/>
      <c r="H27" s="1043"/>
      <c r="I27" s="1044"/>
    </row>
    <row r="28" spans="1:9" ht="22.5" customHeight="1" x14ac:dyDescent="0.35">
      <c r="B28" s="1047"/>
      <c r="C28" s="1043"/>
      <c r="D28" s="1043"/>
      <c r="E28" s="1043"/>
      <c r="F28" s="1043"/>
      <c r="G28" s="1043"/>
      <c r="H28" s="1043"/>
      <c r="I28" s="1044"/>
    </row>
    <row r="29" spans="1:9" ht="22.5" customHeight="1" x14ac:dyDescent="0.35">
      <c r="B29" s="1045"/>
      <c r="C29" s="1046"/>
      <c r="D29" s="1046"/>
      <c r="E29" s="1046"/>
      <c r="F29" s="1046"/>
      <c r="G29" s="1046"/>
      <c r="H29" s="1046"/>
    </row>
    <row r="30" spans="1:9" ht="22.5" customHeight="1" x14ac:dyDescent="0.35">
      <c r="A30" s="1041" t="s">
        <v>54</v>
      </c>
      <c r="B30" s="1042" t="s">
        <v>3154</v>
      </c>
      <c r="C30" s="1043"/>
      <c r="D30" s="1043"/>
      <c r="E30" s="1043"/>
      <c r="F30" s="1043"/>
      <c r="G30" s="1043"/>
      <c r="H30" s="1043"/>
    </row>
    <row r="31" spans="1:9" ht="22.5" customHeight="1" x14ac:dyDescent="0.35">
      <c r="B31" s="1047"/>
      <c r="C31" s="1043"/>
      <c r="D31" s="1043"/>
      <c r="E31" s="1043"/>
      <c r="F31" s="1043"/>
      <c r="G31" s="1043"/>
      <c r="H31" s="1043"/>
    </row>
    <row r="32" spans="1:9" ht="22.5" customHeight="1" x14ac:dyDescent="0.35">
      <c r="A32" s="1041" t="s">
        <v>55</v>
      </c>
      <c r="B32" s="1042" t="s">
        <v>3155</v>
      </c>
      <c r="C32" s="1043"/>
      <c r="D32" s="1043"/>
      <c r="E32" s="1043"/>
      <c r="F32" s="1043"/>
      <c r="G32" s="1043"/>
      <c r="H32" s="1043"/>
    </row>
    <row r="33" spans="1:8" ht="22.5" customHeight="1" x14ac:dyDescent="0.35">
      <c r="B33" s="1047"/>
      <c r="C33" s="1043"/>
      <c r="D33" s="1043"/>
      <c r="E33" s="1043"/>
      <c r="F33" s="1043"/>
      <c r="G33" s="1043"/>
      <c r="H33" s="1043"/>
    </row>
    <row r="34" spans="1:8" ht="22.5" customHeight="1" x14ac:dyDescent="0.35">
      <c r="A34" s="1041" t="s">
        <v>56</v>
      </c>
      <c r="B34" s="1042" t="s">
        <v>57</v>
      </c>
      <c r="C34" s="1043"/>
      <c r="D34" s="1043"/>
      <c r="E34" s="1043"/>
      <c r="F34" s="1043"/>
      <c r="G34" s="1043"/>
      <c r="H34" s="1043"/>
    </row>
    <row r="35" spans="1:8" ht="22.5" customHeight="1" x14ac:dyDescent="0.35">
      <c r="B35" s="1047"/>
      <c r="C35" s="1043"/>
      <c r="D35" s="1043"/>
      <c r="E35" s="1043"/>
      <c r="F35" s="1043"/>
      <c r="G35" s="1043"/>
      <c r="H35" s="1043"/>
    </row>
    <row r="36" spans="1:8" ht="22.5" customHeight="1" x14ac:dyDescent="0.35">
      <c r="A36" s="1041" t="s">
        <v>2546</v>
      </c>
      <c r="B36" s="1048" t="s">
        <v>1999</v>
      </c>
      <c r="C36" s="1043"/>
      <c r="D36" s="1043"/>
      <c r="E36" s="1043"/>
      <c r="F36" s="1043"/>
      <c r="G36" s="1043"/>
      <c r="H36" s="1043"/>
    </row>
    <row r="37" spans="1:8" x14ac:dyDescent="0.35">
      <c r="A37" s="1041"/>
      <c r="B37" s="1048"/>
      <c r="C37" s="1046"/>
      <c r="D37" s="1046"/>
      <c r="E37" s="1046"/>
      <c r="F37" s="1046"/>
      <c r="G37" s="1046"/>
      <c r="H37" s="1046"/>
    </row>
    <row r="38" spans="1:8" x14ac:dyDescent="0.35">
      <c r="A38" s="1041" t="s">
        <v>2547</v>
      </c>
      <c r="B38" s="1048" t="s">
        <v>2029</v>
      </c>
      <c r="C38" s="1046"/>
      <c r="D38" s="1046"/>
      <c r="E38" s="1046"/>
      <c r="F38" s="1046"/>
      <c r="G38" s="1046"/>
      <c r="H38" s="1046"/>
    </row>
    <row r="39" spans="1:8" x14ac:dyDescent="0.35">
      <c r="B39" s="1048"/>
      <c r="C39" s="1046"/>
      <c r="D39" s="1046"/>
      <c r="E39" s="1046"/>
      <c r="F39" s="1046"/>
      <c r="G39" s="1046"/>
      <c r="H39" s="1046"/>
    </row>
    <row r="40" spans="1:8" x14ac:dyDescent="0.35">
      <c r="B40" s="1048"/>
      <c r="C40" s="1046"/>
      <c r="D40" s="1046"/>
      <c r="E40" s="1046"/>
      <c r="F40" s="1046"/>
      <c r="G40" s="1046"/>
      <c r="H40" s="1046"/>
    </row>
    <row r="41" spans="1:8" x14ac:dyDescent="0.35">
      <c r="B41" s="1048"/>
      <c r="C41" s="1046"/>
      <c r="D41" s="1046"/>
      <c r="E41" s="1046"/>
      <c r="F41" s="1046"/>
      <c r="G41" s="1046"/>
      <c r="H41" s="1046"/>
    </row>
    <row r="42" spans="1:8" x14ac:dyDescent="0.35">
      <c r="C42" s="1046"/>
      <c r="D42" s="1046"/>
      <c r="E42" s="1046"/>
      <c r="F42" s="1046"/>
      <c r="G42" s="1046"/>
      <c r="H42" s="1046"/>
    </row>
  </sheetData>
  <hyperlinks>
    <hyperlink ref="A12" location="' II-1.1.1'!A1" display="Cuadro Nº II-1.1.1  "/>
    <hyperlink ref="A15" location="'II-1.2.1'!A1" display="Cuadro Nº II-1.2.1  "/>
    <hyperlink ref="A17" location="'II-1.2.2'!A1" display="Cuadro Nº II-1.2.2  "/>
    <hyperlink ref="A19" location="'II-1.2.3'!A1" display="Cuadro Nº II-1.2.3  "/>
    <hyperlink ref="A21" location="'II-1.2.4'!A1" display="Cuadro Nº II-1.2.4  "/>
    <hyperlink ref="A23" location="'II-1.2.5'!A1" display="Cuadro Nº II-1.2.5  "/>
    <hyperlink ref="A25" location="'II-1.2.6'!A1" display="Cuadro Nº II-1.2.6  "/>
    <hyperlink ref="A27" location="'II-1.2.7'!A1" display="Cuadro Nº II-1.2.7  "/>
    <hyperlink ref="A30" location="'II-1.3.1'!A1" display="Cuadro Nº II-1.3.1  "/>
    <hyperlink ref="A32" location="'II-1.3.2'!A1" display="Cuadro Nº II-1.3.2  "/>
    <hyperlink ref="A34" location="'II-1.3.3 '!A1" display="Cuadro Nº II-1.3.3  "/>
    <hyperlink ref="A13" location="' II-1.1.2'!A1" display="Cuadro Nº II-1.1.2  "/>
    <hyperlink ref="A36" location="'II-1.3.4'!A1" display="Cuadro Nº II-1.3.4  "/>
    <hyperlink ref="A38" location="'II-1.3.5'!A1" display="Cuadro Nº II-1.3.5  "/>
  </hyperlinks>
  <pageMargins left="0.7" right="0.7" top="0.75" bottom="0.75" header="0.51180555555555496" footer="0.51180555555555496"/>
  <pageSetup paperSize="9" firstPageNumber="0" orientation="portrait" useFirstPageNumber="1"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P26"/>
  <sheetViews>
    <sheetView showGridLines="0" showRowColHeaders="0" topLeftCell="A7" zoomScaleNormal="100" workbookViewId="0">
      <selection activeCell="Q34" sqref="Q34"/>
    </sheetView>
  </sheetViews>
  <sheetFormatPr baseColWidth="10" defaultColWidth="9.53515625" defaultRowHeight="21" x14ac:dyDescent="0.35"/>
  <cols>
    <col min="1" max="1" width="8.921875" customWidth="1"/>
    <col min="2" max="2" width="6.69140625" customWidth="1"/>
    <col min="3" max="3" width="5.4609375" customWidth="1"/>
    <col min="4" max="15" width="6" customWidth="1"/>
  </cols>
  <sheetData>
    <row r="1" spans="1:16" ht="17.25" customHeight="1" x14ac:dyDescent="0.35">
      <c r="A1" s="10" t="s">
        <v>2003</v>
      </c>
      <c r="B1" s="111"/>
      <c r="C1" s="111"/>
      <c r="D1" s="111"/>
      <c r="E1" s="111"/>
      <c r="F1" s="111"/>
      <c r="G1" s="111"/>
      <c r="H1" s="111"/>
      <c r="I1" s="111"/>
      <c r="J1" s="111"/>
      <c r="K1" s="111"/>
      <c r="L1" s="111"/>
      <c r="M1" s="1300" t="s">
        <v>117</v>
      </c>
      <c r="N1" s="1300"/>
      <c r="O1" s="1300"/>
    </row>
    <row r="2" spans="1:16" ht="12.75" customHeight="1" x14ac:dyDescent="0.35">
      <c r="A2" s="111"/>
      <c r="B2" s="111"/>
      <c r="C2" s="111"/>
      <c r="D2" s="111"/>
      <c r="E2" s="111"/>
      <c r="F2" s="111"/>
      <c r="G2" s="111"/>
      <c r="H2" s="111"/>
      <c r="I2" s="111"/>
      <c r="J2" s="111"/>
      <c r="K2" s="111"/>
      <c r="L2" s="111"/>
      <c r="M2" s="1300"/>
      <c r="N2" s="1300"/>
      <c r="O2" s="1300"/>
    </row>
    <row r="3" spans="1:16" ht="12.75" customHeight="1" x14ac:dyDescent="0.35">
      <c r="A3" s="1396" t="s">
        <v>332</v>
      </c>
      <c r="B3" s="1396"/>
      <c r="C3" s="111"/>
      <c r="D3" s="111"/>
      <c r="E3" s="111"/>
      <c r="F3" s="111"/>
      <c r="G3" s="111"/>
      <c r="H3" s="111"/>
      <c r="I3" s="111"/>
      <c r="J3" s="111"/>
      <c r="K3" s="111"/>
      <c r="L3" s="111"/>
      <c r="M3" s="111"/>
      <c r="N3" s="111"/>
      <c r="O3" s="111"/>
    </row>
    <row r="4" spans="1:16" ht="12.75" customHeight="1" x14ac:dyDescent="0.35">
      <c r="A4" s="1396"/>
      <c r="B4" s="1396"/>
      <c r="C4" s="111"/>
      <c r="D4" s="111"/>
      <c r="E4" s="111"/>
      <c r="F4" s="111"/>
      <c r="G4" s="111"/>
      <c r="H4" s="111"/>
      <c r="I4" s="111"/>
      <c r="J4" s="111"/>
      <c r="K4" s="111"/>
      <c r="L4" s="111"/>
      <c r="M4" s="111"/>
      <c r="N4" s="111"/>
      <c r="O4" s="111"/>
    </row>
    <row r="5" spans="1:16" ht="15.75" customHeight="1" x14ac:dyDescent="0.35">
      <c r="A5" s="1393" t="s">
        <v>1983</v>
      </c>
      <c r="B5" s="1393"/>
      <c r="C5" s="1393"/>
      <c r="D5" s="1393"/>
      <c r="E5" s="1393"/>
      <c r="F5" s="1393"/>
      <c r="G5" s="1393"/>
      <c r="H5" s="1393"/>
      <c r="I5" s="1393"/>
      <c r="J5" s="1393"/>
      <c r="K5" s="1393"/>
      <c r="L5" s="1393"/>
      <c r="M5" s="1393"/>
      <c r="N5" s="1393"/>
      <c r="O5" s="1393"/>
    </row>
    <row r="6" spans="1:16" ht="15.75" customHeight="1" x14ac:dyDescent="0.35">
      <c r="A6" s="1299" t="s">
        <v>145</v>
      </c>
      <c r="B6" s="505"/>
      <c r="C6" s="505"/>
      <c r="D6" s="1395" t="s">
        <v>333</v>
      </c>
      <c r="E6" s="1395"/>
      <c r="F6" s="1395"/>
      <c r="G6" s="1395"/>
      <c r="H6" s="1395"/>
      <c r="I6" s="1395"/>
      <c r="J6" s="1395"/>
      <c r="K6" s="1395"/>
      <c r="L6" s="1395"/>
      <c r="M6" s="1395"/>
      <c r="N6" s="1395"/>
      <c r="O6" s="1395"/>
    </row>
    <row r="7" spans="1:16" ht="10.5" customHeight="1" x14ac:dyDescent="0.35">
      <c r="A7" s="1299"/>
      <c r="B7" s="1317" t="s">
        <v>61</v>
      </c>
      <c r="C7" s="1317"/>
      <c r="D7" s="1397" t="s">
        <v>334</v>
      </c>
      <c r="E7" s="1397"/>
      <c r="F7" s="1397" t="s">
        <v>335</v>
      </c>
      <c r="G7" s="1397"/>
      <c r="H7" s="1397" t="s">
        <v>336</v>
      </c>
      <c r="I7" s="1397"/>
      <c r="J7" s="1397" t="s">
        <v>337</v>
      </c>
      <c r="K7" s="1397"/>
      <c r="L7" s="1397" t="s">
        <v>338</v>
      </c>
      <c r="M7" s="1397"/>
      <c r="N7" s="1397" t="s">
        <v>339</v>
      </c>
      <c r="O7" s="1397"/>
    </row>
    <row r="8" spans="1:16" ht="3.75" customHeight="1" x14ac:dyDescent="0.35">
      <c r="A8" s="1299"/>
      <c r="B8" s="1317"/>
      <c r="C8" s="1317"/>
      <c r="D8" s="1398"/>
      <c r="E8" s="1398"/>
      <c r="F8" s="1398"/>
      <c r="G8" s="1398"/>
      <c r="H8" s="1398"/>
      <c r="I8" s="1398"/>
      <c r="J8" s="1398"/>
      <c r="K8" s="1398"/>
      <c r="L8" s="1398"/>
      <c r="M8" s="1398"/>
      <c r="N8" s="1398"/>
      <c r="O8" s="1398"/>
    </row>
    <row r="9" spans="1:16" ht="17.25" customHeight="1" x14ac:dyDescent="0.35">
      <c r="A9" s="1299"/>
      <c r="B9" s="1317"/>
      <c r="C9" s="1317"/>
      <c r="D9" s="1342" t="s">
        <v>62</v>
      </c>
      <c r="E9" s="1342"/>
      <c r="F9" s="1342"/>
      <c r="G9" s="1342"/>
      <c r="H9" s="1342"/>
      <c r="I9" s="1342"/>
      <c r="J9" s="1342"/>
      <c r="K9" s="1342"/>
      <c r="L9" s="1342"/>
      <c r="M9" s="1342"/>
      <c r="N9" s="1342"/>
      <c r="O9" s="1342"/>
    </row>
    <row r="10" spans="1:16" ht="12.75" customHeight="1" x14ac:dyDescent="0.35">
      <c r="A10" s="1299"/>
      <c r="B10" s="73" t="s">
        <v>340</v>
      </c>
      <c r="C10" s="73" t="s">
        <v>38</v>
      </c>
      <c r="D10" s="1229" t="s">
        <v>340</v>
      </c>
      <c r="E10" s="1229" t="s">
        <v>38</v>
      </c>
      <c r="F10" s="1229" t="s">
        <v>340</v>
      </c>
      <c r="G10" s="1229" t="s">
        <v>38</v>
      </c>
      <c r="H10" s="1229" t="s">
        <v>340</v>
      </c>
      <c r="I10" s="1229" t="s">
        <v>38</v>
      </c>
      <c r="J10" s="1229" t="s">
        <v>340</v>
      </c>
      <c r="K10" s="1229" t="s">
        <v>38</v>
      </c>
      <c r="L10" s="1229" t="s">
        <v>340</v>
      </c>
      <c r="M10" s="1229" t="s">
        <v>38</v>
      </c>
      <c r="N10" s="1229" t="s">
        <v>340</v>
      </c>
      <c r="O10" s="1229" t="s">
        <v>38</v>
      </c>
    </row>
    <row r="11" spans="1:16" ht="12.75" customHeight="1" x14ac:dyDescent="0.35">
      <c r="A11" s="109" t="s">
        <v>61</v>
      </c>
      <c r="B11" s="109">
        <f t="shared" ref="B11:O11" si="0">SUM(B12:B21)</f>
        <v>244173</v>
      </c>
      <c r="C11" s="109">
        <f t="shared" si="0"/>
        <v>49331</v>
      </c>
      <c r="D11" s="109">
        <f t="shared" si="0"/>
        <v>43535</v>
      </c>
      <c r="E11" s="109">
        <f t="shared" si="0"/>
        <v>8444</v>
      </c>
      <c r="F11" s="109">
        <f t="shared" si="0"/>
        <v>41070</v>
      </c>
      <c r="G11" s="109">
        <f t="shared" si="0"/>
        <v>8404</v>
      </c>
      <c r="H11" s="109">
        <f t="shared" si="0"/>
        <v>40014</v>
      </c>
      <c r="I11" s="109">
        <f t="shared" si="0"/>
        <v>8216</v>
      </c>
      <c r="J11" s="109">
        <f t="shared" si="0"/>
        <v>40088</v>
      </c>
      <c r="K11" s="109">
        <f t="shared" si="0"/>
        <v>8076</v>
      </c>
      <c r="L11" s="109">
        <f t="shared" si="0"/>
        <v>39739</v>
      </c>
      <c r="M11" s="109">
        <f t="shared" si="0"/>
        <v>8081</v>
      </c>
      <c r="N11" s="109">
        <f t="shared" si="0"/>
        <v>39727</v>
      </c>
      <c r="O11" s="109">
        <f t="shared" si="0"/>
        <v>8110</v>
      </c>
      <c r="P11" s="105"/>
    </row>
    <row r="12" spans="1:16" ht="12.75" customHeight="1" x14ac:dyDescent="0.35">
      <c r="A12" s="112" t="s">
        <v>341</v>
      </c>
      <c r="B12" s="109">
        <f t="shared" ref="B12:B21" si="1">+D12+F12+H12+J12+L12+N12</f>
        <v>43</v>
      </c>
      <c r="C12" s="109">
        <f t="shared" ref="C12:C21" si="2">+E12+G12+I12+K12+M12+O12</f>
        <v>0</v>
      </c>
      <c r="D12" s="1230">
        <v>23</v>
      </c>
      <c r="E12" s="1230">
        <v>0</v>
      </c>
      <c r="F12" s="1230">
        <v>4</v>
      </c>
      <c r="G12" s="1230">
        <v>0</v>
      </c>
      <c r="H12" s="1230">
        <v>2</v>
      </c>
      <c r="I12" s="1230">
        <v>0</v>
      </c>
      <c r="J12" s="1230">
        <v>7</v>
      </c>
      <c r="K12" s="1230">
        <v>0</v>
      </c>
      <c r="L12" s="1230">
        <v>5</v>
      </c>
      <c r="M12" s="1230">
        <v>0</v>
      </c>
      <c r="N12" s="1230">
        <v>2</v>
      </c>
      <c r="O12" s="1230">
        <v>0</v>
      </c>
      <c r="P12" s="105"/>
    </row>
    <row r="13" spans="1:16" ht="12.75" customHeight="1" x14ac:dyDescent="0.35">
      <c r="A13" s="112" t="s">
        <v>342</v>
      </c>
      <c r="B13" s="109">
        <f t="shared" si="1"/>
        <v>39373</v>
      </c>
      <c r="C13" s="109">
        <f t="shared" si="2"/>
        <v>8215</v>
      </c>
      <c r="D13" s="1230">
        <v>39346</v>
      </c>
      <c r="E13" s="1230">
        <f>'II-2.2.10'!E10+'II-2.2.10'!F10</f>
        <v>8103</v>
      </c>
      <c r="F13" s="1230">
        <v>24</v>
      </c>
      <c r="G13" s="1230">
        <f>'II-2.2.10'!G10+'II-2.2.10'!H10</f>
        <v>58</v>
      </c>
      <c r="H13" s="1230">
        <v>0</v>
      </c>
      <c r="I13" s="1230">
        <f>'II-2.2.10'!I10+'II-2.2.10'!J10</f>
        <v>16</v>
      </c>
      <c r="J13" s="1230">
        <v>3</v>
      </c>
      <c r="K13" s="1230">
        <f>'II-2.2.10'!K10+'II-2.2.10'!L10</f>
        <v>13</v>
      </c>
      <c r="L13" s="1230">
        <v>0</v>
      </c>
      <c r="M13" s="1230">
        <f>'II-2.2.10'!M10+'II-2.2.10'!N10</f>
        <v>16</v>
      </c>
      <c r="N13" s="1230">
        <v>0</v>
      </c>
      <c r="O13" s="1230">
        <f>'II-2.2.10'!O10+'II-2.2.10'!P10</f>
        <v>9</v>
      </c>
    </row>
    <row r="14" spans="1:16" ht="12.75" customHeight="1" x14ac:dyDescent="0.35">
      <c r="A14" s="113" t="s">
        <v>343</v>
      </c>
      <c r="B14" s="109">
        <f t="shared" si="1"/>
        <v>39099</v>
      </c>
      <c r="C14" s="109">
        <f t="shared" si="2"/>
        <v>8374</v>
      </c>
      <c r="D14" s="1230">
        <v>3995</v>
      </c>
      <c r="E14" s="1230">
        <f>'II-2.2.10'!E11+'II-2.2.10'!F11</f>
        <v>324</v>
      </c>
      <c r="F14" s="1230">
        <v>35042</v>
      </c>
      <c r="G14" s="1230">
        <f>'II-2.2.10'!G11+'II-2.2.10'!H11</f>
        <v>7973</v>
      </c>
      <c r="H14" s="1230">
        <v>57</v>
      </c>
      <c r="I14" s="1230">
        <f>'II-2.2.10'!I11+'II-2.2.10'!J11</f>
        <v>71</v>
      </c>
      <c r="J14" s="1230">
        <v>2</v>
      </c>
      <c r="K14" s="1230">
        <f>'II-2.2.10'!K11+'II-2.2.10'!L11</f>
        <v>6</v>
      </c>
      <c r="L14" s="1230">
        <v>2</v>
      </c>
      <c r="M14" s="1230">
        <f>'II-2.2.10'!M11+'II-2.2.10'!N11</f>
        <v>0</v>
      </c>
      <c r="N14" s="1230">
        <v>1</v>
      </c>
      <c r="O14" s="1230">
        <f>'II-2.2.10'!O11+'II-2.2.10'!P11</f>
        <v>0</v>
      </c>
    </row>
    <row r="15" spans="1:16" ht="12.75" customHeight="1" x14ac:dyDescent="0.35">
      <c r="A15" s="113" t="s">
        <v>344</v>
      </c>
      <c r="B15" s="109">
        <f t="shared" si="1"/>
        <v>38017</v>
      </c>
      <c r="C15" s="109">
        <f t="shared" si="2"/>
        <v>8065</v>
      </c>
      <c r="D15" s="1230">
        <v>156</v>
      </c>
      <c r="E15" s="1230">
        <f>'II-2.2.10'!E12+'II-2.2.10'!F12</f>
        <v>6</v>
      </c>
      <c r="F15" s="1230">
        <v>5390</v>
      </c>
      <c r="G15" s="1230">
        <f>'II-2.2.10'!G12+'II-2.2.10'!H12</f>
        <v>349</v>
      </c>
      <c r="H15" s="1230">
        <v>32410</v>
      </c>
      <c r="I15" s="1230">
        <f>'II-2.2.10'!I12+'II-2.2.10'!J12</f>
        <v>7647</v>
      </c>
      <c r="J15" s="1230">
        <v>60</v>
      </c>
      <c r="K15" s="1230">
        <f>'II-2.2.10'!K12+'II-2.2.10'!L12</f>
        <v>56</v>
      </c>
      <c r="L15" s="1230">
        <v>1</v>
      </c>
      <c r="M15" s="1230">
        <f>'II-2.2.10'!M12+'II-2.2.10'!N12</f>
        <v>5</v>
      </c>
      <c r="N15" s="1230">
        <v>0</v>
      </c>
      <c r="O15" s="1230">
        <f>'II-2.2.10'!O12+'II-2.2.10'!P12</f>
        <v>2</v>
      </c>
    </row>
    <row r="16" spans="1:16" ht="12.75" customHeight="1" x14ac:dyDescent="0.35">
      <c r="A16" s="113" t="s">
        <v>345</v>
      </c>
      <c r="B16" s="109">
        <f t="shared" si="1"/>
        <v>38755</v>
      </c>
      <c r="C16" s="109">
        <f t="shared" si="2"/>
        <v>7998</v>
      </c>
      <c r="D16" s="1230">
        <v>13</v>
      </c>
      <c r="E16" s="1230">
        <f>'II-2.2.10'!E13+'II-2.2.10'!F13</f>
        <v>11</v>
      </c>
      <c r="F16" s="1230">
        <v>554</v>
      </c>
      <c r="G16" s="1230">
        <f>'II-2.2.10'!G13+'II-2.2.10'!H13</f>
        <v>16</v>
      </c>
      <c r="H16" s="1230">
        <v>6477</v>
      </c>
      <c r="I16" s="1230">
        <f>'II-2.2.10'!I13+'II-2.2.10'!J13</f>
        <v>432</v>
      </c>
      <c r="J16" s="1230">
        <v>31634</v>
      </c>
      <c r="K16" s="1230">
        <f>'II-2.2.10'!K13+'II-2.2.10'!L13</f>
        <v>7473</v>
      </c>
      <c r="L16" s="1230">
        <v>74</v>
      </c>
      <c r="M16" s="1230">
        <f>'II-2.2.10'!M13+'II-2.2.10'!N13</f>
        <v>66</v>
      </c>
      <c r="N16" s="1230">
        <v>3</v>
      </c>
      <c r="O16" s="1230">
        <f>'II-2.2.10'!O13+'II-2.2.10'!P13</f>
        <v>0</v>
      </c>
    </row>
    <row r="17" spans="1:15" ht="12.75" customHeight="1" x14ac:dyDescent="0.35">
      <c r="A17" s="113" t="s">
        <v>312</v>
      </c>
      <c r="B17" s="109">
        <f t="shared" si="1"/>
        <v>38665</v>
      </c>
      <c r="C17" s="109">
        <f t="shared" si="2"/>
        <v>8105</v>
      </c>
      <c r="D17" s="1230">
        <v>0</v>
      </c>
      <c r="E17" s="1230">
        <f>'II-2.2.10'!E14+'II-2.2.10'!F14</f>
        <v>0</v>
      </c>
      <c r="F17" s="1230">
        <v>45</v>
      </c>
      <c r="G17" s="1230">
        <f>'II-2.2.10'!G14+'II-2.2.10'!H14</f>
        <v>6</v>
      </c>
      <c r="H17" s="1230">
        <v>972</v>
      </c>
      <c r="I17" s="1230">
        <f>'II-2.2.10'!I14+'II-2.2.10'!J14</f>
        <v>39</v>
      </c>
      <c r="J17" s="1230">
        <v>6890</v>
      </c>
      <c r="K17" s="1230">
        <f>'II-2.2.10'!K14+'II-2.2.10'!L14</f>
        <v>467</v>
      </c>
      <c r="L17" s="1230">
        <v>30619</v>
      </c>
      <c r="M17" s="1230">
        <f>'II-2.2.10'!M14+'II-2.2.10'!N14</f>
        <v>7480</v>
      </c>
      <c r="N17" s="1230">
        <v>139</v>
      </c>
      <c r="O17" s="1230">
        <f>'II-2.2.10'!O14+'II-2.2.10'!P14</f>
        <v>113</v>
      </c>
    </row>
    <row r="18" spans="1:15" ht="12.75" customHeight="1" x14ac:dyDescent="0.35">
      <c r="A18" s="113" t="s">
        <v>313</v>
      </c>
      <c r="B18" s="109">
        <f t="shared" si="1"/>
        <v>38600</v>
      </c>
      <c r="C18" s="109">
        <f t="shared" si="2"/>
        <v>7951</v>
      </c>
      <c r="D18" s="1230">
        <v>1</v>
      </c>
      <c r="E18" s="1230">
        <f>'II-2.2.10'!E15+'II-2.2.10'!F15</f>
        <v>0</v>
      </c>
      <c r="F18" s="1230">
        <v>4</v>
      </c>
      <c r="G18" s="1230">
        <f>'II-2.2.10'!G15+'II-2.2.10'!H15</f>
        <v>0</v>
      </c>
      <c r="H18" s="1230">
        <v>79</v>
      </c>
      <c r="I18" s="1230">
        <f>'II-2.2.10'!I15+'II-2.2.10'!J15</f>
        <v>2</v>
      </c>
      <c r="J18" s="1230">
        <v>1307</v>
      </c>
      <c r="K18" s="1230">
        <f>'II-2.2.10'!K15+'II-2.2.10'!L15</f>
        <v>32</v>
      </c>
      <c r="L18" s="1230">
        <v>7238</v>
      </c>
      <c r="M18" s="1230">
        <f>'II-2.2.10'!M15+'II-2.2.10'!N15</f>
        <v>447</v>
      </c>
      <c r="N18" s="1230">
        <v>29971</v>
      </c>
      <c r="O18" s="1230">
        <f>'II-2.2.10'!O15+'II-2.2.10'!P15</f>
        <v>7470</v>
      </c>
    </row>
    <row r="19" spans="1:15" ht="12.75" customHeight="1" x14ac:dyDescent="0.35">
      <c r="A19" s="113" t="s">
        <v>314</v>
      </c>
      <c r="B19" s="109">
        <f t="shared" si="1"/>
        <v>9349</v>
      </c>
      <c r="C19" s="109">
        <f t="shared" si="2"/>
        <v>522</v>
      </c>
      <c r="D19" s="1230">
        <v>0</v>
      </c>
      <c r="E19" s="1230">
        <f>'II-2.2.10'!E16+'II-2.2.10'!F16</f>
        <v>0</v>
      </c>
      <c r="F19" s="1230">
        <v>2</v>
      </c>
      <c r="G19" s="1230">
        <f>'II-2.2.10'!G16+'II-2.2.10'!H16</f>
        <v>0</v>
      </c>
      <c r="H19" s="1230">
        <v>10</v>
      </c>
      <c r="I19" s="1230">
        <f>'II-2.2.10'!I16+'II-2.2.10'!J16</f>
        <v>0</v>
      </c>
      <c r="J19" s="1230">
        <v>145</v>
      </c>
      <c r="K19" s="1230">
        <f>'II-2.2.10'!K16+'II-2.2.10'!L16</f>
        <v>10</v>
      </c>
      <c r="L19" s="1230">
        <v>1578</v>
      </c>
      <c r="M19" s="1230">
        <f>'II-2.2.10'!M16+'II-2.2.10'!N16</f>
        <v>50</v>
      </c>
      <c r="N19" s="1230">
        <v>7614</v>
      </c>
      <c r="O19" s="1230">
        <f>'II-2.2.10'!O16+'II-2.2.10'!P16</f>
        <v>462</v>
      </c>
    </row>
    <row r="20" spans="1:15" ht="12.75" customHeight="1" x14ac:dyDescent="0.35">
      <c r="A20" s="113" t="s">
        <v>315</v>
      </c>
      <c r="B20" s="109">
        <f t="shared" si="1"/>
        <v>1988</v>
      </c>
      <c r="C20" s="109">
        <f t="shared" si="2"/>
        <v>63</v>
      </c>
      <c r="D20" s="1230">
        <v>0</v>
      </c>
      <c r="E20" s="1230">
        <f>'II-2.2.10'!E17+'II-2.2.10'!F17</f>
        <v>0</v>
      </c>
      <c r="F20" s="1230">
        <v>0</v>
      </c>
      <c r="G20" s="1230">
        <f>'II-2.2.10'!G17+'II-2.2.10'!H17</f>
        <v>0</v>
      </c>
      <c r="H20" s="1230">
        <v>2</v>
      </c>
      <c r="I20" s="1230">
        <f>'II-2.2.10'!I17+'II-2.2.10'!J17</f>
        <v>4</v>
      </c>
      <c r="J20" s="1230">
        <v>24</v>
      </c>
      <c r="K20" s="1230">
        <f>'II-2.2.10'!K17+'II-2.2.10'!L17</f>
        <v>8</v>
      </c>
      <c r="L20" s="1230">
        <v>185</v>
      </c>
      <c r="M20" s="1230">
        <f>'II-2.2.10'!M17+'II-2.2.10'!N17</f>
        <v>13</v>
      </c>
      <c r="N20" s="1230">
        <v>1777</v>
      </c>
      <c r="O20" s="1230">
        <f>'II-2.2.10'!O17+'II-2.2.10'!P17</f>
        <v>38</v>
      </c>
    </row>
    <row r="21" spans="1:15" ht="12.75" customHeight="1" x14ac:dyDescent="0.35">
      <c r="A21" s="113" t="s">
        <v>346</v>
      </c>
      <c r="B21" s="109">
        <f t="shared" si="1"/>
        <v>284</v>
      </c>
      <c r="C21" s="109">
        <f t="shared" si="2"/>
        <v>38</v>
      </c>
      <c r="D21" s="1230">
        <v>1</v>
      </c>
      <c r="E21" s="1230">
        <f>'II-2.2.10'!E18+'II-2.2.10'!F18</f>
        <v>0</v>
      </c>
      <c r="F21" s="1230">
        <v>5</v>
      </c>
      <c r="G21" s="1230">
        <f>'II-2.2.10'!G18+'II-2.2.10'!H18</f>
        <v>2</v>
      </c>
      <c r="H21" s="1230">
        <v>5</v>
      </c>
      <c r="I21" s="1230">
        <f>'II-2.2.10'!I18+'II-2.2.10'!J18</f>
        <v>5</v>
      </c>
      <c r="J21" s="1230">
        <v>16</v>
      </c>
      <c r="K21" s="1230">
        <f>'II-2.2.10'!K18+'II-2.2.10'!L18</f>
        <v>11</v>
      </c>
      <c r="L21" s="1230">
        <v>37</v>
      </c>
      <c r="M21" s="1230">
        <f>'II-2.2.10'!M18+'II-2.2.10'!N18</f>
        <v>4</v>
      </c>
      <c r="N21" s="1230">
        <v>220</v>
      </c>
      <c r="O21" s="1230">
        <f>'II-2.2.10'!O18+'II-2.2.10'!P18</f>
        <v>16</v>
      </c>
    </row>
    <row r="22" spans="1:15" ht="12.75" customHeight="1" x14ac:dyDescent="0.35">
      <c r="A22" s="116" t="s">
        <v>2005</v>
      </c>
      <c r="B22" s="196"/>
    </row>
    <row r="23" spans="1:15" ht="15" customHeight="1" x14ac:dyDescent="0.35">
      <c r="A23" s="116" t="s">
        <v>347</v>
      </c>
    </row>
    <row r="24" spans="1:15" ht="12.75" customHeight="1" x14ac:dyDescent="0.35">
      <c r="B24" s="68" t="s">
        <v>1982</v>
      </c>
    </row>
    <row r="25" spans="1:15" ht="15.75" customHeight="1" x14ac:dyDescent="0.35">
      <c r="B25" s="68" t="s">
        <v>348</v>
      </c>
    </row>
    <row r="26" spans="1:15" ht="12.75" customHeight="1" x14ac:dyDescent="0.35"/>
  </sheetData>
  <mergeCells count="13">
    <mergeCell ref="A5:O5"/>
    <mergeCell ref="D6:O6"/>
    <mergeCell ref="D9:O9"/>
    <mergeCell ref="A6:A10"/>
    <mergeCell ref="M1:O2"/>
    <mergeCell ref="A3:B4"/>
    <mergeCell ref="B7:C9"/>
    <mergeCell ref="D7:E8"/>
    <mergeCell ref="F7:G8"/>
    <mergeCell ref="H7:I8"/>
    <mergeCell ref="J7:K8"/>
    <mergeCell ref="L7:M8"/>
    <mergeCell ref="N7:O8"/>
  </mergeCells>
  <printOptions horizontalCentered="1"/>
  <pageMargins left="0" right="0" top="0.98402777777777795" bottom="0.98402777777777795" header="0.51180555555555496" footer="0.51180555555555496"/>
  <pageSetup paperSize="9" firstPageNumber="0" orientation="landscape" useFirstPageNumber="1"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Q23"/>
  <sheetViews>
    <sheetView showGridLines="0" showRowColHeaders="0" zoomScaleNormal="100" workbookViewId="0">
      <selection activeCell="E28" sqref="E28"/>
    </sheetView>
  </sheetViews>
  <sheetFormatPr baseColWidth="10" defaultColWidth="9.53515625" defaultRowHeight="21" x14ac:dyDescent="0.35"/>
  <cols>
    <col min="1" max="1" width="8.921875" customWidth="1"/>
    <col min="2" max="4" width="5.69140625" customWidth="1"/>
    <col min="5" max="16" width="5.07421875" customWidth="1"/>
  </cols>
  <sheetData>
    <row r="1" spans="1:16" ht="24" customHeight="1" x14ac:dyDescent="0.35">
      <c r="A1" s="116" t="s">
        <v>2003</v>
      </c>
      <c r="M1" s="1300" t="s">
        <v>117</v>
      </c>
      <c r="N1" s="1300"/>
      <c r="O1" s="1300"/>
      <c r="P1" s="1300"/>
    </row>
    <row r="2" spans="1:16" ht="12.75" customHeight="1" x14ac:dyDescent="0.35">
      <c r="M2" s="1300"/>
      <c r="N2" s="1300"/>
      <c r="O2" s="1300"/>
      <c r="P2" s="1300"/>
    </row>
    <row r="3" spans="1:16" ht="12.75" customHeight="1" x14ac:dyDescent="0.35">
      <c r="A3" s="103" t="s">
        <v>349</v>
      </c>
    </row>
    <row r="4" spans="1:16" ht="15.75" customHeight="1" x14ac:dyDescent="0.35">
      <c r="A4" s="1344" t="s">
        <v>350</v>
      </c>
      <c r="B4" s="1344"/>
      <c r="C4" s="1344"/>
      <c r="D4" s="1344"/>
      <c r="E4" s="1344"/>
      <c r="F4" s="1344"/>
      <c r="G4" s="1344"/>
      <c r="H4" s="1344"/>
      <c r="I4" s="1344"/>
      <c r="J4" s="1344"/>
      <c r="K4" s="1344"/>
      <c r="L4" s="1344"/>
      <c r="M4" s="1344"/>
      <c r="N4" s="1344"/>
      <c r="O4" s="1344"/>
      <c r="P4" s="1344"/>
    </row>
    <row r="5" spans="1:16" ht="15.75" customHeight="1" x14ac:dyDescent="0.35">
      <c r="A5" s="1350" t="s">
        <v>145</v>
      </c>
      <c r="B5" s="505"/>
      <c r="C5" s="505"/>
      <c r="D5" s="505"/>
      <c r="E5" s="1346" t="s">
        <v>333</v>
      </c>
      <c r="F5" s="1346"/>
      <c r="G5" s="1346"/>
      <c r="H5" s="1346"/>
      <c r="I5" s="1346"/>
      <c r="J5" s="1346"/>
      <c r="K5" s="1346"/>
      <c r="L5" s="1346"/>
      <c r="M5" s="1346"/>
      <c r="N5" s="1346"/>
      <c r="O5" s="1346"/>
      <c r="P5" s="1346"/>
    </row>
    <row r="6" spans="1:16" ht="12.75" customHeight="1" x14ac:dyDescent="0.35">
      <c r="A6" s="1350"/>
      <c r="B6" s="506"/>
      <c r="C6" s="1317" t="s">
        <v>286</v>
      </c>
      <c r="D6" s="1317"/>
      <c r="E6" s="1399" t="s">
        <v>334</v>
      </c>
      <c r="F6" s="1399"/>
      <c r="G6" s="1399" t="s">
        <v>335</v>
      </c>
      <c r="H6" s="1399"/>
      <c r="I6" s="1399" t="s">
        <v>336</v>
      </c>
      <c r="J6" s="1399"/>
      <c r="K6" s="1399" t="s">
        <v>337</v>
      </c>
      <c r="L6" s="1399"/>
      <c r="M6" s="1399" t="s">
        <v>338</v>
      </c>
      <c r="N6" s="1399"/>
      <c r="O6" s="1399" t="s">
        <v>339</v>
      </c>
      <c r="P6" s="1399"/>
    </row>
    <row r="7" spans="1:16" ht="17.25" customHeight="1" x14ac:dyDescent="0.35">
      <c r="A7" s="1350"/>
      <c r="B7" s="506"/>
      <c r="C7" s="1317"/>
      <c r="D7" s="1317"/>
      <c r="E7" s="1299" t="s">
        <v>111</v>
      </c>
      <c r="F7" s="1299"/>
      <c r="G7" s="1299"/>
      <c r="H7" s="1299"/>
      <c r="I7" s="1299"/>
      <c r="J7" s="1299"/>
      <c r="K7" s="1299"/>
      <c r="L7" s="1299"/>
      <c r="M7" s="1299"/>
      <c r="N7" s="1299"/>
      <c r="O7" s="1299"/>
      <c r="P7" s="1299"/>
    </row>
    <row r="8" spans="1:16" ht="12.75" customHeight="1" x14ac:dyDescent="0.35">
      <c r="A8" s="1350"/>
      <c r="B8" s="73" t="s">
        <v>61</v>
      </c>
      <c r="C8" s="73" t="s">
        <v>112</v>
      </c>
      <c r="D8" s="73" t="s">
        <v>113</v>
      </c>
      <c r="E8" s="451" t="s">
        <v>114</v>
      </c>
      <c r="F8" s="451" t="s">
        <v>115</v>
      </c>
      <c r="G8" s="451" t="s">
        <v>114</v>
      </c>
      <c r="H8" s="451" t="s">
        <v>115</v>
      </c>
      <c r="I8" s="451" t="s">
        <v>114</v>
      </c>
      <c r="J8" s="451" t="s">
        <v>115</v>
      </c>
      <c r="K8" s="451" t="s">
        <v>114</v>
      </c>
      <c r="L8" s="451" t="s">
        <v>115</v>
      </c>
      <c r="M8" s="451" t="s">
        <v>114</v>
      </c>
      <c r="N8" s="451" t="s">
        <v>115</v>
      </c>
      <c r="O8" s="451" t="s">
        <v>114</v>
      </c>
      <c r="P8" s="451" t="s">
        <v>115</v>
      </c>
    </row>
    <row r="9" spans="1:16" ht="19.5" customHeight="1" x14ac:dyDescent="0.35">
      <c r="A9" s="1104" t="s">
        <v>61</v>
      </c>
      <c r="B9" s="63">
        <f>+C9+D9</f>
        <v>244173</v>
      </c>
      <c r="C9" s="63">
        <f>SUM(E9+G9+I9+K9+M9+O9)</f>
        <v>125710</v>
      </c>
      <c r="D9" s="63">
        <f>+F9+H9+J9+L9+N9+P9</f>
        <v>118463</v>
      </c>
      <c r="E9" s="1124">
        <f>SUM(E10:E19)</f>
        <v>22787</v>
      </c>
      <c r="F9" s="1124">
        <f t="shared" ref="F9:P9" si="0">SUM(F10:F19)</f>
        <v>20748</v>
      </c>
      <c r="G9" s="1124">
        <f t="shared" si="0"/>
        <v>21186</v>
      </c>
      <c r="H9" s="1124">
        <f t="shared" si="0"/>
        <v>19884</v>
      </c>
      <c r="I9" s="1124">
        <f t="shared" si="0"/>
        <v>20481</v>
      </c>
      <c r="J9" s="1124">
        <f t="shared" si="0"/>
        <v>19533</v>
      </c>
      <c r="K9" s="1124">
        <f t="shared" si="0"/>
        <v>20440</v>
      </c>
      <c r="L9" s="1124">
        <f t="shared" si="0"/>
        <v>19648</v>
      </c>
      <c r="M9" s="1124">
        <f t="shared" si="0"/>
        <v>20441</v>
      </c>
      <c r="N9" s="1124">
        <f t="shared" si="0"/>
        <v>19298</v>
      </c>
      <c r="O9" s="1124">
        <f t="shared" si="0"/>
        <v>20375</v>
      </c>
      <c r="P9" s="1124">
        <f t="shared" si="0"/>
        <v>19352</v>
      </c>
    </row>
    <row r="10" spans="1:16" ht="19.5" customHeight="1" x14ac:dyDescent="0.35">
      <c r="A10" s="343" t="s">
        <v>341</v>
      </c>
      <c r="B10" s="63">
        <f t="shared" ref="B10:B19" si="1">+C10+D10</f>
        <v>43</v>
      </c>
      <c r="C10" s="63">
        <f>E10+G10+I10+K10+M10+O10</f>
        <v>20</v>
      </c>
      <c r="D10" s="63">
        <f>F10+H10+J10+L10+N10+P10</f>
        <v>23</v>
      </c>
      <c r="E10" s="165">
        <v>12</v>
      </c>
      <c r="F10" s="165">
        <v>11</v>
      </c>
      <c r="G10" s="165">
        <v>1</v>
      </c>
      <c r="H10" s="165">
        <v>3</v>
      </c>
      <c r="I10" s="165">
        <v>1</v>
      </c>
      <c r="J10" s="165">
        <v>1</v>
      </c>
      <c r="K10" s="165">
        <v>2</v>
      </c>
      <c r="L10" s="165">
        <v>5</v>
      </c>
      <c r="M10" s="165">
        <v>2</v>
      </c>
      <c r="N10" s="165">
        <v>3</v>
      </c>
      <c r="O10" s="165">
        <v>2</v>
      </c>
      <c r="P10" s="165">
        <v>0</v>
      </c>
    </row>
    <row r="11" spans="1:16" ht="12.75" customHeight="1" x14ac:dyDescent="0.35">
      <c r="A11" s="343" t="s">
        <v>342</v>
      </c>
      <c r="B11" s="63">
        <f t="shared" si="1"/>
        <v>39373</v>
      </c>
      <c r="C11" s="63">
        <f t="shared" ref="C11:D19" si="2">E11+G11+I11+K11+M11+O11</f>
        <v>20167</v>
      </c>
      <c r="D11" s="63">
        <f t="shared" si="2"/>
        <v>19206</v>
      </c>
      <c r="E11" s="165">
        <v>20160</v>
      </c>
      <c r="F11" s="165">
        <v>19186</v>
      </c>
      <c r="G11" s="165">
        <v>6</v>
      </c>
      <c r="H11" s="165">
        <v>18</v>
      </c>
      <c r="I11" s="165">
        <v>0</v>
      </c>
      <c r="J11" s="165">
        <v>0</v>
      </c>
      <c r="K11" s="165">
        <v>1</v>
      </c>
      <c r="L11" s="165">
        <v>2</v>
      </c>
      <c r="M11" s="165">
        <v>0</v>
      </c>
      <c r="N11" s="165">
        <v>0</v>
      </c>
      <c r="O11" s="165">
        <v>0</v>
      </c>
      <c r="P11" s="165">
        <v>0</v>
      </c>
    </row>
    <row r="12" spans="1:16" ht="12.75" customHeight="1" x14ac:dyDescent="0.35">
      <c r="A12" s="182" t="s">
        <v>343</v>
      </c>
      <c r="B12" s="63">
        <f t="shared" si="1"/>
        <v>39099</v>
      </c>
      <c r="C12" s="63">
        <f t="shared" si="2"/>
        <v>20045</v>
      </c>
      <c r="D12" s="63">
        <f t="shared" si="2"/>
        <v>19054</v>
      </c>
      <c r="E12" s="181">
        <v>2506</v>
      </c>
      <c r="F12" s="181">
        <v>1489</v>
      </c>
      <c r="G12" s="181">
        <v>17505</v>
      </c>
      <c r="H12" s="181">
        <v>17537</v>
      </c>
      <c r="I12" s="181">
        <v>31</v>
      </c>
      <c r="J12" s="181">
        <v>26</v>
      </c>
      <c r="K12" s="181">
        <v>0</v>
      </c>
      <c r="L12" s="181">
        <v>2</v>
      </c>
      <c r="M12" s="181">
        <v>2</v>
      </c>
      <c r="N12" s="181">
        <v>0</v>
      </c>
      <c r="O12" s="165">
        <v>1</v>
      </c>
      <c r="P12" s="165">
        <v>0</v>
      </c>
    </row>
    <row r="13" spans="1:16" ht="12.75" customHeight="1" x14ac:dyDescent="0.35">
      <c r="A13" s="182" t="s">
        <v>344</v>
      </c>
      <c r="B13" s="63">
        <f t="shared" si="1"/>
        <v>38017</v>
      </c>
      <c r="C13" s="63">
        <f t="shared" si="2"/>
        <v>19366</v>
      </c>
      <c r="D13" s="63">
        <f t="shared" si="2"/>
        <v>18651</v>
      </c>
      <c r="E13" s="181">
        <v>100</v>
      </c>
      <c r="F13" s="181">
        <v>56</v>
      </c>
      <c r="G13" s="181">
        <v>3290</v>
      </c>
      <c r="H13" s="181">
        <v>2100</v>
      </c>
      <c r="I13" s="181">
        <v>15947</v>
      </c>
      <c r="J13" s="507">
        <v>16463</v>
      </c>
      <c r="K13" s="181">
        <v>29</v>
      </c>
      <c r="L13" s="181">
        <v>31</v>
      </c>
      <c r="M13" s="181">
        <v>0</v>
      </c>
      <c r="N13" s="181">
        <v>1</v>
      </c>
      <c r="O13" s="165">
        <v>0</v>
      </c>
      <c r="P13" s="165">
        <v>0</v>
      </c>
    </row>
    <row r="14" spans="1:16" ht="12.75" customHeight="1" x14ac:dyDescent="0.35">
      <c r="A14" s="182" t="s">
        <v>345</v>
      </c>
      <c r="B14" s="63">
        <f t="shared" si="1"/>
        <v>38755</v>
      </c>
      <c r="C14" s="63">
        <f t="shared" si="2"/>
        <v>19614</v>
      </c>
      <c r="D14" s="63">
        <f t="shared" si="2"/>
        <v>19141</v>
      </c>
      <c r="E14" s="181">
        <v>8</v>
      </c>
      <c r="F14" s="181">
        <v>5</v>
      </c>
      <c r="G14" s="181">
        <v>346</v>
      </c>
      <c r="H14" s="181">
        <v>208</v>
      </c>
      <c r="I14" s="181">
        <v>3861</v>
      </c>
      <c r="J14" s="507">
        <v>2616</v>
      </c>
      <c r="K14" s="181">
        <v>15371</v>
      </c>
      <c r="L14" s="181">
        <v>16263</v>
      </c>
      <c r="M14" s="181">
        <v>28</v>
      </c>
      <c r="N14" s="181">
        <v>46</v>
      </c>
      <c r="O14" s="181">
        <v>0</v>
      </c>
      <c r="P14" s="181">
        <v>3</v>
      </c>
    </row>
    <row r="15" spans="1:16" ht="12.75" customHeight="1" x14ac:dyDescent="0.35">
      <c r="A15" s="182" t="s">
        <v>312</v>
      </c>
      <c r="B15" s="63">
        <f t="shared" si="1"/>
        <v>38665</v>
      </c>
      <c r="C15" s="63">
        <f t="shared" si="2"/>
        <v>19712</v>
      </c>
      <c r="D15" s="63">
        <f t="shared" si="2"/>
        <v>18953</v>
      </c>
      <c r="E15" s="181">
        <v>0</v>
      </c>
      <c r="F15" s="181">
        <v>0</v>
      </c>
      <c r="G15" s="181">
        <v>30</v>
      </c>
      <c r="H15" s="181">
        <v>15</v>
      </c>
      <c r="I15" s="181">
        <v>580</v>
      </c>
      <c r="J15" s="507">
        <v>392</v>
      </c>
      <c r="K15" s="181">
        <v>4095</v>
      </c>
      <c r="L15" s="181">
        <v>2795</v>
      </c>
      <c r="M15" s="181">
        <v>14944</v>
      </c>
      <c r="N15" s="181">
        <v>15675</v>
      </c>
      <c r="O15" s="181">
        <v>63</v>
      </c>
      <c r="P15" s="181">
        <v>76</v>
      </c>
    </row>
    <row r="16" spans="1:16" ht="12.75" customHeight="1" x14ac:dyDescent="0.35">
      <c r="A16" s="182" t="s">
        <v>313</v>
      </c>
      <c r="B16" s="63">
        <f t="shared" si="1"/>
        <v>38600</v>
      </c>
      <c r="C16" s="63">
        <f t="shared" si="2"/>
        <v>19750</v>
      </c>
      <c r="D16" s="63">
        <f t="shared" si="2"/>
        <v>18850</v>
      </c>
      <c r="E16" s="181">
        <v>1</v>
      </c>
      <c r="F16" s="181">
        <v>0</v>
      </c>
      <c r="G16" s="181">
        <v>3</v>
      </c>
      <c r="H16" s="181">
        <v>1</v>
      </c>
      <c r="I16" s="181">
        <v>52</v>
      </c>
      <c r="J16" s="507">
        <v>27</v>
      </c>
      <c r="K16" s="181">
        <v>821</v>
      </c>
      <c r="L16" s="181">
        <v>486</v>
      </c>
      <c r="M16" s="181">
        <v>4333</v>
      </c>
      <c r="N16" s="181">
        <v>2905</v>
      </c>
      <c r="O16" s="181">
        <v>14540</v>
      </c>
      <c r="P16" s="181">
        <v>15431</v>
      </c>
    </row>
    <row r="17" spans="1:17" ht="12.75" customHeight="1" x14ac:dyDescent="0.35">
      <c r="A17" s="182" t="s">
        <v>314</v>
      </c>
      <c r="B17" s="63">
        <f t="shared" si="1"/>
        <v>9349</v>
      </c>
      <c r="C17" s="63">
        <f t="shared" si="2"/>
        <v>5645</v>
      </c>
      <c r="D17" s="63">
        <f t="shared" si="2"/>
        <v>3704</v>
      </c>
      <c r="E17" s="181">
        <v>0</v>
      </c>
      <c r="F17" s="181">
        <v>0</v>
      </c>
      <c r="G17" s="181">
        <v>2</v>
      </c>
      <c r="H17" s="181">
        <v>0</v>
      </c>
      <c r="I17" s="181">
        <v>6</v>
      </c>
      <c r="J17" s="507">
        <v>4</v>
      </c>
      <c r="K17" s="181">
        <v>95</v>
      </c>
      <c r="L17" s="181">
        <v>50</v>
      </c>
      <c r="M17" s="181">
        <v>997</v>
      </c>
      <c r="N17" s="181">
        <v>581</v>
      </c>
      <c r="O17" s="181">
        <v>4545</v>
      </c>
      <c r="P17" s="181">
        <v>3069</v>
      </c>
    </row>
    <row r="18" spans="1:17" ht="12.75" customHeight="1" x14ac:dyDescent="0.35">
      <c r="A18" s="182" t="s">
        <v>315</v>
      </c>
      <c r="B18" s="63">
        <f t="shared" si="1"/>
        <v>1988</v>
      </c>
      <c r="C18" s="63">
        <f t="shared" si="2"/>
        <v>1220</v>
      </c>
      <c r="D18" s="63">
        <f t="shared" si="2"/>
        <v>768</v>
      </c>
      <c r="E18" s="181">
        <v>0</v>
      </c>
      <c r="F18" s="181">
        <v>0</v>
      </c>
      <c r="G18" s="181">
        <v>0</v>
      </c>
      <c r="H18" s="181">
        <v>0</v>
      </c>
      <c r="I18" s="181">
        <v>2</v>
      </c>
      <c r="J18" s="181">
        <v>0</v>
      </c>
      <c r="K18" s="181">
        <v>18</v>
      </c>
      <c r="L18" s="181">
        <v>6</v>
      </c>
      <c r="M18" s="181">
        <v>113</v>
      </c>
      <c r="N18" s="181">
        <v>72</v>
      </c>
      <c r="O18" s="181">
        <v>1087</v>
      </c>
      <c r="P18" s="181">
        <v>690</v>
      </c>
    </row>
    <row r="19" spans="1:17" ht="12.75" customHeight="1" x14ac:dyDescent="0.35">
      <c r="A19" s="182" t="s">
        <v>346</v>
      </c>
      <c r="B19" s="63">
        <f t="shared" si="1"/>
        <v>284</v>
      </c>
      <c r="C19" s="63">
        <f t="shared" si="2"/>
        <v>171</v>
      </c>
      <c r="D19" s="63">
        <f t="shared" si="2"/>
        <v>113</v>
      </c>
      <c r="E19" s="181">
        <v>0</v>
      </c>
      <c r="F19" s="181">
        <v>1</v>
      </c>
      <c r="G19" s="181">
        <v>3</v>
      </c>
      <c r="H19" s="181">
        <v>2</v>
      </c>
      <c r="I19" s="181">
        <v>1</v>
      </c>
      <c r="J19" s="181">
        <v>4</v>
      </c>
      <c r="K19" s="181">
        <v>8</v>
      </c>
      <c r="L19" s="181">
        <v>8</v>
      </c>
      <c r="M19" s="181">
        <v>22</v>
      </c>
      <c r="N19" s="181">
        <v>15</v>
      </c>
      <c r="O19" s="181">
        <v>137</v>
      </c>
      <c r="P19" s="181">
        <v>83</v>
      </c>
      <c r="Q19" s="105"/>
    </row>
    <row r="20" spans="1:17" ht="15.75" customHeight="1" x14ac:dyDescent="0.35">
      <c r="A20" s="116" t="s">
        <v>2006</v>
      </c>
    </row>
    <row r="21" spans="1:17" ht="16.5" customHeight="1" x14ac:dyDescent="0.35">
      <c r="A21" s="116" t="s">
        <v>351</v>
      </c>
    </row>
    <row r="22" spans="1:17" ht="12.75" customHeight="1" x14ac:dyDescent="0.35"/>
    <row r="23" spans="1:17" ht="19.5" customHeight="1" x14ac:dyDescent="0.35">
      <c r="A23" s="68" t="s">
        <v>348</v>
      </c>
    </row>
  </sheetData>
  <mergeCells count="12">
    <mergeCell ref="E7:P7"/>
    <mergeCell ref="A5:A8"/>
    <mergeCell ref="M1:P2"/>
    <mergeCell ref="C6:D7"/>
    <mergeCell ref="A4:P4"/>
    <mergeCell ref="E5:P5"/>
    <mergeCell ref="E6:F6"/>
    <mergeCell ref="G6:H6"/>
    <mergeCell ref="I6:J6"/>
    <mergeCell ref="K6:L6"/>
    <mergeCell ref="M6:N6"/>
    <mergeCell ref="O6:P6"/>
  </mergeCells>
  <printOptions horizontalCentered="1"/>
  <pageMargins left="0" right="0" top="0.98402777777777795" bottom="0.98402777777777795" header="0.51180555555555496" footer="0.51180555555555496"/>
  <pageSetup paperSize="9" firstPageNumber="0" orientation="landscape" useFirstPageNumber="1"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Q20"/>
  <sheetViews>
    <sheetView showGridLines="0" showRowColHeaders="0" zoomScaleNormal="100" workbookViewId="0">
      <selection activeCell="F25" sqref="F25"/>
    </sheetView>
  </sheetViews>
  <sheetFormatPr baseColWidth="10" defaultColWidth="9.53515625" defaultRowHeight="21" x14ac:dyDescent="0.35"/>
  <cols>
    <col min="1" max="1" width="8.921875" customWidth="1"/>
    <col min="2" max="4" width="5.4609375" customWidth="1"/>
    <col min="5" max="15" width="4.53515625" customWidth="1"/>
    <col min="16" max="16" width="4.921875" customWidth="1"/>
  </cols>
  <sheetData>
    <row r="1" spans="1:16" ht="17.25" customHeight="1" x14ac:dyDescent="0.35">
      <c r="A1" s="10" t="s">
        <v>2003</v>
      </c>
      <c r="B1" s="111"/>
      <c r="C1" s="111"/>
      <c r="D1" s="111"/>
      <c r="E1" s="111"/>
      <c r="F1" s="111"/>
      <c r="G1" s="111"/>
      <c r="H1" s="111"/>
      <c r="I1" s="111"/>
      <c r="J1" s="111"/>
      <c r="K1" s="111"/>
      <c r="L1" s="111"/>
      <c r="M1" s="1300" t="s">
        <v>117</v>
      </c>
      <c r="N1" s="1300"/>
      <c r="O1" s="1300"/>
      <c r="P1" s="1300"/>
    </row>
    <row r="2" spans="1:16" ht="12.75" customHeight="1" x14ac:dyDescent="0.35">
      <c r="A2" s="111"/>
      <c r="B2" s="111"/>
      <c r="C2" s="111"/>
      <c r="D2" s="111"/>
      <c r="E2" s="111"/>
      <c r="F2" s="111"/>
      <c r="G2" s="111"/>
      <c r="H2" s="111"/>
      <c r="I2" s="111"/>
      <c r="J2" s="111"/>
      <c r="K2" s="111"/>
      <c r="L2" s="111"/>
      <c r="M2" s="1300"/>
      <c r="N2" s="1300"/>
      <c r="O2" s="1300"/>
      <c r="P2" s="1300"/>
    </row>
    <row r="3" spans="1:16" ht="12.75" customHeight="1" x14ac:dyDescent="0.35">
      <c r="A3" s="1396" t="s">
        <v>352</v>
      </c>
      <c r="B3" s="1396"/>
      <c r="C3" s="1396"/>
      <c r="D3" s="111"/>
      <c r="E3" s="111"/>
      <c r="F3" s="111"/>
      <c r="G3" s="111"/>
      <c r="H3" s="111"/>
      <c r="I3" s="111"/>
      <c r="J3" s="111"/>
      <c r="K3" s="111"/>
      <c r="L3" s="111"/>
      <c r="M3" s="111"/>
      <c r="N3" s="111"/>
      <c r="O3" s="111"/>
      <c r="P3" s="111"/>
    </row>
    <row r="4" spans="1:16" ht="15.75" customHeight="1" x14ac:dyDescent="0.35">
      <c r="A4" s="1393" t="s">
        <v>1981</v>
      </c>
      <c r="B4" s="1393"/>
      <c r="C4" s="1393"/>
      <c r="D4" s="1393"/>
      <c r="E4" s="1393"/>
      <c r="F4" s="1393"/>
      <c r="G4" s="1393"/>
      <c r="H4" s="1393"/>
      <c r="I4" s="1393"/>
      <c r="J4" s="1393"/>
      <c r="K4" s="1393"/>
      <c r="L4" s="1393"/>
      <c r="M4" s="1393"/>
      <c r="N4" s="1393"/>
      <c r="O4" s="1393"/>
      <c r="P4" s="1393"/>
    </row>
    <row r="5" spans="1:16" ht="15.75" customHeight="1" x14ac:dyDescent="0.35">
      <c r="A5" s="1350" t="s">
        <v>145</v>
      </c>
      <c r="B5" s="505"/>
      <c r="C5" s="505"/>
      <c r="D5" s="505"/>
      <c r="E5" s="1346" t="s">
        <v>333</v>
      </c>
      <c r="F5" s="1346"/>
      <c r="G5" s="1346"/>
      <c r="H5" s="1346"/>
      <c r="I5" s="1346"/>
      <c r="J5" s="1346"/>
      <c r="K5" s="1346"/>
      <c r="L5" s="1346"/>
      <c r="M5" s="1346"/>
      <c r="N5" s="1346"/>
      <c r="O5" s="1346"/>
      <c r="P5" s="1346"/>
    </row>
    <row r="6" spans="1:16" ht="18.75" customHeight="1" x14ac:dyDescent="0.35">
      <c r="A6" s="1350"/>
      <c r="B6" s="1317" t="s">
        <v>286</v>
      </c>
      <c r="C6" s="1317"/>
      <c r="D6" s="1317"/>
      <c r="E6" s="1399" t="s">
        <v>334</v>
      </c>
      <c r="F6" s="1399"/>
      <c r="G6" s="1399" t="s">
        <v>335</v>
      </c>
      <c r="H6" s="1399"/>
      <c r="I6" s="1399" t="s">
        <v>336</v>
      </c>
      <c r="J6" s="1399"/>
      <c r="K6" s="1399" t="s">
        <v>337</v>
      </c>
      <c r="L6" s="1399"/>
      <c r="M6" s="1399" t="s">
        <v>338</v>
      </c>
      <c r="N6" s="1399"/>
      <c r="O6" s="1399" t="s">
        <v>339</v>
      </c>
      <c r="P6" s="1399"/>
    </row>
    <row r="7" spans="1:16" ht="17.25" customHeight="1" x14ac:dyDescent="0.35">
      <c r="A7" s="1350"/>
      <c r="B7" s="1317"/>
      <c r="C7" s="1317"/>
      <c r="D7" s="1317"/>
      <c r="E7" s="1299" t="s">
        <v>111</v>
      </c>
      <c r="F7" s="1299"/>
      <c r="G7" s="1299"/>
      <c r="H7" s="1299"/>
      <c r="I7" s="1299"/>
      <c r="J7" s="1299"/>
      <c r="K7" s="1299"/>
      <c r="L7" s="1299"/>
      <c r="M7" s="1299"/>
      <c r="N7" s="1299"/>
      <c r="O7" s="1299"/>
      <c r="P7" s="1299"/>
    </row>
    <row r="8" spans="1:16" ht="12.75" customHeight="1" x14ac:dyDescent="0.35">
      <c r="A8" s="1350"/>
      <c r="B8" s="73" t="s">
        <v>61</v>
      </c>
      <c r="C8" s="73" t="s">
        <v>112</v>
      </c>
      <c r="D8" s="73" t="s">
        <v>113</v>
      </c>
      <c r="E8" s="451" t="s">
        <v>114</v>
      </c>
      <c r="F8" s="451" t="s">
        <v>115</v>
      </c>
      <c r="G8" s="451" t="s">
        <v>114</v>
      </c>
      <c r="H8" s="451" t="s">
        <v>115</v>
      </c>
      <c r="I8" s="451" t="s">
        <v>114</v>
      </c>
      <c r="J8" s="451" t="s">
        <v>115</v>
      </c>
      <c r="K8" s="451" t="s">
        <v>114</v>
      </c>
      <c r="L8" s="451" t="s">
        <v>115</v>
      </c>
      <c r="M8" s="451" t="s">
        <v>114</v>
      </c>
      <c r="N8" s="451" t="s">
        <v>115</v>
      </c>
      <c r="O8" s="451" t="s">
        <v>114</v>
      </c>
      <c r="P8" s="451" t="s">
        <v>115</v>
      </c>
    </row>
    <row r="9" spans="1:16" ht="12.75" customHeight="1" x14ac:dyDescent="0.35">
      <c r="A9" s="74" t="s">
        <v>61</v>
      </c>
      <c r="B9" s="63">
        <f>C9+D9</f>
        <v>49331</v>
      </c>
      <c r="C9" s="63">
        <f>SUM(C10:C18)</f>
        <v>24998</v>
      </c>
      <c r="D9" s="63">
        <f>SUM(D10:D18)</f>
        <v>24333</v>
      </c>
      <c r="E9" s="63">
        <f t="shared" ref="E9:P9" si="0">SUM(E10:E18)</f>
        <v>4322</v>
      </c>
      <c r="F9" s="63">
        <f t="shared" si="0"/>
        <v>4122</v>
      </c>
      <c r="G9" s="63">
        <f t="shared" si="0"/>
        <v>4246</v>
      </c>
      <c r="H9" s="63">
        <f t="shared" si="0"/>
        <v>4158</v>
      </c>
      <c r="I9" s="63">
        <f t="shared" si="0"/>
        <v>4109</v>
      </c>
      <c r="J9" s="63">
        <f t="shared" si="0"/>
        <v>4107</v>
      </c>
      <c r="K9" s="63">
        <f t="shared" si="0"/>
        <v>4133</v>
      </c>
      <c r="L9" s="63">
        <f t="shared" si="0"/>
        <v>3943</v>
      </c>
      <c r="M9" s="63">
        <f t="shared" si="0"/>
        <v>4102</v>
      </c>
      <c r="N9" s="63">
        <f t="shared" si="0"/>
        <v>3979</v>
      </c>
      <c r="O9" s="63">
        <f t="shared" si="0"/>
        <v>4086</v>
      </c>
      <c r="P9" s="63">
        <f t="shared" si="0"/>
        <v>4024</v>
      </c>
    </row>
    <row r="10" spans="1:16" ht="12.75" customHeight="1" x14ac:dyDescent="0.35">
      <c r="A10" s="343" t="s">
        <v>342</v>
      </c>
      <c r="B10" s="63">
        <f t="shared" ref="B10:B18" si="1">C10+D10</f>
        <v>8215</v>
      </c>
      <c r="C10" s="63">
        <f t="shared" ref="C10:C18" si="2">E10+G10+I10+K10+M10+O10</f>
        <v>4145</v>
      </c>
      <c r="D10" s="63">
        <f t="shared" ref="D10:D18" si="3">F10+H10+J10+L10+N10+P10</f>
        <v>4070</v>
      </c>
      <c r="E10" s="348">
        <v>4092</v>
      </c>
      <c r="F10" s="348">
        <v>4011</v>
      </c>
      <c r="G10" s="181">
        <v>24</v>
      </c>
      <c r="H10" s="181">
        <v>34</v>
      </c>
      <c r="I10" s="181">
        <v>6</v>
      </c>
      <c r="J10" s="181">
        <v>10</v>
      </c>
      <c r="K10" s="181">
        <v>11</v>
      </c>
      <c r="L10" s="181">
        <v>2</v>
      </c>
      <c r="M10" s="181">
        <v>6</v>
      </c>
      <c r="N10" s="181">
        <v>10</v>
      </c>
      <c r="O10" s="181">
        <v>6</v>
      </c>
      <c r="P10" s="181">
        <v>3</v>
      </c>
    </row>
    <row r="11" spans="1:16" ht="12.75" customHeight="1" x14ac:dyDescent="0.35">
      <c r="A11" s="182" t="s">
        <v>343</v>
      </c>
      <c r="B11" s="63">
        <f t="shared" si="1"/>
        <v>8374</v>
      </c>
      <c r="C11" s="63">
        <f t="shared" si="2"/>
        <v>4224</v>
      </c>
      <c r="D11" s="63">
        <f t="shared" si="3"/>
        <v>4150</v>
      </c>
      <c r="E11" s="181">
        <v>221</v>
      </c>
      <c r="F11" s="181">
        <v>103</v>
      </c>
      <c r="G11" s="181">
        <v>3974</v>
      </c>
      <c r="H11" s="181">
        <v>3999</v>
      </c>
      <c r="I11" s="181">
        <v>26</v>
      </c>
      <c r="J11" s="181">
        <v>45</v>
      </c>
      <c r="K11" s="181">
        <v>3</v>
      </c>
      <c r="L11" s="181">
        <v>3</v>
      </c>
      <c r="M11" s="181">
        <v>0</v>
      </c>
      <c r="N11" s="181">
        <v>0</v>
      </c>
      <c r="O11" s="181">
        <v>0</v>
      </c>
      <c r="P11" s="181">
        <v>0</v>
      </c>
    </row>
    <row r="12" spans="1:16" ht="12.75" customHeight="1" x14ac:dyDescent="0.35">
      <c r="A12" s="182" t="s">
        <v>344</v>
      </c>
      <c r="B12" s="63">
        <f t="shared" si="1"/>
        <v>8065</v>
      </c>
      <c r="C12" s="63">
        <f t="shared" si="2"/>
        <v>4029</v>
      </c>
      <c r="D12" s="63">
        <f t="shared" si="3"/>
        <v>4036</v>
      </c>
      <c r="E12" s="181">
        <v>3</v>
      </c>
      <c r="F12" s="181">
        <v>3</v>
      </c>
      <c r="G12" s="181">
        <v>230</v>
      </c>
      <c r="H12" s="181">
        <v>119</v>
      </c>
      <c r="I12" s="181">
        <v>3764</v>
      </c>
      <c r="J12" s="181">
        <v>3883</v>
      </c>
      <c r="K12" s="181">
        <v>27</v>
      </c>
      <c r="L12" s="181">
        <v>29</v>
      </c>
      <c r="M12" s="181">
        <v>3</v>
      </c>
      <c r="N12" s="181">
        <v>2</v>
      </c>
      <c r="O12" s="181">
        <v>2</v>
      </c>
      <c r="P12" s="181">
        <v>0</v>
      </c>
    </row>
    <row r="13" spans="1:16" ht="12.75" customHeight="1" x14ac:dyDescent="0.35">
      <c r="A13" s="182" t="s">
        <v>345</v>
      </c>
      <c r="B13" s="63">
        <f t="shared" si="1"/>
        <v>7998</v>
      </c>
      <c r="C13" s="63">
        <f t="shared" si="2"/>
        <v>4065</v>
      </c>
      <c r="D13" s="63">
        <f t="shared" si="3"/>
        <v>3933</v>
      </c>
      <c r="E13" s="181">
        <v>6</v>
      </c>
      <c r="F13" s="181">
        <v>5</v>
      </c>
      <c r="G13" s="181">
        <v>13</v>
      </c>
      <c r="H13" s="181">
        <v>3</v>
      </c>
      <c r="I13" s="181">
        <v>282</v>
      </c>
      <c r="J13" s="181">
        <v>150</v>
      </c>
      <c r="K13" s="181">
        <v>3738</v>
      </c>
      <c r="L13" s="181">
        <v>3735</v>
      </c>
      <c r="M13" s="181">
        <v>26</v>
      </c>
      <c r="N13" s="181">
        <v>40</v>
      </c>
      <c r="O13" s="181">
        <v>0</v>
      </c>
      <c r="P13" s="181">
        <v>0</v>
      </c>
    </row>
    <row r="14" spans="1:16" ht="12.75" customHeight="1" x14ac:dyDescent="0.35">
      <c r="A14" s="182" t="s">
        <v>312</v>
      </c>
      <c r="B14" s="63">
        <f t="shared" si="1"/>
        <v>8105</v>
      </c>
      <c r="C14" s="63">
        <f t="shared" si="2"/>
        <v>4145</v>
      </c>
      <c r="D14" s="63">
        <f t="shared" si="3"/>
        <v>3960</v>
      </c>
      <c r="E14" s="181">
        <v>0</v>
      </c>
      <c r="F14" s="181">
        <v>0</v>
      </c>
      <c r="G14" s="181">
        <v>3</v>
      </c>
      <c r="H14" s="181">
        <v>3</v>
      </c>
      <c r="I14" s="181">
        <v>26</v>
      </c>
      <c r="J14" s="181">
        <v>13</v>
      </c>
      <c r="K14" s="181">
        <v>314</v>
      </c>
      <c r="L14" s="181">
        <v>153</v>
      </c>
      <c r="M14" s="181">
        <v>3747</v>
      </c>
      <c r="N14" s="181">
        <v>3733</v>
      </c>
      <c r="O14" s="181">
        <v>55</v>
      </c>
      <c r="P14" s="181">
        <v>58</v>
      </c>
    </row>
    <row r="15" spans="1:16" ht="12.75" customHeight="1" x14ac:dyDescent="0.35">
      <c r="A15" s="182" t="s">
        <v>313</v>
      </c>
      <c r="B15" s="63">
        <f t="shared" si="1"/>
        <v>7951</v>
      </c>
      <c r="C15" s="63">
        <f t="shared" si="2"/>
        <v>4000</v>
      </c>
      <c r="D15" s="63">
        <f t="shared" si="3"/>
        <v>3951</v>
      </c>
      <c r="E15" s="181">
        <v>0</v>
      </c>
      <c r="F15" s="181">
        <v>0</v>
      </c>
      <c r="G15" s="181">
        <v>0</v>
      </c>
      <c r="H15" s="181">
        <v>0</v>
      </c>
      <c r="I15" s="181">
        <v>0</v>
      </c>
      <c r="J15" s="181">
        <v>2</v>
      </c>
      <c r="K15" s="181">
        <v>24</v>
      </c>
      <c r="L15" s="181">
        <v>8</v>
      </c>
      <c r="M15" s="181">
        <v>276</v>
      </c>
      <c r="N15" s="181">
        <v>171</v>
      </c>
      <c r="O15" s="181">
        <v>3700</v>
      </c>
      <c r="P15" s="181">
        <v>3770</v>
      </c>
    </row>
    <row r="16" spans="1:16" ht="12.75" customHeight="1" x14ac:dyDescent="0.35">
      <c r="A16" s="182" t="s">
        <v>314</v>
      </c>
      <c r="B16" s="63">
        <f t="shared" si="1"/>
        <v>522</v>
      </c>
      <c r="C16" s="63">
        <f t="shared" si="2"/>
        <v>327</v>
      </c>
      <c r="D16" s="63">
        <f t="shared" si="3"/>
        <v>195</v>
      </c>
      <c r="E16" s="181">
        <v>0</v>
      </c>
      <c r="F16" s="181">
        <v>0</v>
      </c>
      <c r="G16" s="181">
        <v>0</v>
      </c>
      <c r="H16" s="181">
        <v>0</v>
      </c>
      <c r="I16" s="181">
        <v>0</v>
      </c>
      <c r="J16" s="181">
        <v>0</v>
      </c>
      <c r="K16" s="181">
        <v>5</v>
      </c>
      <c r="L16" s="181">
        <v>5</v>
      </c>
      <c r="M16" s="181">
        <v>32</v>
      </c>
      <c r="N16" s="181">
        <v>18</v>
      </c>
      <c r="O16" s="181">
        <v>290</v>
      </c>
      <c r="P16" s="181">
        <v>172</v>
      </c>
    </row>
    <row r="17" spans="1:17" ht="12.75" customHeight="1" x14ac:dyDescent="0.35">
      <c r="A17" s="182" t="s">
        <v>315</v>
      </c>
      <c r="B17" s="63">
        <f t="shared" si="1"/>
        <v>63</v>
      </c>
      <c r="C17" s="63">
        <f t="shared" si="2"/>
        <v>40</v>
      </c>
      <c r="D17" s="63">
        <f t="shared" si="3"/>
        <v>23</v>
      </c>
      <c r="E17" s="181">
        <v>0</v>
      </c>
      <c r="F17" s="181">
        <v>0</v>
      </c>
      <c r="G17" s="181">
        <v>0</v>
      </c>
      <c r="H17" s="181">
        <v>0</v>
      </c>
      <c r="I17" s="181">
        <v>2</v>
      </c>
      <c r="J17" s="181">
        <v>2</v>
      </c>
      <c r="K17" s="181">
        <v>5</v>
      </c>
      <c r="L17" s="181">
        <v>3</v>
      </c>
      <c r="M17" s="181">
        <v>10</v>
      </c>
      <c r="N17" s="181">
        <v>3</v>
      </c>
      <c r="O17" s="181">
        <v>23</v>
      </c>
      <c r="P17" s="181">
        <v>15</v>
      </c>
    </row>
    <row r="18" spans="1:17" ht="12.75" customHeight="1" x14ac:dyDescent="0.35">
      <c r="A18" s="182" t="s">
        <v>346</v>
      </c>
      <c r="B18" s="63">
        <f t="shared" si="1"/>
        <v>38</v>
      </c>
      <c r="C18" s="63">
        <f t="shared" si="2"/>
        <v>23</v>
      </c>
      <c r="D18" s="63">
        <f t="shared" si="3"/>
        <v>15</v>
      </c>
      <c r="E18" s="181">
        <v>0</v>
      </c>
      <c r="F18" s="181">
        <v>0</v>
      </c>
      <c r="G18" s="181">
        <v>2</v>
      </c>
      <c r="H18" s="181">
        <v>0</v>
      </c>
      <c r="I18" s="181">
        <v>3</v>
      </c>
      <c r="J18" s="181">
        <v>2</v>
      </c>
      <c r="K18" s="181">
        <v>6</v>
      </c>
      <c r="L18" s="181">
        <v>5</v>
      </c>
      <c r="M18" s="181">
        <v>2</v>
      </c>
      <c r="N18" s="181">
        <v>2</v>
      </c>
      <c r="O18" s="181">
        <v>10</v>
      </c>
      <c r="P18" s="181">
        <v>6</v>
      </c>
      <c r="Q18" s="105"/>
    </row>
    <row r="19" spans="1:17" ht="15.75" customHeight="1" x14ac:dyDescent="0.35">
      <c r="A19" s="116" t="s">
        <v>2004</v>
      </c>
    </row>
    <row r="20" spans="1:17" ht="17.25" customHeight="1" x14ac:dyDescent="0.35">
      <c r="A20" s="619" t="s">
        <v>1980</v>
      </c>
      <c r="B20" s="111"/>
      <c r="C20" s="111"/>
      <c r="D20" s="111"/>
      <c r="E20" s="111"/>
      <c r="F20" s="111"/>
      <c r="G20" s="111"/>
      <c r="H20" s="111"/>
      <c r="I20" s="111"/>
      <c r="J20" s="111"/>
      <c r="K20" s="111"/>
    </row>
  </sheetData>
  <mergeCells count="13">
    <mergeCell ref="E7:P7"/>
    <mergeCell ref="A5:A8"/>
    <mergeCell ref="M1:P2"/>
    <mergeCell ref="B6:D7"/>
    <mergeCell ref="A3:C3"/>
    <mergeCell ref="A4:P4"/>
    <mergeCell ref="E5:P5"/>
    <mergeCell ref="E6:F6"/>
    <mergeCell ref="G6:H6"/>
    <mergeCell ref="I6:J6"/>
    <mergeCell ref="K6:L6"/>
    <mergeCell ref="M6:N6"/>
    <mergeCell ref="O6:P6"/>
  </mergeCells>
  <printOptions horizontalCentered="1"/>
  <pageMargins left="0" right="0" top="0.98402777777777795" bottom="0.98402777777777795" header="0.51180555555555496" footer="0.51180555555555496"/>
  <pageSetup paperSize="9" firstPageNumber="0" orientation="landscape" useFirstPageNumber="1"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BZ39"/>
  <sheetViews>
    <sheetView showGridLines="0" showRowColHeaders="0" zoomScaleNormal="100" workbookViewId="0"/>
  </sheetViews>
  <sheetFormatPr baseColWidth="10" defaultColWidth="9.53515625" defaultRowHeight="21" x14ac:dyDescent="0.35"/>
  <cols>
    <col min="1" max="1" width="13.4609375" customWidth="1"/>
    <col min="2" max="15" width="5.921875" customWidth="1"/>
  </cols>
  <sheetData>
    <row r="1" spans="1:78" ht="20.25" customHeight="1" x14ac:dyDescent="0.35">
      <c r="A1" s="10" t="s">
        <v>2003</v>
      </c>
      <c r="B1" s="111"/>
      <c r="C1" s="111"/>
      <c r="D1" s="111"/>
      <c r="E1" s="111"/>
      <c r="F1" s="111"/>
      <c r="G1" s="111"/>
      <c r="H1" s="111"/>
      <c r="I1" s="111"/>
      <c r="J1" s="111"/>
      <c r="K1" s="111"/>
      <c r="L1" s="1300" t="s">
        <v>117</v>
      </c>
      <c r="M1" s="1300"/>
      <c r="N1" s="1300"/>
      <c r="O1" s="1300"/>
    </row>
    <row r="2" spans="1:78" ht="12.75" customHeight="1" x14ac:dyDescent="0.35">
      <c r="A2" s="111"/>
      <c r="B2" s="111"/>
      <c r="C2" s="111"/>
      <c r="D2" s="111"/>
      <c r="E2" s="111"/>
      <c r="F2" s="111"/>
      <c r="G2" s="111"/>
      <c r="H2" s="111"/>
      <c r="I2" s="111"/>
      <c r="J2" s="111"/>
      <c r="K2" s="111"/>
      <c r="L2" s="1300"/>
      <c r="M2" s="1300"/>
      <c r="N2" s="1300"/>
      <c r="O2" s="1300"/>
    </row>
    <row r="3" spans="1:78" ht="12.75" customHeight="1" x14ac:dyDescent="0.35">
      <c r="A3" s="137" t="s">
        <v>353</v>
      </c>
      <c r="B3" s="111"/>
      <c r="C3" s="111"/>
      <c r="D3" s="111"/>
      <c r="E3" s="111"/>
      <c r="F3" s="111"/>
      <c r="G3" s="111"/>
      <c r="H3" s="111"/>
      <c r="I3" s="111"/>
      <c r="J3" s="111"/>
      <c r="K3" s="111"/>
      <c r="L3" s="111"/>
      <c r="M3" s="111"/>
      <c r="N3" s="111"/>
      <c r="O3" s="111"/>
    </row>
    <row r="4" spans="1:78" ht="12.75" customHeight="1" x14ac:dyDescent="0.35">
      <c r="A4" s="71"/>
      <c r="B4" s="111"/>
      <c r="C4" s="111"/>
      <c r="D4" s="111"/>
      <c r="E4" s="111"/>
      <c r="F4" s="111"/>
      <c r="G4" s="111"/>
      <c r="H4" s="111"/>
      <c r="I4" s="111"/>
      <c r="J4" s="111"/>
      <c r="K4" s="111"/>
      <c r="L4" s="111"/>
      <c r="M4" s="111"/>
      <c r="N4" s="111"/>
      <c r="O4" s="111"/>
    </row>
    <row r="5" spans="1:78" ht="15" customHeight="1" x14ac:dyDescent="0.35">
      <c r="A5" s="1393" t="s">
        <v>354</v>
      </c>
      <c r="B5" s="1393"/>
      <c r="C5" s="1393"/>
      <c r="D5" s="1393"/>
      <c r="E5" s="1393"/>
      <c r="F5" s="1393"/>
      <c r="G5" s="1393"/>
      <c r="H5" s="1393"/>
      <c r="I5" s="1393"/>
      <c r="J5" s="1393"/>
      <c r="K5" s="1393"/>
      <c r="L5" s="1393"/>
      <c r="M5" s="1393"/>
      <c r="N5" s="1393"/>
      <c r="O5" s="1393"/>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4"/>
      <c r="AO5" s="504"/>
      <c r="AP5" s="504"/>
      <c r="AQ5" s="504"/>
      <c r="AR5" s="504"/>
      <c r="AS5" s="504"/>
      <c r="AT5" s="504"/>
      <c r="AU5" s="504"/>
      <c r="AV5" s="504"/>
      <c r="AW5" s="504"/>
      <c r="AX5" s="504"/>
      <c r="AY5" s="504"/>
      <c r="AZ5" s="504"/>
      <c r="BA5" s="504"/>
      <c r="BB5" s="504"/>
      <c r="BC5" s="504"/>
      <c r="BD5" s="504"/>
      <c r="BE5" s="504"/>
      <c r="BF5" s="504"/>
      <c r="BG5" s="504"/>
      <c r="BH5" s="504"/>
      <c r="BI5" s="504"/>
      <c r="BJ5" s="504"/>
      <c r="BK5" s="504"/>
      <c r="BL5" s="504"/>
      <c r="BM5" s="504"/>
      <c r="BN5" s="504"/>
      <c r="BO5" s="504"/>
      <c r="BP5" s="504"/>
      <c r="BQ5" s="504"/>
      <c r="BR5" s="504"/>
      <c r="BS5" s="504"/>
      <c r="BT5" s="504"/>
      <c r="BU5" s="504"/>
      <c r="BV5" s="504"/>
      <c r="BW5" s="504"/>
      <c r="BX5" s="504"/>
      <c r="BY5" s="504"/>
      <c r="BZ5" s="504"/>
    </row>
    <row r="6" spans="1:78" ht="15" customHeight="1" x14ac:dyDescent="0.35">
      <c r="A6" s="1350" t="s">
        <v>60</v>
      </c>
      <c r="B6" s="1354" t="s">
        <v>333</v>
      </c>
      <c r="C6" s="1354"/>
      <c r="D6" s="1354"/>
      <c r="E6" s="1354"/>
      <c r="F6" s="1354"/>
      <c r="G6" s="1354"/>
      <c r="H6" s="1354"/>
      <c r="I6" s="1354"/>
      <c r="J6" s="1354"/>
      <c r="K6" s="1354"/>
      <c r="L6" s="1354"/>
      <c r="M6" s="1354"/>
      <c r="N6" s="1354"/>
      <c r="O6" s="1354"/>
      <c r="P6" s="504"/>
      <c r="Q6" s="504"/>
      <c r="R6" s="504"/>
      <c r="S6" s="504"/>
      <c r="T6" s="504"/>
      <c r="U6" s="504"/>
      <c r="V6" s="504"/>
      <c r="W6" s="504"/>
      <c r="X6" s="504"/>
      <c r="Y6" s="504"/>
      <c r="Z6" s="504"/>
      <c r="AA6" s="504"/>
      <c r="AB6" s="504"/>
      <c r="AC6" s="504"/>
      <c r="AD6" s="504"/>
      <c r="AE6" s="504"/>
      <c r="AF6" s="504"/>
      <c r="AG6" s="504"/>
      <c r="AH6" s="504"/>
      <c r="AI6" s="504"/>
      <c r="AJ6" s="504"/>
      <c r="AK6" s="504"/>
      <c r="AL6" s="504"/>
      <c r="AM6" s="504"/>
      <c r="AN6" s="504"/>
      <c r="AO6" s="504"/>
      <c r="AP6" s="504"/>
      <c r="AQ6" s="504"/>
      <c r="AR6" s="504"/>
      <c r="AS6" s="504"/>
      <c r="AT6" s="504"/>
      <c r="AU6" s="504"/>
      <c r="AV6" s="504"/>
      <c r="AW6" s="504"/>
      <c r="AX6" s="504"/>
      <c r="AY6" s="504"/>
      <c r="AZ6" s="504"/>
      <c r="BA6" s="504"/>
      <c r="BB6" s="504"/>
      <c r="BC6" s="504"/>
      <c r="BD6" s="504"/>
      <c r="BE6" s="504"/>
      <c r="BF6" s="504"/>
      <c r="BG6" s="504"/>
      <c r="BH6" s="504"/>
      <c r="BI6" s="504"/>
      <c r="BJ6" s="504"/>
      <c r="BK6" s="504"/>
      <c r="BL6" s="504"/>
      <c r="BM6" s="504"/>
      <c r="BN6" s="504"/>
      <c r="BO6" s="504"/>
      <c r="BP6" s="504"/>
      <c r="BQ6" s="504"/>
      <c r="BR6" s="504"/>
      <c r="BS6" s="504"/>
      <c r="BT6" s="504"/>
      <c r="BU6" s="504"/>
      <c r="BV6" s="504"/>
      <c r="BW6" s="504"/>
      <c r="BX6" s="504"/>
      <c r="BY6" s="504"/>
      <c r="BZ6" s="504"/>
    </row>
    <row r="7" spans="1:78" ht="17.25" customHeight="1" x14ac:dyDescent="0.35">
      <c r="A7" s="1350"/>
      <c r="B7" s="1317" t="s">
        <v>61</v>
      </c>
      <c r="C7" s="1317"/>
      <c r="D7" s="1299" t="s">
        <v>334</v>
      </c>
      <c r="E7" s="1299"/>
      <c r="F7" s="1299" t="s">
        <v>335</v>
      </c>
      <c r="G7" s="1299"/>
      <c r="H7" s="1299" t="s">
        <v>336</v>
      </c>
      <c r="I7" s="1299"/>
      <c r="J7" s="1299" t="s">
        <v>337</v>
      </c>
      <c r="K7" s="1299"/>
      <c r="L7" s="1299" t="s">
        <v>338</v>
      </c>
      <c r="M7" s="1299"/>
      <c r="N7" s="1299" t="s">
        <v>339</v>
      </c>
      <c r="O7" s="1299"/>
      <c r="P7" s="504"/>
      <c r="Q7" s="504"/>
      <c r="R7" s="504"/>
      <c r="S7" s="504"/>
      <c r="T7" s="504"/>
      <c r="U7" s="504"/>
      <c r="V7" s="504"/>
      <c r="W7" s="504"/>
      <c r="X7" s="504"/>
      <c r="Y7" s="504"/>
      <c r="Z7" s="504"/>
      <c r="AA7" s="504"/>
      <c r="AB7" s="504"/>
      <c r="AC7" s="504"/>
      <c r="AD7" s="504"/>
      <c r="AE7" s="504"/>
      <c r="AF7" s="504"/>
      <c r="AG7" s="504"/>
      <c r="AH7" s="504"/>
      <c r="AI7" s="504"/>
      <c r="AJ7" s="504"/>
      <c r="AK7" s="504"/>
      <c r="AL7" s="504"/>
      <c r="AM7" s="504"/>
      <c r="AN7" s="504"/>
      <c r="AO7" s="504"/>
      <c r="AP7" s="504"/>
      <c r="AQ7" s="504"/>
      <c r="AR7" s="504"/>
      <c r="AS7" s="504"/>
      <c r="AT7" s="504"/>
      <c r="AU7" s="504"/>
      <c r="AV7" s="504"/>
      <c r="AW7" s="504"/>
      <c r="AX7" s="504"/>
      <c r="AY7" s="504"/>
      <c r="AZ7" s="504"/>
      <c r="BA7" s="504"/>
      <c r="BB7" s="504"/>
      <c r="BC7" s="504"/>
      <c r="BD7" s="504"/>
      <c r="BE7" s="504"/>
      <c r="BF7" s="504"/>
      <c r="BG7" s="504"/>
      <c r="BH7" s="504"/>
      <c r="BI7" s="504"/>
      <c r="BJ7" s="504"/>
      <c r="BK7" s="504"/>
      <c r="BL7" s="504"/>
      <c r="BM7" s="504"/>
      <c r="BN7" s="504"/>
      <c r="BO7" s="504"/>
      <c r="BP7" s="504"/>
      <c r="BQ7" s="504"/>
      <c r="BR7" s="504"/>
      <c r="BS7" s="504"/>
      <c r="BT7" s="504"/>
      <c r="BU7" s="504"/>
      <c r="BV7" s="504"/>
      <c r="BW7" s="504"/>
      <c r="BX7" s="504"/>
      <c r="BY7" s="504"/>
      <c r="BZ7" s="504"/>
    </row>
    <row r="8" spans="1:78" ht="20.25" customHeight="1" x14ac:dyDescent="0.35">
      <c r="A8" s="1350"/>
      <c r="B8" s="1317"/>
      <c r="C8" s="1317"/>
      <c r="D8" s="1318" t="s">
        <v>62</v>
      </c>
      <c r="E8" s="1318"/>
      <c r="F8" s="1318"/>
      <c r="G8" s="1318"/>
      <c r="H8" s="1318"/>
      <c r="I8" s="1318"/>
      <c r="J8" s="1318"/>
      <c r="K8" s="1318"/>
      <c r="L8" s="1318"/>
      <c r="M8" s="1318"/>
      <c r="N8" s="1318"/>
      <c r="O8" s="1318"/>
      <c r="P8" s="504"/>
      <c r="Q8" s="504"/>
      <c r="R8" s="504"/>
      <c r="S8" s="504"/>
      <c r="T8" s="504"/>
      <c r="U8" s="504"/>
      <c r="V8" s="504"/>
      <c r="W8" s="504"/>
      <c r="X8" s="504"/>
      <c r="Y8" s="504"/>
      <c r="Z8" s="504"/>
      <c r="AA8" s="504"/>
      <c r="AB8" s="504"/>
      <c r="AC8" s="504"/>
      <c r="AD8" s="504"/>
      <c r="AE8" s="504"/>
      <c r="AF8" s="504"/>
      <c r="AG8" s="504"/>
      <c r="AH8" s="504"/>
      <c r="AI8" s="504"/>
      <c r="AJ8" s="504"/>
      <c r="AK8" s="504"/>
      <c r="AL8" s="504"/>
      <c r="AM8" s="504"/>
      <c r="AN8" s="504"/>
      <c r="AO8" s="504"/>
      <c r="AP8" s="504"/>
      <c r="AQ8" s="504"/>
      <c r="AR8" s="504"/>
      <c r="AS8" s="504"/>
      <c r="AT8" s="504"/>
      <c r="AU8" s="504"/>
      <c r="AV8" s="504"/>
      <c r="AW8" s="504"/>
      <c r="AX8" s="504"/>
      <c r="AY8" s="504"/>
      <c r="AZ8" s="504"/>
      <c r="BA8" s="504"/>
      <c r="BB8" s="504"/>
      <c r="BC8" s="504"/>
      <c r="BD8" s="504"/>
      <c r="BE8" s="504"/>
      <c r="BF8" s="504"/>
      <c r="BG8" s="504"/>
      <c r="BH8" s="504"/>
      <c r="BI8" s="504"/>
      <c r="BJ8" s="504"/>
      <c r="BK8" s="504"/>
      <c r="BL8" s="504"/>
      <c r="BM8" s="504"/>
      <c r="BN8" s="504"/>
      <c r="BO8" s="504"/>
      <c r="BP8" s="504"/>
      <c r="BQ8" s="504"/>
      <c r="BR8" s="504"/>
      <c r="BS8" s="504"/>
      <c r="BT8" s="504"/>
      <c r="BU8" s="504"/>
      <c r="BV8" s="504"/>
      <c r="BW8" s="504"/>
      <c r="BX8" s="504"/>
      <c r="BY8" s="504"/>
      <c r="BZ8" s="504"/>
    </row>
    <row r="9" spans="1:78" ht="12.75" customHeight="1" x14ac:dyDescent="0.35">
      <c r="A9" s="1350"/>
      <c r="B9" s="1317" t="s">
        <v>340</v>
      </c>
      <c r="C9" s="1317" t="s">
        <v>38</v>
      </c>
      <c r="D9" s="1350" t="s">
        <v>340</v>
      </c>
      <c r="E9" s="1350" t="s">
        <v>38</v>
      </c>
      <c r="F9" s="1350" t="s">
        <v>340</v>
      </c>
      <c r="G9" s="1350" t="s">
        <v>38</v>
      </c>
      <c r="H9" s="1350" t="s">
        <v>340</v>
      </c>
      <c r="I9" s="1350" t="s">
        <v>38</v>
      </c>
      <c r="J9" s="1350" t="s">
        <v>340</v>
      </c>
      <c r="K9" s="1350" t="s">
        <v>38</v>
      </c>
      <c r="L9" s="1350" t="s">
        <v>340</v>
      </c>
      <c r="M9" s="1350" t="s">
        <v>38</v>
      </c>
      <c r="N9" s="1350" t="s">
        <v>340</v>
      </c>
      <c r="O9" s="1350" t="s">
        <v>38</v>
      </c>
      <c r="P9" s="504"/>
      <c r="Q9" s="504"/>
      <c r="R9" s="504"/>
      <c r="S9" s="504"/>
      <c r="T9" s="504"/>
      <c r="U9" s="504"/>
      <c r="V9" s="504"/>
      <c r="W9" s="504"/>
      <c r="X9" s="504"/>
      <c r="Y9" s="504"/>
      <c r="Z9" s="504"/>
      <c r="AA9" s="504"/>
      <c r="AB9" s="504"/>
      <c r="AC9" s="504"/>
      <c r="AD9" s="504"/>
      <c r="AE9" s="504"/>
      <c r="AF9" s="504"/>
      <c r="AG9" s="504"/>
      <c r="AH9" s="504"/>
      <c r="AI9" s="504"/>
      <c r="AJ9" s="504"/>
      <c r="AK9" s="504"/>
      <c r="AL9" s="504"/>
      <c r="AM9" s="504"/>
      <c r="AN9" s="504"/>
      <c r="AO9" s="504"/>
      <c r="AP9" s="504"/>
      <c r="AQ9" s="504"/>
      <c r="AR9" s="504"/>
      <c r="AS9" s="504"/>
      <c r="AT9" s="504"/>
      <c r="AU9" s="504"/>
      <c r="AV9" s="504"/>
      <c r="AW9" s="504"/>
      <c r="AX9" s="504"/>
      <c r="AY9" s="504"/>
      <c r="AZ9" s="504"/>
      <c r="BA9" s="504"/>
      <c r="BB9" s="504"/>
      <c r="BC9" s="504"/>
      <c r="BD9" s="504"/>
      <c r="BE9" s="504"/>
      <c r="BF9" s="504"/>
      <c r="BG9" s="504"/>
      <c r="BH9" s="504"/>
      <c r="BI9" s="504"/>
      <c r="BJ9" s="504"/>
      <c r="BK9" s="504"/>
      <c r="BL9" s="504"/>
      <c r="BM9" s="504"/>
      <c r="BN9" s="504"/>
      <c r="BO9" s="504"/>
      <c r="BP9" s="504"/>
      <c r="BQ9" s="504"/>
      <c r="BR9" s="504"/>
      <c r="BS9" s="504"/>
      <c r="BT9" s="504"/>
      <c r="BU9" s="504"/>
      <c r="BV9" s="504"/>
      <c r="BW9" s="504"/>
      <c r="BX9" s="504"/>
      <c r="BY9" s="504"/>
      <c r="BZ9" s="504"/>
    </row>
    <row r="10" spans="1:78" ht="8.25" customHeight="1" x14ac:dyDescent="0.35">
      <c r="A10" s="1350"/>
      <c r="B10" s="1317"/>
      <c r="C10" s="1317"/>
      <c r="D10" s="1350"/>
      <c r="E10" s="1350"/>
      <c r="F10" s="1350"/>
      <c r="G10" s="1350"/>
      <c r="H10" s="1350"/>
      <c r="I10" s="1350"/>
      <c r="J10" s="1350"/>
      <c r="K10" s="1350"/>
      <c r="L10" s="1350"/>
      <c r="M10" s="1350"/>
      <c r="N10" s="1350"/>
      <c r="O10" s="1350"/>
      <c r="P10" s="504"/>
      <c r="Q10" s="504"/>
      <c r="R10" s="504"/>
      <c r="S10" s="504"/>
      <c r="T10" s="504"/>
      <c r="U10" s="504"/>
      <c r="V10" s="504"/>
      <c r="W10" s="504"/>
      <c r="X10" s="504"/>
      <c r="Y10" s="504"/>
      <c r="Z10" s="504"/>
      <c r="AA10" s="504"/>
      <c r="AB10" s="504"/>
      <c r="AC10" s="504"/>
      <c r="AD10" s="504"/>
      <c r="AE10" s="504"/>
      <c r="AF10" s="504"/>
      <c r="AG10" s="504"/>
      <c r="AH10" s="504"/>
      <c r="AI10" s="504"/>
      <c r="AJ10" s="504"/>
      <c r="AK10" s="504"/>
      <c r="AL10" s="504"/>
      <c r="AM10" s="504"/>
      <c r="AN10" s="504"/>
      <c r="AO10" s="504"/>
      <c r="AP10" s="504"/>
      <c r="AQ10" s="504"/>
      <c r="AR10" s="504"/>
      <c r="AS10" s="504"/>
      <c r="AT10" s="504"/>
      <c r="AU10" s="504"/>
      <c r="AV10" s="504"/>
      <c r="AW10" s="504"/>
      <c r="AX10" s="504"/>
      <c r="AY10" s="504"/>
      <c r="AZ10" s="504"/>
      <c r="BA10" s="504"/>
      <c r="BB10" s="504"/>
      <c r="BC10" s="504"/>
      <c r="BD10" s="504"/>
      <c r="BE10" s="504"/>
      <c r="BF10" s="504"/>
      <c r="BG10" s="504"/>
      <c r="BH10" s="504"/>
      <c r="BI10" s="504"/>
      <c r="BJ10" s="504"/>
      <c r="BK10" s="504"/>
      <c r="BL10" s="504"/>
      <c r="BM10" s="504"/>
      <c r="BN10" s="504"/>
      <c r="BO10" s="504"/>
      <c r="BP10" s="504"/>
      <c r="BQ10" s="504"/>
      <c r="BR10" s="504"/>
      <c r="BS10" s="504"/>
      <c r="BT10" s="504"/>
      <c r="BU10" s="504"/>
      <c r="BV10" s="504"/>
      <c r="BW10" s="504"/>
      <c r="BX10" s="504"/>
      <c r="BY10" s="504"/>
      <c r="BZ10" s="504"/>
    </row>
    <row r="11" spans="1:78" ht="12.75" customHeight="1" x14ac:dyDescent="0.35">
      <c r="A11" s="109" t="s">
        <v>61</v>
      </c>
      <c r="B11" s="63">
        <f t="shared" ref="B11:O11" si="0">SUM(B12:B13)</f>
        <v>244176</v>
      </c>
      <c r="C11" s="63">
        <f t="shared" si="0"/>
        <v>49331</v>
      </c>
      <c r="D11" s="415">
        <f t="shared" si="0"/>
        <v>43535</v>
      </c>
      <c r="E11" s="415">
        <f t="shared" si="0"/>
        <v>8444</v>
      </c>
      <c r="F11" s="415">
        <f t="shared" si="0"/>
        <v>41071</v>
      </c>
      <c r="G11" s="415">
        <f t="shared" si="0"/>
        <v>8404</v>
      </c>
      <c r="H11" s="415">
        <f t="shared" si="0"/>
        <v>40015</v>
      </c>
      <c r="I11" s="415">
        <f t="shared" si="0"/>
        <v>8216</v>
      </c>
      <c r="J11" s="415">
        <f t="shared" si="0"/>
        <v>40088</v>
      </c>
      <c r="K11" s="415">
        <f t="shared" si="0"/>
        <v>8076</v>
      </c>
      <c r="L11" s="415">
        <f t="shared" si="0"/>
        <v>39740</v>
      </c>
      <c r="M11" s="415">
        <f t="shared" si="0"/>
        <v>8081</v>
      </c>
      <c r="N11" s="415">
        <f t="shared" si="0"/>
        <v>39727</v>
      </c>
      <c r="O11" s="415">
        <f t="shared" si="0"/>
        <v>8110</v>
      </c>
      <c r="P11" s="111"/>
      <c r="Q11" s="111"/>
      <c r="R11" s="111"/>
      <c r="S11" s="111"/>
      <c r="T11" s="111"/>
      <c r="U11" s="111"/>
      <c r="V11" s="111"/>
      <c r="W11" s="111"/>
      <c r="X11" s="111"/>
      <c r="Y11" s="111"/>
      <c r="Z11" s="111"/>
      <c r="AA11" s="111"/>
      <c r="AB11" s="111"/>
      <c r="AC11" s="111"/>
      <c r="AD11" s="111"/>
      <c r="AE11" s="111"/>
      <c r="AF11" s="111"/>
      <c r="AG11" s="111"/>
      <c r="AH11" s="111"/>
      <c r="AI11" s="111"/>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row>
    <row r="12" spans="1:78" ht="12.75" customHeight="1" x14ac:dyDescent="0.35">
      <c r="A12" s="112" t="s">
        <v>70</v>
      </c>
      <c r="B12" s="63">
        <f>+D12+F12+H12+J12+L12+N12</f>
        <v>77566</v>
      </c>
      <c r="C12" s="63">
        <f>+E12+G12+I12+K12+M12+O12</f>
        <v>30043</v>
      </c>
      <c r="D12" s="419">
        <v>14367</v>
      </c>
      <c r="E12" s="424">
        <v>5213</v>
      </c>
      <c r="F12" s="419">
        <v>13340</v>
      </c>
      <c r="G12" s="419">
        <v>5083</v>
      </c>
      <c r="H12" s="419">
        <v>12830</v>
      </c>
      <c r="I12" s="419">
        <v>4959</v>
      </c>
      <c r="J12" s="419">
        <v>12579</v>
      </c>
      <c r="K12" s="419">
        <v>4938</v>
      </c>
      <c r="L12" s="419">
        <v>12309</v>
      </c>
      <c r="M12" s="419">
        <v>4940</v>
      </c>
      <c r="N12" s="419">
        <v>12141</v>
      </c>
      <c r="O12" s="419">
        <v>4910</v>
      </c>
    </row>
    <row r="13" spans="1:78" ht="12.75" customHeight="1" x14ac:dyDescent="0.35">
      <c r="A13" s="113" t="s">
        <v>71</v>
      </c>
      <c r="B13" s="63">
        <f t="shared" ref="B13:O13" si="1">SUM(B14:B31)</f>
        <v>166610</v>
      </c>
      <c r="C13" s="63">
        <f t="shared" si="1"/>
        <v>19288</v>
      </c>
      <c r="D13" s="503">
        <f t="shared" si="1"/>
        <v>29168</v>
      </c>
      <c r="E13" s="419">
        <f t="shared" si="1"/>
        <v>3231</v>
      </c>
      <c r="F13" s="419">
        <f t="shared" si="1"/>
        <v>27731</v>
      </c>
      <c r="G13" s="419">
        <f t="shared" si="1"/>
        <v>3321</v>
      </c>
      <c r="H13" s="419">
        <f t="shared" si="1"/>
        <v>27185</v>
      </c>
      <c r="I13" s="419">
        <f t="shared" si="1"/>
        <v>3257</v>
      </c>
      <c r="J13" s="419">
        <f t="shared" si="1"/>
        <v>27509</v>
      </c>
      <c r="K13" s="419">
        <f t="shared" si="1"/>
        <v>3138</v>
      </c>
      <c r="L13" s="419">
        <f t="shared" si="1"/>
        <v>27431</v>
      </c>
      <c r="M13" s="419">
        <f t="shared" si="1"/>
        <v>3141</v>
      </c>
      <c r="N13" s="419">
        <f t="shared" si="1"/>
        <v>27586</v>
      </c>
      <c r="O13" s="419">
        <f t="shared" si="1"/>
        <v>3200</v>
      </c>
    </row>
    <row r="14" spans="1:78" ht="12.75" customHeight="1" x14ac:dyDescent="0.35">
      <c r="A14" s="113" t="s">
        <v>72</v>
      </c>
      <c r="B14" s="63">
        <f t="shared" ref="B14:B31" si="2">+D14+F14+H14+J14+L14+N14</f>
        <v>7127</v>
      </c>
      <c r="C14" s="63">
        <f t="shared" ref="C14:C31" si="3">+E14+G14+I14+K14+M14+O14</f>
        <v>154</v>
      </c>
      <c r="D14" s="419">
        <v>1153</v>
      </c>
      <c r="E14" s="419">
        <v>25</v>
      </c>
      <c r="F14" s="419">
        <v>1169</v>
      </c>
      <c r="G14" s="419">
        <v>31</v>
      </c>
      <c r="H14" s="419">
        <v>1151</v>
      </c>
      <c r="I14" s="419">
        <v>29</v>
      </c>
      <c r="J14" s="419">
        <v>1161</v>
      </c>
      <c r="K14" s="419">
        <v>24</v>
      </c>
      <c r="L14" s="419">
        <v>1237</v>
      </c>
      <c r="M14" s="419">
        <v>13</v>
      </c>
      <c r="N14" s="419">
        <v>1256</v>
      </c>
      <c r="O14" s="419">
        <v>32</v>
      </c>
    </row>
    <row r="15" spans="1:78" ht="12.75" customHeight="1" x14ac:dyDescent="0.35">
      <c r="A15" s="113" t="s">
        <v>73</v>
      </c>
      <c r="B15" s="63">
        <f t="shared" si="2"/>
        <v>42189</v>
      </c>
      <c r="C15" s="63">
        <f t="shared" si="3"/>
        <v>7191</v>
      </c>
      <c r="D15" s="419">
        <v>7708</v>
      </c>
      <c r="E15" s="419">
        <v>1255</v>
      </c>
      <c r="F15" s="419">
        <v>7036</v>
      </c>
      <c r="G15" s="419">
        <v>1226</v>
      </c>
      <c r="H15" s="419">
        <v>6920</v>
      </c>
      <c r="I15" s="419">
        <v>1174</v>
      </c>
      <c r="J15" s="419">
        <v>6911</v>
      </c>
      <c r="K15" s="419">
        <v>1210</v>
      </c>
      <c r="L15" s="419">
        <v>6809</v>
      </c>
      <c r="M15" s="419">
        <v>1138</v>
      </c>
      <c r="N15" s="419">
        <v>6805</v>
      </c>
      <c r="O15" s="419">
        <v>1188</v>
      </c>
    </row>
    <row r="16" spans="1:78" ht="12.75" customHeight="1" x14ac:dyDescent="0.35">
      <c r="A16" s="113" t="s">
        <v>74</v>
      </c>
      <c r="B16" s="63">
        <f t="shared" si="2"/>
        <v>7497</v>
      </c>
      <c r="C16" s="63">
        <f t="shared" si="3"/>
        <v>523</v>
      </c>
      <c r="D16" s="419">
        <v>1300</v>
      </c>
      <c r="E16" s="419">
        <v>80</v>
      </c>
      <c r="F16" s="419">
        <v>1269</v>
      </c>
      <c r="G16" s="419">
        <v>86</v>
      </c>
      <c r="H16" s="419">
        <v>1233</v>
      </c>
      <c r="I16" s="419">
        <v>96</v>
      </c>
      <c r="J16" s="419">
        <v>1211</v>
      </c>
      <c r="K16" s="419">
        <v>92</v>
      </c>
      <c r="L16" s="419">
        <v>1218</v>
      </c>
      <c r="M16" s="419">
        <v>80</v>
      </c>
      <c r="N16" s="419">
        <v>1266</v>
      </c>
      <c r="O16" s="419">
        <v>89</v>
      </c>
    </row>
    <row r="17" spans="1:15" ht="12.75" customHeight="1" x14ac:dyDescent="0.35">
      <c r="A17" s="113" t="s">
        <v>75</v>
      </c>
      <c r="B17" s="63">
        <f t="shared" si="2"/>
        <v>10147</v>
      </c>
      <c r="C17" s="63">
        <f t="shared" si="3"/>
        <v>803</v>
      </c>
      <c r="D17" s="419">
        <v>1810</v>
      </c>
      <c r="E17" s="419">
        <v>131</v>
      </c>
      <c r="F17" s="419">
        <v>1707</v>
      </c>
      <c r="G17" s="419">
        <v>164</v>
      </c>
      <c r="H17" s="419">
        <v>1615</v>
      </c>
      <c r="I17" s="419">
        <v>131</v>
      </c>
      <c r="J17" s="419">
        <v>1681</v>
      </c>
      <c r="K17" s="419">
        <v>111</v>
      </c>
      <c r="L17" s="419">
        <v>1642</v>
      </c>
      <c r="M17" s="419">
        <v>122</v>
      </c>
      <c r="N17" s="419">
        <v>1692</v>
      </c>
      <c r="O17" s="419">
        <v>144</v>
      </c>
    </row>
    <row r="18" spans="1:15" ht="12.75" customHeight="1" x14ac:dyDescent="0.35">
      <c r="A18" s="113" t="s">
        <v>76</v>
      </c>
      <c r="B18" s="63">
        <f t="shared" si="2"/>
        <v>4755</v>
      </c>
      <c r="C18" s="63">
        <f t="shared" si="3"/>
        <v>408</v>
      </c>
      <c r="D18" s="419">
        <v>815</v>
      </c>
      <c r="E18" s="419">
        <v>46</v>
      </c>
      <c r="F18" s="419">
        <v>838</v>
      </c>
      <c r="G18" s="419">
        <v>79</v>
      </c>
      <c r="H18" s="419">
        <v>744</v>
      </c>
      <c r="I18" s="419">
        <v>72</v>
      </c>
      <c r="J18" s="419">
        <v>770</v>
      </c>
      <c r="K18" s="419">
        <v>70</v>
      </c>
      <c r="L18" s="419">
        <v>831</v>
      </c>
      <c r="M18" s="419">
        <v>66</v>
      </c>
      <c r="N18" s="419">
        <v>757</v>
      </c>
      <c r="O18" s="419">
        <v>75</v>
      </c>
    </row>
    <row r="19" spans="1:15" ht="12.75" customHeight="1" x14ac:dyDescent="0.35">
      <c r="A19" s="113" t="s">
        <v>77</v>
      </c>
      <c r="B19" s="63">
        <f t="shared" si="2"/>
        <v>1910</v>
      </c>
      <c r="C19" s="63">
        <f t="shared" si="3"/>
        <v>235</v>
      </c>
      <c r="D19" s="419">
        <v>341</v>
      </c>
      <c r="E19" s="419">
        <v>34</v>
      </c>
      <c r="F19" s="419">
        <v>337</v>
      </c>
      <c r="G19" s="419">
        <v>41</v>
      </c>
      <c r="H19" s="419">
        <v>305</v>
      </c>
      <c r="I19" s="419">
        <v>43</v>
      </c>
      <c r="J19" s="419">
        <v>301</v>
      </c>
      <c r="K19" s="419">
        <v>34</v>
      </c>
      <c r="L19" s="419">
        <v>315</v>
      </c>
      <c r="M19" s="419">
        <v>39</v>
      </c>
      <c r="N19" s="419">
        <v>311</v>
      </c>
      <c r="O19" s="419">
        <v>44</v>
      </c>
    </row>
    <row r="20" spans="1:15" ht="12.75" customHeight="1" x14ac:dyDescent="0.35">
      <c r="A20" s="113" t="s">
        <v>78</v>
      </c>
      <c r="B20" s="63">
        <f t="shared" si="2"/>
        <v>5345</v>
      </c>
      <c r="C20" s="63">
        <f t="shared" si="3"/>
        <v>313</v>
      </c>
      <c r="D20" s="419">
        <v>939</v>
      </c>
      <c r="E20" s="419">
        <v>53</v>
      </c>
      <c r="F20" s="419">
        <v>885</v>
      </c>
      <c r="G20" s="419">
        <v>54</v>
      </c>
      <c r="H20" s="419">
        <v>875</v>
      </c>
      <c r="I20" s="419">
        <v>49</v>
      </c>
      <c r="J20" s="419">
        <v>920</v>
      </c>
      <c r="K20" s="419">
        <v>43</v>
      </c>
      <c r="L20" s="419">
        <v>859</v>
      </c>
      <c r="M20" s="419">
        <v>60</v>
      </c>
      <c r="N20" s="419">
        <v>867</v>
      </c>
      <c r="O20" s="419">
        <v>54</v>
      </c>
    </row>
    <row r="21" spans="1:15" ht="12.75" customHeight="1" x14ac:dyDescent="0.35">
      <c r="A21" s="113" t="s">
        <v>79</v>
      </c>
      <c r="B21" s="63">
        <f t="shared" si="2"/>
        <v>3877</v>
      </c>
      <c r="C21" s="63">
        <f t="shared" si="3"/>
        <v>456</v>
      </c>
      <c r="D21" s="419">
        <v>691</v>
      </c>
      <c r="E21" s="419">
        <v>80</v>
      </c>
      <c r="F21" s="419">
        <v>648</v>
      </c>
      <c r="G21" s="419">
        <v>69</v>
      </c>
      <c r="H21" s="419">
        <v>644</v>
      </c>
      <c r="I21" s="419">
        <v>76</v>
      </c>
      <c r="J21" s="419">
        <v>625</v>
      </c>
      <c r="K21" s="419">
        <v>82</v>
      </c>
      <c r="L21" s="419">
        <v>656</v>
      </c>
      <c r="M21" s="419">
        <v>75</v>
      </c>
      <c r="N21" s="419">
        <v>613</v>
      </c>
      <c r="O21" s="419">
        <v>74</v>
      </c>
    </row>
    <row r="22" spans="1:15" ht="12.75" customHeight="1" x14ac:dyDescent="0.35">
      <c r="A22" s="113" t="s">
        <v>80</v>
      </c>
      <c r="B22" s="63">
        <f t="shared" si="2"/>
        <v>12749</v>
      </c>
      <c r="C22" s="63">
        <f t="shared" si="3"/>
        <v>3733</v>
      </c>
      <c r="D22" s="419">
        <v>2236</v>
      </c>
      <c r="E22" s="419">
        <v>602</v>
      </c>
      <c r="F22" s="419">
        <v>2129</v>
      </c>
      <c r="G22" s="419">
        <v>636</v>
      </c>
      <c r="H22" s="419">
        <v>2070</v>
      </c>
      <c r="I22" s="419">
        <v>652</v>
      </c>
      <c r="J22" s="419">
        <v>2049</v>
      </c>
      <c r="K22" s="419">
        <v>594</v>
      </c>
      <c r="L22" s="419">
        <v>2096</v>
      </c>
      <c r="M22" s="419">
        <v>616</v>
      </c>
      <c r="N22" s="419">
        <v>2169</v>
      </c>
      <c r="O22" s="419">
        <v>633</v>
      </c>
    </row>
    <row r="23" spans="1:15" ht="12.75" customHeight="1" x14ac:dyDescent="0.35">
      <c r="A23" s="113" t="s">
        <v>81</v>
      </c>
      <c r="B23" s="63">
        <f t="shared" si="2"/>
        <v>9483</v>
      </c>
      <c r="C23" s="63">
        <f t="shared" si="3"/>
        <v>1039</v>
      </c>
      <c r="D23" s="419">
        <v>1630</v>
      </c>
      <c r="E23" s="419">
        <v>175</v>
      </c>
      <c r="F23" s="419">
        <v>1596</v>
      </c>
      <c r="G23" s="419">
        <v>165</v>
      </c>
      <c r="H23" s="419">
        <v>1470</v>
      </c>
      <c r="I23" s="419">
        <v>173</v>
      </c>
      <c r="J23" s="419">
        <v>1612</v>
      </c>
      <c r="K23" s="419">
        <v>172</v>
      </c>
      <c r="L23" s="419">
        <v>1548</v>
      </c>
      <c r="M23" s="419">
        <v>172</v>
      </c>
      <c r="N23" s="419">
        <v>1627</v>
      </c>
      <c r="O23" s="419">
        <v>182</v>
      </c>
    </row>
    <row r="24" spans="1:15" ht="12.75" customHeight="1" x14ac:dyDescent="0.35">
      <c r="A24" s="113" t="s">
        <v>82</v>
      </c>
      <c r="B24" s="63">
        <f t="shared" si="2"/>
        <v>4986</v>
      </c>
      <c r="C24" s="63">
        <f t="shared" si="3"/>
        <v>489</v>
      </c>
      <c r="D24" s="419">
        <v>768</v>
      </c>
      <c r="E24" s="419">
        <v>73</v>
      </c>
      <c r="F24" s="419">
        <v>819</v>
      </c>
      <c r="G24" s="419">
        <v>93</v>
      </c>
      <c r="H24" s="419">
        <v>820</v>
      </c>
      <c r="I24" s="419">
        <v>70</v>
      </c>
      <c r="J24" s="419">
        <v>823</v>
      </c>
      <c r="K24" s="419">
        <v>72</v>
      </c>
      <c r="L24" s="419">
        <v>911</v>
      </c>
      <c r="M24" s="419">
        <v>91</v>
      </c>
      <c r="N24" s="419">
        <v>845</v>
      </c>
      <c r="O24" s="419">
        <v>90</v>
      </c>
    </row>
    <row r="25" spans="1:15" ht="12.75" customHeight="1" x14ac:dyDescent="0.35">
      <c r="A25" s="113" t="s">
        <v>83</v>
      </c>
      <c r="B25" s="63">
        <f t="shared" si="2"/>
        <v>10091</v>
      </c>
      <c r="C25" s="63">
        <f t="shared" si="3"/>
        <v>503</v>
      </c>
      <c r="D25" s="419">
        <v>1711</v>
      </c>
      <c r="E25" s="419">
        <v>84</v>
      </c>
      <c r="F25" s="419">
        <v>1583</v>
      </c>
      <c r="G25" s="419">
        <v>79</v>
      </c>
      <c r="H25" s="419">
        <v>1683</v>
      </c>
      <c r="I25" s="419">
        <v>93</v>
      </c>
      <c r="J25" s="419">
        <v>1654</v>
      </c>
      <c r="K25" s="419">
        <v>90</v>
      </c>
      <c r="L25" s="419">
        <v>1736</v>
      </c>
      <c r="M25" s="419">
        <v>81</v>
      </c>
      <c r="N25" s="419">
        <v>1724</v>
      </c>
      <c r="O25" s="419">
        <v>76</v>
      </c>
    </row>
    <row r="26" spans="1:15" ht="12.75" customHeight="1" x14ac:dyDescent="0.35">
      <c r="A26" s="113" t="s">
        <v>84</v>
      </c>
      <c r="B26" s="63">
        <f t="shared" si="2"/>
        <v>6559</v>
      </c>
      <c r="C26" s="63">
        <f t="shared" si="3"/>
        <v>289</v>
      </c>
      <c r="D26" s="419">
        <v>1083</v>
      </c>
      <c r="E26" s="419">
        <v>54</v>
      </c>
      <c r="F26" s="419">
        <v>1059</v>
      </c>
      <c r="G26" s="419">
        <v>50</v>
      </c>
      <c r="H26" s="419">
        <v>1118</v>
      </c>
      <c r="I26" s="419">
        <v>68</v>
      </c>
      <c r="J26" s="419">
        <v>1109</v>
      </c>
      <c r="K26" s="419">
        <v>40</v>
      </c>
      <c r="L26" s="419">
        <v>1125</v>
      </c>
      <c r="M26" s="419">
        <v>45</v>
      </c>
      <c r="N26" s="419">
        <v>1065</v>
      </c>
      <c r="O26" s="419">
        <v>32</v>
      </c>
    </row>
    <row r="27" spans="1:15" ht="12.75" customHeight="1" x14ac:dyDescent="0.35">
      <c r="A27" s="113" t="s">
        <v>85</v>
      </c>
      <c r="B27" s="63">
        <f t="shared" si="2"/>
        <v>12157</v>
      </c>
      <c r="C27" s="63">
        <f t="shared" si="3"/>
        <v>1165</v>
      </c>
      <c r="D27" s="419">
        <v>2268</v>
      </c>
      <c r="E27" s="419">
        <v>187</v>
      </c>
      <c r="F27" s="419">
        <v>2045</v>
      </c>
      <c r="G27" s="419">
        <v>207</v>
      </c>
      <c r="H27" s="419">
        <v>1974</v>
      </c>
      <c r="I27" s="419">
        <v>198</v>
      </c>
      <c r="J27" s="419">
        <v>1994</v>
      </c>
      <c r="K27" s="419">
        <v>183</v>
      </c>
      <c r="L27" s="419">
        <v>1871</v>
      </c>
      <c r="M27" s="419">
        <v>193</v>
      </c>
      <c r="N27" s="419">
        <v>2005</v>
      </c>
      <c r="O27" s="419">
        <v>197</v>
      </c>
    </row>
    <row r="28" spans="1:15" ht="12.75" customHeight="1" x14ac:dyDescent="0.35">
      <c r="A28" s="113" t="s">
        <v>86</v>
      </c>
      <c r="B28" s="63">
        <f t="shared" si="2"/>
        <v>9508</v>
      </c>
      <c r="C28" s="63">
        <f t="shared" si="3"/>
        <v>744</v>
      </c>
      <c r="D28" s="419">
        <v>1641</v>
      </c>
      <c r="E28" s="419">
        <v>140</v>
      </c>
      <c r="F28" s="419">
        <v>1623</v>
      </c>
      <c r="G28" s="419">
        <v>123</v>
      </c>
      <c r="H28" s="419">
        <v>1569</v>
      </c>
      <c r="I28" s="419">
        <v>132</v>
      </c>
      <c r="J28" s="419">
        <v>1589</v>
      </c>
      <c r="K28" s="419">
        <v>111</v>
      </c>
      <c r="L28" s="419">
        <v>1554</v>
      </c>
      <c r="M28" s="419">
        <v>130</v>
      </c>
      <c r="N28" s="419">
        <v>1532</v>
      </c>
      <c r="O28" s="419">
        <v>108</v>
      </c>
    </row>
    <row r="29" spans="1:15" ht="12.75" customHeight="1" x14ac:dyDescent="0.35">
      <c r="A29" s="113" t="s">
        <v>87</v>
      </c>
      <c r="B29" s="63">
        <f t="shared" si="2"/>
        <v>6822</v>
      </c>
      <c r="C29" s="63">
        <f t="shared" si="3"/>
        <v>413</v>
      </c>
      <c r="D29" s="419">
        <v>1173</v>
      </c>
      <c r="E29" s="419">
        <v>79</v>
      </c>
      <c r="F29" s="419">
        <v>1106</v>
      </c>
      <c r="G29" s="419">
        <v>64</v>
      </c>
      <c r="H29" s="419">
        <v>1099</v>
      </c>
      <c r="I29" s="419">
        <v>67</v>
      </c>
      <c r="J29" s="419">
        <v>1137</v>
      </c>
      <c r="K29" s="419">
        <v>68</v>
      </c>
      <c r="L29" s="419">
        <v>1143</v>
      </c>
      <c r="M29" s="419">
        <v>71</v>
      </c>
      <c r="N29" s="419">
        <v>1164</v>
      </c>
      <c r="O29" s="419">
        <v>64</v>
      </c>
    </row>
    <row r="30" spans="1:15" ht="12.75" customHeight="1" x14ac:dyDescent="0.35">
      <c r="A30" s="113" t="s">
        <v>88</v>
      </c>
      <c r="B30" s="63">
        <f t="shared" si="2"/>
        <v>7434</v>
      </c>
      <c r="C30" s="63">
        <f t="shared" si="3"/>
        <v>645</v>
      </c>
      <c r="D30" s="419">
        <v>1241</v>
      </c>
      <c r="E30" s="419">
        <v>106</v>
      </c>
      <c r="F30" s="419">
        <v>1221</v>
      </c>
      <c r="G30" s="419">
        <v>118</v>
      </c>
      <c r="H30" s="419">
        <v>1237</v>
      </c>
      <c r="I30" s="419">
        <v>93</v>
      </c>
      <c r="J30" s="419">
        <v>1284</v>
      </c>
      <c r="K30" s="419">
        <v>114</v>
      </c>
      <c r="L30" s="419">
        <v>1216</v>
      </c>
      <c r="M30" s="419">
        <v>116</v>
      </c>
      <c r="N30" s="419">
        <v>1235</v>
      </c>
      <c r="O30" s="419">
        <v>98</v>
      </c>
    </row>
    <row r="31" spans="1:15" ht="12.75" customHeight="1" x14ac:dyDescent="0.35">
      <c r="A31" s="113" t="s">
        <v>89</v>
      </c>
      <c r="B31" s="63">
        <f t="shared" si="2"/>
        <v>3974</v>
      </c>
      <c r="C31" s="63">
        <f t="shared" si="3"/>
        <v>185</v>
      </c>
      <c r="D31" s="419">
        <v>660</v>
      </c>
      <c r="E31" s="419">
        <v>27</v>
      </c>
      <c r="F31" s="419">
        <v>661</v>
      </c>
      <c r="G31" s="419">
        <v>36</v>
      </c>
      <c r="H31" s="419">
        <v>658</v>
      </c>
      <c r="I31" s="419">
        <v>41</v>
      </c>
      <c r="J31" s="419">
        <v>678</v>
      </c>
      <c r="K31" s="419">
        <v>28</v>
      </c>
      <c r="L31" s="419">
        <v>664</v>
      </c>
      <c r="M31" s="419">
        <v>33</v>
      </c>
      <c r="N31" s="419">
        <v>653</v>
      </c>
      <c r="O31" s="419">
        <v>20</v>
      </c>
    </row>
    <row r="32" spans="1:15" ht="17.25" customHeight="1" x14ac:dyDescent="0.35">
      <c r="A32" s="116" t="s">
        <v>2010</v>
      </c>
      <c r="B32" s="116"/>
      <c r="C32" s="116"/>
    </row>
    <row r="33" spans="1:15" ht="15" customHeight="1" x14ac:dyDescent="0.35">
      <c r="A33" s="116" t="s">
        <v>351</v>
      </c>
      <c r="B33" s="68"/>
      <c r="C33" s="68"/>
      <c r="D33" s="68"/>
      <c r="E33" s="68"/>
      <c r="F33" s="68"/>
      <c r="G33" s="68"/>
      <c r="H33" s="68"/>
      <c r="I33" s="68"/>
      <c r="J33" s="68"/>
      <c r="K33" s="68"/>
      <c r="L33" s="68"/>
      <c r="M33" s="68"/>
      <c r="N33" s="68"/>
      <c r="O33" s="68"/>
    </row>
    <row r="34" spans="1:15" ht="12.75" customHeight="1" x14ac:dyDescent="0.35"/>
    <row r="35" spans="1:15" ht="12.75" customHeight="1" x14ac:dyDescent="0.35"/>
    <row r="36" spans="1:15" ht="12.75" customHeight="1" x14ac:dyDescent="0.35"/>
    <row r="37" spans="1:15" ht="12.75" customHeight="1" x14ac:dyDescent="0.35"/>
    <row r="38" spans="1:15" ht="12.75" customHeight="1" x14ac:dyDescent="0.35">
      <c r="F38" s="57"/>
      <c r="G38" s="57"/>
    </row>
    <row r="39" spans="1:15" ht="12.75" customHeight="1" x14ac:dyDescent="0.35"/>
  </sheetData>
  <mergeCells count="26">
    <mergeCell ref="N9:N10"/>
    <mergeCell ref="O9:O10"/>
    <mergeCell ref="A5:O5"/>
    <mergeCell ref="B6:O6"/>
    <mergeCell ref="D7:E7"/>
    <mergeCell ref="F7:G7"/>
    <mergeCell ref="H7:I7"/>
    <mergeCell ref="J7:K7"/>
    <mergeCell ref="L7:M7"/>
    <mergeCell ref="N7:O7"/>
    <mergeCell ref="L1:O2"/>
    <mergeCell ref="B7:C8"/>
    <mergeCell ref="D8:O8"/>
    <mergeCell ref="A6:A10"/>
    <mergeCell ref="B9:B10"/>
    <mergeCell ref="C9:C10"/>
    <mergeCell ref="D9:D10"/>
    <mergeCell ref="E9:E10"/>
    <mergeCell ref="F9:F10"/>
    <mergeCell ref="G9:G10"/>
    <mergeCell ref="H9:H10"/>
    <mergeCell ref="I9:I10"/>
    <mergeCell ref="J9:J10"/>
    <mergeCell ref="K9:K10"/>
    <mergeCell ref="L9:L10"/>
    <mergeCell ref="M9:M10"/>
  </mergeCells>
  <printOptions horizontalCentered="1"/>
  <pageMargins left="0" right="0" top="0.98402777777777795" bottom="0.98402777777777795" header="0.51180555555555496" footer="0.51180555555555496"/>
  <pageSetup paperSize="9" firstPageNumber="0" orientation="landscape" useFirstPageNumber="1"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G21"/>
  <sheetViews>
    <sheetView showGridLines="0" showRowColHeaders="0" topLeftCell="A2" zoomScaleNormal="100" workbookViewId="0">
      <selection activeCell="E37" sqref="E36:E37"/>
    </sheetView>
  </sheetViews>
  <sheetFormatPr baseColWidth="10" defaultColWidth="7.3046875" defaultRowHeight="21" x14ac:dyDescent="0.35"/>
  <cols>
    <col min="1" max="1" width="11.3046875" customWidth="1"/>
    <col min="2" max="3" width="5.69140625" customWidth="1"/>
    <col min="4" max="4" width="6.53515625" customWidth="1"/>
    <col min="5" max="5" width="7.4609375" customWidth="1"/>
    <col min="6" max="6" width="7.765625" customWidth="1"/>
    <col min="7" max="7" width="6.69140625" customWidth="1"/>
  </cols>
  <sheetData>
    <row r="1" spans="1:7" ht="25.5" customHeight="1" x14ac:dyDescent="0.35">
      <c r="A1" s="69" t="s">
        <v>2003</v>
      </c>
      <c r="B1" s="69"/>
      <c r="C1" s="69"/>
      <c r="D1" s="69"/>
      <c r="E1" s="69"/>
      <c r="F1" s="1300" t="s">
        <v>355</v>
      </c>
      <c r="G1" s="1300"/>
    </row>
    <row r="2" spans="1:7" ht="12.75" customHeight="1" x14ac:dyDescent="0.35">
      <c r="A2" s="69"/>
      <c r="B2" s="69"/>
      <c r="C2" s="69"/>
      <c r="D2" s="69"/>
      <c r="E2" s="69"/>
      <c r="F2" s="1300"/>
      <c r="G2" s="1300"/>
    </row>
    <row r="3" spans="1:7" ht="12.75" customHeight="1" x14ac:dyDescent="0.35">
      <c r="A3" s="330" t="s">
        <v>356</v>
      </c>
      <c r="B3" s="69"/>
      <c r="C3" s="69"/>
      <c r="D3" s="69"/>
      <c r="E3" s="69"/>
      <c r="F3" s="69"/>
      <c r="G3" s="69"/>
    </row>
    <row r="4" spans="1:7" ht="12.75" customHeight="1" x14ac:dyDescent="0.35">
      <c r="A4" s="330"/>
      <c r="B4" s="69"/>
      <c r="C4" s="69"/>
      <c r="D4" s="69"/>
      <c r="E4" s="69"/>
      <c r="F4" s="69"/>
      <c r="G4" s="69"/>
    </row>
    <row r="5" spans="1:7" ht="25.5" customHeight="1" x14ac:dyDescent="0.35">
      <c r="A5" s="1400" t="s">
        <v>357</v>
      </c>
      <c r="B5" s="1400"/>
      <c r="C5" s="1400"/>
      <c r="D5" s="1400"/>
      <c r="E5" s="1400"/>
      <c r="F5" s="1400"/>
      <c r="G5" s="1400"/>
    </row>
    <row r="6" spans="1:7" ht="16.5" customHeight="1" x14ac:dyDescent="0.35">
      <c r="A6" s="1354" t="s">
        <v>333</v>
      </c>
      <c r="B6" s="1346" t="s">
        <v>355</v>
      </c>
      <c r="C6" s="1346"/>
      <c r="D6" s="1346"/>
      <c r="E6" s="1346"/>
      <c r="F6" s="1346"/>
      <c r="G6" s="1346"/>
    </row>
    <row r="7" spans="1:7" ht="15.75" customHeight="1" x14ac:dyDescent="0.35">
      <c r="A7" s="1354"/>
      <c r="B7" s="1346" t="s">
        <v>358</v>
      </c>
      <c r="C7" s="1346"/>
      <c r="D7" s="1346"/>
      <c r="E7" s="1346" t="s">
        <v>359</v>
      </c>
      <c r="F7" s="1346"/>
      <c r="G7" s="1346"/>
    </row>
    <row r="8" spans="1:7" ht="15.75" customHeight="1" x14ac:dyDescent="0.35">
      <c r="A8" s="1354"/>
      <c r="B8" s="1337" t="s">
        <v>61</v>
      </c>
      <c r="C8" s="1346" t="s">
        <v>155</v>
      </c>
      <c r="D8" s="1346"/>
      <c r="E8" s="1337" t="s">
        <v>61</v>
      </c>
      <c r="F8" s="1346" t="s">
        <v>155</v>
      </c>
      <c r="G8" s="1346"/>
    </row>
    <row r="9" spans="1:7" ht="8.25" customHeight="1" x14ac:dyDescent="0.35">
      <c r="A9" s="1354"/>
      <c r="B9" s="1337"/>
      <c r="C9" s="1354" t="s">
        <v>360</v>
      </c>
      <c r="D9" s="1354" t="s">
        <v>361</v>
      </c>
      <c r="E9" s="1337"/>
      <c r="F9" s="1354" t="s">
        <v>360</v>
      </c>
      <c r="G9" s="1354" t="s">
        <v>361</v>
      </c>
    </row>
    <row r="10" spans="1:7" ht="6.75" customHeight="1" x14ac:dyDescent="0.35">
      <c r="A10" s="1354"/>
      <c r="B10" s="1337"/>
      <c r="C10" s="1354"/>
      <c r="D10" s="1354"/>
      <c r="E10" s="1337"/>
      <c r="F10" s="1354"/>
      <c r="G10" s="1354"/>
    </row>
    <row r="11" spans="1:7" ht="12.75" customHeight="1" x14ac:dyDescent="0.35">
      <c r="A11" s="185" t="s">
        <v>61</v>
      </c>
      <c r="B11" s="125">
        <f t="shared" ref="B11:B17" si="0">+C11+D11</f>
        <v>232743</v>
      </c>
      <c r="C11" s="125">
        <f>SUM(C12:C17)</f>
        <v>220252</v>
      </c>
      <c r="D11" s="125">
        <f>SUM(D12:D17)</f>
        <v>12491</v>
      </c>
      <c r="E11" s="125">
        <f t="shared" ref="E11:E17" si="1">+F11+G11</f>
        <v>11433</v>
      </c>
      <c r="F11" s="125">
        <f>SUM(F12:F17)</f>
        <v>11147</v>
      </c>
      <c r="G11" s="125">
        <f>SUM(G12:G17)</f>
        <v>286</v>
      </c>
    </row>
    <row r="12" spans="1:7" ht="12.75" customHeight="1" x14ac:dyDescent="0.35">
      <c r="A12" s="501" t="s">
        <v>334</v>
      </c>
      <c r="B12" s="125">
        <f t="shared" si="0"/>
        <v>38600</v>
      </c>
      <c r="C12" s="424">
        <v>36546</v>
      </c>
      <c r="D12" s="424">
        <v>2054</v>
      </c>
      <c r="E12" s="125">
        <f t="shared" si="1"/>
        <v>4935</v>
      </c>
      <c r="F12" s="424">
        <v>4832</v>
      </c>
      <c r="G12" s="424">
        <v>103</v>
      </c>
    </row>
    <row r="13" spans="1:7" ht="12.75" customHeight="1" x14ac:dyDescent="0.35">
      <c r="A13" s="115" t="s">
        <v>335</v>
      </c>
      <c r="B13" s="125">
        <f t="shared" si="0"/>
        <v>38724</v>
      </c>
      <c r="C13" s="419">
        <v>36776</v>
      </c>
      <c r="D13" s="419">
        <v>1948</v>
      </c>
      <c r="E13" s="125">
        <f t="shared" si="1"/>
        <v>2347</v>
      </c>
      <c r="F13" s="419">
        <v>2292</v>
      </c>
      <c r="G13" s="419">
        <v>55</v>
      </c>
    </row>
    <row r="14" spans="1:7" ht="12.75" customHeight="1" x14ac:dyDescent="0.35">
      <c r="A14" s="115" t="s">
        <v>336</v>
      </c>
      <c r="B14" s="125">
        <f t="shared" si="0"/>
        <v>38359</v>
      </c>
      <c r="C14" s="419">
        <v>36320</v>
      </c>
      <c r="D14" s="419">
        <v>2039</v>
      </c>
      <c r="E14" s="125">
        <f t="shared" si="1"/>
        <v>1656</v>
      </c>
      <c r="F14" s="419">
        <v>1606</v>
      </c>
      <c r="G14" s="419">
        <v>50</v>
      </c>
    </row>
    <row r="15" spans="1:7" ht="12.75" customHeight="1" x14ac:dyDescent="0.35">
      <c r="A15" s="115" t="s">
        <v>337</v>
      </c>
      <c r="B15" s="125">
        <f t="shared" si="0"/>
        <v>38885</v>
      </c>
      <c r="C15" s="419">
        <v>36782</v>
      </c>
      <c r="D15" s="419">
        <v>2103</v>
      </c>
      <c r="E15" s="125">
        <f t="shared" si="1"/>
        <v>1203</v>
      </c>
      <c r="F15" s="419">
        <v>1163</v>
      </c>
      <c r="G15" s="419">
        <v>40</v>
      </c>
    </row>
    <row r="16" spans="1:7" ht="12.75" customHeight="1" x14ac:dyDescent="0.35">
      <c r="A16" s="115" t="s">
        <v>338</v>
      </c>
      <c r="B16" s="125">
        <f t="shared" si="0"/>
        <v>38798</v>
      </c>
      <c r="C16" s="419">
        <v>36678</v>
      </c>
      <c r="D16" s="419">
        <v>2120</v>
      </c>
      <c r="E16" s="125">
        <f t="shared" si="1"/>
        <v>942</v>
      </c>
      <c r="F16" s="419">
        <v>922</v>
      </c>
      <c r="G16" s="419">
        <v>20</v>
      </c>
    </row>
    <row r="17" spans="1:7" ht="12.75" customHeight="1" x14ac:dyDescent="0.35">
      <c r="A17" s="115" t="s">
        <v>339</v>
      </c>
      <c r="B17" s="125">
        <f t="shared" si="0"/>
        <v>39377</v>
      </c>
      <c r="C17" s="419">
        <v>37150</v>
      </c>
      <c r="D17" s="419">
        <v>2227</v>
      </c>
      <c r="E17" s="125">
        <f t="shared" si="1"/>
        <v>350</v>
      </c>
      <c r="F17" s="419">
        <v>332</v>
      </c>
      <c r="G17" s="419">
        <v>18</v>
      </c>
    </row>
    <row r="18" spans="1:7" ht="3" customHeight="1" x14ac:dyDescent="0.35">
      <c r="A18" s="105"/>
      <c r="B18" s="502"/>
      <c r="C18" s="105"/>
      <c r="D18" s="105"/>
      <c r="E18" s="502"/>
      <c r="F18" s="105"/>
      <c r="G18" s="105"/>
    </row>
    <row r="19" spans="1:7" ht="12.75" customHeight="1" x14ac:dyDescent="0.35">
      <c r="A19" s="116" t="s">
        <v>2006</v>
      </c>
      <c r="B19" s="116"/>
      <c r="C19" s="116"/>
    </row>
    <row r="20" spans="1:7" ht="54" customHeight="1" x14ac:dyDescent="0.35">
      <c r="A20" s="1349" t="s">
        <v>362</v>
      </c>
      <c r="B20" s="1349"/>
      <c r="C20" s="1349"/>
      <c r="D20" s="1349"/>
      <c r="E20" s="1349"/>
      <c r="F20" s="1349"/>
      <c r="G20" s="1349"/>
    </row>
    <row r="21" spans="1:7" ht="12.75" customHeight="1" x14ac:dyDescent="0.35"/>
  </sheetData>
  <mergeCells count="15">
    <mergeCell ref="F1:G2"/>
    <mergeCell ref="A20:G20"/>
    <mergeCell ref="A6:A10"/>
    <mergeCell ref="B8:B10"/>
    <mergeCell ref="C9:C10"/>
    <mergeCell ref="D9:D10"/>
    <mergeCell ref="E8:E10"/>
    <mergeCell ref="F9:F10"/>
    <mergeCell ref="G9:G10"/>
    <mergeCell ref="A5:G5"/>
    <mergeCell ref="B6:G6"/>
    <mergeCell ref="B7:D7"/>
    <mergeCell ref="E7:G7"/>
    <mergeCell ref="C8:D8"/>
    <mergeCell ref="F8:G8"/>
  </mergeCells>
  <pageMargins left="0.98402777777777795" right="0.78749999999999998" top="0.78749999999999998" bottom="0.98402777777777795" header="0.51180555555555496" footer="0.51180555555555496"/>
  <pageSetup paperSize="9" firstPageNumber="0" orientation="landscape" useFirstPageNumber="1"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G34"/>
  <sheetViews>
    <sheetView showGridLines="0" showRowColHeaders="0" zoomScaleNormal="100" workbookViewId="0">
      <selection activeCell="G37" sqref="G37"/>
    </sheetView>
  </sheetViews>
  <sheetFormatPr baseColWidth="10" defaultColWidth="7.3046875" defaultRowHeight="21" x14ac:dyDescent="0.35"/>
  <cols>
    <col min="1" max="1" width="13" customWidth="1"/>
    <col min="2" max="7" width="8.07421875" customWidth="1"/>
  </cols>
  <sheetData>
    <row r="1" spans="1:7" ht="16.5" customHeight="1" x14ac:dyDescent="0.35">
      <c r="A1" s="68" t="s">
        <v>2003</v>
      </c>
      <c r="F1" s="1300" t="s">
        <v>355</v>
      </c>
      <c r="G1" s="1300"/>
    </row>
    <row r="2" spans="1:7" ht="12.75" customHeight="1" x14ac:dyDescent="0.35">
      <c r="F2" s="1300"/>
      <c r="G2" s="1300"/>
    </row>
    <row r="3" spans="1:7" ht="12.75" customHeight="1" x14ac:dyDescent="0.35">
      <c r="A3" s="57" t="s">
        <v>363</v>
      </c>
      <c r="G3" s="6"/>
    </row>
    <row r="4" spans="1:7" ht="12.75" customHeight="1" x14ac:dyDescent="0.35">
      <c r="A4" s="57"/>
    </row>
    <row r="5" spans="1:7" ht="27.75" customHeight="1" x14ac:dyDescent="0.35">
      <c r="A5" s="1404" t="s">
        <v>364</v>
      </c>
      <c r="B5" s="1404"/>
      <c r="C5" s="1404"/>
      <c r="D5" s="1404"/>
      <c r="E5" s="1404"/>
      <c r="F5" s="1404"/>
      <c r="G5" s="1404"/>
    </row>
    <row r="6" spans="1:7" ht="15.75" customHeight="1" x14ac:dyDescent="0.35">
      <c r="A6" s="1354" t="s">
        <v>60</v>
      </c>
      <c r="B6" s="1346" t="s">
        <v>355</v>
      </c>
      <c r="C6" s="1346"/>
      <c r="D6" s="1346"/>
      <c r="E6" s="1346"/>
      <c r="F6" s="1346"/>
      <c r="G6" s="1346"/>
    </row>
    <row r="7" spans="1:7" ht="15.75" customHeight="1" x14ac:dyDescent="0.35">
      <c r="A7" s="1354"/>
      <c r="B7" s="1346" t="s">
        <v>358</v>
      </c>
      <c r="C7" s="1346"/>
      <c r="D7" s="1346"/>
      <c r="E7" s="180"/>
      <c r="F7" s="1346" t="s">
        <v>359</v>
      </c>
      <c r="G7" s="1346"/>
    </row>
    <row r="8" spans="1:7" ht="31.5" customHeight="1" x14ac:dyDescent="0.35">
      <c r="A8" s="1354"/>
      <c r="B8" s="1403" t="s">
        <v>61</v>
      </c>
      <c r="C8" s="1346" t="s">
        <v>155</v>
      </c>
      <c r="D8" s="1346"/>
      <c r="E8" s="1403" t="s">
        <v>61</v>
      </c>
      <c r="F8" s="1346" t="s">
        <v>155</v>
      </c>
      <c r="G8" s="1346"/>
    </row>
    <row r="9" spans="1:7" ht="12.75" customHeight="1" x14ac:dyDescent="0.35">
      <c r="A9" s="1354"/>
      <c r="B9" s="1403"/>
      <c r="C9" s="1354" t="s">
        <v>360</v>
      </c>
      <c r="D9" s="1354" t="s">
        <v>361</v>
      </c>
      <c r="E9" s="1403"/>
      <c r="F9" s="1354" t="s">
        <v>360</v>
      </c>
      <c r="G9" s="1354" t="s">
        <v>361</v>
      </c>
    </row>
    <row r="10" spans="1:7" ht="6" customHeight="1" x14ac:dyDescent="0.35">
      <c r="A10" s="1354"/>
      <c r="B10" s="1403"/>
      <c r="C10" s="1354"/>
      <c r="D10" s="1354"/>
      <c r="E10" s="1403"/>
      <c r="F10" s="1354"/>
      <c r="G10" s="1354"/>
    </row>
    <row r="11" spans="1:7" ht="12.75" customHeight="1" x14ac:dyDescent="0.35">
      <c r="A11" s="185" t="s">
        <v>61</v>
      </c>
      <c r="B11" s="125">
        <f t="shared" ref="B11:B31" si="0">+C11+D11</f>
        <v>232743</v>
      </c>
      <c r="C11" s="173">
        <f>SUM(C12:C13)</f>
        <v>220252</v>
      </c>
      <c r="D11" s="173">
        <f>SUM(D12:D13)</f>
        <v>12491</v>
      </c>
      <c r="E11" s="125">
        <f t="shared" ref="E11:E31" si="1">+F11+G11</f>
        <v>11433</v>
      </c>
      <c r="F11" s="173">
        <f>SUM(F12:F13)</f>
        <v>11147</v>
      </c>
      <c r="G11" s="173">
        <f>SUM(G12:G13)</f>
        <v>286</v>
      </c>
    </row>
    <row r="12" spans="1:7" ht="18" customHeight="1" x14ac:dyDescent="0.35">
      <c r="A12" s="501" t="s">
        <v>70</v>
      </c>
      <c r="B12" s="125">
        <f t="shared" si="0"/>
        <v>72013</v>
      </c>
      <c r="C12" s="424">
        <v>72013</v>
      </c>
      <c r="D12" s="424">
        <v>0</v>
      </c>
      <c r="E12" s="125">
        <f t="shared" si="1"/>
        <v>5553</v>
      </c>
      <c r="F12" s="424">
        <v>5553</v>
      </c>
      <c r="G12" s="424">
        <v>0</v>
      </c>
    </row>
    <row r="13" spans="1:7" ht="15.75" customHeight="1" x14ac:dyDescent="0.35">
      <c r="A13" s="113" t="s">
        <v>71</v>
      </c>
      <c r="B13" s="125">
        <f t="shared" si="0"/>
        <v>160730</v>
      </c>
      <c r="C13" s="419">
        <f>SUM(C14:C31)</f>
        <v>148239</v>
      </c>
      <c r="D13" s="419">
        <f>SUM(D14:D31)</f>
        <v>12491</v>
      </c>
      <c r="E13" s="125">
        <f t="shared" si="1"/>
        <v>5880</v>
      </c>
      <c r="F13" s="419">
        <f>SUM(F14:F31)</f>
        <v>5594</v>
      </c>
      <c r="G13" s="419">
        <f>SUM(G14:G31)</f>
        <v>286</v>
      </c>
    </row>
    <row r="14" spans="1:7" ht="12.75" customHeight="1" x14ac:dyDescent="0.35">
      <c r="A14" s="115" t="s">
        <v>72</v>
      </c>
      <c r="B14" s="125">
        <f t="shared" si="0"/>
        <v>6969</v>
      </c>
      <c r="C14" s="419">
        <v>6440</v>
      </c>
      <c r="D14" s="419">
        <v>529</v>
      </c>
      <c r="E14" s="125">
        <f t="shared" si="1"/>
        <v>158</v>
      </c>
      <c r="F14" s="419">
        <v>157</v>
      </c>
      <c r="G14" s="419">
        <v>1</v>
      </c>
    </row>
    <row r="15" spans="1:7" ht="12.75" customHeight="1" x14ac:dyDescent="0.35">
      <c r="A15" s="115" t="s">
        <v>73</v>
      </c>
      <c r="B15" s="125">
        <f t="shared" si="0"/>
        <v>39735</v>
      </c>
      <c r="C15" s="419">
        <v>37494</v>
      </c>
      <c r="D15" s="419">
        <v>2241</v>
      </c>
      <c r="E15" s="125">
        <f t="shared" si="1"/>
        <v>2454</v>
      </c>
      <c r="F15" s="419">
        <v>2381</v>
      </c>
      <c r="G15" s="419">
        <v>73</v>
      </c>
    </row>
    <row r="16" spans="1:7" ht="12.75" customHeight="1" x14ac:dyDescent="0.35">
      <c r="A16" s="115" t="s">
        <v>74</v>
      </c>
      <c r="B16" s="125">
        <f t="shared" si="0"/>
        <v>7171</v>
      </c>
      <c r="C16" s="419">
        <v>6515</v>
      </c>
      <c r="D16" s="419">
        <v>656</v>
      </c>
      <c r="E16" s="125">
        <f t="shared" si="1"/>
        <v>326</v>
      </c>
      <c r="F16" s="419">
        <v>305</v>
      </c>
      <c r="G16" s="419">
        <v>21</v>
      </c>
    </row>
    <row r="17" spans="1:7" ht="12.75" customHeight="1" x14ac:dyDescent="0.35">
      <c r="A17" s="115" t="s">
        <v>75</v>
      </c>
      <c r="B17" s="125">
        <f t="shared" si="0"/>
        <v>10030</v>
      </c>
      <c r="C17" s="419">
        <v>9080</v>
      </c>
      <c r="D17" s="419">
        <v>950</v>
      </c>
      <c r="E17" s="125">
        <f t="shared" si="1"/>
        <v>117</v>
      </c>
      <c r="F17" s="419">
        <v>113</v>
      </c>
      <c r="G17" s="419">
        <v>4</v>
      </c>
    </row>
    <row r="18" spans="1:7" ht="12.75" customHeight="1" x14ac:dyDescent="0.35">
      <c r="A18" s="115" t="s">
        <v>76</v>
      </c>
      <c r="B18" s="125">
        <f t="shared" si="0"/>
        <v>4693</v>
      </c>
      <c r="C18" s="419">
        <v>4339</v>
      </c>
      <c r="D18" s="419">
        <v>354</v>
      </c>
      <c r="E18" s="125">
        <f t="shared" si="1"/>
        <v>62</v>
      </c>
      <c r="F18" s="419">
        <v>61</v>
      </c>
      <c r="G18" s="419">
        <v>1</v>
      </c>
    </row>
    <row r="19" spans="1:7" ht="12.75" customHeight="1" x14ac:dyDescent="0.35">
      <c r="A19" s="115" t="s">
        <v>77</v>
      </c>
      <c r="B19" s="125">
        <f t="shared" si="0"/>
        <v>1854</v>
      </c>
      <c r="C19" s="419">
        <v>1653</v>
      </c>
      <c r="D19" s="419">
        <v>201</v>
      </c>
      <c r="E19" s="125">
        <f t="shared" si="1"/>
        <v>56</v>
      </c>
      <c r="F19" s="419">
        <v>56</v>
      </c>
      <c r="G19" s="419">
        <v>0</v>
      </c>
    </row>
    <row r="20" spans="1:7" ht="12.75" customHeight="1" x14ac:dyDescent="0.35">
      <c r="A20" s="115" t="s">
        <v>78</v>
      </c>
      <c r="B20" s="125">
        <f t="shared" si="0"/>
        <v>5202</v>
      </c>
      <c r="C20" s="419">
        <v>4568</v>
      </c>
      <c r="D20" s="419">
        <v>634</v>
      </c>
      <c r="E20" s="125">
        <f t="shared" si="1"/>
        <v>143</v>
      </c>
      <c r="F20" s="419">
        <v>132</v>
      </c>
      <c r="G20" s="419">
        <v>11</v>
      </c>
    </row>
    <row r="21" spans="1:7" ht="12.75" customHeight="1" x14ac:dyDescent="0.35">
      <c r="A21" s="115" t="s">
        <v>79</v>
      </c>
      <c r="B21" s="125">
        <f t="shared" si="0"/>
        <v>3739</v>
      </c>
      <c r="C21" s="419">
        <v>3414</v>
      </c>
      <c r="D21" s="419">
        <v>325</v>
      </c>
      <c r="E21" s="125">
        <f t="shared" si="1"/>
        <v>138</v>
      </c>
      <c r="F21" s="419">
        <v>129</v>
      </c>
      <c r="G21" s="419">
        <v>9</v>
      </c>
    </row>
    <row r="22" spans="1:7" ht="12.75" customHeight="1" x14ac:dyDescent="0.35">
      <c r="A22" s="115" t="s">
        <v>80</v>
      </c>
      <c r="B22" s="125">
        <f t="shared" si="0"/>
        <v>12300</v>
      </c>
      <c r="C22" s="419">
        <v>11786</v>
      </c>
      <c r="D22" s="419">
        <v>514</v>
      </c>
      <c r="E22" s="125">
        <f t="shared" si="1"/>
        <v>449</v>
      </c>
      <c r="F22" s="419">
        <v>418</v>
      </c>
      <c r="G22" s="419">
        <v>31</v>
      </c>
    </row>
    <row r="23" spans="1:7" ht="12.75" customHeight="1" x14ac:dyDescent="0.35">
      <c r="A23" s="115" t="s">
        <v>81</v>
      </c>
      <c r="B23" s="125">
        <f t="shared" si="0"/>
        <v>9214</v>
      </c>
      <c r="C23" s="419">
        <v>8461</v>
      </c>
      <c r="D23" s="419">
        <v>753</v>
      </c>
      <c r="E23" s="125">
        <f t="shared" si="1"/>
        <v>269</v>
      </c>
      <c r="F23" s="419">
        <v>256</v>
      </c>
      <c r="G23" s="419">
        <v>13</v>
      </c>
    </row>
    <row r="24" spans="1:7" ht="12.75" customHeight="1" x14ac:dyDescent="0.35">
      <c r="A24" s="115" t="s">
        <v>82</v>
      </c>
      <c r="B24" s="125">
        <f t="shared" si="0"/>
        <v>4934</v>
      </c>
      <c r="C24" s="419">
        <v>4522</v>
      </c>
      <c r="D24" s="419">
        <v>412</v>
      </c>
      <c r="E24" s="125">
        <f t="shared" si="1"/>
        <v>52</v>
      </c>
      <c r="F24" s="419">
        <v>51</v>
      </c>
      <c r="G24" s="419">
        <v>1</v>
      </c>
    </row>
    <row r="25" spans="1:7" ht="12.75" customHeight="1" x14ac:dyDescent="0.35">
      <c r="A25" s="115" t="s">
        <v>83</v>
      </c>
      <c r="B25" s="125">
        <f t="shared" si="0"/>
        <v>9718</v>
      </c>
      <c r="C25" s="419">
        <v>8978</v>
      </c>
      <c r="D25" s="419">
        <v>740</v>
      </c>
      <c r="E25" s="125">
        <f t="shared" si="1"/>
        <v>373</v>
      </c>
      <c r="F25" s="419">
        <v>348</v>
      </c>
      <c r="G25" s="419">
        <v>25</v>
      </c>
    </row>
    <row r="26" spans="1:7" ht="12.75" customHeight="1" x14ac:dyDescent="0.35">
      <c r="A26" s="115" t="s">
        <v>84</v>
      </c>
      <c r="B26" s="125">
        <f t="shared" si="0"/>
        <v>6327</v>
      </c>
      <c r="C26" s="419">
        <v>6047</v>
      </c>
      <c r="D26" s="419">
        <v>280</v>
      </c>
      <c r="E26" s="125">
        <f t="shared" si="1"/>
        <v>232</v>
      </c>
      <c r="F26" s="419">
        <v>228</v>
      </c>
      <c r="G26" s="419">
        <v>4</v>
      </c>
    </row>
    <row r="27" spans="1:7" ht="12.75" customHeight="1" x14ac:dyDescent="0.35">
      <c r="A27" s="115" t="s">
        <v>85</v>
      </c>
      <c r="B27" s="125">
        <f t="shared" si="0"/>
        <v>11946</v>
      </c>
      <c r="C27" s="419">
        <v>10909</v>
      </c>
      <c r="D27" s="419">
        <v>1037</v>
      </c>
      <c r="E27" s="125">
        <f t="shared" si="1"/>
        <v>211</v>
      </c>
      <c r="F27" s="419">
        <v>182</v>
      </c>
      <c r="G27" s="419">
        <v>29</v>
      </c>
    </row>
    <row r="28" spans="1:7" ht="12.75" customHeight="1" x14ac:dyDescent="0.35">
      <c r="A28" s="115" t="s">
        <v>86</v>
      </c>
      <c r="B28" s="125">
        <f t="shared" si="0"/>
        <v>9120</v>
      </c>
      <c r="C28" s="419">
        <v>8023</v>
      </c>
      <c r="D28" s="419">
        <v>1097</v>
      </c>
      <c r="E28" s="125">
        <f t="shared" si="1"/>
        <v>388</v>
      </c>
      <c r="F28" s="419">
        <v>359</v>
      </c>
      <c r="G28" s="419">
        <v>29</v>
      </c>
    </row>
    <row r="29" spans="1:7" ht="12.75" customHeight="1" x14ac:dyDescent="0.35">
      <c r="A29" s="115" t="s">
        <v>87</v>
      </c>
      <c r="B29" s="125">
        <f t="shared" si="0"/>
        <v>6541</v>
      </c>
      <c r="C29" s="419">
        <v>5950</v>
      </c>
      <c r="D29" s="419">
        <v>591</v>
      </c>
      <c r="E29" s="125">
        <f t="shared" si="1"/>
        <v>281</v>
      </c>
      <c r="F29" s="419">
        <v>260</v>
      </c>
      <c r="G29" s="419">
        <v>21</v>
      </c>
    </row>
    <row r="30" spans="1:7" ht="12.75" customHeight="1" x14ac:dyDescent="0.35">
      <c r="A30" s="115" t="s">
        <v>88</v>
      </c>
      <c r="B30" s="125">
        <f t="shared" si="0"/>
        <v>7328</v>
      </c>
      <c r="C30" s="419">
        <v>6407</v>
      </c>
      <c r="D30" s="419">
        <v>921</v>
      </c>
      <c r="E30" s="125">
        <f t="shared" si="1"/>
        <v>106</v>
      </c>
      <c r="F30" s="419">
        <v>94</v>
      </c>
      <c r="G30" s="419">
        <v>12</v>
      </c>
    </row>
    <row r="31" spans="1:7" ht="12.75" customHeight="1" x14ac:dyDescent="0.35">
      <c r="A31" s="115" t="s">
        <v>89</v>
      </c>
      <c r="B31" s="125">
        <f t="shared" si="0"/>
        <v>3909</v>
      </c>
      <c r="C31" s="419">
        <v>3653</v>
      </c>
      <c r="D31" s="419">
        <v>256</v>
      </c>
      <c r="E31" s="125">
        <f t="shared" si="1"/>
        <v>65</v>
      </c>
      <c r="F31" s="419">
        <v>64</v>
      </c>
      <c r="G31" s="419">
        <v>1</v>
      </c>
    </row>
    <row r="32" spans="1:7" ht="16.5" customHeight="1" x14ac:dyDescent="0.35">
      <c r="A32" s="116" t="s">
        <v>2006</v>
      </c>
      <c r="B32" s="116"/>
      <c r="C32" s="116"/>
    </row>
    <row r="33" spans="1:7" ht="19.5" customHeight="1" x14ac:dyDescent="0.35">
      <c r="A33" s="1401" t="s">
        <v>365</v>
      </c>
      <c r="B33" s="1401"/>
      <c r="C33" s="1401"/>
      <c r="D33" s="1401"/>
      <c r="E33" s="1401"/>
      <c r="F33" s="1401"/>
      <c r="G33" s="1401"/>
    </row>
    <row r="34" spans="1:7" ht="30" customHeight="1" x14ac:dyDescent="0.35">
      <c r="A34" s="1402" t="s">
        <v>366</v>
      </c>
      <c r="B34" s="1402"/>
      <c r="C34" s="1402"/>
      <c r="D34" s="1402"/>
      <c r="E34" s="1402"/>
      <c r="F34" s="1402"/>
      <c r="G34" s="1402"/>
    </row>
  </sheetData>
  <mergeCells count="16">
    <mergeCell ref="F1:G2"/>
    <mergeCell ref="A33:G33"/>
    <mergeCell ref="A34:G34"/>
    <mergeCell ref="A6:A10"/>
    <mergeCell ref="B8:B10"/>
    <mergeCell ref="C9:C10"/>
    <mergeCell ref="D9:D10"/>
    <mergeCell ref="E8:E10"/>
    <mergeCell ref="F9:F10"/>
    <mergeCell ref="G9:G10"/>
    <mergeCell ref="A5:G5"/>
    <mergeCell ref="B6:G6"/>
    <mergeCell ref="B7:D7"/>
    <mergeCell ref="F7:G7"/>
    <mergeCell ref="C8:D8"/>
    <mergeCell ref="F8:G8"/>
  </mergeCells>
  <printOptions horizontalCentered="1"/>
  <pageMargins left="0" right="0" top="0.98402777777777795" bottom="0.98402777777777795" header="0.51180555555555496" footer="0.51180555555555496"/>
  <pageSetup paperSize="9" firstPageNumber="0" orientation="portrait" useFirstPageNumber="1"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G35"/>
  <sheetViews>
    <sheetView showGridLines="0" showRowColHeaders="0" zoomScaleNormal="100" workbookViewId="0">
      <selection activeCell="E38" sqref="E38"/>
    </sheetView>
  </sheetViews>
  <sheetFormatPr baseColWidth="10" defaultColWidth="7.3046875" defaultRowHeight="21" x14ac:dyDescent="0.35"/>
  <cols>
    <col min="1" max="1" width="12.765625" customWidth="1"/>
    <col min="2" max="3" width="5.69140625" customWidth="1"/>
    <col min="4" max="7" width="7.765625" customWidth="1"/>
  </cols>
  <sheetData>
    <row r="1" spans="1:7" ht="18" customHeight="1" x14ac:dyDescent="0.35">
      <c r="A1" s="68" t="s">
        <v>2003</v>
      </c>
      <c r="F1" s="1300" t="s">
        <v>355</v>
      </c>
      <c r="G1" s="1300"/>
    </row>
    <row r="2" spans="1:7" ht="12.75" customHeight="1" x14ac:dyDescent="0.35">
      <c r="F2" s="1300"/>
      <c r="G2" s="1300"/>
    </row>
    <row r="3" spans="1:7" ht="12.75" customHeight="1" x14ac:dyDescent="0.35">
      <c r="A3" s="57" t="s">
        <v>367</v>
      </c>
    </row>
    <row r="4" spans="1:7" ht="12.75" customHeight="1" x14ac:dyDescent="0.35">
      <c r="A4" s="57"/>
    </row>
    <row r="5" spans="1:7" ht="29.25" customHeight="1" x14ac:dyDescent="0.35">
      <c r="A5" s="1404" t="s">
        <v>368</v>
      </c>
      <c r="B5" s="1404"/>
      <c r="C5" s="1404"/>
      <c r="D5" s="1404"/>
      <c r="E5" s="1404"/>
      <c r="F5" s="1404"/>
      <c r="G5" s="1404"/>
    </row>
    <row r="6" spans="1:7" ht="15.75" customHeight="1" x14ac:dyDescent="0.35">
      <c r="A6" s="1354" t="s">
        <v>60</v>
      </c>
      <c r="B6" s="1346" t="s">
        <v>355</v>
      </c>
      <c r="C6" s="1346"/>
      <c r="D6" s="1346"/>
      <c r="E6" s="1346"/>
      <c r="F6" s="1346"/>
      <c r="G6" s="1346"/>
    </row>
    <row r="7" spans="1:7" ht="15.75" customHeight="1" x14ac:dyDescent="0.35">
      <c r="A7" s="1354"/>
      <c r="B7" s="1354" t="s">
        <v>358</v>
      </c>
      <c r="C7" s="1354"/>
      <c r="D7" s="1354"/>
      <c r="E7" s="1354" t="s">
        <v>359</v>
      </c>
      <c r="F7" s="1354"/>
      <c r="G7" s="1354"/>
    </row>
    <row r="8" spans="1:7" ht="20.25" customHeight="1" x14ac:dyDescent="0.35">
      <c r="A8" s="1354"/>
      <c r="B8" s="122" t="s">
        <v>61</v>
      </c>
      <c r="C8" s="1346" t="s">
        <v>111</v>
      </c>
      <c r="D8" s="1346"/>
      <c r="E8" s="122" t="s">
        <v>61</v>
      </c>
      <c r="F8" s="1346" t="s">
        <v>111</v>
      </c>
      <c r="G8" s="1346"/>
    </row>
    <row r="9" spans="1:7" ht="20.25" customHeight="1" x14ac:dyDescent="0.35">
      <c r="A9" s="1354"/>
      <c r="B9" s="122"/>
      <c r="C9" s="163" t="s">
        <v>369</v>
      </c>
      <c r="D9" s="163" t="s">
        <v>370</v>
      </c>
      <c r="E9" s="122"/>
      <c r="F9" s="83" t="s">
        <v>369</v>
      </c>
      <c r="G9" s="83" t="s">
        <v>370</v>
      </c>
    </row>
    <row r="10" spans="1:7" ht="17.25" customHeight="1" x14ac:dyDescent="0.35">
      <c r="A10" s="185" t="s">
        <v>61</v>
      </c>
      <c r="B10" s="125">
        <f t="shared" ref="B10:B30" si="0">+C10+D10</f>
        <v>232743</v>
      </c>
      <c r="C10" s="125">
        <f>SUM(C11:C12)</f>
        <v>119092</v>
      </c>
      <c r="D10" s="125">
        <f>SUM(D11:D12)</f>
        <v>113651</v>
      </c>
      <c r="E10" s="125">
        <f t="shared" ref="E10:E30" si="1">+F10+G10</f>
        <v>11433</v>
      </c>
      <c r="F10" s="125">
        <f>SUM(F11:F12)</f>
        <v>6618</v>
      </c>
      <c r="G10" s="125">
        <f>SUM(G11:G12)</f>
        <v>4815</v>
      </c>
    </row>
    <row r="11" spans="1:7" ht="16.5" customHeight="1" x14ac:dyDescent="0.35">
      <c r="A11" s="501" t="s">
        <v>70</v>
      </c>
      <c r="B11" s="125">
        <f t="shared" si="0"/>
        <v>72013</v>
      </c>
      <c r="C11" s="181">
        <v>36996</v>
      </c>
      <c r="D11" s="181">
        <v>35017</v>
      </c>
      <c r="E11" s="125">
        <f t="shared" si="1"/>
        <v>5553</v>
      </c>
      <c r="F11" s="181">
        <v>3162</v>
      </c>
      <c r="G11" s="181">
        <v>2391</v>
      </c>
    </row>
    <row r="12" spans="1:7" ht="17.25" customHeight="1" x14ac:dyDescent="0.35">
      <c r="A12" s="113" t="s">
        <v>71</v>
      </c>
      <c r="B12" s="125">
        <f t="shared" si="0"/>
        <v>160730</v>
      </c>
      <c r="C12" s="181">
        <f>SUM(C13:C30)</f>
        <v>82096</v>
      </c>
      <c r="D12" s="181">
        <f>SUM(D13:D30)</f>
        <v>78634</v>
      </c>
      <c r="E12" s="125">
        <f t="shared" si="1"/>
        <v>5880</v>
      </c>
      <c r="F12" s="181">
        <f>SUM(F13:F30)</f>
        <v>3456</v>
      </c>
      <c r="G12" s="181">
        <f>SUM(G13:G30)</f>
        <v>2424</v>
      </c>
    </row>
    <row r="13" spans="1:7" ht="12.75" customHeight="1" x14ac:dyDescent="0.35">
      <c r="A13" s="115" t="s">
        <v>72</v>
      </c>
      <c r="B13" s="125">
        <f t="shared" si="0"/>
        <v>6969</v>
      </c>
      <c r="C13" s="181">
        <v>3566</v>
      </c>
      <c r="D13" s="181">
        <v>3403</v>
      </c>
      <c r="E13" s="125">
        <f t="shared" si="1"/>
        <v>158</v>
      </c>
      <c r="F13" s="181">
        <v>94</v>
      </c>
      <c r="G13" s="181">
        <v>64</v>
      </c>
    </row>
    <row r="14" spans="1:7" ht="12.75" customHeight="1" x14ac:dyDescent="0.35">
      <c r="A14" s="115" t="s">
        <v>73</v>
      </c>
      <c r="B14" s="125">
        <f t="shared" si="0"/>
        <v>39735</v>
      </c>
      <c r="C14" s="181">
        <v>20304</v>
      </c>
      <c r="D14" s="181">
        <v>19431</v>
      </c>
      <c r="E14" s="125">
        <f t="shared" si="1"/>
        <v>2454</v>
      </c>
      <c r="F14" s="181">
        <v>1427</v>
      </c>
      <c r="G14" s="181">
        <v>1027</v>
      </c>
    </row>
    <row r="15" spans="1:7" ht="12.75" customHeight="1" x14ac:dyDescent="0.35">
      <c r="A15" s="115" t="s">
        <v>74</v>
      </c>
      <c r="B15" s="125">
        <f t="shared" si="0"/>
        <v>7171</v>
      </c>
      <c r="C15" s="181">
        <v>3661</v>
      </c>
      <c r="D15" s="181">
        <v>3510</v>
      </c>
      <c r="E15" s="125">
        <f t="shared" si="1"/>
        <v>326</v>
      </c>
      <c r="F15" s="181">
        <v>198</v>
      </c>
      <c r="G15" s="181">
        <v>128</v>
      </c>
    </row>
    <row r="16" spans="1:7" ht="12.75" customHeight="1" x14ac:dyDescent="0.35">
      <c r="A16" s="115" t="s">
        <v>75</v>
      </c>
      <c r="B16" s="125">
        <f t="shared" si="0"/>
        <v>10030</v>
      </c>
      <c r="C16" s="181">
        <v>5100</v>
      </c>
      <c r="D16" s="181">
        <v>4930</v>
      </c>
      <c r="E16" s="125">
        <f t="shared" si="1"/>
        <v>117</v>
      </c>
      <c r="F16" s="181">
        <v>67</v>
      </c>
      <c r="G16" s="181">
        <v>50</v>
      </c>
    </row>
    <row r="17" spans="1:7" ht="12.75" customHeight="1" x14ac:dyDescent="0.35">
      <c r="A17" s="115" t="s">
        <v>76</v>
      </c>
      <c r="B17" s="125">
        <f t="shared" si="0"/>
        <v>4693</v>
      </c>
      <c r="C17" s="181">
        <v>2429</v>
      </c>
      <c r="D17" s="181">
        <v>2264</v>
      </c>
      <c r="E17" s="125">
        <f t="shared" si="1"/>
        <v>62</v>
      </c>
      <c r="F17" s="181">
        <v>35</v>
      </c>
      <c r="G17" s="181">
        <v>27</v>
      </c>
    </row>
    <row r="18" spans="1:7" ht="12.75" customHeight="1" x14ac:dyDescent="0.35">
      <c r="A18" s="115" t="s">
        <v>77</v>
      </c>
      <c r="B18" s="125">
        <f t="shared" si="0"/>
        <v>1854</v>
      </c>
      <c r="C18" s="181">
        <v>917</v>
      </c>
      <c r="D18" s="181">
        <v>937</v>
      </c>
      <c r="E18" s="125">
        <f t="shared" si="1"/>
        <v>56</v>
      </c>
      <c r="F18" s="181">
        <v>37</v>
      </c>
      <c r="G18" s="181">
        <v>19</v>
      </c>
    </row>
    <row r="19" spans="1:7" ht="12.75" customHeight="1" x14ac:dyDescent="0.35">
      <c r="A19" s="115" t="s">
        <v>78</v>
      </c>
      <c r="B19" s="125">
        <f t="shared" si="0"/>
        <v>5202</v>
      </c>
      <c r="C19" s="181">
        <v>2622</v>
      </c>
      <c r="D19" s="181">
        <v>2580</v>
      </c>
      <c r="E19" s="125">
        <f t="shared" si="1"/>
        <v>143</v>
      </c>
      <c r="F19" s="181">
        <v>83</v>
      </c>
      <c r="G19" s="181">
        <v>60</v>
      </c>
    </row>
    <row r="20" spans="1:7" ht="12.75" customHeight="1" x14ac:dyDescent="0.35">
      <c r="A20" s="115" t="s">
        <v>79</v>
      </c>
      <c r="B20" s="125">
        <f t="shared" si="0"/>
        <v>3739</v>
      </c>
      <c r="C20" s="181">
        <v>1895</v>
      </c>
      <c r="D20" s="181">
        <v>1844</v>
      </c>
      <c r="E20" s="125">
        <f t="shared" si="1"/>
        <v>138</v>
      </c>
      <c r="F20" s="181">
        <v>81</v>
      </c>
      <c r="G20" s="181">
        <v>57</v>
      </c>
    </row>
    <row r="21" spans="1:7" ht="12.75" customHeight="1" x14ac:dyDescent="0.35">
      <c r="A21" s="115" t="s">
        <v>80</v>
      </c>
      <c r="B21" s="125">
        <f t="shared" si="0"/>
        <v>12300</v>
      </c>
      <c r="C21" s="181">
        <v>6137</v>
      </c>
      <c r="D21" s="181">
        <v>6163</v>
      </c>
      <c r="E21" s="125">
        <f t="shared" si="1"/>
        <v>449</v>
      </c>
      <c r="F21" s="181">
        <v>255</v>
      </c>
      <c r="G21" s="181">
        <v>194</v>
      </c>
    </row>
    <row r="22" spans="1:7" ht="12.75" customHeight="1" x14ac:dyDescent="0.35">
      <c r="A22" s="115" t="s">
        <v>81</v>
      </c>
      <c r="B22" s="125">
        <f t="shared" si="0"/>
        <v>9214</v>
      </c>
      <c r="C22" s="181">
        <v>4713</v>
      </c>
      <c r="D22" s="181">
        <v>4501</v>
      </c>
      <c r="E22" s="125">
        <f t="shared" si="1"/>
        <v>269</v>
      </c>
      <c r="F22" s="181">
        <v>159</v>
      </c>
      <c r="G22" s="181">
        <v>110</v>
      </c>
    </row>
    <row r="23" spans="1:7" ht="12.75" customHeight="1" x14ac:dyDescent="0.35">
      <c r="A23" s="115" t="s">
        <v>82</v>
      </c>
      <c r="B23" s="125">
        <f t="shared" si="0"/>
        <v>4934</v>
      </c>
      <c r="C23" s="181">
        <v>2557</v>
      </c>
      <c r="D23" s="181">
        <v>2377</v>
      </c>
      <c r="E23" s="125">
        <f t="shared" si="1"/>
        <v>52</v>
      </c>
      <c r="F23" s="181">
        <v>32</v>
      </c>
      <c r="G23" s="181">
        <v>20</v>
      </c>
    </row>
    <row r="24" spans="1:7" ht="12.75" customHeight="1" x14ac:dyDescent="0.35">
      <c r="A24" s="115" t="s">
        <v>83</v>
      </c>
      <c r="B24" s="125">
        <f t="shared" si="0"/>
        <v>9718</v>
      </c>
      <c r="C24" s="181">
        <v>4971</v>
      </c>
      <c r="D24" s="181">
        <v>4747</v>
      </c>
      <c r="E24" s="125">
        <f t="shared" si="1"/>
        <v>373</v>
      </c>
      <c r="F24" s="181">
        <v>233</v>
      </c>
      <c r="G24" s="181">
        <v>140</v>
      </c>
    </row>
    <row r="25" spans="1:7" ht="12.75" customHeight="1" x14ac:dyDescent="0.35">
      <c r="A25" s="115" t="s">
        <v>84</v>
      </c>
      <c r="B25" s="125">
        <f t="shared" si="0"/>
        <v>6327</v>
      </c>
      <c r="C25" s="181">
        <v>3188</v>
      </c>
      <c r="D25" s="181">
        <v>3139</v>
      </c>
      <c r="E25" s="125">
        <f t="shared" si="1"/>
        <v>232</v>
      </c>
      <c r="F25" s="181">
        <v>123</v>
      </c>
      <c r="G25" s="181">
        <v>109</v>
      </c>
    </row>
    <row r="26" spans="1:7" ht="12.75" customHeight="1" x14ac:dyDescent="0.35">
      <c r="A26" s="115" t="s">
        <v>85</v>
      </c>
      <c r="B26" s="125">
        <f t="shared" si="0"/>
        <v>11946</v>
      </c>
      <c r="C26" s="181">
        <v>6115</v>
      </c>
      <c r="D26" s="181">
        <v>5831</v>
      </c>
      <c r="E26" s="125">
        <f t="shared" si="1"/>
        <v>211</v>
      </c>
      <c r="F26" s="181">
        <v>124</v>
      </c>
      <c r="G26" s="181">
        <v>87</v>
      </c>
    </row>
    <row r="27" spans="1:7" ht="12.75" customHeight="1" x14ac:dyDescent="0.35">
      <c r="A27" s="115" t="s">
        <v>86</v>
      </c>
      <c r="B27" s="125">
        <f t="shared" si="0"/>
        <v>9120</v>
      </c>
      <c r="C27" s="181">
        <v>4697</v>
      </c>
      <c r="D27" s="181">
        <v>4423</v>
      </c>
      <c r="E27" s="125">
        <f t="shared" si="1"/>
        <v>388</v>
      </c>
      <c r="F27" s="181">
        <v>232</v>
      </c>
      <c r="G27" s="181">
        <v>156</v>
      </c>
    </row>
    <row r="28" spans="1:7" ht="12.75" customHeight="1" x14ac:dyDescent="0.35">
      <c r="A28" s="115" t="s">
        <v>87</v>
      </c>
      <c r="B28" s="125">
        <f t="shared" si="0"/>
        <v>6541</v>
      </c>
      <c r="C28" s="181">
        <v>3419</v>
      </c>
      <c r="D28" s="181">
        <v>3122</v>
      </c>
      <c r="E28" s="125">
        <f t="shared" si="1"/>
        <v>281</v>
      </c>
      <c r="F28" s="181">
        <v>173</v>
      </c>
      <c r="G28" s="181">
        <v>108</v>
      </c>
    </row>
    <row r="29" spans="1:7" ht="12.75" customHeight="1" x14ac:dyDescent="0.35">
      <c r="A29" s="115" t="s">
        <v>88</v>
      </c>
      <c r="B29" s="125">
        <f t="shared" si="0"/>
        <v>7328</v>
      </c>
      <c r="C29" s="181">
        <v>3747</v>
      </c>
      <c r="D29" s="181">
        <v>3581</v>
      </c>
      <c r="E29" s="125">
        <f t="shared" si="1"/>
        <v>106</v>
      </c>
      <c r="F29" s="181">
        <v>59</v>
      </c>
      <c r="G29" s="181">
        <v>47</v>
      </c>
    </row>
    <row r="30" spans="1:7" ht="12.75" customHeight="1" x14ac:dyDescent="0.35">
      <c r="A30" s="115" t="s">
        <v>89</v>
      </c>
      <c r="B30" s="125">
        <f t="shared" si="0"/>
        <v>3909</v>
      </c>
      <c r="C30" s="181">
        <v>2058</v>
      </c>
      <c r="D30" s="181">
        <v>1851</v>
      </c>
      <c r="E30" s="125">
        <f t="shared" si="1"/>
        <v>65</v>
      </c>
      <c r="F30" s="181">
        <v>44</v>
      </c>
      <c r="G30" s="181">
        <v>21</v>
      </c>
    </row>
    <row r="31" spans="1:7" ht="12.75" customHeight="1" x14ac:dyDescent="0.35">
      <c r="A31" s="116" t="s">
        <v>2006</v>
      </c>
      <c r="B31" s="116"/>
      <c r="C31" s="116"/>
    </row>
    <row r="32" spans="1:7" ht="22.5" customHeight="1" x14ac:dyDescent="0.35">
      <c r="A32" s="1349" t="s">
        <v>371</v>
      </c>
      <c r="B32" s="1349"/>
      <c r="C32" s="1349"/>
      <c r="D32" s="1349"/>
      <c r="E32" s="1349"/>
      <c r="F32" s="1349"/>
      <c r="G32" s="1349"/>
    </row>
    <row r="35" ht="12.75" customHeight="1" x14ac:dyDescent="0.35"/>
  </sheetData>
  <mergeCells count="9">
    <mergeCell ref="A32:G32"/>
    <mergeCell ref="A6:A9"/>
    <mergeCell ref="F1:G2"/>
    <mergeCell ref="A5:G5"/>
    <mergeCell ref="B6:G6"/>
    <mergeCell ref="B7:D7"/>
    <mergeCell ref="E7:G7"/>
    <mergeCell ref="C8:D8"/>
    <mergeCell ref="F8:G8"/>
  </mergeCells>
  <printOptions horizontalCentered="1"/>
  <pageMargins left="0" right="0" top="0.98402777777777795" bottom="0.98402777777777795" header="0.51180555555555496" footer="0.51180555555555496"/>
  <pageSetup paperSize="9" firstPageNumber="0" orientation="portrait" useFirstPageNumber="1"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J32"/>
  <sheetViews>
    <sheetView showGridLines="0" showRowColHeaders="0" zoomScaleNormal="100" workbookViewId="0">
      <selection activeCell="P44" sqref="P44"/>
    </sheetView>
  </sheetViews>
  <sheetFormatPr baseColWidth="10" defaultColWidth="7.3046875" defaultRowHeight="21" x14ac:dyDescent="0.35"/>
  <cols>
    <col min="1" max="1" width="13.53515625" customWidth="1"/>
    <col min="2" max="3" width="5.4609375" customWidth="1"/>
    <col min="4" max="7" width="7.15234375" customWidth="1"/>
    <col min="9" max="9" width="8.69140625"/>
  </cols>
  <sheetData>
    <row r="1" spans="1:10" ht="18" customHeight="1" x14ac:dyDescent="0.35">
      <c r="A1" s="68" t="s">
        <v>2003</v>
      </c>
      <c r="E1" s="102"/>
      <c r="F1" s="1300" t="s">
        <v>355</v>
      </c>
      <c r="G1" s="1300"/>
    </row>
    <row r="2" spans="1:10" ht="12.75" customHeight="1" x14ac:dyDescent="0.35">
      <c r="E2" s="102"/>
      <c r="F2" s="1300"/>
      <c r="G2" s="1300"/>
    </row>
    <row r="3" spans="1:10" ht="12.75" customHeight="1" x14ac:dyDescent="0.35">
      <c r="A3" s="57" t="s">
        <v>372</v>
      </c>
    </row>
    <row r="4" spans="1:10" ht="12.75" customHeight="1" x14ac:dyDescent="0.35">
      <c r="A4" s="57"/>
    </row>
    <row r="5" spans="1:10" ht="24.75" customHeight="1" x14ac:dyDescent="0.35">
      <c r="A5" s="1405" t="s">
        <v>373</v>
      </c>
      <c r="B5" s="1405"/>
      <c r="C5" s="1405"/>
      <c r="D5" s="1405"/>
      <c r="E5" s="1405"/>
      <c r="F5" s="1405"/>
      <c r="G5" s="1405"/>
    </row>
    <row r="6" spans="1:10" ht="15.75" customHeight="1" x14ac:dyDescent="0.35">
      <c r="A6" s="1354" t="s">
        <v>60</v>
      </c>
      <c r="B6" s="1346" t="s">
        <v>355</v>
      </c>
      <c r="C6" s="1346"/>
      <c r="D6" s="1346"/>
      <c r="E6" s="1346"/>
      <c r="F6" s="1346"/>
      <c r="G6" s="1346"/>
    </row>
    <row r="7" spans="1:10" ht="15.75" customHeight="1" x14ac:dyDescent="0.35">
      <c r="A7" s="1354"/>
      <c r="B7" s="1346" t="s">
        <v>358</v>
      </c>
      <c r="C7" s="1346"/>
      <c r="D7" s="1346"/>
      <c r="E7" s="1346" t="s">
        <v>359</v>
      </c>
      <c r="F7" s="1346"/>
      <c r="G7" s="1346"/>
    </row>
    <row r="8" spans="1:10" ht="18" customHeight="1" x14ac:dyDescent="0.35">
      <c r="A8" s="1354"/>
      <c r="B8" s="1337" t="s">
        <v>61</v>
      </c>
      <c r="C8" s="1346" t="s">
        <v>111</v>
      </c>
      <c r="D8" s="1346"/>
      <c r="E8" s="1337" t="s">
        <v>61</v>
      </c>
      <c r="F8" s="1346" t="s">
        <v>111</v>
      </c>
      <c r="G8" s="1346"/>
    </row>
    <row r="9" spans="1:10" ht="12.75" customHeight="1" x14ac:dyDescent="0.35">
      <c r="A9" s="1354"/>
      <c r="B9" s="1337"/>
      <c r="C9" s="83" t="s">
        <v>114</v>
      </c>
      <c r="D9" s="83" t="s">
        <v>115</v>
      </c>
      <c r="E9" s="1337"/>
      <c r="F9" s="83" t="s">
        <v>114</v>
      </c>
      <c r="G9" s="83" t="s">
        <v>115</v>
      </c>
    </row>
    <row r="10" spans="1:10" ht="18" customHeight="1" x14ac:dyDescent="0.35">
      <c r="A10" s="185" t="s">
        <v>61</v>
      </c>
      <c r="B10" s="125">
        <f t="shared" ref="B10:B30" si="0">+C10+D10</f>
        <v>48819</v>
      </c>
      <c r="C10" s="125">
        <f>SUM(C11:C12)</f>
        <v>24703</v>
      </c>
      <c r="D10" s="125">
        <f>SUM(D11:D12)</f>
        <v>24116</v>
      </c>
      <c r="E10" s="125">
        <f t="shared" ref="E10:E30" si="1">+F10+G10</f>
        <v>279</v>
      </c>
      <c r="F10" s="125">
        <f>SUM(F11:F12)</f>
        <v>179</v>
      </c>
      <c r="G10" s="125">
        <f>SUM(G11:G12)</f>
        <v>100</v>
      </c>
      <c r="J10" s="492"/>
    </row>
    <row r="11" spans="1:10" ht="15.75" customHeight="1" x14ac:dyDescent="0.35">
      <c r="A11" s="501" t="s">
        <v>70</v>
      </c>
      <c r="B11" s="125">
        <f t="shared" si="0"/>
        <v>29848</v>
      </c>
      <c r="C11" s="84">
        <v>15079</v>
      </c>
      <c r="D11" s="84">
        <v>14769</v>
      </c>
      <c r="E11" s="125">
        <f t="shared" si="1"/>
        <v>174</v>
      </c>
      <c r="F11" s="84">
        <v>109</v>
      </c>
      <c r="G11" s="84">
        <v>65</v>
      </c>
    </row>
    <row r="12" spans="1:10" ht="16.5" customHeight="1" x14ac:dyDescent="0.35">
      <c r="A12" s="113" t="s">
        <v>71</v>
      </c>
      <c r="B12" s="125">
        <f t="shared" si="0"/>
        <v>18971</v>
      </c>
      <c r="C12" s="67">
        <f>SUM(C13:C30)</f>
        <v>9624</v>
      </c>
      <c r="D12" s="67">
        <f>SUM(D13:D30)</f>
        <v>9347</v>
      </c>
      <c r="E12" s="125">
        <f t="shared" si="1"/>
        <v>105</v>
      </c>
      <c r="F12" s="67">
        <f>SUM(F13:F30)</f>
        <v>70</v>
      </c>
      <c r="G12" s="67">
        <f>SUM(G13:G30)</f>
        <v>35</v>
      </c>
    </row>
    <row r="13" spans="1:10" ht="12.75" customHeight="1" x14ac:dyDescent="0.35">
      <c r="A13" s="115" t="s">
        <v>72</v>
      </c>
      <c r="B13" s="125">
        <f t="shared" si="0"/>
        <v>153</v>
      </c>
      <c r="C13" s="181">
        <v>80</v>
      </c>
      <c r="D13" s="181">
        <v>73</v>
      </c>
      <c r="E13" s="125">
        <f t="shared" si="1"/>
        <v>1</v>
      </c>
      <c r="F13" s="181">
        <v>1</v>
      </c>
      <c r="G13" s="181">
        <v>0</v>
      </c>
    </row>
    <row r="14" spans="1:10" ht="12.75" customHeight="1" x14ac:dyDescent="0.35">
      <c r="A14" s="115" t="s">
        <v>73</v>
      </c>
      <c r="B14" s="125">
        <f t="shared" si="0"/>
        <v>7045</v>
      </c>
      <c r="C14" s="181">
        <v>3589</v>
      </c>
      <c r="D14" s="181">
        <v>3456</v>
      </c>
      <c r="E14" s="125">
        <f t="shared" si="1"/>
        <v>51</v>
      </c>
      <c r="F14" s="181">
        <v>31</v>
      </c>
      <c r="G14" s="181">
        <v>20</v>
      </c>
    </row>
    <row r="15" spans="1:10" ht="12.75" customHeight="1" x14ac:dyDescent="0.35">
      <c r="A15" s="115" t="s">
        <v>74</v>
      </c>
      <c r="B15" s="125">
        <f t="shared" si="0"/>
        <v>520</v>
      </c>
      <c r="C15" s="181">
        <v>262</v>
      </c>
      <c r="D15" s="181">
        <v>258</v>
      </c>
      <c r="E15" s="125">
        <f t="shared" si="1"/>
        <v>3</v>
      </c>
      <c r="F15" s="181">
        <v>2</v>
      </c>
      <c r="G15" s="181">
        <v>1</v>
      </c>
    </row>
    <row r="16" spans="1:10" ht="12.75" customHeight="1" x14ac:dyDescent="0.35">
      <c r="A16" s="115" t="s">
        <v>75</v>
      </c>
      <c r="B16" s="125">
        <f t="shared" si="0"/>
        <v>801</v>
      </c>
      <c r="C16" s="181">
        <v>408</v>
      </c>
      <c r="D16" s="181">
        <v>393</v>
      </c>
      <c r="E16" s="125">
        <f t="shared" si="1"/>
        <v>2</v>
      </c>
      <c r="F16" s="181">
        <v>2</v>
      </c>
      <c r="G16" s="181">
        <v>0</v>
      </c>
    </row>
    <row r="17" spans="1:7" ht="12.75" customHeight="1" x14ac:dyDescent="0.35">
      <c r="A17" s="115" t="s">
        <v>76</v>
      </c>
      <c r="B17" s="125">
        <f t="shared" si="0"/>
        <v>408</v>
      </c>
      <c r="C17" s="181">
        <v>197</v>
      </c>
      <c r="D17" s="181">
        <v>211</v>
      </c>
      <c r="E17" s="125">
        <f t="shared" si="1"/>
        <v>0</v>
      </c>
      <c r="F17" s="181">
        <v>0</v>
      </c>
      <c r="G17" s="181">
        <v>0</v>
      </c>
    </row>
    <row r="18" spans="1:7" ht="12.75" customHeight="1" x14ac:dyDescent="0.35">
      <c r="A18" s="115" t="s">
        <v>77</v>
      </c>
      <c r="B18" s="125">
        <f t="shared" si="0"/>
        <v>187</v>
      </c>
      <c r="C18" s="181">
        <v>87</v>
      </c>
      <c r="D18" s="181">
        <v>100</v>
      </c>
      <c r="E18" s="125">
        <f t="shared" si="1"/>
        <v>0</v>
      </c>
      <c r="F18" s="181">
        <v>0</v>
      </c>
      <c r="G18" s="181">
        <v>0</v>
      </c>
    </row>
    <row r="19" spans="1:7" ht="12.75" customHeight="1" x14ac:dyDescent="0.35">
      <c r="A19" s="115" t="s">
        <v>78</v>
      </c>
      <c r="B19" s="125">
        <f t="shared" si="0"/>
        <v>312</v>
      </c>
      <c r="C19" s="181">
        <v>175</v>
      </c>
      <c r="D19" s="181">
        <v>137</v>
      </c>
      <c r="E19" s="125">
        <f t="shared" si="1"/>
        <v>1</v>
      </c>
      <c r="F19" s="181">
        <v>1</v>
      </c>
      <c r="G19" s="181">
        <v>0</v>
      </c>
    </row>
    <row r="20" spans="1:7" ht="12.75" customHeight="1" x14ac:dyDescent="0.35">
      <c r="A20" s="115" t="s">
        <v>79</v>
      </c>
      <c r="B20" s="125">
        <f t="shared" si="0"/>
        <v>455</v>
      </c>
      <c r="C20" s="181">
        <v>220</v>
      </c>
      <c r="D20" s="181">
        <v>235</v>
      </c>
      <c r="E20" s="125">
        <f t="shared" si="1"/>
        <v>1</v>
      </c>
      <c r="F20" s="181">
        <v>0</v>
      </c>
      <c r="G20" s="181">
        <v>1</v>
      </c>
    </row>
    <row r="21" spans="1:7" ht="12.75" customHeight="1" x14ac:dyDescent="0.35">
      <c r="A21" s="115" t="s">
        <v>80</v>
      </c>
      <c r="B21" s="125">
        <f t="shared" si="0"/>
        <v>3703</v>
      </c>
      <c r="C21" s="181">
        <v>1852</v>
      </c>
      <c r="D21" s="181">
        <v>1851</v>
      </c>
      <c r="E21" s="125">
        <f t="shared" si="1"/>
        <v>23</v>
      </c>
      <c r="F21" s="181">
        <v>13</v>
      </c>
      <c r="G21" s="181">
        <v>10</v>
      </c>
    </row>
    <row r="22" spans="1:7" ht="12.75" customHeight="1" x14ac:dyDescent="0.35">
      <c r="A22" s="115" t="s">
        <v>81</v>
      </c>
      <c r="B22" s="125">
        <f t="shared" si="0"/>
        <v>1035</v>
      </c>
      <c r="C22" s="181">
        <v>523</v>
      </c>
      <c r="D22" s="181">
        <v>512</v>
      </c>
      <c r="E22" s="125">
        <f t="shared" si="1"/>
        <v>4</v>
      </c>
      <c r="F22" s="181">
        <v>3</v>
      </c>
      <c r="G22" s="181">
        <v>1</v>
      </c>
    </row>
    <row r="23" spans="1:7" ht="12.75" customHeight="1" x14ac:dyDescent="0.35">
      <c r="A23" s="115" t="s">
        <v>82</v>
      </c>
      <c r="B23" s="125">
        <f t="shared" si="0"/>
        <v>472</v>
      </c>
      <c r="C23" s="181">
        <v>279</v>
      </c>
      <c r="D23" s="181">
        <v>193</v>
      </c>
      <c r="E23" s="125">
        <f t="shared" si="1"/>
        <v>2</v>
      </c>
      <c r="F23" s="181">
        <v>2</v>
      </c>
      <c r="G23" s="181">
        <v>0</v>
      </c>
    </row>
    <row r="24" spans="1:7" ht="12.75" customHeight="1" x14ac:dyDescent="0.35">
      <c r="A24" s="115" t="s">
        <v>83</v>
      </c>
      <c r="B24" s="125">
        <f t="shared" si="0"/>
        <v>464</v>
      </c>
      <c r="C24" s="181">
        <v>225</v>
      </c>
      <c r="D24" s="181">
        <v>239</v>
      </c>
      <c r="E24" s="125">
        <f t="shared" si="1"/>
        <v>3</v>
      </c>
      <c r="F24" s="181">
        <v>3</v>
      </c>
      <c r="G24" s="181">
        <v>0</v>
      </c>
    </row>
    <row r="25" spans="1:7" ht="12.75" customHeight="1" x14ac:dyDescent="0.35">
      <c r="A25" s="115" t="s">
        <v>84</v>
      </c>
      <c r="B25" s="125">
        <f t="shared" si="0"/>
        <v>288</v>
      </c>
      <c r="C25" s="181">
        <v>147</v>
      </c>
      <c r="D25" s="181">
        <v>141</v>
      </c>
      <c r="E25" s="125">
        <f t="shared" si="1"/>
        <v>1</v>
      </c>
      <c r="F25" s="181">
        <v>1</v>
      </c>
      <c r="G25" s="181">
        <v>0</v>
      </c>
    </row>
    <row r="26" spans="1:7" ht="12.75" customHeight="1" x14ac:dyDescent="0.35">
      <c r="A26" s="115" t="s">
        <v>85</v>
      </c>
      <c r="B26" s="125">
        <f t="shared" si="0"/>
        <v>1158</v>
      </c>
      <c r="C26" s="181">
        <v>612</v>
      </c>
      <c r="D26" s="181">
        <v>546</v>
      </c>
      <c r="E26" s="125">
        <f t="shared" si="1"/>
        <v>7</v>
      </c>
      <c r="F26" s="181">
        <v>5</v>
      </c>
      <c r="G26" s="181">
        <v>2</v>
      </c>
    </row>
    <row r="27" spans="1:7" ht="12.75" customHeight="1" x14ac:dyDescent="0.35">
      <c r="A27" s="115" t="s">
        <v>86</v>
      </c>
      <c r="B27" s="125">
        <f t="shared" si="0"/>
        <v>732</v>
      </c>
      <c r="C27" s="181">
        <v>384</v>
      </c>
      <c r="D27" s="181">
        <v>348</v>
      </c>
      <c r="E27" s="125">
        <f t="shared" si="1"/>
        <v>1</v>
      </c>
      <c r="F27" s="181">
        <v>1</v>
      </c>
      <c r="G27" s="181">
        <v>0</v>
      </c>
    </row>
    <row r="28" spans="1:7" ht="12.75" customHeight="1" x14ac:dyDescent="0.35">
      <c r="A28" s="115" t="s">
        <v>87</v>
      </c>
      <c r="B28" s="125">
        <f t="shared" si="0"/>
        <v>413</v>
      </c>
      <c r="C28" s="181">
        <v>201</v>
      </c>
      <c r="D28" s="181">
        <v>212</v>
      </c>
      <c r="E28" s="125">
        <f t="shared" si="1"/>
        <v>0</v>
      </c>
      <c r="F28" s="181">
        <v>0</v>
      </c>
      <c r="G28" s="181">
        <v>0</v>
      </c>
    </row>
    <row r="29" spans="1:7" ht="12.75" customHeight="1" x14ac:dyDescent="0.35">
      <c r="A29" s="115" t="s">
        <v>88</v>
      </c>
      <c r="B29" s="125">
        <f t="shared" si="0"/>
        <v>640</v>
      </c>
      <c r="C29" s="181">
        <v>284</v>
      </c>
      <c r="D29" s="181">
        <v>356</v>
      </c>
      <c r="E29" s="125">
        <f t="shared" si="1"/>
        <v>5</v>
      </c>
      <c r="F29" s="181">
        <v>5</v>
      </c>
      <c r="G29" s="181">
        <v>0</v>
      </c>
    </row>
    <row r="30" spans="1:7" ht="12.75" customHeight="1" x14ac:dyDescent="0.35">
      <c r="A30" s="115" t="s">
        <v>89</v>
      </c>
      <c r="B30" s="125">
        <f t="shared" si="0"/>
        <v>185</v>
      </c>
      <c r="C30" s="181">
        <v>99</v>
      </c>
      <c r="D30" s="181">
        <v>86</v>
      </c>
      <c r="E30" s="125">
        <f t="shared" si="1"/>
        <v>0</v>
      </c>
      <c r="F30" s="181">
        <v>0</v>
      </c>
      <c r="G30" s="181">
        <v>0</v>
      </c>
    </row>
    <row r="31" spans="1:7" ht="12.75" customHeight="1" x14ac:dyDescent="0.35">
      <c r="A31" s="116" t="s">
        <v>2004</v>
      </c>
      <c r="B31" s="116"/>
      <c r="C31" s="116"/>
    </row>
    <row r="32" spans="1:7" ht="12.75" customHeight="1" x14ac:dyDescent="0.35">
      <c r="A32" s="68" t="s">
        <v>374</v>
      </c>
    </row>
  </sheetData>
  <mergeCells count="10">
    <mergeCell ref="C8:D8"/>
    <mergeCell ref="F8:G8"/>
    <mergeCell ref="A6:A9"/>
    <mergeCell ref="B8:B9"/>
    <mergeCell ref="E8:E9"/>
    <mergeCell ref="F1:G2"/>
    <mergeCell ref="A5:G5"/>
    <mergeCell ref="B6:G6"/>
    <mergeCell ref="B7:D7"/>
    <mergeCell ref="E7:G7"/>
  </mergeCells>
  <printOptions horizontalCentered="1"/>
  <pageMargins left="0" right="0" top="0.98402777777777795" bottom="0.98402777777777795" header="0.51180555555555496" footer="0.51180555555555496"/>
  <pageSetup paperSize="9" firstPageNumber="0" orientation="portrait" useFirstPageNumber="1"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153"/>
  <sheetViews>
    <sheetView showGridLines="0" showRowColHeaders="0" zoomScaleNormal="100" workbookViewId="0"/>
  </sheetViews>
  <sheetFormatPr baseColWidth="10" defaultColWidth="9.53515625" defaultRowHeight="21" x14ac:dyDescent="0.35"/>
  <cols>
    <col min="1" max="1" width="13.69140625" customWidth="1"/>
    <col min="2" max="4" width="5.4609375" customWidth="1"/>
  </cols>
  <sheetData>
    <row r="1" spans="1:20" ht="18.75" customHeight="1" x14ac:dyDescent="0.35">
      <c r="A1" s="493" t="s">
        <v>2003</v>
      </c>
      <c r="B1" s="494"/>
      <c r="E1" s="1406" t="s">
        <v>355</v>
      </c>
      <c r="F1" s="1406"/>
    </row>
    <row r="2" spans="1:20" ht="12.75" customHeight="1" x14ac:dyDescent="0.35">
      <c r="C2" s="68"/>
      <c r="D2" s="68"/>
      <c r="E2" s="1406"/>
      <c r="F2" s="1406"/>
    </row>
    <row r="3" spans="1:20" ht="12.75" customHeight="1" x14ac:dyDescent="0.35">
      <c r="A3" s="495" t="s">
        <v>375</v>
      </c>
      <c r="D3" s="105"/>
      <c r="E3" s="105"/>
    </row>
    <row r="4" spans="1:20" ht="12.75" customHeight="1" x14ac:dyDescent="0.35">
      <c r="A4" s="495"/>
      <c r="D4" s="105"/>
      <c r="E4" s="105"/>
    </row>
    <row r="5" spans="1:20" ht="41.25" customHeight="1" x14ac:dyDescent="0.35">
      <c r="A5" s="1407" t="s">
        <v>376</v>
      </c>
      <c r="B5" s="1407"/>
      <c r="C5" s="1407"/>
      <c r="D5" s="1407"/>
      <c r="E5" s="105"/>
      <c r="F5" s="105"/>
      <c r="G5" s="105"/>
      <c r="H5" s="105"/>
      <c r="I5" s="105"/>
      <c r="J5" s="105"/>
      <c r="K5" s="105"/>
      <c r="L5" s="105"/>
      <c r="M5" s="105"/>
      <c r="N5" s="105"/>
      <c r="O5" s="105"/>
      <c r="P5" s="105"/>
      <c r="Q5" s="105"/>
      <c r="R5" s="105"/>
      <c r="S5" s="105"/>
      <c r="T5" s="105"/>
    </row>
    <row r="6" spans="1:20" ht="15.75" customHeight="1" x14ac:dyDescent="0.35">
      <c r="A6" s="1407"/>
      <c r="B6" s="1407"/>
      <c r="C6" s="1407"/>
      <c r="D6" s="1407"/>
      <c r="E6" s="105"/>
      <c r="F6" s="105"/>
      <c r="G6" s="105"/>
      <c r="H6" s="105"/>
      <c r="I6" s="105"/>
      <c r="J6" s="105"/>
      <c r="K6" s="105"/>
      <c r="L6" s="105"/>
      <c r="M6" s="105"/>
      <c r="N6" s="105"/>
      <c r="O6" s="105"/>
      <c r="P6" s="105"/>
      <c r="Q6" s="105"/>
      <c r="R6" s="105"/>
      <c r="S6" s="105"/>
      <c r="T6" s="105"/>
    </row>
    <row r="7" spans="1:20" ht="12.75" customHeight="1" x14ac:dyDescent="0.35">
      <c r="A7" s="1354" t="s">
        <v>60</v>
      </c>
      <c r="B7" s="496"/>
      <c r="C7" s="1346" t="s">
        <v>155</v>
      </c>
      <c r="D7" s="1346"/>
      <c r="E7" s="105"/>
      <c r="F7" s="105"/>
      <c r="G7" s="105"/>
      <c r="H7" s="105"/>
      <c r="I7" s="105"/>
      <c r="J7" s="105"/>
      <c r="K7" s="105"/>
      <c r="L7" s="105"/>
      <c r="M7" s="105"/>
      <c r="N7" s="105"/>
      <c r="O7" s="105"/>
      <c r="P7" s="105"/>
      <c r="Q7" s="105"/>
      <c r="R7" s="105"/>
      <c r="S7" s="105"/>
      <c r="T7" s="105"/>
    </row>
    <row r="8" spans="1:20" ht="12.75" customHeight="1" x14ac:dyDescent="0.35">
      <c r="A8" s="1354"/>
      <c r="B8" s="1337" t="s">
        <v>61</v>
      </c>
      <c r="C8" s="1346"/>
      <c r="D8" s="1346"/>
      <c r="E8" s="105"/>
      <c r="F8" s="105"/>
      <c r="G8" s="105"/>
      <c r="H8" s="105"/>
      <c r="I8" s="105"/>
      <c r="J8" s="105"/>
      <c r="K8" s="105"/>
      <c r="L8" s="105"/>
      <c r="M8" s="105"/>
      <c r="N8" s="105"/>
      <c r="O8" s="105"/>
      <c r="P8" s="105"/>
      <c r="Q8" s="105"/>
      <c r="R8" s="105"/>
      <c r="S8" s="105"/>
      <c r="T8" s="105"/>
    </row>
    <row r="9" spans="1:20" ht="6.75" customHeight="1" x14ac:dyDescent="0.35">
      <c r="A9" s="1354"/>
      <c r="B9" s="1337"/>
      <c r="C9" s="1354" t="s">
        <v>360</v>
      </c>
      <c r="D9" s="1354" t="s">
        <v>361</v>
      </c>
      <c r="E9" s="105"/>
      <c r="F9" s="105"/>
      <c r="G9" s="105"/>
      <c r="H9" s="105"/>
      <c r="I9" s="105"/>
      <c r="J9" s="105"/>
      <c r="K9" s="105"/>
      <c r="L9" s="105"/>
      <c r="M9" s="105"/>
      <c r="N9" s="105"/>
      <c r="O9" s="105"/>
      <c r="P9" s="105"/>
      <c r="Q9" s="105"/>
      <c r="R9" s="105"/>
      <c r="S9" s="105"/>
      <c r="T9" s="105"/>
    </row>
    <row r="10" spans="1:20" ht="12.75" customHeight="1" x14ac:dyDescent="0.35">
      <c r="A10" s="1354"/>
      <c r="B10" s="1337"/>
      <c r="C10" s="1354"/>
      <c r="D10" s="1354"/>
      <c r="E10" s="105"/>
      <c r="F10" s="105"/>
      <c r="G10" s="105"/>
      <c r="H10" s="105"/>
      <c r="I10" s="105"/>
      <c r="J10" s="105"/>
      <c r="K10" s="105"/>
      <c r="L10" s="105"/>
      <c r="M10" s="105"/>
      <c r="N10" s="105"/>
      <c r="O10" s="105"/>
      <c r="P10" s="105"/>
      <c r="Q10" s="105"/>
      <c r="R10" s="105"/>
      <c r="S10" s="105"/>
      <c r="T10" s="105"/>
    </row>
    <row r="11" spans="1:20" ht="12.75" customHeight="1" x14ac:dyDescent="0.35">
      <c r="A11" s="185" t="s">
        <v>61</v>
      </c>
      <c r="B11" s="125">
        <f>+C11+D11</f>
        <v>39377</v>
      </c>
      <c r="C11" s="125">
        <f>SUM(C12:C13)</f>
        <v>37150</v>
      </c>
      <c r="D11" s="125">
        <f>SUM(D12:D13)</f>
        <v>2227</v>
      </c>
      <c r="E11" s="105"/>
      <c r="F11" s="105"/>
      <c r="G11" s="105"/>
      <c r="H11" s="105"/>
      <c r="I11" s="105"/>
      <c r="J11" s="105"/>
      <c r="K11" s="105"/>
      <c r="L11" s="105"/>
      <c r="M11" s="105"/>
      <c r="N11" s="105"/>
      <c r="O11" s="105"/>
      <c r="P11" s="105"/>
      <c r="Q11" s="105"/>
      <c r="R11" s="105"/>
      <c r="S11" s="105"/>
      <c r="T11" s="105"/>
    </row>
    <row r="12" spans="1:20" ht="14.25" customHeight="1" x14ac:dyDescent="0.35">
      <c r="A12" s="501" t="s">
        <v>70</v>
      </c>
      <c r="B12" s="125">
        <f>C12+D12</f>
        <v>11991</v>
      </c>
      <c r="C12" s="84">
        <v>11991</v>
      </c>
      <c r="D12" s="84">
        <v>0</v>
      </c>
      <c r="E12" s="105"/>
      <c r="F12" s="105"/>
      <c r="G12" s="105"/>
      <c r="H12" s="105"/>
      <c r="I12" s="105"/>
      <c r="J12" s="105"/>
      <c r="K12" s="105"/>
      <c r="L12" s="105"/>
      <c r="M12" s="105"/>
      <c r="N12" s="105"/>
      <c r="O12" s="105"/>
      <c r="P12" s="105"/>
      <c r="Q12" s="105"/>
      <c r="R12" s="105"/>
      <c r="S12" s="105"/>
      <c r="T12" s="105"/>
    </row>
    <row r="13" spans="1:20" ht="15.75" customHeight="1" x14ac:dyDescent="0.35">
      <c r="A13" s="113" t="s">
        <v>71</v>
      </c>
      <c r="B13" s="125">
        <f t="shared" ref="B13:B31" si="0">+C13+D13</f>
        <v>27386</v>
      </c>
      <c r="C13" s="84">
        <f>SUM(C14:C31)</f>
        <v>25159</v>
      </c>
      <c r="D13" s="84">
        <f>SUM(D14:D31)</f>
        <v>2227</v>
      </c>
      <c r="E13" s="105"/>
      <c r="F13" s="105"/>
      <c r="G13" s="105"/>
      <c r="H13" s="105"/>
      <c r="I13" s="105"/>
      <c r="J13" s="105"/>
      <c r="K13" s="105"/>
      <c r="L13" s="105"/>
      <c r="M13" s="105"/>
      <c r="N13" s="105"/>
      <c r="O13" s="105"/>
      <c r="P13" s="105"/>
      <c r="Q13" s="105"/>
      <c r="R13" s="105"/>
      <c r="S13" s="105"/>
      <c r="T13" s="105"/>
    </row>
    <row r="14" spans="1:20" ht="12.75" customHeight="1" x14ac:dyDescent="0.35">
      <c r="A14" s="115" t="s">
        <v>72</v>
      </c>
      <c r="B14" s="125">
        <f t="shared" si="0"/>
        <v>1252</v>
      </c>
      <c r="C14" s="84">
        <v>1156</v>
      </c>
      <c r="D14" s="84">
        <v>96</v>
      </c>
      <c r="E14" s="105"/>
      <c r="F14" s="105"/>
      <c r="G14" s="105"/>
      <c r="H14" s="105"/>
      <c r="I14" s="105"/>
      <c r="J14" s="105"/>
      <c r="K14" s="105"/>
      <c r="L14" s="105"/>
      <c r="M14" s="105"/>
      <c r="N14" s="105"/>
      <c r="O14" s="105"/>
      <c r="P14" s="105"/>
      <c r="Q14" s="105"/>
      <c r="R14" s="105"/>
      <c r="S14" s="105"/>
      <c r="T14" s="105"/>
    </row>
    <row r="15" spans="1:20" ht="12.75" customHeight="1" x14ac:dyDescent="0.35">
      <c r="A15" s="115" t="s">
        <v>73</v>
      </c>
      <c r="B15" s="125">
        <f t="shared" si="0"/>
        <v>6720</v>
      </c>
      <c r="C15" s="84">
        <v>6324</v>
      </c>
      <c r="D15" s="84">
        <v>396</v>
      </c>
      <c r="E15" s="105"/>
      <c r="F15" s="105"/>
      <c r="G15" s="105"/>
      <c r="H15" s="105"/>
      <c r="I15" s="105"/>
      <c r="J15" s="105"/>
      <c r="K15" s="105"/>
      <c r="L15" s="105"/>
      <c r="M15" s="105"/>
      <c r="N15" s="105"/>
      <c r="O15" s="105"/>
      <c r="P15" s="105"/>
      <c r="Q15" s="105"/>
      <c r="R15" s="105"/>
      <c r="S15" s="105"/>
      <c r="T15" s="105"/>
    </row>
    <row r="16" spans="1:20" ht="12.75" customHeight="1" x14ac:dyDescent="0.35">
      <c r="A16" s="115" t="s">
        <v>74</v>
      </c>
      <c r="B16" s="125">
        <f t="shared" si="0"/>
        <v>1255</v>
      </c>
      <c r="C16" s="84">
        <v>1131</v>
      </c>
      <c r="D16" s="84">
        <v>124</v>
      </c>
      <c r="E16" s="105"/>
      <c r="F16" s="105"/>
      <c r="G16" s="105"/>
      <c r="H16" s="105"/>
      <c r="I16" s="105"/>
      <c r="J16" s="105"/>
      <c r="K16" s="105"/>
      <c r="L16" s="105"/>
      <c r="M16" s="105"/>
      <c r="N16" s="105"/>
      <c r="O16" s="105"/>
      <c r="P16" s="105"/>
      <c r="Q16" s="105"/>
      <c r="R16" s="105"/>
      <c r="S16" s="105"/>
      <c r="T16" s="105"/>
    </row>
    <row r="17" spans="1:20" ht="12.75" customHeight="1" x14ac:dyDescent="0.35">
      <c r="A17" s="115" t="s">
        <v>75</v>
      </c>
      <c r="B17" s="125">
        <f t="shared" si="0"/>
        <v>1688</v>
      </c>
      <c r="C17" s="84">
        <v>1509</v>
      </c>
      <c r="D17" s="84">
        <v>179</v>
      </c>
      <c r="E17" s="105"/>
      <c r="F17" s="105"/>
      <c r="G17" s="105"/>
      <c r="H17" s="105"/>
      <c r="I17" s="105"/>
      <c r="J17" s="105"/>
      <c r="K17" s="105"/>
      <c r="L17" s="105"/>
      <c r="M17" s="105"/>
      <c r="N17" s="105"/>
      <c r="O17" s="105"/>
      <c r="P17" s="105"/>
      <c r="Q17" s="105"/>
      <c r="R17" s="105"/>
      <c r="S17" s="105"/>
      <c r="T17" s="105"/>
    </row>
    <row r="18" spans="1:20" ht="12.75" customHeight="1" x14ac:dyDescent="0.35">
      <c r="A18" s="115" t="s">
        <v>76</v>
      </c>
      <c r="B18" s="125">
        <f t="shared" si="0"/>
        <v>756</v>
      </c>
      <c r="C18" s="84">
        <v>695</v>
      </c>
      <c r="D18" s="84">
        <v>61</v>
      </c>
      <c r="E18" s="105"/>
      <c r="F18" s="105"/>
      <c r="G18" s="105"/>
      <c r="H18" s="105"/>
      <c r="I18" s="105"/>
      <c r="J18" s="105"/>
      <c r="K18" s="105"/>
      <c r="L18" s="105"/>
      <c r="M18" s="105"/>
      <c r="N18" s="105"/>
      <c r="O18" s="105"/>
      <c r="P18" s="105"/>
      <c r="Q18" s="105"/>
      <c r="R18" s="105"/>
      <c r="S18" s="105"/>
      <c r="T18" s="105"/>
    </row>
    <row r="19" spans="1:20" ht="12.75" customHeight="1" x14ac:dyDescent="0.35">
      <c r="A19" s="115" t="s">
        <v>77</v>
      </c>
      <c r="B19" s="125">
        <f t="shared" si="0"/>
        <v>311</v>
      </c>
      <c r="C19" s="84">
        <v>281</v>
      </c>
      <c r="D19" s="84">
        <v>30</v>
      </c>
      <c r="E19" s="105"/>
      <c r="F19" s="105"/>
      <c r="G19" s="105"/>
      <c r="H19" s="105"/>
      <c r="I19" s="105"/>
      <c r="J19" s="105"/>
      <c r="K19" s="105"/>
      <c r="L19" s="105"/>
      <c r="M19" s="105"/>
      <c r="N19" s="105"/>
      <c r="O19" s="105"/>
      <c r="P19" s="105"/>
      <c r="Q19" s="105"/>
      <c r="R19" s="105"/>
      <c r="S19" s="105"/>
      <c r="T19" s="105"/>
    </row>
    <row r="20" spans="1:20" ht="12.75" customHeight="1" x14ac:dyDescent="0.35">
      <c r="A20" s="115" t="s">
        <v>78</v>
      </c>
      <c r="B20" s="125">
        <f t="shared" si="0"/>
        <v>862</v>
      </c>
      <c r="C20" s="84">
        <v>762</v>
      </c>
      <c r="D20" s="84">
        <v>100</v>
      </c>
      <c r="E20" s="105"/>
      <c r="F20" s="105"/>
      <c r="G20" s="105"/>
      <c r="H20" s="105"/>
      <c r="I20" s="105"/>
      <c r="J20" s="105"/>
      <c r="K20" s="105"/>
      <c r="L20" s="105"/>
      <c r="M20" s="105"/>
      <c r="N20" s="105"/>
      <c r="O20" s="105"/>
      <c r="P20" s="105"/>
      <c r="Q20" s="105"/>
      <c r="R20" s="105"/>
      <c r="S20" s="105"/>
      <c r="T20" s="105"/>
    </row>
    <row r="21" spans="1:20" ht="12.75" customHeight="1" x14ac:dyDescent="0.35">
      <c r="A21" s="115" t="s">
        <v>79</v>
      </c>
      <c r="B21" s="125">
        <f t="shared" si="0"/>
        <v>603</v>
      </c>
      <c r="C21" s="84">
        <v>551</v>
      </c>
      <c r="D21" s="84">
        <v>52</v>
      </c>
      <c r="E21" s="105"/>
      <c r="F21" s="105"/>
      <c r="G21" s="105"/>
      <c r="H21" s="105"/>
      <c r="I21" s="105"/>
      <c r="J21" s="105"/>
      <c r="K21" s="105"/>
      <c r="L21" s="105"/>
      <c r="M21" s="105"/>
      <c r="N21" s="105"/>
      <c r="O21" s="105"/>
      <c r="P21" s="105"/>
      <c r="Q21" s="105"/>
      <c r="R21" s="105"/>
      <c r="S21" s="105"/>
      <c r="T21" s="105"/>
    </row>
    <row r="22" spans="1:20" ht="12.75" customHeight="1" x14ac:dyDescent="0.35">
      <c r="A22" s="115" t="s">
        <v>80</v>
      </c>
      <c r="B22" s="125">
        <f t="shared" si="0"/>
        <v>2157</v>
      </c>
      <c r="C22" s="84">
        <v>2067</v>
      </c>
      <c r="D22" s="84">
        <v>90</v>
      </c>
      <c r="E22" s="105"/>
      <c r="F22" s="105"/>
      <c r="G22" s="105"/>
      <c r="H22" s="105"/>
      <c r="I22" s="105"/>
      <c r="J22" s="105"/>
      <c r="K22" s="105"/>
      <c r="L22" s="105"/>
      <c r="M22" s="105"/>
      <c r="N22" s="105"/>
      <c r="O22" s="105"/>
      <c r="P22" s="105"/>
      <c r="Q22" s="105"/>
      <c r="R22" s="105"/>
      <c r="S22" s="105"/>
      <c r="T22" s="105"/>
    </row>
    <row r="23" spans="1:20" ht="12.75" customHeight="1" x14ac:dyDescent="0.35">
      <c r="A23" s="115" t="s">
        <v>81</v>
      </c>
      <c r="B23" s="125">
        <f t="shared" si="0"/>
        <v>1614</v>
      </c>
      <c r="C23" s="84">
        <v>1475</v>
      </c>
      <c r="D23" s="84">
        <v>139</v>
      </c>
      <c r="E23" s="105"/>
      <c r="F23" s="105"/>
      <c r="G23" s="105"/>
      <c r="H23" s="105"/>
      <c r="I23" s="105"/>
      <c r="J23" s="105"/>
      <c r="K23" s="105"/>
      <c r="L23" s="105"/>
      <c r="M23" s="105"/>
      <c r="N23" s="105"/>
      <c r="O23" s="105"/>
      <c r="P23" s="105"/>
      <c r="Q23" s="105"/>
      <c r="R23" s="105"/>
      <c r="S23" s="105"/>
      <c r="T23" s="105"/>
    </row>
    <row r="24" spans="1:20" ht="12.75" customHeight="1" x14ac:dyDescent="0.35">
      <c r="A24" s="115" t="s">
        <v>82</v>
      </c>
      <c r="B24" s="125">
        <f t="shared" si="0"/>
        <v>844</v>
      </c>
      <c r="C24" s="84">
        <v>772</v>
      </c>
      <c r="D24" s="84">
        <v>72</v>
      </c>
      <c r="E24" s="105"/>
      <c r="F24" s="105"/>
      <c r="G24" s="105"/>
      <c r="H24" s="105"/>
      <c r="I24" s="105"/>
      <c r="J24" s="105"/>
      <c r="K24" s="105"/>
      <c r="L24" s="105"/>
      <c r="M24" s="105"/>
      <c r="N24" s="105"/>
      <c r="O24" s="105"/>
      <c r="P24" s="105"/>
      <c r="Q24" s="105"/>
      <c r="R24" s="105"/>
      <c r="S24" s="105"/>
      <c r="T24" s="105"/>
    </row>
    <row r="25" spans="1:20" ht="12.75" customHeight="1" x14ac:dyDescent="0.35">
      <c r="A25" s="115" t="s">
        <v>83</v>
      </c>
      <c r="B25" s="125">
        <f t="shared" si="0"/>
        <v>1708</v>
      </c>
      <c r="C25" s="84">
        <v>1571</v>
      </c>
      <c r="D25" s="84">
        <v>137</v>
      </c>
      <c r="E25" s="105"/>
      <c r="F25" s="105"/>
      <c r="G25" s="105"/>
      <c r="H25" s="105"/>
      <c r="I25" s="105"/>
      <c r="J25" s="105"/>
      <c r="K25" s="105"/>
      <c r="L25" s="105"/>
      <c r="M25" s="105"/>
      <c r="N25" s="105"/>
      <c r="O25" s="105"/>
      <c r="P25" s="105"/>
      <c r="Q25" s="105"/>
      <c r="R25" s="105"/>
      <c r="S25" s="105"/>
      <c r="T25" s="105"/>
    </row>
    <row r="26" spans="1:20" ht="12.75" customHeight="1" x14ac:dyDescent="0.35">
      <c r="A26" s="115" t="s">
        <v>84</v>
      </c>
      <c r="B26" s="125">
        <f t="shared" si="0"/>
        <v>1061</v>
      </c>
      <c r="C26" s="84">
        <v>1018</v>
      </c>
      <c r="D26" s="84">
        <v>43</v>
      </c>
      <c r="E26" s="105"/>
      <c r="F26" s="105"/>
      <c r="G26" s="105"/>
      <c r="H26" s="105"/>
      <c r="I26" s="105"/>
      <c r="J26" s="105"/>
      <c r="K26" s="105"/>
      <c r="L26" s="105"/>
      <c r="M26" s="105"/>
      <c r="N26" s="105"/>
      <c r="O26" s="105"/>
      <c r="P26" s="105"/>
      <c r="Q26" s="105"/>
      <c r="R26" s="105"/>
      <c r="S26" s="105"/>
      <c r="T26" s="105"/>
    </row>
    <row r="27" spans="1:20" ht="12.75" customHeight="1" x14ac:dyDescent="0.35">
      <c r="A27" s="115" t="s">
        <v>85</v>
      </c>
      <c r="B27" s="125">
        <f t="shared" si="0"/>
        <v>1990</v>
      </c>
      <c r="C27" s="84">
        <v>1799</v>
      </c>
      <c r="D27" s="84">
        <v>191</v>
      </c>
      <c r="E27" s="105"/>
      <c r="F27" s="105"/>
      <c r="G27" s="105"/>
      <c r="H27" s="105"/>
      <c r="I27" s="105"/>
      <c r="J27" s="105"/>
      <c r="K27" s="105"/>
      <c r="L27" s="105"/>
      <c r="M27" s="105"/>
      <c r="N27" s="105"/>
      <c r="O27" s="105"/>
      <c r="P27" s="105"/>
      <c r="Q27" s="105"/>
      <c r="R27" s="105"/>
      <c r="S27" s="105"/>
      <c r="T27" s="105"/>
    </row>
    <row r="28" spans="1:20" ht="12.75" customHeight="1" x14ac:dyDescent="0.35">
      <c r="A28" s="115" t="s">
        <v>86</v>
      </c>
      <c r="B28" s="125">
        <f t="shared" si="0"/>
        <v>1520</v>
      </c>
      <c r="C28" s="84">
        <v>1321</v>
      </c>
      <c r="D28" s="84">
        <v>199</v>
      </c>
      <c r="E28" s="105"/>
      <c r="F28" s="105"/>
      <c r="G28" s="105"/>
      <c r="H28" s="105"/>
      <c r="I28" s="105"/>
      <c r="J28" s="105"/>
      <c r="K28" s="105"/>
      <c r="L28" s="105"/>
      <c r="M28" s="105"/>
      <c r="N28" s="105"/>
      <c r="O28" s="105"/>
      <c r="P28" s="105"/>
      <c r="Q28" s="105"/>
      <c r="R28" s="105"/>
      <c r="S28" s="105"/>
      <c r="T28" s="105"/>
    </row>
    <row r="29" spans="1:20" ht="12.75" customHeight="1" x14ac:dyDescent="0.35">
      <c r="A29" s="115" t="s">
        <v>87</v>
      </c>
      <c r="B29" s="125">
        <f t="shared" si="0"/>
        <v>1164</v>
      </c>
      <c r="C29" s="84">
        <v>1041</v>
      </c>
      <c r="D29" s="84">
        <v>123</v>
      </c>
      <c r="E29" s="105"/>
      <c r="F29" s="105"/>
      <c r="G29" s="105"/>
      <c r="H29" s="105"/>
      <c r="I29" s="105"/>
      <c r="J29" s="105"/>
      <c r="K29" s="105"/>
      <c r="L29" s="105"/>
      <c r="M29" s="105"/>
      <c r="N29" s="105"/>
      <c r="O29" s="105"/>
      <c r="P29" s="105"/>
      <c r="Q29" s="105"/>
      <c r="R29" s="105"/>
      <c r="S29" s="105"/>
      <c r="T29" s="105"/>
    </row>
    <row r="30" spans="1:20" ht="12.75" customHeight="1" x14ac:dyDescent="0.35">
      <c r="A30" s="115" t="s">
        <v>88</v>
      </c>
      <c r="B30" s="125">
        <f t="shared" si="0"/>
        <v>1230</v>
      </c>
      <c r="C30" s="84">
        <v>1074</v>
      </c>
      <c r="D30" s="84">
        <v>156</v>
      </c>
      <c r="E30" s="105"/>
      <c r="F30" s="105"/>
      <c r="G30" s="105"/>
      <c r="H30" s="105"/>
      <c r="I30" s="105"/>
      <c r="J30" s="105"/>
      <c r="K30" s="105"/>
      <c r="L30" s="105"/>
      <c r="M30" s="105"/>
      <c r="N30" s="105"/>
      <c r="O30" s="105"/>
      <c r="P30" s="105"/>
      <c r="Q30" s="105"/>
      <c r="R30" s="105"/>
      <c r="S30" s="105"/>
      <c r="T30" s="105"/>
    </row>
    <row r="31" spans="1:20" ht="12.75" customHeight="1" x14ac:dyDescent="0.35">
      <c r="A31" s="115" t="s">
        <v>89</v>
      </c>
      <c r="B31" s="125">
        <f t="shared" si="0"/>
        <v>651</v>
      </c>
      <c r="C31" s="84">
        <v>612</v>
      </c>
      <c r="D31" s="84">
        <v>39</v>
      </c>
      <c r="E31" s="105"/>
      <c r="F31" s="105"/>
    </row>
    <row r="32" spans="1:20" ht="48" customHeight="1" x14ac:dyDescent="0.35">
      <c r="A32" s="497" t="s">
        <v>2006</v>
      </c>
      <c r="B32" s="344"/>
      <c r="C32" s="344"/>
      <c r="D32" s="105"/>
      <c r="E32" s="105"/>
      <c r="F32" s="105"/>
    </row>
    <row r="33" spans="1:6" ht="12.75" customHeight="1" x14ac:dyDescent="0.35">
      <c r="A33" s="498" t="s">
        <v>377</v>
      </c>
      <c r="B33" s="499"/>
      <c r="C33" s="499"/>
      <c r="D33" s="499"/>
      <c r="E33" s="96"/>
      <c r="F33" s="96"/>
    </row>
    <row r="34" spans="1:6" ht="12.75" customHeight="1" x14ac:dyDescent="0.35">
      <c r="A34" s="500" t="s">
        <v>167</v>
      </c>
      <c r="B34" s="96"/>
      <c r="C34" s="96"/>
      <c r="D34" s="96"/>
      <c r="E34" s="96"/>
      <c r="F34" s="96"/>
    </row>
    <row r="35" spans="1:6" ht="12.75" customHeight="1" x14ac:dyDescent="0.35">
      <c r="A35" s="500" t="s">
        <v>167</v>
      </c>
      <c r="B35" s="96"/>
      <c r="C35" s="96"/>
      <c r="D35" s="96"/>
      <c r="E35" s="96"/>
      <c r="F35" s="96"/>
    </row>
    <row r="36" spans="1:6" ht="12.75" customHeight="1" x14ac:dyDescent="0.35">
      <c r="A36" s="500"/>
      <c r="B36" s="96"/>
      <c r="C36" s="96"/>
      <c r="D36" s="96"/>
      <c r="E36" s="96"/>
      <c r="F36" s="96"/>
    </row>
    <row r="37" spans="1:6" ht="12.75" customHeight="1" x14ac:dyDescent="0.35">
      <c r="B37" s="344"/>
      <c r="D37" s="105"/>
      <c r="E37" s="105"/>
      <c r="F37" s="105"/>
    </row>
    <row r="38" spans="1:6" ht="12.75" customHeight="1" x14ac:dyDescent="0.35">
      <c r="D38" s="105"/>
      <c r="E38" s="105"/>
      <c r="F38" s="105"/>
    </row>
    <row r="39" spans="1:6" ht="12.75" customHeight="1" x14ac:dyDescent="0.35">
      <c r="D39" s="105"/>
      <c r="E39" s="105"/>
      <c r="F39" s="105"/>
    </row>
    <row r="40" spans="1:6" ht="12.75" customHeight="1" x14ac:dyDescent="0.35">
      <c r="D40" s="105"/>
      <c r="E40" s="105"/>
      <c r="F40" s="105"/>
    </row>
    <row r="41" spans="1:6" ht="12.75" customHeight="1" x14ac:dyDescent="0.35">
      <c r="D41" s="105"/>
      <c r="E41" s="105"/>
      <c r="F41" s="105"/>
    </row>
    <row r="42" spans="1:6" ht="12.75" customHeight="1" x14ac:dyDescent="0.35">
      <c r="D42" s="105"/>
      <c r="E42" s="105"/>
      <c r="F42" s="105"/>
    </row>
    <row r="43" spans="1:6" ht="12.75" customHeight="1" x14ac:dyDescent="0.35">
      <c r="D43" s="105"/>
      <c r="E43" s="105"/>
      <c r="F43" s="105"/>
    </row>
    <row r="44" spans="1:6" ht="12.75" customHeight="1" x14ac:dyDescent="0.35">
      <c r="D44" s="105"/>
      <c r="E44" s="105"/>
      <c r="F44" s="105"/>
    </row>
    <row r="45" spans="1:6" ht="12.75" customHeight="1" x14ac:dyDescent="0.35">
      <c r="D45" s="105"/>
      <c r="E45" s="105"/>
      <c r="F45" s="105"/>
    </row>
    <row r="46" spans="1:6" ht="12.75" customHeight="1" x14ac:dyDescent="0.35">
      <c r="D46" s="105"/>
      <c r="E46" s="105"/>
      <c r="F46" s="105"/>
    </row>
    <row r="47" spans="1:6" ht="12.75" customHeight="1" x14ac:dyDescent="0.35">
      <c r="D47" s="105"/>
      <c r="E47" s="105"/>
      <c r="F47" s="105"/>
    </row>
    <row r="48" spans="1:6" ht="12.75" customHeight="1" x14ac:dyDescent="0.35">
      <c r="D48" s="105"/>
      <c r="E48" s="105"/>
      <c r="F48" s="105"/>
    </row>
    <row r="49" spans="4:6" ht="12.75" customHeight="1" x14ac:dyDescent="0.35">
      <c r="D49" s="105"/>
      <c r="E49" s="105"/>
      <c r="F49" s="105"/>
    </row>
    <row r="50" spans="4:6" ht="12.75" customHeight="1" x14ac:dyDescent="0.35">
      <c r="D50" s="105"/>
      <c r="E50" s="105"/>
      <c r="F50" s="105"/>
    </row>
    <row r="51" spans="4:6" ht="12.75" customHeight="1" x14ac:dyDescent="0.35">
      <c r="D51" s="105"/>
      <c r="E51" s="105"/>
      <c r="F51" s="105"/>
    </row>
    <row r="52" spans="4:6" ht="12.75" customHeight="1" x14ac:dyDescent="0.35">
      <c r="D52" s="105"/>
      <c r="E52" s="105"/>
      <c r="F52" s="105"/>
    </row>
    <row r="53" spans="4:6" ht="12.75" customHeight="1" x14ac:dyDescent="0.35">
      <c r="D53" s="105"/>
      <c r="E53" s="105"/>
      <c r="F53" s="105"/>
    </row>
    <row r="54" spans="4:6" ht="12.75" customHeight="1" x14ac:dyDescent="0.35">
      <c r="D54" s="105"/>
      <c r="E54" s="105"/>
      <c r="F54" s="105"/>
    </row>
    <row r="55" spans="4:6" ht="12.75" customHeight="1" x14ac:dyDescent="0.35">
      <c r="D55" s="105"/>
      <c r="E55" s="105"/>
      <c r="F55" s="105"/>
    </row>
    <row r="56" spans="4:6" ht="12.75" customHeight="1" x14ac:dyDescent="0.35">
      <c r="D56" s="105"/>
      <c r="E56" s="105"/>
      <c r="F56" s="105"/>
    </row>
    <row r="57" spans="4:6" ht="12.75" customHeight="1" x14ac:dyDescent="0.35">
      <c r="D57" s="105"/>
      <c r="E57" s="105"/>
      <c r="F57" s="105"/>
    </row>
    <row r="58" spans="4:6" ht="12.75" customHeight="1" x14ac:dyDescent="0.35">
      <c r="D58" s="105"/>
      <c r="E58" s="105"/>
      <c r="F58" s="105"/>
    </row>
    <row r="59" spans="4:6" ht="12.75" customHeight="1" x14ac:dyDescent="0.35">
      <c r="D59" s="105"/>
      <c r="E59" s="105"/>
      <c r="F59" s="105"/>
    </row>
    <row r="60" spans="4:6" ht="12.75" customHeight="1" x14ac:dyDescent="0.35">
      <c r="D60" s="105"/>
      <c r="E60" s="105"/>
      <c r="F60" s="105"/>
    </row>
    <row r="61" spans="4:6" ht="12.75" customHeight="1" x14ac:dyDescent="0.35">
      <c r="D61" s="105"/>
      <c r="E61" s="105"/>
      <c r="F61" s="105"/>
    </row>
    <row r="62" spans="4:6" ht="12.75" customHeight="1" x14ac:dyDescent="0.35">
      <c r="D62" s="105"/>
      <c r="E62" s="105"/>
      <c r="F62" s="105"/>
    </row>
    <row r="63" spans="4:6" ht="12.75" customHeight="1" x14ac:dyDescent="0.35">
      <c r="D63" s="105"/>
      <c r="E63" s="105"/>
      <c r="F63" s="105"/>
    </row>
    <row r="64" spans="4:6" ht="12.75" customHeight="1" x14ac:dyDescent="0.35">
      <c r="D64" s="105"/>
      <c r="E64" s="105"/>
      <c r="F64" s="105"/>
    </row>
    <row r="65" spans="4:6" ht="12.75" customHeight="1" x14ac:dyDescent="0.35">
      <c r="D65" s="105"/>
      <c r="E65" s="105"/>
      <c r="F65" s="105"/>
    </row>
    <row r="66" spans="4:6" ht="12.75" customHeight="1" x14ac:dyDescent="0.35">
      <c r="D66" s="105"/>
      <c r="E66" s="105"/>
      <c r="F66" s="105"/>
    </row>
    <row r="67" spans="4:6" ht="12.75" customHeight="1" x14ac:dyDescent="0.35">
      <c r="D67" s="105"/>
      <c r="E67" s="105"/>
      <c r="F67" s="105"/>
    </row>
    <row r="68" spans="4:6" ht="12.75" customHeight="1" x14ac:dyDescent="0.35">
      <c r="D68" s="105"/>
      <c r="E68" s="105"/>
      <c r="F68" s="105"/>
    </row>
    <row r="69" spans="4:6" ht="12.75" customHeight="1" x14ac:dyDescent="0.35">
      <c r="D69" s="105"/>
      <c r="E69" s="105"/>
      <c r="F69" s="105"/>
    </row>
    <row r="70" spans="4:6" ht="12.75" customHeight="1" x14ac:dyDescent="0.35">
      <c r="D70" s="105"/>
      <c r="E70" s="105"/>
      <c r="F70" s="105"/>
    </row>
    <row r="71" spans="4:6" ht="12.75" customHeight="1" x14ac:dyDescent="0.35">
      <c r="D71" s="105"/>
      <c r="E71" s="105"/>
      <c r="F71" s="105"/>
    </row>
    <row r="72" spans="4:6" ht="12.75" customHeight="1" x14ac:dyDescent="0.35">
      <c r="D72" s="105"/>
      <c r="E72" s="105"/>
      <c r="F72" s="105"/>
    </row>
    <row r="73" spans="4:6" ht="12.75" customHeight="1" x14ac:dyDescent="0.35">
      <c r="D73" s="105"/>
      <c r="E73" s="105"/>
      <c r="F73" s="105"/>
    </row>
    <row r="74" spans="4:6" ht="12.75" customHeight="1" x14ac:dyDescent="0.35">
      <c r="D74" s="105"/>
      <c r="E74" s="105"/>
      <c r="F74" s="105"/>
    </row>
    <row r="75" spans="4:6" ht="12.75" customHeight="1" x14ac:dyDescent="0.35">
      <c r="D75" s="105"/>
      <c r="E75" s="105"/>
      <c r="F75" s="105"/>
    </row>
    <row r="76" spans="4:6" ht="12.75" customHeight="1" x14ac:dyDescent="0.35">
      <c r="D76" s="105"/>
      <c r="E76" s="105"/>
      <c r="F76" s="105"/>
    </row>
    <row r="77" spans="4:6" ht="12.75" customHeight="1" x14ac:dyDescent="0.35">
      <c r="D77" s="105"/>
      <c r="E77" s="105"/>
      <c r="F77" s="105"/>
    </row>
    <row r="78" spans="4:6" ht="12.75" customHeight="1" x14ac:dyDescent="0.35">
      <c r="D78" s="105"/>
      <c r="E78" s="105"/>
      <c r="F78" s="105"/>
    </row>
    <row r="79" spans="4:6" ht="12.75" customHeight="1" x14ac:dyDescent="0.35">
      <c r="D79" s="105"/>
      <c r="E79" s="105"/>
      <c r="F79" s="105"/>
    </row>
    <row r="80" spans="4:6" ht="12.75" customHeight="1" x14ac:dyDescent="0.35">
      <c r="D80" s="105"/>
      <c r="E80" s="105"/>
      <c r="F80" s="105"/>
    </row>
    <row r="81" spans="4:6" ht="12.75" customHeight="1" x14ac:dyDescent="0.35">
      <c r="D81" s="105"/>
      <c r="E81" s="105"/>
      <c r="F81" s="105"/>
    </row>
    <row r="82" spans="4:6" ht="12.75" customHeight="1" x14ac:dyDescent="0.35">
      <c r="D82" s="105"/>
      <c r="E82" s="105"/>
      <c r="F82" s="105"/>
    </row>
    <row r="83" spans="4:6" ht="12.75" customHeight="1" x14ac:dyDescent="0.35">
      <c r="D83" s="105"/>
      <c r="E83" s="105"/>
      <c r="F83" s="105"/>
    </row>
    <row r="84" spans="4:6" ht="12.75" customHeight="1" x14ac:dyDescent="0.35">
      <c r="D84" s="105"/>
      <c r="E84" s="105"/>
      <c r="F84" s="105"/>
    </row>
    <row r="85" spans="4:6" ht="12.75" customHeight="1" x14ac:dyDescent="0.35">
      <c r="D85" s="105"/>
      <c r="E85" s="105"/>
      <c r="F85" s="105"/>
    </row>
    <row r="86" spans="4:6" ht="12.75" customHeight="1" x14ac:dyDescent="0.35">
      <c r="D86" s="105"/>
      <c r="E86" s="105"/>
      <c r="F86" s="105"/>
    </row>
    <row r="87" spans="4:6" ht="12.75" customHeight="1" x14ac:dyDescent="0.35">
      <c r="D87" s="105"/>
      <c r="E87" s="105"/>
      <c r="F87" s="105"/>
    </row>
    <row r="88" spans="4:6" ht="12.75" customHeight="1" x14ac:dyDescent="0.35">
      <c r="D88" s="105"/>
      <c r="E88" s="105"/>
      <c r="F88" s="105"/>
    </row>
    <row r="89" spans="4:6" ht="12.75" customHeight="1" x14ac:dyDescent="0.35">
      <c r="D89" s="105"/>
      <c r="E89" s="105"/>
      <c r="F89" s="105"/>
    </row>
    <row r="90" spans="4:6" ht="12.75" customHeight="1" x14ac:dyDescent="0.35">
      <c r="D90" s="105"/>
      <c r="E90" s="105"/>
      <c r="F90" s="105"/>
    </row>
    <row r="91" spans="4:6" ht="12.75" customHeight="1" x14ac:dyDescent="0.35">
      <c r="D91" s="105"/>
      <c r="E91" s="105"/>
      <c r="F91" s="105"/>
    </row>
    <row r="92" spans="4:6" ht="12.75" customHeight="1" x14ac:dyDescent="0.35">
      <c r="D92" s="105"/>
      <c r="E92" s="105"/>
      <c r="F92" s="105"/>
    </row>
    <row r="93" spans="4:6" ht="12.75" customHeight="1" x14ac:dyDescent="0.35">
      <c r="D93" s="105"/>
      <c r="E93" s="105"/>
      <c r="F93" s="105"/>
    </row>
    <row r="94" spans="4:6" ht="12.75" customHeight="1" x14ac:dyDescent="0.35">
      <c r="D94" s="105"/>
      <c r="E94" s="105"/>
      <c r="F94" s="105"/>
    </row>
    <row r="95" spans="4:6" ht="12.75" customHeight="1" x14ac:dyDescent="0.35">
      <c r="D95" s="105"/>
      <c r="E95" s="105"/>
      <c r="F95" s="105"/>
    </row>
    <row r="96" spans="4:6" ht="12.75" customHeight="1" x14ac:dyDescent="0.35">
      <c r="D96" s="105"/>
      <c r="E96" s="105"/>
      <c r="F96" s="105"/>
    </row>
    <row r="97" spans="4:6" ht="12.75" customHeight="1" x14ac:dyDescent="0.35">
      <c r="D97" s="105"/>
      <c r="E97" s="105"/>
      <c r="F97" s="105"/>
    </row>
    <row r="98" spans="4:6" ht="12.75" customHeight="1" x14ac:dyDescent="0.35">
      <c r="D98" s="105"/>
      <c r="E98" s="105"/>
      <c r="F98" s="105"/>
    </row>
    <row r="99" spans="4:6" ht="12.75" customHeight="1" x14ac:dyDescent="0.35">
      <c r="D99" s="105"/>
      <c r="E99" s="105"/>
      <c r="F99" s="105"/>
    </row>
    <row r="100" spans="4:6" ht="12.75" customHeight="1" x14ac:dyDescent="0.35">
      <c r="D100" s="105"/>
      <c r="E100" s="105"/>
      <c r="F100" s="105"/>
    </row>
    <row r="101" spans="4:6" ht="12.75" customHeight="1" x14ac:dyDescent="0.35">
      <c r="D101" s="105"/>
      <c r="E101" s="105"/>
      <c r="F101" s="105"/>
    </row>
    <row r="102" spans="4:6" ht="12.75" customHeight="1" x14ac:dyDescent="0.35">
      <c r="D102" s="105"/>
      <c r="E102" s="105"/>
      <c r="F102" s="105"/>
    </row>
    <row r="103" spans="4:6" ht="12.75" customHeight="1" x14ac:dyDescent="0.35">
      <c r="D103" s="105"/>
      <c r="E103" s="105"/>
      <c r="F103" s="105"/>
    </row>
    <row r="104" spans="4:6" ht="12.75" customHeight="1" x14ac:dyDescent="0.35">
      <c r="D104" s="105"/>
      <c r="E104" s="105"/>
      <c r="F104" s="105"/>
    </row>
    <row r="105" spans="4:6" ht="12.75" customHeight="1" x14ac:dyDescent="0.35">
      <c r="D105" s="105"/>
      <c r="E105" s="105"/>
      <c r="F105" s="105"/>
    </row>
    <row r="106" spans="4:6" ht="12.75" customHeight="1" x14ac:dyDescent="0.35">
      <c r="D106" s="105"/>
      <c r="E106" s="105"/>
      <c r="F106" s="105"/>
    </row>
    <row r="107" spans="4:6" ht="12.75" customHeight="1" x14ac:dyDescent="0.35">
      <c r="D107" s="105"/>
      <c r="E107" s="105"/>
      <c r="F107" s="105"/>
    </row>
    <row r="108" spans="4:6" ht="12.75" customHeight="1" x14ac:dyDescent="0.35">
      <c r="D108" s="105"/>
      <c r="E108" s="105"/>
      <c r="F108" s="105"/>
    </row>
    <row r="109" spans="4:6" ht="12.75" customHeight="1" x14ac:dyDescent="0.35">
      <c r="D109" s="105"/>
      <c r="E109" s="105"/>
      <c r="F109" s="105"/>
    </row>
    <row r="110" spans="4:6" ht="12.75" customHeight="1" x14ac:dyDescent="0.35">
      <c r="D110" s="105"/>
      <c r="E110" s="105"/>
      <c r="F110" s="105"/>
    </row>
    <row r="111" spans="4:6" ht="12.75" customHeight="1" x14ac:dyDescent="0.35">
      <c r="D111" s="105"/>
      <c r="E111" s="105"/>
      <c r="F111" s="105"/>
    </row>
    <row r="112" spans="4:6" ht="12.75" customHeight="1" x14ac:dyDescent="0.35">
      <c r="D112" s="105"/>
      <c r="E112" s="105"/>
      <c r="F112" s="105"/>
    </row>
    <row r="113" spans="4:6" ht="12.75" customHeight="1" x14ac:dyDescent="0.35">
      <c r="D113" s="105"/>
      <c r="E113" s="105"/>
      <c r="F113" s="105"/>
    </row>
    <row r="114" spans="4:6" ht="12.75" customHeight="1" x14ac:dyDescent="0.35">
      <c r="D114" s="105"/>
      <c r="E114" s="105"/>
      <c r="F114" s="105"/>
    </row>
    <row r="115" spans="4:6" ht="12.75" customHeight="1" x14ac:dyDescent="0.35">
      <c r="D115" s="105"/>
      <c r="E115" s="105"/>
      <c r="F115" s="105"/>
    </row>
    <row r="116" spans="4:6" ht="12.75" customHeight="1" x14ac:dyDescent="0.35">
      <c r="D116" s="105"/>
      <c r="E116" s="105"/>
      <c r="F116" s="105"/>
    </row>
    <row r="117" spans="4:6" ht="12.75" customHeight="1" x14ac:dyDescent="0.35">
      <c r="D117" s="105"/>
      <c r="E117" s="105"/>
      <c r="F117" s="105"/>
    </row>
    <row r="118" spans="4:6" ht="12.75" customHeight="1" x14ac:dyDescent="0.35">
      <c r="D118" s="105"/>
      <c r="E118" s="105"/>
      <c r="F118" s="105"/>
    </row>
    <row r="119" spans="4:6" ht="12.75" customHeight="1" x14ac:dyDescent="0.35">
      <c r="D119" s="105"/>
      <c r="E119" s="105"/>
      <c r="F119" s="105"/>
    </row>
    <row r="120" spans="4:6" ht="12.75" customHeight="1" x14ac:dyDescent="0.35">
      <c r="D120" s="105"/>
      <c r="E120" s="105"/>
      <c r="F120" s="105"/>
    </row>
    <row r="121" spans="4:6" ht="12.75" customHeight="1" x14ac:dyDescent="0.35">
      <c r="D121" s="105"/>
      <c r="E121" s="105"/>
      <c r="F121" s="105"/>
    </row>
    <row r="122" spans="4:6" ht="12.75" customHeight="1" x14ac:dyDescent="0.35">
      <c r="D122" s="105"/>
      <c r="E122" s="105"/>
      <c r="F122" s="105"/>
    </row>
    <row r="123" spans="4:6" ht="12.75" customHeight="1" x14ac:dyDescent="0.35">
      <c r="D123" s="105"/>
      <c r="E123" s="105"/>
      <c r="F123" s="105"/>
    </row>
    <row r="124" spans="4:6" ht="12.75" customHeight="1" x14ac:dyDescent="0.35">
      <c r="D124" s="105"/>
      <c r="E124" s="105"/>
      <c r="F124" s="105"/>
    </row>
    <row r="125" spans="4:6" ht="12.75" customHeight="1" x14ac:dyDescent="0.35">
      <c r="D125" s="105"/>
      <c r="E125" s="105"/>
      <c r="F125" s="105"/>
    </row>
    <row r="126" spans="4:6" ht="12.75" customHeight="1" x14ac:dyDescent="0.35">
      <c r="D126" s="105"/>
      <c r="E126" s="105"/>
      <c r="F126" s="105"/>
    </row>
    <row r="127" spans="4:6" ht="12.75" customHeight="1" x14ac:dyDescent="0.35">
      <c r="D127" s="105"/>
      <c r="E127" s="105"/>
      <c r="F127" s="105"/>
    </row>
    <row r="128" spans="4:6" ht="12.75" customHeight="1" x14ac:dyDescent="0.35">
      <c r="D128" s="105"/>
      <c r="E128" s="105"/>
      <c r="F128" s="105"/>
    </row>
    <row r="129" spans="4:6" ht="12.75" customHeight="1" x14ac:dyDescent="0.35">
      <c r="D129" s="105"/>
      <c r="E129" s="105"/>
      <c r="F129" s="105"/>
    </row>
    <row r="130" spans="4:6" ht="12.75" customHeight="1" x14ac:dyDescent="0.35">
      <c r="D130" s="105"/>
      <c r="E130" s="105"/>
      <c r="F130" s="105"/>
    </row>
    <row r="131" spans="4:6" ht="12.75" customHeight="1" x14ac:dyDescent="0.35">
      <c r="D131" s="105"/>
      <c r="E131" s="105"/>
      <c r="F131" s="105"/>
    </row>
    <row r="132" spans="4:6" ht="12.75" customHeight="1" x14ac:dyDescent="0.35">
      <c r="D132" s="105"/>
      <c r="E132" s="105"/>
      <c r="F132" s="105"/>
    </row>
    <row r="133" spans="4:6" ht="12.75" customHeight="1" x14ac:dyDescent="0.35">
      <c r="D133" s="105"/>
      <c r="E133" s="105"/>
      <c r="F133" s="105"/>
    </row>
    <row r="134" spans="4:6" ht="12.75" customHeight="1" x14ac:dyDescent="0.35">
      <c r="D134" s="105"/>
      <c r="E134" s="105"/>
      <c r="F134" s="105"/>
    </row>
    <row r="135" spans="4:6" ht="12.75" customHeight="1" x14ac:dyDescent="0.35">
      <c r="D135" s="105"/>
      <c r="E135" s="105"/>
      <c r="F135" s="105"/>
    </row>
    <row r="136" spans="4:6" ht="12.75" customHeight="1" x14ac:dyDescent="0.35">
      <c r="D136" s="105"/>
      <c r="E136" s="105"/>
      <c r="F136" s="105"/>
    </row>
    <row r="137" spans="4:6" ht="12.75" customHeight="1" x14ac:dyDescent="0.35">
      <c r="D137" s="105"/>
      <c r="E137" s="105"/>
      <c r="F137" s="105"/>
    </row>
    <row r="138" spans="4:6" ht="12.75" customHeight="1" x14ac:dyDescent="0.35">
      <c r="D138" s="105"/>
      <c r="E138" s="105"/>
      <c r="F138" s="105"/>
    </row>
    <row r="139" spans="4:6" ht="12.75" customHeight="1" x14ac:dyDescent="0.35">
      <c r="D139" s="105"/>
      <c r="E139" s="105"/>
      <c r="F139" s="105"/>
    </row>
    <row r="140" spans="4:6" ht="12.75" customHeight="1" x14ac:dyDescent="0.35">
      <c r="D140" s="105"/>
      <c r="E140" s="105"/>
      <c r="F140" s="105"/>
    </row>
    <row r="141" spans="4:6" ht="12.75" customHeight="1" x14ac:dyDescent="0.35">
      <c r="D141" s="105"/>
      <c r="E141" s="105"/>
      <c r="F141" s="105"/>
    </row>
    <row r="142" spans="4:6" ht="12.75" customHeight="1" x14ac:dyDescent="0.35">
      <c r="D142" s="105"/>
      <c r="E142" s="105"/>
      <c r="F142" s="105"/>
    </row>
    <row r="143" spans="4:6" ht="12.75" customHeight="1" x14ac:dyDescent="0.35">
      <c r="D143" s="105"/>
      <c r="E143" s="105"/>
      <c r="F143" s="105"/>
    </row>
    <row r="144" spans="4:6" ht="12.75" customHeight="1" x14ac:dyDescent="0.35">
      <c r="D144" s="105"/>
      <c r="E144" s="105"/>
      <c r="F144" s="105"/>
    </row>
    <row r="145" spans="4:6" ht="12.75" customHeight="1" x14ac:dyDescent="0.35">
      <c r="D145" s="105"/>
      <c r="E145" s="105"/>
      <c r="F145" s="105"/>
    </row>
    <row r="146" spans="4:6" ht="12.75" customHeight="1" x14ac:dyDescent="0.35">
      <c r="D146" s="105"/>
      <c r="E146" s="105"/>
      <c r="F146" s="105"/>
    </row>
    <row r="147" spans="4:6" ht="12.75" customHeight="1" x14ac:dyDescent="0.35">
      <c r="D147" s="105"/>
      <c r="E147" s="105"/>
      <c r="F147" s="105"/>
    </row>
    <row r="148" spans="4:6" ht="12.75" customHeight="1" x14ac:dyDescent="0.35">
      <c r="D148" s="105"/>
      <c r="E148" s="105"/>
      <c r="F148" s="105"/>
    </row>
    <row r="149" spans="4:6" ht="12.75" customHeight="1" x14ac:dyDescent="0.35">
      <c r="D149" s="105"/>
      <c r="E149" s="105"/>
      <c r="F149" s="105"/>
    </row>
    <row r="150" spans="4:6" ht="12.75" customHeight="1" x14ac:dyDescent="0.35">
      <c r="D150" s="105"/>
      <c r="E150" s="105"/>
      <c r="F150" s="105"/>
    </row>
    <row r="151" spans="4:6" ht="12.75" customHeight="1" x14ac:dyDescent="0.35">
      <c r="D151" s="105"/>
      <c r="E151" s="105"/>
      <c r="F151" s="105"/>
    </row>
    <row r="152" spans="4:6" ht="12.75" customHeight="1" x14ac:dyDescent="0.35">
      <c r="D152" s="105"/>
      <c r="E152" s="105"/>
      <c r="F152" s="105"/>
    </row>
    <row r="153" spans="4:6" ht="12.75" customHeight="1" x14ac:dyDescent="0.35">
      <c r="D153" s="105"/>
    </row>
  </sheetData>
  <mergeCells count="7">
    <mergeCell ref="A7:A10"/>
    <mergeCell ref="B8:B10"/>
    <mergeCell ref="C9:C10"/>
    <mergeCell ref="D9:D10"/>
    <mergeCell ref="E1:F2"/>
    <mergeCell ref="A5:D6"/>
    <mergeCell ref="C7:D8"/>
  </mergeCells>
  <pageMargins left="0.98402777777777795" right="0.75" top="0.98402777777777795" bottom="0.98402777777777795" header="0.51180555555555496" footer="0.51180555555555496"/>
  <pageSetup paperSize="9" firstPageNumber="0" orientation="portrait" useFirstPageNumber="1"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I32"/>
  <sheetViews>
    <sheetView showGridLines="0" showRowColHeaders="0" zoomScaleNormal="100" workbookViewId="0"/>
  </sheetViews>
  <sheetFormatPr baseColWidth="10" defaultColWidth="7.3046875" defaultRowHeight="21" x14ac:dyDescent="0.35"/>
  <cols>
    <col min="1" max="1" width="13.3046875" customWidth="1"/>
    <col min="2" max="3" width="5.4609375" customWidth="1"/>
    <col min="4" max="4" width="6.07421875" hidden="1" customWidth="1"/>
    <col min="5" max="9" width="6.07421875" customWidth="1"/>
  </cols>
  <sheetData>
    <row r="1" spans="1:9" ht="20.25" customHeight="1" x14ac:dyDescent="0.35">
      <c r="A1" s="68" t="s">
        <v>2003</v>
      </c>
      <c r="G1" s="1300" t="s">
        <v>355</v>
      </c>
      <c r="H1" s="1300"/>
      <c r="I1" s="1300"/>
    </row>
    <row r="2" spans="1:9" ht="12.75" customHeight="1" x14ac:dyDescent="0.35">
      <c r="G2" s="1300"/>
      <c r="H2" s="1300"/>
      <c r="I2" s="1300"/>
    </row>
    <row r="3" spans="1:9" ht="12.75" customHeight="1" x14ac:dyDescent="0.35">
      <c r="A3" s="57" t="s">
        <v>378</v>
      </c>
    </row>
    <row r="4" spans="1:9" ht="12.75" customHeight="1" x14ac:dyDescent="0.35">
      <c r="A4" s="57"/>
    </row>
    <row r="5" spans="1:9" ht="26.25" customHeight="1" x14ac:dyDescent="0.35">
      <c r="A5" s="1405" t="s">
        <v>379</v>
      </c>
      <c r="B5" s="1405"/>
      <c r="C5" s="1405"/>
      <c r="D5" s="1405"/>
      <c r="E5" s="1405"/>
      <c r="F5" s="1405"/>
      <c r="G5" s="1405"/>
      <c r="H5" s="1405"/>
      <c r="I5" s="1405"/>
    </row>
    <row r="6" spans="1:9" ht="18.75" customHeight="1" x14ac:dyDescent="0.35">
      <c r="A6" s="1346" t="s">
        <v>60</v>
      </c>
      <c r="B6" s="1337" t="s">
        <v>61</v>
      </c>
      <c r="C6" s="1346" t="s">
        <v>63</v>
      </c>
      <c r="D6" s="1346"/>
      <c r="E6" s="1346"/>
      <c r="F6" s="1346"/>
      <c r="G6" s="1346" t="s">
        <v>64</v>
      </c>
      <c r="H6" s="1346"/>
      <c r="I6" s="1346"/>
    </row>
    <row r="7" spans="1:9" ht="17.25" customHeight="1" x14ac:dyDescent="0.35">
      <c r="A7" s="1346"/>
      <c r="B7" s="1337"/>
      <c r="C7" s="1337" t="s">
        <v>129</v>
      </c>
      <c r="D7" s="1346" t="s">
        <v>111</v>
      </c>
      <c r="E7" s="1346"/>
      <c r="F7" s="1346"/>
      <c r="G7" s="1337" t="s">
        <v>129</v>
      </c>
      <c r="H7" s="1346" t="s">
        <v>111</v>
      </c>
      <c r="I7" s="1346"/>
    </row>
    <row r="8" spans="1:9" ht="12.75" customHeight="1" x14ac:dyDescent="0.35">
      <c r="A8" s="1346"/>
      <c r="B8" s="1337"/>
      <c r="C8" s="1337"/>
      <c r="D8" s="59" t="s">
        <v>115</v>
      </c>
      <c r="E8" s="59" t="s">
        <v>369</v>
      </c>
      <c r="F8" s="59" t="s">
        <v>370</v>
      </c>
      <c r="G8" s="1337"/>
      <c r="H8" s="59" t="s">
        <v>369</v>
      </c>
      <c r="I8" s="59" t="s">
        <v>370</v>
      </c>
    </row>
    <row r="9" spans="1:9" ht="19.5" customHeight="1" x14ac:dyDescent="0.35">
      <c r="A9" s="618" t="s">
        <v>61</v>
      </c>
      <c r="B9" s="125">
        <f t="shared" ref="B9:B29" si="0">+C9+G9</f>
        <v>47471</v>
      </c>
      <c r="C9" s="125">
        <f t="shared" ref="C9:C29" si="1">+E9+F9</f>
        <v>39377</v>
      </c>
      <c r="D9" s="184"/>
      <c r="E9" s="184">
        <f>SUM(E10:E11)</f>
        <v>20183</v>
      </c>
      <c r="F9" s="184">
        <f>SUM(F10:F11)</f>
        <v>19194</v>
      </c>
      <c r="G9" s="125">
        <f t="shared" ref="G9:G29" si="2">+H9+I9</f>
        <v>8094</v>
      </c>
      <c r="H9" s="184">
        <f>SUM(H10,H11)</f>
        <v>4113</v>
      </c>
      <c r="I9" s="184">
        <f>SUM(I10,I11)</f>
        <v>3981</v>
      </c>
    </row>
    <row r="10" spans="1:9" ht="15.75" customHeight="1" x14ac:dyDescent="0.35">
      <c r="A10" s="115" t="s">
        <v>70</v>
      </c>
      <c r="B10" s="125">
        <f t="shared" si="0"/>
        <v>16892</v>
      </c>
      <c r="C10" s="125">
        <f t="shared" si="1"/>
        <v>11991</v>
      </c>
      <c r="D10" s="67">
        <v>6560</v>
      </c>
      <c r="E10" s="67">
        <v>6127</v>
      </c>
      <c r="F10" s="67">
        <v>5864</v>
      </c>
      <c r="G10" s="125">
        <f t="shared" si="2"/>
        <v>4901</v>
      </c>
      <c r="H10" s="87">
        <v>2491</v>
      </c>
      <c r="I10" s="87">
        <v>2410</v>
      </c>
    </row>
    <row r="11" spans="1:9" ht="20.25" customHeight="1" x14ac:dyDescent="0.35">
      <c r="A11" s="113" t="s">
        <v>71</v>
      </c>
      <c r="B11" s="125">
        <f t="shared" si="0"/>
        <v>30579</v>
      </c>
      <c r="C11" s="125">
        <f t="shared" si="1"/>
        <v>27386</v>
      </c>
      <c r="D11" s="67"/>
      <c r="E11" s="67">
        <f>SUM(E12:E29)</f>
        <v>14056</v>
      </c>
      <c r="F11" s="67">
        <f>SUM(F12:F29)</f>
        <v>13330</v>
      </c>
      <c r="G11" s="125">
        <f t="shared" si="2"/>
        <v>3193</v>
      </c>
      <c r="H11" s="87">
        <f>SUM(H12:H29)</f>
        <v>1622</v>
      </c>
      <c r="I11" s="87">
        <f>SUM(I12:I29)</f>
        <v>1571</v>
      </c>
    </row>
    <row r="12" spans="1:9" ht="12.75" customHeight="1" x14ac:dyDescent="0.35">
      <c r="A12" s="115" t="s">
        <v>72</v>
      </c>
      <c r="B12" s="125">
        <f t="shared" si="0"/>
        <v>1284</v>
      </c>
      <c r="C12" s="125">
        <f t="shared" si="1"/>
        <v>1252</v>
      </c>
      <c r="D12" s="181">
        <v>765</v>
      </c>
      <c r="E12" s="181">
        <v>666</v>
      </c>
      <c r="F12" s="181">
        <v>586</v>
      </c>
      <c r="G12" s="125">
        <f t="shared" si="2"/>
        <v>32</v>
      </c>
      <c r="H12" s="306">
        <v>22</v>
      </c>
      <c r="I12" s="306">
        <v>10</v>
      </c>
    </row>
    <row r="13" spans="1:9" ht="12.75" customHeight="1" x14ac:dyDescent="0.35">
      <c r="A13" s="115" t="s">
        <v>73</v>
      </c>
      <c r="B13" s="125">
        <f t="shared" si="0"/>
        <v>7907</v>
      </c>
      <c r="C13" s="125">
        <f t="shared" si="1"/>
        <v>6720</v>
      </c>
      <c r="D13" s="181">
        <v>3826</v>
      </c>
      <c r="E13" s="181">
        <v>3473</v>
      </c>
      <c r="F13" s="181">
        <v>3247</v>
      </c>
      <c r="G13" s="125">
        <f t="shared" si="2"/>
        <v>1187</v>
      </c>
      <c r="H13" s="306">
        <v>616</v>
      </c>
      <c r="I13" s="306">
        <v>571</v>
      </c>
    </row>
    <row r="14" spans="1:9" ht="12.75" customHeight="1" x14ac:dyDescent="0.35">
      <c r="A14" s="115" t="s">
        <v>74</v>
      </c>
      <c r="B14" s="125">
        <f t="shared" si="0"/>
        <v>1344</v>
      </c>
      <c r="C14" s="125">
        <f t="shared" si="1"/>
        <v>1255</v>
      </c>
      <c r="D14" s="181">
        <v>802</v>
      </c>
      <c r="E14" s="181">
        <v>610</v>
      </c>
      <c r="F14" s="181">
        <v>645</v>
      </c>
      <c r="G14" s="125">
        <f t="shared" si="2"/>
        <v>89</v>
      </c>
      <c r="H14" s="306">
        <v>36</v>
      </c>
      <c r="I14" s="306">
        <v>53</v>
      </c>
    </row>
    <row r="15" spans="1:9" ht="12.75" customHeight="1" x14ac:dyDescent="0.35">
      <c r="A15" s="115" t="s">
        <v>75</v>
      </c>
      <c r="B15" s="125">
        <f t="shared" si="0"/>
        <v>1832</v>
      </c>
      <c r="C15" s="125">
        <f t="shared" si="1"/>
        <v>1688</v>
      </c>
      <c r="D15" s="181">
        <v>891</v>
      </c>
      <c r="E15" s="181">
        <v>863</v>
      </c>
      <c r="F15" s="181">
        <v>825</v>
      </c>
      <c r="G15" s="125">
        <f t="shared" si="2"/>
        <v>144</v>
      </c>
      <c r="H15" s="306">
        <v>81</v>
      </c>
      <c r="I15" s="306">
        <v>63</v>
      </c>
    </row>
    <row r="16" spans="1:9" ht="12.75" customHeight="1" x14ac:dyDescent="0.35">
      <c r="A16" s="115" t="s">
        <v>76</v>
      </c>
      <c r="B16" s="125">
        <f t="shared" si="0"/>
        <v>831</v>
      </c>
      <c r="C16" s="125">
        <f t="shared" si="1"/>
        <v>756</v>
      </c>
      <c r="D16" s="181">
        <v>502</v>
      </c>
      <c r="E16" s="181">
        <v>406</v>
      </c>
      <c r="F16" s="181">
        <v>350</v>
      </c>
      <c r="G16" s="125">
        <f t="shared" si="2"/>
        <v>75</v>
      </c>
      <c r="H16" s="306">
        <v>30</v>
      </c>
      <c r="I16" s="306">
        <v>45</v>
      </c>
    </row>
    <row r="17" spans="1:9" ht="12.75" customHeight="1" x14ac:dyDescent="0.35">
      <c r="A17" s="115" t="s">
        <v>77</v>
      </c>
      <c r="B17" s="125">
        <f t="shared" si="0"/>
        <v>355</v>
      </c>
      <c r="C17" s="125">
        <f t="shared" si="1"/>
        <v>311</v>
      </c>
      <c r="D17" s="181">
        <v>192</v>
      </c>
      <c r="E17" s="181">
        <v>147</v>
      </c>
      <c r="F17" s="181">
        <v>164</v>
      </c>
      <c r="G17" s="125">
        <f t="shared" si="2"/>
        <v>44</v>
      </c>
      <c r="H17" s="306">
        <v>17</v>
      </c>
      <c r="I17" s="306">
        <v>27</v>
      </c>
    </row>
    <row r="18" spans="1:9" ht="12.75" customHeight="1" x14ac:dyDescent="0.35">
      <c r="A18" s="115" t="s">
        <v>78</v>
      </c>
      <c r="B18" s="125">
        <f t="shared" si="0"/>
        <v>916</v>
      </c>
      <c r="C18" s="125">
        <f t="shared" si="1"/>
        <v>862</v>
      </c>
      <c r="D18" s="181">
        <v>502</v>
      </c>
      <c r="E18" s="181">
        <v>429</v>
      </c>
      <c r="F18" s="181">
        <v>433</v>
      </c>
      <c r="G18" s="125">
        <f t="shared" si="2"/>
        <v>54</v>
      </c>
      <c r="H18" s="306">
        <v>29</v>
      </c>
      <c r="I18" s="306">
        <v>25</v>
      </c>
    </row>
    <row r="19" spans="1:9" ht="12.75" customHeight="1" x14ac:dyDescent="0.35">
      <c r="A19" s="115" t="s">
        <v>79</v>
      </c>
      <c r="B19" s="125">
        <f t="shared" si="0"/>
        <v>677</v>
      </c>
      <c r="C19" s="125">
        <f t="shared" si="1"/>
        <v>603</v>
      </c>
      <c r="D19" s="181">
        <v>426</v>
      </c>
      <c r="E19" s="181">
        <v>307</v>
      </c>
      <c r="F19" s="181">
        <v>296</v>
      </c>
      <c r="G19" s="125">
        <f t="shared" si="2"/>
        <v>74</v>
      </c>
      <c r="H19" s="306">
        <v>37</v>
      </c>
      <c r="I19" s="306">
        <v>37</v>
      </c>
    </row>
    <row r="20" spans="1:9" ht="12.75" customHeight="1" x14ac:dyDescent="0.35">
      <c r="A20" s="115" t="s">
        <v>80</v>
      </c>
      <c r="B20" s="125">
        <f t="shared" si="0"/>
        <v>2788</v>
      </c>
      <c r="C20" s="125">
        <f t="shared" si="1"/>
        <v>2157</v>
      </c>
      <c r="D20" s="181">
        <v>1183</v>
      </c>
      <c r="E20" s="181">
        <v>1088</v>
      </c>
      <c r="F20" s="181">
        <v>1069</v>
      </c>
      <c r="G20" s="125">
        <f t="shared" si="2"/>
        <v>631</v>
      </c>
      <c r="H20" s="306">
        <v>314</v>
      </c>
      <c r="I20" s="306">
        <v>317</v>
      </c>
    </row>
    <row r="21" spans="1:9" ht="12.75" customHeight="1" x14ac:dyDescent="0.35">
      <c r="A21" s="115" t="s">
        <v>81</v>
      </c>
      <c r="B21" s="125">
        <f t="shared" si="0"/>
        <v>1796</v>
      </c>
      <c r="C21" s="125">
        <f t="shared" si="1"/>
        <v>1614</v>
      </c>
      <c r="D21" s="181">
        <v>976</v>
      </c>
      <c r="E21" s="181">
        <v>818</v>
      </c>
      <c r="F21" s="181">
        <v>796</v>
      </c>
      <c r="G21" s="125">
        <f t="shared" si="2"/>
        <v>182</v>
      </c>
      <c r="H21" s="306">
        <v>89</v>
      </c>
      <c r="I21" s="306">
        <v>93</v>
      </c>
    </row>
    <row r="22" spans="1:9" ht="12.75" customHeight="1" x14ac:dyDescent="0.35">
      <c r="A22" s="115" t="s">
        <v>82</v>
      </c>
      <c r="B22" s="125">
        <f t="shared" si="0"/>
        <v>933</v>
      </c>
      <c r="C22" s="125">
        <f t="shared" si="1"/>
        <v>844</v>
      </c>
      <c r="D22" s="181">
        <v>501</v>
      </c>
      <c r="E22" s="181">
        <v>440</v>
      </c>
      <c r="F22" s="181">
        <v>404</v>
      </c>
      <c r="G22" s="125">
        <f t="shared" si="2"/>
        <v>89</v>
      </c>
      <c r="H22" s="306">
        <v>53</v>
      </c>
      <c r="I22" s="306">
        <v>36</v>
      </c>
    </row>
    <row r="23" spans="1:9" ht="12.75" customHeight="1" x14ac:dyDescent="0.35">
      <c r="A23" s="115" t="s">
        <v>83</v>
      </c>
      <c r="B23" s="125">
        <f t="shared" si="0"/>
        <v>1782</v>
      </c>
      <c r="C23" s="125">
        <f t="shared" si="1"/>
        <v>1708</v>
      </c>
      <c r="D23" s="181">
        <v>995</v>
      </c>
      <c r="E23" s="181">
        <v>888</v>
      </c>
      <c r="F23" s="181">
        <v>820</v>
      </c>
      <c r="G23" s="125">
        <f t="shared" si="2"/>
        <v>74</v>
      </c>
      <c r="H23" s="306">
        <v>32</v>
      </c>
      <c r="I23" s="306">
        <v>42</v>
      </c>
    </row>
    <row r="24" spans="1:9" ht="12.75" customHeight="1" x14ac:dyDescent="0.35">
      <c r="A24" s="115" t="s">
        <v>84</v>
      </c>
      <c r="B24" s="125">
        <f t="shared" si="0"/>
        <v>1093</v>
      </c>
      <c r="C24" s="125">
        <f t="shared" si="1"/>
        <v>1061</v>
      </c>
      <c r="D24" s="181">
        <v>603</v>
      </c>
      <c r="E24" s="181">
        <v>528</v>
      </c>
      <c r="F24" s="181">
        <v>533</v>
      </c>
      <c r="G24" s="125">
        <f t="shared" si="2"/>
        <v>32</v>
      </c>
      <c r="H24" s="306">
        <v>14</v>
      </c>
      <c r="I24" s="306">
        <v>18</v>
      </c>
    </row>
    <row r="25" spans="1:9" ht="12.75" customHeight="1" x14ac:dyDescent="0.35">
      <c r="A25" s="115" t="s">
        <v>85</v>
      </c>
      <c r="B25" s="125">
        <f t="shared" si="0"/>
        <v>2187</v>
      </c>
      <c r="C25" s="125">
        <f t="shared" si="1"/>
        <v>1990</v>
      </c>
      <c r="D25" s="181">
        <v>1191</v>
      </c>
      <c r="E25" s="181">
        <v>1009</v>
      </c>
      <c r="F25" s="181">
        <v>981</v>
      </c>
      <c r="G25" s="125">
        <f t="shared" si="2"/>
        <v>197</v>
      </c>
      <c r="H25" s="306">
        <v>96</v>
      </c>
      <c r="I25" s="306">
        <v>101</v>
      </c>
    </row>
    <row r="26" spans="1:9" ht="12.75" customHeight="1" x14ac:dyDescent="0.35">
      <c r="A26" s="115" t="s">
        <v>86</v>
      </c>
      <c r="B26" s="125">
        <f t="shared" si="0"/>
        <v>1627</v>
      </c>
      <c r="C26" s="125">
        <f t="shared" si="1"/>
        <v>1520</v>
      </c>
      <c r="D26" s="181">
        <v>824</v>
      </c>
      <c r="E26" s="181">
        <v>793</v>
      </c>
      <c r="F26" s="181">
        <v>727</v>
      </c>
      <c r="G26" s="125">
        <f t="shared" si="2"/>
        <v>107</v>
      </c>
      <c r="H26" s="306">
        <v>62</v>
      </c>
      <c r="I26" s="306">
        <v>45</v>
      </c>
    </row>
    <row r="27" spans="1:9" ht="12.75" customHeight="1" x14ac:dyDescent="0.35">
      <c r="A27" s="115" t="s">
        <v>87</v>
      </c>
      <c r="B27" s="125">
        <f t="shared" si="0"/>
        <v>1228</v>
      </c>
      <c r="C27" s="125">
        <f t="shared" si="1"/>
        <v>1164</v>
      </c>
      <c r="D27" s="181">
        <v>717</v>
      </c>
      <c r="E27" s="181">
        <v>629</v>
      </c>
      <c r="F27" s="181">
        <v>535</v>
      </c>
      <c r="G27" s="125">
        <f t="shared" si="2"/>
        <v>64</v>
      </c>
      <c r="H27" s="306">
        <v>37</v>
      </c>
      <c r="I27" s="306">
        <v>27</v>
      </c>
    </row>
    <row r="28" spans="1:9" ht="12.75" customHeight="1" x14ac:dyDescent="0.35">
      <c r="A28" s="115" t="s">
        <v>88</v>
      </c>
      <c r="B28" s="125">
        <f t="shared" si="0"/>
        <v>1328</v>
      </c>
      <c r="C28" s="125">
        <f t="shared" si="1"/>
        <v>1230</v>
      </c>
      <c r="D28" s="181">
        <v>845</v>
      </c>
      <c r="E28" s="181">
        <v>620</v>
      </c>
      <c r="F28" s="181">
        <v>610</v>
      </c>
      <c r="G28" s="125">
        <f t="shared" si="2"/>
        <v>98</v>
      </c>
      <c r="H28" s="306">
        <v>49</v>
      </c>
      <c r="I28" s="306">
        <v>49</v>
      </c>
    </row>
    <row r="29" spans="1:9" ht="12.75" customHeight="1" x14ac:dyDescent="0.35">
      <c r="A29" s="115" t="s">
        <v>89</v>
      </c>
      <c r="B29" s="125">
        <f t="shared" si="0"/>
        <v>671</v>
      </c>
      <c r="C29" s="125">
        <f t="shared" si="1"/>
        <v>651</v>
      </c>
      <c r="D29" s="181">
        <v>443</v>
      </c>
      <c r="E29" s="181">
        <v>342</v>
      </c>
      <c r="F29" s="181">
        <v>309</v>
      </c>
      <c r="G29" s="125">
        <f t="shared" si="2"/>
        <v>20</v>
      </c>
      <c r="H29" s="306">
        <v>8</v>
      </c>
      <c r="I29" s="306">
        <v>12</v>
      </c>
    </row>
    <row r="30" spans="1:9" ht="19.5" customHeight="1" x14ac:dyDescent="0.35">
      <c r="A30" s="116" t="s">
        <v>2010</v>
      </c>
      <c r="B30" s="116"/>
    </row>
    <row r="31" spans="1:9" ht="12.75" customHeight="1" x14ac:dyDescent="0.35"/>
    <row r="32" spans="1:9" ht="12.75" customHeight="1" x14ac:dyDescent="0.35"/>
  </sheetData>
  <mergeCells count="10">
    <mergeCell ref="G1:I2"/>
    <mergeCell ref="A5:I5"/>
    <mergeCell ref="C6:F6"/>
    <mergeCell ref="G6:I6"/>
    <mergeCell ref="D7:F7"/>
    <mergeCell ref="H7:I7"/>
    <mergeCell ref="A6:A8"/>
    <mergeCell ref="B6:B8"/>
    <mergeCell ref="C7:C8"/>
    <mergeCell ref="G7:G8"/>
  </mergeCells>
  <printOptions horizontalCentered="1"/>
  <pageMargins left="0" right="0" top="0.98402777777777795" bottom="0.98402777777777795" header="0.51180555555555496" footer="0.51180555555555496"/>
  <pageSetup paperSize="9" firstPageNumber="0" orientation="portrait" useFirstPageNumber="1"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P47"/>
  <sheetViews>
    <sheetView showGridLines="0" showRowColHeaders="0" zoomScale="85" zoomScaleNormal="85" workbookViewId="0"/>
  </sheetViews>
  <sheetFormatPr baseColWidth="10" defaultColWidth="10.53515625" defaultRowHeight="21" x14ac:dyDescent="0.35"/>
  <cols>
    <col min="1" max="1" width="11.765625" customWidth="1"/>
    <col min="2" max="2" width="5.765625" customWidth="1"/>
    <col min="3" max="3" width="6.765625" customWidth="1"/>
    <col min="4" max="8" width="7" customWidth="1"/>
  </cols>
  <sheetData>
    <row r="1" spans="1:16" ht="27" customHeight="1" x14ac:dyDescent="0.35">
      <c r="A1" s="103" t="s">
        <v>2003</v>
      </c>
      <c r="F1" s="1300" t="s">
        <v>45</v>
      </c>
      <c r="G1" s="1300"/>
      <c r="H1" s="1300"/>
    </row>
    <row r="2" spans="1:16" ht="12.75" customHeight="1" x14ac:dyDescent="0.35">
      <c r="A2" s="57"/>
      <c r="F2" s="1300"/>
      <c r="G2" s="1300"/>
      <c r="H2" s="1300"/>
    </row>
    <row r="3" spans="1:16" ht="28.5" customHeight="1" x14ac:dyDescent="0.35">
      <c r="A3" s="103" t="s">
        <v>58</v>
      </c>
      <c r="H3" s="570" t="s">
        <v>59</v>
      </c>
    </row>
    <row r="4" spans="1:16" x14ac:dyDescent="0.35">
      <c r="A4" s="57"/>
    </row>
    <row r="5" spans="1:16" ht="67.5" customHeight="1" x14ac:dyDescent="0.35">
      <c r="A5" s="1301" t="s">
        <v>2035</v>
      </c>
      <c r="B5" s="1301"/>
      <c r="C5" s="1301"/>
      <c r="D5" s="1301"/>
      <c r="E5" s="1301"/>
      <c r="F5" s="1301"/>
      <c r="G5" s="1301"/>
      <c r="H5" s="1301"/>
    </row>
    <row r="6" spans="1:16" ht="18.75" customHeight="1" x14ac:dyDescent="0.35">
      <c r="A6" s="1299" t="s">
        <v>60</v>
      </c>
      <c r="B6" s="1302" t="s">
        <v>61</v>
      </c>
      <c r="C6" s="1303" t="s">
        <v>62</v>
      </c>
      <c r="D6" s="1303"/>
      <c r="E6" s="1303"/>
      <c r="F6" s="1303"/>
      <c r="G6" s="1303"/>
      <c r="H6" s="1303"/>
      <c r="J6" s="169"/>
      <c r="K6" s="116"/>
      <c r="M6" s="116"/>
      <c r="N6" s="169"/>
      <c r="O6" s="169"/>
      <c r="P6" s="169"/>
    </row>
    <row r="7" spans="1:16" ht="19.5" customHeight="1" x14ac:dyDescent="0.35">
      <c r="A7" s="1299"/>
      <c r="B7" s="1302"/>
      <c r="C7" s="1303" t="s">
        <v>63</v>
      </c>
      <c r="D7" s="1303"/>
      <c r="E7" s="1303"/>
      <c r="F7" s="1303"/>
      <c r="G7" s="637"/>
      <c r="H7" s="637" t="s">
        <v>64</v>
      </c>
      <c r="J7" s="169"/>
      <c r="K7" s="116"/>
      <c r="M7" s="116"/>
      <c r="N7" s="169"/>
      <c r="O7" s="169"/>
      <c r="P7" s="169"/>
    </row>
    <row r="8" spans="1:16" ht="12.75" customHeight="1" x14ac:dyDescent="0.35">
      <c r="A8" s="1299"/>
      <c r="B8" s="1302"/>
      <c r="C8" s="1302" t="s">
        <v>65</v>
      </c>
      <c r="D8" s="1299" t="s">
        <v>66</v>
      </c>
      <c r="E8" s="1299" t="s">
        <v>67</v>
      </c>
      <c r="F8" s="1299" t="s">
        <v>68</v>
      </c>
      <c r="G8" s="1299" t="s">
        <v>69</v>
      </c>
      <c r="H8" s="1299" t="s">
        <v>66</v>
      </c>
    </row>
    <row r="9" spans="1:16" ht="12.75" customHeight="1" x14ac:dyDescent="0.35">
      <c r="A9" s="1299"/>
      <c r="B9" s="1302"/>
      <c r="C9" s="1302"/>
      <c r="D9" s="1299"/>
      <c r="E9" s="1299"/>
      <c r="F9" s="1299"/>
      <c r="G9" s="1299"/>
      <c r="H9" s="1299"/>
    </row>
    <row r="10" spans="1:16" ht="33" customHeight="1" x14ac:dyDescent="0.35">
      <c r="A10" s="1299"/>
      <c r="B10" s="1302"/>
      <c r="C10" s="1302"/>
      <c r="D10" s="1299"/>
      <c r="E10" s="1299"/>
      <c r="F10" s="1299"/>
      <c r="G10" s="1299"/>
      <c r="H10" s="1299"/>
    </row>
    <row r="11" spans="1:16" ht="13.5" customHeight="1" x14ac:dyDescent="0.35">
      <c r="A11" s="61" t="s">
        <v>61</v>
      </c>
      <c r="B11" s="63">
        <f>+B12+B13</f>
        <v>251</v>
      </c>
      <c r="C11" s="63">
        <f>+C12+C13</f>
        <v>215</v>
      </c>
      <c r="D11" s="62">
        <f>SUM(D12:D13)</f>
        <v>120</v>
      </c>
      <c r="E11" s="62">
        <f>E12+E13</f>
        <v>28</v>
      </c>
      <c r="F11" s="62">
        <f>SUM(F12:F13)</f>
        <v>9</v>
      </c>
      <c r="G11" s="62">
        <f>SUM(G12:G13)</f>
        <v>58</v>
      </c>
      <c r="H11" s="62">
        <f>SUM(H12:H13)</f>
        <v>36</v>
      </c>
    </row>
    <row r="12" spans="1:16" ht="18.75" customHeight="1" x14ac:dyDescent="0.35">
      <c r="A12" s="182" t="s">
        <v>70</v>
      </c>
      <c r="B12" s="63">
        <f>+C12+H12</f>
        <v>93</v>
      </c>
      <c r="C12" s="63">
        <f>+D12++E12+F12+G12</f>
        <v>73</v>
      </c>
      <c r="D12" s="181">
        <v>32</v>
      </c>
      <c r="E12" s="181">
        <v>15</v>
      </c>
      <c r="F12" s="181">
        <v>4</v>
      </c>
      <c r="G12" s="181">
        <v>22</v>
      </c>
      <c r="H12" s="573">
        <v>20</v>
      </c>
    </row>
    <row r="13" spans="1:16" ht="23.25" customHeight="1" x14ac:dyDescent="0.35">
      <c r="A13" s="182" t="s">
        <v>71</v>
      </c>
      <c r="B13" s="63">
        <f>+C13+H13</f>
        <v>158</v>
      </c>
      <c r="C13" s="63">
        <f>+D13++E13+F13+G13</f>
        <v>142</v>
      </c>
      <c r="D13" s="181">
        <f>SUM(D14:D31)</f>
        <v>88</v>
      </c>
      <c r="E13" s="181">
        <f>SUM(E15:E31)</f>
        <v>13</v>
      </c>
      <c r="F13" s="181">
        <f>SUM(F14:F31)</f>
        <v>5</v>
      </c>
      <c r="G13" s="181">
        <f>SUM(G14:G31)</f>
        <v>36</v>
      </c>
      <c r="H13" s="573">
        <f>SUM(H14:H31)</f>
        <v>16</v>
      </c>
    </row>
    <row r="14" spans="1:16" x14ac:dyDescent="0.35">
      <c r="A14" s="182" t="s">
        <v>72</v>
      </c>
      <c r="B14" s="63">
        <f>+C14+H14</f>
        <v>5</v>
      </c>
      <c r="C14" s="63">
        <f t="shared" ref="C14:C31" si="0">+D14++E14+F14+G14</f>
        <v>5</v>
      </c>
      <c r="D14" s="181">
        <v>3</v>
      </c>
      <c r="E14" s="67">
        <v>2</v>
      </c>
      <c r="F14" s="181">
        <v>0</v>
      </c>
      <c r="G14" s="181">
        <v>0</v>
      </c>
      <c r="H14" s="573">
        <v>0</v>
      </c>
    </row>
    <row r="15" spans="1:16" x14ac:dyDescent="0.35">
      <c r="A15" s="182" t="s">
        <v>73</v>
      </c>
      <c r="B15" s="63">
        <f t="shared" ref="B15:B31" si="1">+C15+H15</f>
        <v>45</v>
      </c>
      <c r="C15" s="63">
        <f t="shared" si="0"/>
        <v>40</v>
      </c>
      <c r="D15" s="181">
        <v>28</v>
      </c>
      <c r="E15" s="181">
        <v>8</v>
      </c>
      <c r="F15" s="181">
        <v>1</v>
      </c>
      <c r="G15" s="181">
        <v>3</v>
      </c>
      <c r="H15" s="573">
        <v>5</v>
      </c>
    </row>
    <row r="16" spans="1:16" x14ac:dyDescent="0.35">
      <c r="A16" s="182" t="s">
        <v>74</v>
      </c>
      <c r="B16" s="63">
        <f t="shared" si="1"/>
        <v>7</v>
      </c>
      <c r="C16" s="63">
        <f t="shared" si="0"/>
        <v>7</v>
      </c>
      <c r="D16" s="181">
        <v>3</v>
      </c>
      <c r="E16" s="181">
        <v>1</v>
      </c>
      <c r="F16" s="181">
        <v>0</v>
      </c>
      <c r="G16" s="181">
        <v>3</v>
      </c>
      <c r="H16" s="573">
        <v>0</v>
      </c>
    </row>
    <row r="17" spans="1:8" x14ac:dyDescent="0.35">
      <c r="A17" s="182" t="s">
        <v>75</v>
      </c>
      <c r="B17" s="63">
        <f t="shared" si="1"/>
        <v>7</v>
      </c>
      <c r="C17" s="63">
        <f t="shared" si="0"/>
        <v>7</v>
      </c>
      <c r="D17" s="181">
        <v>6</v>
      </c>
      <c r="E17" s="181">
        <v>0</v>
      </c>
      <c r="F17" s="181">
        <v>0</v>
      </c>
      <c r="G17" s="181">
        <v>1</v>
      </c>
      <c r="H17" s="573">
        <v>0</v>
      </c>
    </row>
    <row r="18" spans="1:8" x14ac:dyDescent="0.35">
      <c r="A18" s="182" t="s">
        <v>76</v>
      </c>
      <c r="B18" s="63">
        <f t="shared" si="1"/>
        <v>5</v>
      </c>
      <c r="C18" s="63">
        <f t="shared" si="0"/>
        <v>5</v>
      </c>
      <c r="D18" s="181">
        <v>3</v>
      </c>
      <c r="E18" s="181">
        <v>0</v>
      </c>
      <c r="F18" s="181">
        <v>0</v>
      </c>
      <c r="G18" s="181">
        <v>2</v>
      </c>
      <c r="H18" s="574">
        <v>0</v>
      </c>
    </row>
    <row r="19" spans="1:8" x14ac:dyDescent="0.35">
      <c r="A19" s="182" t="s">
        <v>77</v>
      </c>
      <c r="B19" s="63">
        <f t="shared" si="1"/>
        <v>2</v>
      </c>
      <c r="C19" s="63">
        <f t="shared" si="0"/>
        <v>2</v>
      </c>
      <c r="D19" s="181">
        <v>1</v>
      </c>
      <c r="E19" s="181">
        <v>0</v>
      </c>
      <c r="F19" s="181">
        <v>0</v>
      </c>
      <c r="G19" s="181">
        <v>1</v>
      </c>
      <c r="H19" s="573">
        <v>0</v>
      </c>
    </row>
    <row r="20" spans="1:8" x14ac:dyDescent="0.35">
      <c r="A20" s="182" t="s">
        <v>78</v>
      </c>
      <c r="B20" s="63">
        <f t="shared" si="1"/>
        <v>5</v>
      </c>
      <c r="C20" s="63">
        <f t="shared" si="0"/>
        <v>4</v>
      </c>
      <c r="D20" s="181">
        <v>2</v>
      </c>
      <c r="E20" s="181">
        <v>0</v>
      </c>
      <c r="F20" s="181">
        <v>0</v>
      </c>
      <c r="G20" s="181">
        <v>2</v>
      </c>
      <c r="H20" s="573">
        <v>1</v>
      </c>
    </row>
    <row r="21" spans="1:8" x14ac:dyDescent="0.35">
      <c r="A21" s="182" t="s">
        <v>79</v>
      </c>
      <c r="B21" s="63">
        <f t="shared" si="1"/>
        <v>7</v>
      </c>
      <c r="C21" s="63">
        <f t="shared" si="0"/>
        <v>7</v>
      </c>
      <c r="D21" s="181">
        <v>4</v>
      </c>
      <c r="E21" s="181">
        <v>0</v>
      </c>
      <c r="F21" s="181">
        <v>0</v>
      </c>
      <c r="G21" s="181">
        <v>3</v>
      </c>
      <c r="H21" s="573">
        <v>0</v>
      </c>
    </row>
    <row r="22" spans="1:8" x14ac:dyDescent="0.35">
      <c r="A22" s="182" t="s">
        <v>80</v>
      </c>
      <c r="B22" s="63">
        <f t="shared" si="1"/>
        <v>11</v>
      </c>
      <c r="C22" s="63">
        <f t="shared" si="0"/>
        <v>9</v>
      </c>
      <c r="D22" s="181">
        <v>7</v>
      </c>
      <c r="E22" s="181">
        <v>1</v>
      </c>
      <c r="F22" s="181">
        <v>0</v>
      </c>
      <c r="G22" s="181">
        <v>1</v>
      </c>
      <c r="H22" s="573">
        <v>2</v>
      </c>
    </row>
    <row r="23" spans="1:8" x14ac:dyDescent="0.35">
      <c r="A23" s="182" t="s">
        <v>81</v>
      </c>
      <c r="B23" s="63">
        <f t="shared" si="1"/>
        <v>5</v>
      </c>
      <c r="C23" s="63">
        <f t="shared" si="0"/>
        <v>4</v>
      </c>
      <c r="D23" s="181">
        <v>2</v>
      </c>
      <c r="E23" s="181">
        <v>0</v>
      </c>
      <c r="F23" s="181">
        <v>0</v>
      </c>
      <c r="G23" s="181">
        <v>2</v>
      </c>
      <c r="H23" s="573">
        <v>1</v>
      </c>
    </row>
    <row r="24" spans="1:8" x14ac:dyDescent="0.35">
      <c r="A24" s="182" t="s">
        <v>82</v>
      </c>
      <c r="B24" s="63">
        <f t="shared" si="1"/>
        <v>6</v>
      </c>
      <c r="C24" s="63">
        <f t="shared" si="0"/>
        <v>6</v>
      </c>
      <c r="D24" s="181">
        <v>2</v>
      </c>
      <c r="E24" s="181">
        <v>0</v>
      </c>
      <c r="F24" s="181">
        <v>1</v>
      </c>
      <c r="G24" s="181">
        <v>3</v>
      </c>
      <c r="H24" s="573">
        <v>0</v>
      </c>
    </row>
    <row r="25" spans="1:8" x14ac:dyDescent="0.35">
      <c r="A25" s="182" t="s">
        <v>83</v>
      </c>
      <c r="B25" s="63">
        <f t="shared" si="1"/>
        <v>8</v>
      </c>
      <c r="C25" s="63">
        <f t="shared" si="0"/>
        <v>8</v>
      </c>
      <c r="D25" s="181">
        <v>4</v>
      </c>
      <c r="E25" s="181">
        <v>0</v>
      </c>
      <c r="F25" s="181">
        <v>1</v>
      </c>
      <c r="G25" s="181">
        <v>3</v>
      </c>
      <c r="H25" s="573">
        <v>0</v>
      </c>
    </row>
    <row r="26" spans="1:8" x14ac:dyDescent="0.35">
      <c r="A26" s="182" t="s">
        <v>84</v>
      </c>
      <c r="B26" s="63">
        <f t="shared" si="1"/>
        <v>7</v>
      </c>
      <c r="C26" s="63">
        <f t="shared" si="0"/>
        <v>7</v>
      </c>
      <c r="D26" s="181">
        <v>4</v>
      </c>
      <c r="E26" s="181">
        <v>0</v>
      </c>
      <c r="F26" s="181">
        <v>0</v>
      </c>
      <c r="G26" s="181">
        <v>3</v>
      </c>
      <c r="H26" s="573">
        <v>0</v>
      </c>
    </row>
    <row r="27" spans="1:8" x14ac:dyDescent="0.35">
      <c r="A27" s="182" t="s">
        <v>85</v>
      </c>
      <c r="B27" s="63">
        <f t="shared" si="1"/>
        <v>12</v>
      </c>
      <c r="C27" s="63">
        <f t="shared" si="0"/>
        <v>7</v>
      </c>
      <c r="D27" s="181">
        <v>3</v>
      </c>
      <c r="E27" s="181">
        <v>2</v>
      </c>
      <c r="F27" s="181">
        <v>1</v>
      </c>
      <c r="G27" s="181">
        <v>1</v>
      </c>
      <c r="H27" s="573">
        <v>5</v>
      </c>
    </row>
    <row r="28" spans="1:8" x14ac:dyDescent="0.35">
      <c r="A28" s="182" t="s">
        <v>86</v>
      </c>
      <c r="B28" s="63">
        <f t="shared" si="1"/>
        <v>7</v>
      </c>
      <c r="C28" s="63">
        <f t="shared" si="0"/>
        <v>6</v>
      </c>
      <c r="D28" s="181">
        <v>3</v>
      </c>
      <c r="E28" s="181">
        <v>1</v>
      </c>
      <c r="F28" s="181">
        <v>1</v>
      </c>
      <c r="G28" s="181">
        <v>1</v>
      </c>
      <c r="H28" s="573">
        <v>1</v>
      </c>
    </row>
    <row r="29" spans="1:8" x14ac:dyDescent="0.35">
      <c r="A29" s="182" t="s">
        <v>87</v>
      </c>
      <c r="B29" s="63">
        <f t="shared" si="1"/>
        <v>6</v>
      </c>
      <c r="C29" s="63">
        <f t="shared" si="0"/>
        <v>6</v>
      </c>
      <c r="D29" s="181">
        <v>5</v>
      </c>
      <c r="E29" s="181">
        <v>0</v>
      </c>
      <c r="F29" s="181">
        <v>0</v>
      </c>
      <c r="G29" s="181">
        <v>1</v>
      </c>
      <c r="H29" s="573">
        <v>0</v>
      </c>
    </row>
    <row r="30" spans="1:8" x14ac:dyDescent="0.35">
      <c r="A30" s="182" t="s">
        <v>88</v>
      </c>
      <c r="B30" s="63">
        <f t="shared" si="1"/>
        <v>10</v>
      </c>
      <c r="C30" s="63">
        <f t="shared" si="0"/>
        <v>9</v>
      </c>
      <c r="D30" s="181">
        <v>6</v>
      </c>
      <c r="E30" s="181">
        <v>0</v>
      </c>
      <c r="F30" s="181">
        <v>0</v>
      </c>
      <c r="G30" s="181">
        <v>3</v>
      </c>
      <c r="H30" s="573">
        <v>1</v>
      </c>
    </row>
    <row r="31" spans="1:8" x14ac:dyDescent="0.35">
      <c r="A31" s="182" t="s">
        <v>89</v>
      </c>
      <c r="B31" s="63">
        <f t="shared" si="1"/>
        <v>5</v>
      </c>
      <c r="C31" s="63">
        <f t="shared" si="0"/>
        <v>5</v>
      </c>
      <c r="D31" s="181">
        <v>2</v>
      </c>
      <c r="E31" s="181">
        <v>0</v>
      </c>
      <c r="F31" s="181">
        <v>0</v>
      </c>
      <c r="G31" s="181">
        <v>3</v>
      </c>
      <c r="H31" s="573">
        <v>0</v>
      </c>
    </row>
    <row r="32" spans="1:8" x14ac:dyDescent="0.35">
      <c r="A32" s="116" t="s">
        <v>2004</v>
      </c>
    </row>
    <row r="33" spans="1:3" x14ac:dyDescent="0.35">
      <c r="A33" s="572"/>
    </row>
    <row r="34" spans="1:3" x14ac:dyDescent="0.35">
      <c r="A34" s="116"/>
    </row>
    <row r="35" spans="1:3" x14ac:dyDescent="0.35">
      <c r="A35" s="116"/>
    </row>
    <row r="36" spans="1:3" x14ac:dyDescent="0.35">
      <c r="A36" s="116"/>
    </row>
    <row r="42" spans="1:3" x14ac:dyDescent="0.35">
      <c r="A42" s="116"/>
      <c r="B42" s="169"/>
      <c r="C42" s="169"/>
    </row>
    <row r="43" spans="1:3" x14ac:dyDescent="0.35">
      <c r="A43" s="116"/>
      <c r="B43" s="169"/>
      <c r="C43" s="169"/>
    </row>
    <row r="44" spans="1:3" x14ac:dyDescent="0.35">
      <c r="A44" s="116"/>
      <c r="B44" s="169"/>
      <c r="C44" s="169"/>
    </row>
    <row r="45" spans="1:3" x14ac:dyDescent="0.35">
      <c r="A45" s="116"/>
      <c r="B45" s="169"/>
      <c r="C45" s="169"/>
    </row>
    <row r="46" spans="1:3" x14ac:dyDescent="0.35">
      <c r="A46" s="116"/>
      <c r="B46" s="169"/>
      <c r="C46" s="169"/>
    </row>
    <row r="47" spans="1:3" x14ac:dyDescent="0.35">
      <c r="A47" s="116"/>
      <c r="B47" s="169"/>
      <c r="C47" s="169"/>
    </row>
  </sheetData>
  <mergeCells count="12">
    <mergeCell ref="G8:G10"/>
    <mergeCell ref="H8:H10"/>
    <mergeCell ref="F1:H2"/>
    <mergeCell ref="A5:H5"/>
    <mergeCell ref="A6:A10"/>
    <mergeCell ref="B6:B10"/>
    <mergeCell ref="C6:H6"/>
    <mergeCell ref="C7:F7"/>
    <mergeCell ref="C8:C10"/>
    <mergeCell ref="D8:D10"/>
    <mergeCell ref="E8:E10"/>
    <mergeCell ref="F8:F10"/>
  </mergeCells>
  <printOptions horizontalCentered="1"/>
  <pageMargins left="0.75" right="0.75" top="0.98402777777777795" bottom="0.98402777777777795" header="0.51180555555555496" footer="0.51180555555555496"/>
  <pageSetup paperSize="9" firstPageNumber="0" orientation="portrait" useFirstPageNumber="1" horizontalDpi="300" verticalDpi="3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I38"/>
  <sheetViews>
    <sheetView showGridLines="0" showRowColHeaders="0" zoomScaleNormal="100" workbookViewId="0">
      <selection sqref="A1:C1"/>
    </sheetView>
  </sheetViews>
  <sheetFormatPr baseColWidth="10" defaultColWidth="9.53515625" defaultRowHeight="21" x14ac:dyDescent="0.35"/>
  <cols>
    <col min="1" max="1" width="11.15234375" customWidth="1"/>
    <col min="2" max="5" width="8.53515625" customWidth="1"/>
    <col min="6" max="6" width="5.4609375" customWidth="1"/>
  </cols>
  <sheetData>
    <row r="1" spans="1:6" ht="36" customHeight="1" x14ac:dyDescent="0.35">
      <c r="A1" s="1409" t="s">
        <v>2003</v>
      </c>
      <c r="B1" s="1409"/>
      <c r="C1" s="1409"/>
      <c r="D1" s="1300" t="s">
        <v>355</v>
      </c>
      <c r="E1" s="1300"/>
      <c r="F1" s="314"/>
    </row>
    <row r="2" spans="1:6" ht="12.75" customHeight="1" x14ac:dyDescent="0.35">
      <c r="D2" s="1300"/>
      <c r="E2" s="1300"/>
      <c r="F2" s="314"/>
    </row>
    <row r="3" spans="1:6" ht="12.75" customHeight="1" x14ac:dyDescent="0.35">
      <c r="A3" s="57" t="s">
        <v>380</v>
      </c>
    </row>
    <row r="4" spans="1:6" ht="12.75" customHeight="1" x14ac:dyDescent="0.35">
      <c r="A4" s="57"/>
    </row>
    <row r="5" spans="1:6" ht="44.25" customHeight="1" x14ac:dyDescent="0.35">
      <c r="A5" s="1408" t="s">
        <v>381</v>
      </c>
      <c r="B5" s="1408"/>
      <c r="C5" s="1408"/>
      <c r="D5" s="1408"/>
      <c r="E5" s="1408"/>
    </row>
    <row r="6" spans="1:6" ht="21" customHeight="1" x14ac:dyDescent="0.35">
      <c r="A6" s="1354" t="s">
        <v>60</v>
      </c>
      <c r="B6" s="1346" t="s">
        <v>382</v>
      </c>
      <c r="C6" s="1346"/>
      <c r="D6" s="1346" t="s">
        <v>383</v>
      </c>
      <c r="E6" s="1346"/>
    </row>
    <row r="7" spans="1:6" ht="30.75" customHeight="1" x14ac:dyDescent="0.35">
      <c r="A7" s="1354"/>
      <c r="B7" s="59" t="s">
        <v>384</v>
      </c>
      <c r="C7" s="59" t="s">
        <v>385</v>
      </c>
      <c r="D7" s="59" t="s">
        <v>384</v>
      </c>
      <c r="E7" s="59" t="s">
        <v>385</v>
      </c>
    </row>
    <row r="8" spans="1:6" ht="16.5" customHeight="1" x14ac:dyDescent="0.35">
      <c r="A8" s="74" t="s">
        <v>61</v>
      </c>
      <c r="B8" s="125">
        <f>SUM(B9:B10)</f>
        <v>13494</v>
      </c>
      <c r="C8" s="125">
        <f>SUM(C9:C10)</f>
        <v>87195</v>
      </c>
      <c r="D8" s="125">
        <f>SUM(D9:D10)</f>
        <v>29988</v>
      </c>
      <c r="E8" s="125">
        <f>SUM(E9:E10)</f>
        <v>156548</v>
      </c>
    </row>
    <row r="9" spans="1:6" ht="16.5" customHeight="1" x14ac:dyDescent="0.35">
      <c r="A9" s="239" t="s">
        <v>70</v>
      </c>
      <c r="B9" s="84">
        <v>2705</v>
      </c>
      <c r="C9" s="84">
        <v>17775</v>
      </c>
      <c r="D9" s="67">
        <v>11662</v>
      </c>
      <c r="E9" s="84">
        <v>59791</v>
      </c>
    </row>
    <row r="10" spans="1:6" ht="17.25" customHeight="1" x14ac:dyDescent="0.35">
      <c r="A10" s="182" t="s">
        <v>71</v>
      </c>
      <c r="B10" s="67">
        <f>SUM(B11:B28)</f>
        <v>10789</v>
      </c>
      <c r="C10" s="67">
        <f>SUM(C11:C28)</f>
        <v>69420</v>
      </c>
      <c r="D10" s="67">
        <f>SUM(D11:D28)</f>
        <v>18326</v>
      </c>
      <c r="E10" s="67">
        <f>SUM(E11:E28)</f>
        <v>96757</v>
      </c>
    </row>
    <row r="11" spans="1:6" ht="12.75" customHeight="1" x14ac:dyDescent="0.35">
      <c r="A11" s="66" t="s">
        <v>72</v>
      </c>
      <c r="B11" s="67">
        <v>449</v>
      </c>
      <c r="C11" s="67">
        <v>3242</v>
      </c>
      <c r="D11" s="67">
        <v>698</v>
      </c>
      <c r="E11" s="181">
        <v>3845</v>
      </c>
    </row>
    <row r="12" spans="1:6" ht="12.75" customHeight="1" x14ac:dyDescent="0.35">
      <c r="A12" s="66" t="s">
        <v>73</v>
      </c>
      <c r="B12" s="67">
        <v>1663</v>
      </c>
      <c r="C12" s="67">
        <v>10995</v>
      </c>
      <c r="D12" s="67">
        <v>6045</v>
      </c>
      <c r="E12" s="181">
        <v>31194</v>
      </c>
    </row>
    <row r="13" spans="1:6" ht="12.75" customHeight="1" x14ac:dyDescent="0.35">
      <c r="A13" s="66" t="s">
        <v>74</v>
      </c>
      <c r="B13" s="67">
        <v>480</v>
      </c>
      <c r="C13" s="67">
        <v>2969</v>
      </c>
      <c r="D13" s="67">
        <v>817</v>
      </c>
      <c r="E13" s="181">
        <v>4510</v>
      </c>
    </row>
    <row r="14" spans="1:6" ht="12.75" customHeight="1" x14ac:dyDescent="0.35">
      <c r="A14" s="66" t="s">
        <v>75</v>
      </c>
      <c r="B14" s="67">
        <v>939</v>
      </c>
      <c r="C14" s="67">
        <v>6115</v>
      </c>
      <c r="D14" s="67">
        <v>867</v>
      </c>
      <c r="E14" s="181">
        <v>3994</v>
      </c>
    </row>
    <row r="15" spans="1:6" ht="12.75" customHeight="1" x14ac:dyDescent="0.35">
      <c r="A15" s="66" t="s">
        <v>76</v>
      </c>
      <c r="B15" s="67">
        <v>269</v>
      </c>
      <c r="C15" s="67">
        <v>2024</v>
      </c>
      <c r="D15" s="67">
        <v>545</v>
      </c>
      <c r="E15" s="181">
        <v>2709</v>
      </c>
    </row>
    <row r="16" spans="1:6" ht="12.75" customHeight="1" x14ac:dyDescent="0.35">
      <c r="A16" s="66" t="s">
        <v>77</v>
      </c>
      <c r="B16" s="67">
        <v>313</v>
      </c>
      <c r="C16" s="67">
        <v>1739</v>
      </c>
      <c r="D16" s="67">
        <v>26</v>
      </c>
      <c r="E16" s="181">
        <v>164</v>
      </c>
    </row>
    <row r="17" spans="1:9" ht="12.75" customHeight="1" x14ac:dyDescent="0.35">
      <c r="A17" s="66" t="s">
        <v>78</v>
      </c>
      <c r="B17" s="67">
        <v>492</v>
      </c>
      <c r="C17" s="67">
        <v>2907</v>
      </c>
      <c r="D17" s="67">
        <v>442</v>
      </c>
      <c r="E17" s="181">
        <v>2413</v>
      </c>
    </row>
    <row r="18" spans="1:9" ht="12.75" customHeight="1" x14ac:dyDescent="0.35">
      <c r="A18" s="66" t="s">
        <v>79</v>
      </c>
      <c r="B18" s="67">
        <v>274</v>
      </c>
      <c r="C18" s="67">
        <v>1732</v>
      </c>
      <c r="D18" s="67">
        <v>411</v>
      </c>
      <c r="E18" s="181">
        <v>2115</v>
      </c>
    </row>
    <row r="19" spans="1:9" ht="12.75" customHeight="1" x14ac:dyDescent="0.35">
      <c r="A19" s="66" t="s">
        <v>80</v>
      </c>
      <c r="B19" s="67">
        <v>557</v>
      </c>
      <c r="C19" s="67">
        <v>3933</v>
      </c>
      <c r="D19" s="67">
        <v>1679</v>
      </c>
      <c r="E19" s="181">
        <v>8805</v>
      </c>
    </row>
    <row r="20" spans="1:9" ht="12.75" customHeight="1" x14ac:dyDescent="0.35">
      <c r="A20" s="66" t="s">
        <v>81</v>
      </c>
      <c r="B20" s="67">
        <v>934</v>
      </c>
      <c r="C20" s="67">
        <v>5688</v>
      </c>
      <c r="D20" s="67">
        <v>692</v>
      </c>
      <c r="E20" s="181">
        <v>3779</v>
      </c>
    </row>
    <row r="21" spans="1:9" ht="12.75" customHeight="1" x14ac:dyDescent="0.35">
      <c r="A21" s="66" t="s">
        <v>82</v>
      </c>
      <c r="B21" s="67">
        <v>516</v>
      </c>
      <c r="C21" s="67">
        <v>3498</v>
      </c>
      <c r="D21" s="67">
        <v>252</v>
      </c>
      <c r="E21" s="181">
        <v>1486</v>
      </c>
    </row>
    <row r="22" spans="1:9" ht="12.75" customHeight="1" x14ac:dyDescent="0.35">
      <c r="A22" s="66" t="s">
        <v>83</v>
      </c>
      <c r="B22" s="67">
        <v>288</v>
      </c>
      <c r="C22" s="67">
        <v>1796</v>
      </c>
      <c r="D22" s="67">
        <v>1421</v>
      </c>
      <c r="E22" s="181">
        <v>8269</v>
      </c>
    </row>
    <row r="23" spans="1:9" ht="12.75" customHeight="1" x14ac:dyDescent="0.35">
      <c r="A23" s="66" t="s">
        <v>84</v>
      </c>
      <c r="B23" s="67">
        <v>400</v>
      </c>
      <c r="C23" s="67">
        <v>2421</v>
      </c>
      <c r="D23" s="67">
        <v>680</v>
      </c>
      <c r="E23" s="181">
        <v>4123</v>
      </c>
    </row>
    <row r="24" spans="1:9" ht="12.75" customHeight="1" x14ac:dyDescent="0.35">
      <c r="A24" s="66" t="s">
        <v>85</v>
      </c>
      <c r="B24" s="67">
        <v>971</v>
      </c>
      <c r="C24" s="67">
        <v>6219</v>
      </c>
      <c r="D24" s="67">
        <v>1294</v>
      </c>
      <c r="E24" s="181">
        <v>5911</v>
      </c>
    </row>
    <row r="25" spans="1:9" ht="12.75" customHeight="1" x14ac:dyDescent="0.35">
      <c r="A25" s="66" t="s">
        <v>86</v>
      </c>
      <c r="B25" s="67">
        <v>663</v>
      </c>
      <c r="C25" s="67">
        <v>3945</v>
      </c>
      <c r="D25" s="67">
        <v>975</v>
      </c>
      <c r="E25" s="181">
        <v>5531</v>
      </c>
    </row>
    <row r="26" spans="1:9" ht="12.75" customHeight="1" x14ac:dyDescent="0.35">
      <c r="A26" s="66" t="s">
        <v>87</v>
      </c>
      <c r="B26" s="67">
        <v>567</v>
      </c>
      <c r="C26" s="67">
        <v>3552</v>
      </c>
      <c r="D26" s="67">
        <v>604</v>
      </c>
      <c r="E26" s="181">
        <v>3235</v>
      </c>
    </row>
    <row r="27" spans="1:9" ht="12.75" customHeight="1" x14ac:dyDescent="0.35">
      <c r="A27" s="66" t="s">
        <v>88</v>
      </c>
      <c r="B27" s="67">
        <v>574</v>
      </c>
      <c r="C27" s="67">
        <v>3945</v>
      </c>
      <c r="D27" s="67">
        <v>658</v>
      </c>
      <c r="E27" s="181">
        <v>3400</v>
      </c>
    </row>
    <row r="28" spans="1:9" ht="12.75" customHeight="1" x14ac:dyDescent="0.35">
      <c r="A28" s="66" t="s">
        <v>89</v>
      </c>
      <c r="B28" s="67">
        <v>440</v>
      </c>
      <c r="C28" s="67">
        <v>2700</v>
      </c>
      <c r="D28" s="67">
        <v>220</v>
      </c>
      <c r="E28" s="181">
        <v>1274</v>
      </c>
    </row>
    <row r="29" spans="1:9" ht="12.75" customHeight="1" x14ac:dyDescent="0.35">
      <c r="A29" s="116" t="s">
        <v>2006</v>
      </c>
    </row>
    <row r="30" spans="1:9" ht="13.5" customHeight="1" x14ac:dyDescent="0.35">
      <c r="A30" s="1349" t="s">
        <v>371</v>
      </c>
      <c r="B30" s="1349"/>
      <c r="C30" s="1349"/>
      <c r="D30" s="1349"/>
      <c r="E30" s="1349"/>
      <c r="F30" s="410"/>
      <c r="G30" s="410"/>
      <c r="H30" s="410"/>
      <c r="I30" s="410"/>
    </row>
    <row r="31" spans="1:9" ht="11.25" customHeight="1" x14ac:dyDescent="0.35">
      <c r="A31" s="1349"/>
      <c r="B31" s="1349"/>
      <c r="C31" s="1349"/>
      <c r="D31" s="1349"/>
      <c r="E31" s="1349"/>
    </row>
    <row r="34" spans="1:1" ht="12.75" customHeight="1" x14ac:dyDescent="0.35">
      <c r="A34" s="68" t="s">
        <v>273</v>
      </c>
    </row>
    <row r="35" spans="1:1" ht="12.75" customHeight="1" x14ac:dyDescent="0.35"/>
    <row r="36" spans="1:1" ht="12.75" customHeight="1" x14ac:dyDescent="0.35"/>
    <row r="37" spans="1:1" ht="12.75" customHeight="1" x14ac:dyDescent="0.35"/>
    <row r="38" spans="1:1" ht="12.75" customHeight="1" x14ac:dyDescent="0.35"/>
  </sheetData>
  <mergeCells count="8">
    <mergeCell ref="A31:E31"/>
    <mergeCell ref="A6:A7"/>
    <mergeCell ref="D1:E2"/>
    <mergeCell ref="A5:E5"/>
    <mergeCell ref="B6:C6"/>
    <mergeCell ref="D6:E6"/>
    <mergeCell ref="A30:E30"/>
    <mergeCell ref="A1:C1"/>
  </mergeCells>
  <printOptions horizontalCentered="1"/>
  <pageMargins left="0" right="0" top="0.98402777777777795" bottom="0.98402777777777795" header="0.51180555555555496" footer="0.51180555555555496"/>
  <pageSetup paperSize="9" firstPageNumber="0" orientation="portrait" useFirstPageNumber="1"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F95"/>
  <sheetViews>
    <sheetView showGridLines="0" showRowColHeaders="0" zoomScale="90" zoomScaleNormal="90" workbookViewId="0">
      <selection activeCell="D11" sqref="D11"/>
    </sheetView>
  </sheetViews>
  <sheetFormatPr baseColWidth="10" defaultColWidth="10.69140625" defaultRowHeight="21" x14ac:dyDescent="0.35"/>
  <cols>
    <col min="1" max="1" width="10.4609375" customWidth="1"/>
    <col min="2" max="4" width="7.07421875" customWidth="1"/>
  </cols>
  <sheetData>
    <row r="1" spans="1:6" ht="21.75" customHeight="1" x14ac:dyDescent="0.35">
      <c r="A1" s="116" t="s">
        <v>2003</v>
      </c>
    </row>
    <row r="2" spans="1:6" ht="12" customHeight="1" x14ac:dyDescent="0.35">
      <c r="E2" s="1300" t="s">
        <v>163</v>
      </c>
      <c r="F2" s="1300"/>
    </row>
    <row r="3" spans="1:6" x14ac:dyDescent="0.35">
      <c r="A3" s="103" t="s">
        <v>386</v>
      </c>
      <c r="E3" s="1300"/>
      <c r="F3" s="1300"/>
    </row>
    <row r="4" spans="1:6" x14ac:dyDescent="0.35">
      <c r="A4" s="57"/>
    </row>
    <row r="5" spans="1:6" ht="43.5" customHeight="1" x14ac:dyDescent="0.35">
      <c r="A5" s="1344" t="s">
        <v>2021</v>
      </c>
      <c r="B5" s="1344"/>
      <c r="C5" s="1344"/>
      <c r="D5" s="1344"/>
    </row>
    <row r="6" spans="1:6" ht="29.25" customHeight="1" x14ac:dyDescent="0.35">
      <c r="A6" s="1321" t="s">
        <v>60</v>
      </c>
      <c r="B6" s="474"/>
      <c r="C6" s="1346" t="s">
        <v>245</v>
      </c>
      <c r="D6" s="1346"/>
    </row>
    <row r="7" spans="1:6" ht="20.25" customHeight="1" x14ac:dyDescent="0.35">
      <c r="A7" s="1321"/>
      <c r="B7" s="1314" t="s">
        <v>61</v>
      </c>
      <c r="C7" s="1350" t="s">
        <v>246</v>
      </c>
      <c r="D7" s="1350" t="s">
        <v>247</v>
      </c>
      <c r="E7" s="98"/>
    </row>
    <row r="8" spans="1:6" ht="19.5" customHeight="1" x14ac:dyDescent="0.35">
      <c r="A8" s="1321"/>
      <c r="B8" s="1314"/>
      <c r="C8" s="1350"/>
      <c r="D8" s="1350"/>
      <c r="E8" s="98"/>
    </row>
    <row r="9" spans="1:6" x14ac:dyDescent="0.35">
      <c r="A9" s="74" t="s">
        <v>61</v>
      </c>
      <c r="B9" s="110">
        <f>SUM(B10:B11)</f>
        <v>17468</v>
      </c>
      <c r="C9" s="110">
        <f>SUM(C10:C11)</f>
        <v>16110</v>
      </c>
      <c r="D9" s="63">
        <f>SUM(D10:D11)</f>
        <v>1358</v>
      </c>
      <c r="E9" s="98"/>
    </row>
    <row r="10" spans="1:6" x14ac:dyDescent="0.35">
      <c r="A10" s="66" t="s">
        <v>70</v>
      </c>
      <c r="B10" s="110">
        <f>SUM(C10:D10)</f>
        <v>5262</v>
      </c>
      <c r="C10" s="442">
        <v>4704</v>
      </c>
      <c r="D10" s="145">
        <v>558</v>
      </c>
      <c r="E10" s="80"/>
    </row>
    <row r="11" spans="1:6" x14ac:dyDescent="0.35">
      <c r="A11" s="182" t="s">
        <v>71</v>
      </c>
      <c r="B11" s="110">
        <f>SUM(B12:B29)</f>
        <v>12206</v>
      </c>
      <c r="C11" s="442">
        <f>SUM(C12:C29)</f>
        <v>11406</v>
      </c>
      <c r="D11" s="145">
        <f>SUM(D12:D29)</f>
        <v>800</v>
      </c>
      <c r="E11" s="169"/>
    </row>
    <row r="12" spans="1:6" x14ac:dyDescent="0.35">
      <c r="A12" s="66" t="s">
        <v>72</v>
      </c>
      <c r="B12" s="110">
        <f t="shared" ref="B12:B29" si="0">SUM(C12:D12)</f>
        <v>568</v>
      </c>
      <c r="C12" s="442">
        <v>537</v>
      </c>
      <c r="D12" s="145">
        <v>31</v>
      </c>
      <c r="E12" s="80"/>
    </row>
    <row r="13" spans="1:6" x14ac:dyDescent="0.35">
      <c r="A13" s="66" t="s">
        <v>73</v>
      </c>
      <c r="B13" s="110">
        <f t="shared" si="0"/>
        <v>2686</v>
      </c>
      <c r="C13" s="442">
        <v>2535</v>
      </c>
      <c r="D13" s="145">
        <v>151</v>
      </c>
      <c r="E13" s="80"/>
    </row>
    <row r="14" spans="1:6" x14ac:dyDescent="0.35">
      <c r="A14" s="66" t="s">
        <v>74</v>
      </c>
      <c r="B14" s="110">
        <f t="shared" si="0"/>
        <v>640</v>
      </c>
      <c r="C14" s="442">
        <v>583</v>
      </c>
      <c r="D14" s="145">
        <v>57</v>
      </c>
      <c r="E14" s="80"/>
    </row>
    <row r="15" spans="1:6" x14ac:dyDescent="0.35">
      <c r="A15" s="66" t="s">
        <v>75</v>
      </c>
      <c r="B15" s="110">
        <f t="shared" si="0"/>
        <v>706</v>
      </c>
      <c r="C15" s="442">
        <v>659</v>
      </c>
      <c r="D15" s="145">
        <v>47</v>
      </c>
      <c r="E15" s="80"/>
    </row>
    <row r="16" spans="1:6" x14ac:dyDescent="0.35">
      <c r="A16" s="66" t="s">
        <v>76</v>
      </c>
      <c r="B16" s="110">
        <f t="shared" si="0"/>
        <v>402</v>
      </c>
      <c r="C16" s="442">
        <v>373</v>
      </c>
      <c r="D16" s="145">
        <v>29</v>
      </c>
      <c r="E16" s="80"/>
    </row>
    <row r="17" spans="1:6" x14ac:dyDescent="0.35">
      <c r="A17" s="66" t="s">
        <v>77</v>
      </c>
      <c r="B17" s="110">
        <f t="shared" si="0"/>
        <v>177</v>
      </c>
      <c r="C17" s="442">
        <v>164</v>
      </c>
      <c r="D17" s="145">
        <v>13</v>
      </c>
      <c r="E17" s="80"/>
    </row>
    <row r="18" spans="1:6" x14ac:dyDescent="0.35">
      <c r="A18" s="66" t="s">
        <v>78</v>
      </c>
      <c r="B18" s="110">
        <f t="shared" si="0"/>
        <v>469</v>
      </c>
      <c r="C18" s="442">
        <v>432</v>
      </c>
      <c r="D18" s="145">
        <v>37</v>
      </c>
      <c r="E18" s="80"/>
    </row>
    <row r="19" spans="1:6" x14ac:dyDescent="0.35">
      <c r="A19" s="66" t="s">
        <v>79</v>
      </c>
      <c r="B19" s="110">
        <f t="shared" si="0"/>
        <v>350</v>
      </c>
      <c r="C19" s="442">
        <v>325</v>
      </c>
      <c r="D19" s="145">
        <v>25</v>
      </c>
      <c r="E19" s="80"/>
    </row>
    <row r="20" spans="1:6" x14ac:dyDescent="0.35">
      <c r="A20" s="66" t="s">
        <v>80</v>
      </c>
      <c r="B20" s="110">
        <f t="shared" si="0"/>
        <v>788</v>
      </c>
      <c r="C20" s="442">
        <v>732</v>
      </c>
      <c r="D20" s="145">
        <v>56</v>
      </c>
      <c r="E20" s="80"/>
    </row>
    <row r="21" spans="1:6" x14ac:dyDescent="0.35">
      <c r="A21" s="66" t="s">
        <v>81</v>
      </c>
      <c r="B21" s="110">
        <f t="shared" si="0"/>
        <v>684</v>
      </c>
      <c r="C21" s="442">
        <v>638</v>
      </c>
      <c r="D21" s="145">
        <v>46</v>
      </c>
      <c r="E21" s="80"/>
    </row>
    <row r="22" spans="1:6" x14ac:dyDescent="0.35">
      <c r="A22" s="66" t="s">
        <v>82</v>
      </c>
      <c r="B22" s="110">
        <f t="shared" si="0"/>
        <v>395</v>
      </c>
      <c r="C22" s="442">
        <v>370</v>
      </c>
      <c r="D22" s="145">
        <v>25</v>
      </c>
      <c r="E22" s="80"/>
    </row>
    <row r="23" spans="1:6" x14ac:dyDescent="0.35">
      <c r="A23" s="66" t="s">
        <v>83</v>
      </c>
      <c r="B23" s="110">
        <f t="shared" si="0"/>
        <v>783</v>
      </c>
      <c r="C23" s="442">
        <v>743</v>
      </c>
      <c r="D23" s="145">
        <v>40</v>
      </c>
      <c r="E23" s="80"/>
    </row>
    <row r="24" spans="1:6" x14ac:dyDescent="0.35">
      <c r="A24" s="66" t="s">
        <v>84</v>
      </c>
      <c r="B24" s="110">
        <f t="shared" si="0"/>
        <v>470</v>
      </c>
      <c r="C24" s="442">
        <v>432</v>
      </c>
      <c r="D24" s="145">
        <v>38</v>
      </c>
      <c r="E24" s="80"/>
    </row>
    <row r="25" spans="1:6" x14ac:dyDescent="0.35">
      <c r="A25" s="66" t="s">
        <v>85</v>
      </c>
      <c r="B25" s="110">
        <f t="shared" si="0"/>
        <v>835</v>
      </c>
      <c r="C25" s="442">
        <v>779</v>
      </c>
      <c r="D25" s="145">
        <v>56</v>
      </c>
      <c r="E25" s="80"/>
    </row>
    <row r="26" spans="1:6" x14ac:dyDescent="0.35">
      <c r="A26" s="66" t="s">
        <v>86</v>
      </c>
      <c r="B26" s="110">
        <f t="shared" si="0"/>
        <v>668</v>
      </c>
      <c r="C26" s="442">
        <v>624</v>
      </c>
      <c r="D26" s="145">
        <v>44</v>
      </c>
      <c r="E26" s="80"/>
    </row>
    <row r="27" spans="1:6" x14ac:dyDescent="0.35">
      <c r="A27" s="66" t="s">
        <v>87</v>
      </c>
      <c r="B27" s="110">
        <f t="shared" si="0"/>
        <v>532</v>
      </c>
      <c r="C27" s="442">
        <v>496</v>
      </c>
      <c r="D27" s="145">
        <v>36</v>
      </c>
      <c r="E27" s="80"/>
    </row>
    <row r="28" spans="1:6" x14ac:dyDescent="0.35">
      <c r="A28" s="66" t="s">
        <v>88</v>
      </c>
      <c r="B28" s="110">
        <f t="shared" si="0"/>
        <v>687</v>
      </c>
      <c r="C28" s="442">
        <v>645</v>
      </c>
      <c r="D28" s="145">
        <v>42</v>
      </c>
      <c r="E28" s="80"/>
    </row>
    <row r="29" spans="1:6" x14ac:dyDescent="0.35">
      <c r="A29" s="66" t="s">
        <v>89</v>
      </c>
      <c r="B29" s="110">
        <f t="shared" si="0"/>
        <v>366</v>
      </c>
      <c r="C29" s="442">
        <v>339</v>
      </c>
      <c r="D29" s="145">
        <v>27</v>
      </c>
      <c r="E29" s="80"/>
    </row>
    <row r="30" spans="1:6" ht="49.5" customHeight="1" x14ac:dyDescent="0.35">
      <c r="A30" s="1410" t="s">
        <v>2022</v>
      </c>
      <c r="B30" s="1410"/>
      <c r="C30" s="1410"/>
      <c r="D30" s="1410"/>
      <c r="E30" s="1410"/>
      <c r="F30" s="1410"/>
    </row>
    <row r="31" spans="1:6" ht="28.5" customHeight="1" x14ac:dyDescent="0.35">
      <c r="A31" s="1387"/>
      <c r="B31" s="1387"/>
      <c r="C31" s="1387"/>
      <c r="D31" s="1387"/>
    </row>
    <row r="32" spans="1:6" x14ac:dyDescent="0.35">
      <c r="A32" s="68" t="s">
        <v>167</v>
      </c>
    </row>
    <row r="33" spans="1:1" x14ac:dyDescent="0.35">
      <c r="A33" s="68" t="s">
        <v>167</v>
      </c>
    </row>
    <row r="72" spans="1:1" x14ac:dyDescent="0.35">
      <c r="A72" s="490">
        <f>SUM(A74:A75)</f>
        <v>147</v>
      </c>
    </row>
    <row r="73" spans="1:1" x14ac:dyDescent="0.35">
      <c r="A73" s="353"/>
    </row>
    <row r="74" spans="1:1" x14ac:dyDescent="0.35">
      <c r="A74" s="353">
        <v>92</v>
      </c>
    </row>
    <row r="75" spans="1:1" x14ac:dyDescent="0.35">
      <c r="A75" s="353">
        <f>SUM(A77:A94)</f>
        <v>55</v>
      </c>
    </row>
    <row r="76" spans="1:1" x14ac:dyDescent="0.35">
      <c r="A76" s="353"/>
    </row>
    <row r="77" spans="1:1" x14ac:dyDescent="0.35">
      <c r="A77" s="353">
        <v>0</v>
      </c>
    </row>
    <row r="78" spans="1:1" x14ac:dyDescent="0.35">
      <c r="A78" s="353">
        <v>14</v>
      </c>
    </row>
    <row r="79" spans="1:1" x14ac:dyDescent="0.35">
      <c r="A79" s="353">
        <v>4</v>
      </c>
    </row>
    <row r="80" spans="1:1" x14ac:dyDescent="0.35">
      <c r="A80" s="353">
        <v>3</v>
      </c>
    </row>
    <row r="81" spans="1:1" x14ac:dyDescent="0.35">
      <c r="A81" s="353">
        <v>0</v>
      </c>
    </row>
    <row r="82" spans="1:1" x14ac:dyDescent="0.35">
      <c r="A82" s="353">
        <v>0</v>
      </c>
    </row>
    <row r="83" spans="1:1" x14ac:dyDescent="0.35">
      <c r="A83" s="353">
        <v>5</v>
      </c>
    </row>
    <row r="84" spans="1:1" x14ac:dyDescent="0.35">
      <c r="A84" s="353">
        <v>4</v>
      </c>
    </row>
    <row r="85" spans="1:1" x14ac:dyDescent="0.35">
      <c r="A85" s="353">
        <v>7</v>
      </c>
    </row>
    <row r="86" spans="1:1" x14ac:dyDescent="0.35">
      <c r="A86" s="353">
        <v>5</v>
      </c>
    </row>
    <row r="87" spans="1:1" x14ac:dyDescent="0.35">
      <c r="A87" s="353">
        <v>0</v>
      </c>
    </row>
    <row r="88" spans="1:1" x14ac:dyDescent="0.35">
      <c r="A88" s="353">
        <v>1</v>
      </c>
    </row>
    <row r="89" spans="1:1" x14ac:dyDescent="0.35">
      <c r="A89" s="353">
        <v>3</v>
      </c>
    </row>
    <row r="90" spans="1:1" x14ac:dyDescent="0.35">
      <c r="A90" s="353">
        <v>2</v>
      </c>
    </row>
    <row r="91" spans="1:1" x14ac:dyDescent="0.35">
      <c r="A91" s="353">
        <v>0</v>
      </c>
    </row>
    <row r="92" spans="1:1" x14ac:dyDescent="0.35">
      <c r="A92" s="353">
        <v>2</v>
      </c>
    </row>
    <row r="93" spans="1:1" x14ac:dyDescent="0.35">
      <c r="A93" s="353">
        <v>5</v>
      </c>
    </row>
    <row r="94" spans="1:1" x14ac:dyDescent="0.35">
      <c r="A94" s="353">
        <v>0</v>
      </c>
    </row>
    <row r="95" spans="1:1" x14ac:dyDescent="0.35">
      <c r="A95" s="491"/>
    </row>
  </sheetData>
  <mergeCells count="9">
    <mergeCell ref="E2:F3"/>
    <mergeCell ref="A5:D5"/>
    <mergeCell ref="C6:D6"/>
    <mergeCell ref="A30:F30"/>
    <mergeCell ref="A31:D31"/>
    <mergeCell ref="A6:A8"/>
    <mergeCell ref="B7:B8"/>
    <mergeCell ref="C7:C8"/>
    <mergeCell ref="D7:D8"/>
  </mergeCells>
  <printOptions horizontalCentered="1" verticalCentered="1"/>
  <pageMargins left="0" right="0" top="0.98402777777777795" bottom="0.98402777777777795" header="0.51180555555555496" footer="0.51180555555555496"/>
  <pageSetup paperSize="9" firstPageNumber="0" orientation="landscape" useFirstPageNumber="1"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A87"/>
  <sheetViews>
    <sheetView showGridLines="0" showRowColHeaders="0" zoomScale="80" zoomScaleNormal="80" workbookViewId="0"/>
  </sheetViews>
  <sheetFormatPr baseColWidth="10" defaultColWidth="10.69140625" defaultRowHeight="21" x14ac:dyDescent="0.35"/>
  <cols>
    <col min="1" max="1" width="10.23046875" customWidth="1"/>
    <col min="2" max="2" width="5.4609375" customWidth="1"/>
    <col min="3" max="4" width="7.3046875" customWidth="1"/>
    <col min="5" max="5" width="8.53515625" customWidth="1"/>
    <col min="6" max="11" width="7.3046875" customWidth="1"/>
  </cols>
  <sheetData>
    <row r="1" spans="1:23" ht="23.25" customHeight="1" x14ac:dyDescent="0.35">
      <c r="A1" s="116" t="s">
        <v>2003</v>
      </c>
      <c r="B1" s="116"/>
      <c r="J1" s="1300" t="s">
        <v>163</v>
      </c>
      <c r="K1" s="1300"/>
    </row>
    <row r="2" spans="1:23" ht="12.75" customHeight="1" x14ac:dyDescent="0.35">
      <c r="A2" s="57"/>
      <c r="J2" s="1300"/>
      <c r="K2" s="1300"/>
    </row>
    <row r="3" spans="1:23" ht="12.75" customHeight="1" x14ac:dyDescent="0.35">
      <c r="A3" s="103" t="s">
        <v>387</v>
      </c>
      <c r="B3" s="116"/>
    </row>
    <row r="4" spans="1:23" ht="12.75" customHeight="1" x14ac:dyDescent="0.35">
      <c r="A4" s="57"/>
    </row>
    <row r="5" spans="1:23" ht="24.75" customHeight="1" x14ac:dyDescent="0.35">
      <c r="A5" s="1344" t="s">
        <v>1974</v>
      </c>
      <c r="B5" s="1344"/>
      <c r="C5" s="1344"/>
      <c r="D5" s="1344"/>
      <c r="E5" s="1344"/>
      <c r="F5" s="1344"/>
      <c r="G5" s="1344"/>
      <c r="H5" s="1344"/>
      <c r="I5" s="1344"/>
      <c r="J5" s="1344"/>
      <c r="K5" s="1344"/>
    </row>
    <row r="6" spans="1:23" ht="17.25" customHeight="1" x14ac:dyDescent="0.35">
      <c r="A6" s="1299" t="s">
        <v>138</v>
      </c>
      <c r="B6" s="1299"/>
      <c r="C6" s="1302" t="s">
        <v>61</v>
      </c>
      <c r="D6" s="1299" t="s">
        <v>388</v>
      </c>
      <c r="E6" s="1299" t="s">
        <v>389</v>
      </c>
      <c r="F6" s="1346" t="s">
        <v>45</v>
      </c>
      <c r="G6" s="1346"/>
      <c r="H6" s="1346"/>
      <c r="I6" s="1346"/>
      <c r="J6" s="1346"/>
      <c r="K6" s="1346"/>
    </row>
    <row r="7" spans="1:23" ht="18" customHeight="1" x14ac:dyDescent="0.35">
      <c r="A7" s="1299"/>
      <c r="B7" s="1299"/>
      <c r="C7" s="1302"/>
      <c r="D7" s="1299"/>
      <c r="E7" s="1299"/>
      <c r="F7" s="1299" t="s">
        <v>390</v>
      </c>
      <c r="G7" s="1299"/>
      <c r="H7" s="1299"/>
      <c r="I7" s="1299" t="s">
        <v>391</v>
      </c>
      <c r="J7" s="1299"/>
      <c r="K7" s="1299"/>
      <c r="L7" s="1378"/>
      <c r="M7" s="1378"/>
      <c r="N7" s="1378"/>
      <c r="O7" s="1378"/>
      <c r="P7" s="1378"/>
      <c r="Q7" s="1378"/>
      <c r="R7" s="1378"/>
      <c r="S7" s="1378"/>
      <c r="T7" s="1378"/>
      <c r="U7" s="1378"/>
      <c r="V7" s="1378"/>
      <c r="W7" s="1378"/>
    </row>
    <row r="8" spans="1:23" ht="12.75" customHeight="1" x14ac:dyDescent="0.35">
      <c r="A8" s="1299"/>
      <c r="B8" s="1299"/>
      <c r="C8" s="1302"/>
      <c r="D8" s="1299"/>
      <c r="E8" s="1299"/>
      <c r="F8" s="1302" t="s">
        <v>129</v>
      </c>
      <c r="G8" s="1299" t="s">
        <v>392</v>
      </c>
      <c r="H8" s="1299" t="s">
        <v>393</v>
      </c>
      <c r="I8" s="1302" t="s">
        <v>129</v>
      </c>
      <c r="J8" s="1299" t="s">
        <v>392</v>
      </c>
      <c r="K8" s="1299" t="s">
        <v>393</v>
      </c>
      <c r="L8" s="1378"/>
      <c r="M8" s="1378"/>
      <c r="N8" s="1378"/>
      <c r="O8" s="1378"/>
      <c r="P8" s="1378"/>
      <c r="Q8" s="1378"/>
      <c r="R8" s="1378"/>
      <c r="S8" s="1378"/>
      <c r="T8" s="1378"/>
      <c r="U8" s="1378"/>
      <c r="V8" s="1378"/>
      <c r="W8" s="1378"/>
    </row>
    <row r="9" spans="1:23" ht="4.5" customHeight="1" x14ac:dyDescent="0.35">
      <c r="A9" s="1299"/>
      <c r="B9" s="1299"/>
      <c r="C9" s="1302"/>
      <c r="D9" s="1299"/>
      <c r="E9" s="1299"/>
      <c r="F9" s="1302"/>
      <c r="G9" s="1299"/>
      <c r="H9" s="1299"/>
      <c r="I9" s="1302"/>
      <c r="J9" s="1299"/>
      <c r="K9" s="1299"/>
      <c r="L9" s="1378"/>
      <c r="M9" s="1378"/>
      <c r="N9" s="1378"/>
      <c r="O9" s="1378"/>
      <c r="P9" s="477"/>
      <c r="Q9" s="477"/>
      <c r="R9" s="1378"/>
      <c r="S9" s="477"/>
      <c r="T9" s="477"/>
      <c r="U9" s="477"/>
      <c r="V9" s="477"/>
      <c r="W9" s="477"/>
    </row>
    <row r="10" spans="1:23" ht="24.75" customHeight="1" x14ac:dyDescent="0.35">
      <c r="A10" s="61" t="s">
        <v>61</v>
      </c>
      <c r="B10" s="61"/>
      <c r="C10" s="63">
        <f>+D10+E10</f>
        <v>7458</v>
      </c>
      <c r="D10" s="62">
        <f>+G10+J10</f>
        <v>2634</v>
      </c>
      <c r="E10" s="62">
        <f>+H10+K10</f>
        <v>4824</v>
      </c>
      <c r="F10" s="63">
        <f t="shared" ref="F10:F30" si="0">+G10+H10</f>
        <v>7041</v>
      </c>
      <c r="G10" s="62">
        <f>SUM(G11:G12)</f>
        <v>2506</v>
      </c>
      <c r="H10" s="62">
        <f>SUM(H11:H12)</f>
        <v>4535</v>
      </c>
      <c r="I10" s="63">
        <f t="shared" ref="I10:I30" si="1">+J10+K10</f>
        <v>417</v>
      </c>
      <c r="J10" s="62">
        <f>SUM(J11:J12)</f>
        <v>128</v>
      </c>
      <c r="K10" s="62">
        <f>SUM(K11:K12)</f>
        <v>289</v>
      </c>
      <c r="L10" s="477"/>
      <c r="M10" s="477"/>
      <c r="N10" s="477"/>
      <c r="O10" s="477"/>
      <c r="P10" s="477"/>
      <c r="Q10" s="477"/>
      <c r="R10" s="477"/>
      <c r="S10" s="477"/>
      <c r="T10" s="477"/>
      <c r="U10" s="477"/>
      <c r="V10" s="477"/>
      <c r="W10" s="477"/>
    </row>
    <row r="11" spans="1:23" ht="20.25" customHeight="1" x14ac:dyDescent="0.35">
      <c r="A11" s="182" t="s">
        <v>70</v>
      </c>
      <c r="B11" s="182"/>
      <c r="C11" s="63">
        <f>+D11+E11</f>
        <v>4559</v>
      </c>
      <c r="D11" s="181">
        <f>G11+J11</f>
        <v>1512</v>
      </c>
      <c r="E11" s="181">
        <f>H11+K11</f>
        <v>3047</v>
      </c>
      <c r="F11" s="63">
        <f t="shared" si="0"/>
        <v>4209</v>
      </c>
      <c r="G11" s="181">
        <v>1411</v>
      </c>
      <c r="H11" s="181">
        <v>2798</v>
      </c>
      <c r="I11" s="63">
        <f t="shared" si="1"/>
        <v>350</v>
      </c>
      <c r="J11" s="67">
        <v>101</v>
      </c>
      <c r="K11" s="67">
        <v>249</v>
      </c>
      <c r="L11" s="478"/>
      <c r="M11" s="478"/>
      <c r="N11" s="480"/>
      <c r="O11" s="480"/>
      <c r="P11" s="480"/>
      <c r="Q11" s="480"/>
      <c r="R11" s="480"/>
      <c r="S11" s="480"/>
      <c r="T11" s="480"/>
      <c r="U11" s="480"/>
      <c r="V11" s="480"/>
      <c r="W11" s="480"/>
    </row>
    <row r="12" spans="1:23" ht="21" customHeight="1" x14ac:dyDescent="0.35">
      <c r="A12" s="182" t="s">
        <v>71</v>
      </c>
      <c r="B12" s="182"/>
      <c r="C12" s="63">
        <f>+D12+E12</f>
        <v>2899</v>
      </c>
      <c r="D12" s="181">
        <f>G12+J12</f>
        <v>1122</v>
      </c>
      <c r="E12" s="181">
        <f>H12+K12</f>
        <v>1777</v>
      </c>
      <c r="F12" s="63">
        <f t="shared" si="0"/>
        <v>2832</v>
      </c>
      <c r="G12" s="181">
        <f>SUM(G13:G30)</f>
        <v>1095</v>
      </c>
      <c r="H12" s="181">
        <f>SUM(H13:H30)</f>
        <v>1737</v>
      </c>
      <c r="I12" s="63">
        <f t="shared" si="1"/>
        <v>67</v>
      </c>
      <c r="J12" s="181">
        <f>SUM(J13:J30)</f>
        <v>27</v>
      </c>
      <c r="K12" s="181">
        <f>SUM(K13:K30)</f>
        <v>40</v>
      </c>
      <c r="L12" s="479"/>
      <c r="M12" s="479"/>
      <c r="N12" s="484"/>
      <c r="O12" s="484"/>
      <c r="P12" s="484"/>
      <c r="Q12" s="484"/>
      <c r="R12" s="484"/>
      <c r="S12" s="484"/>
      <c r="T12" s="484"/>
      <c r="U12" s="484"/>
      <c r="V12" s="484"/>
      <c r="W12" s="484"/>
    </row>
    <row r="13" spans="1:23" ht="12.75" customHeight="1" x14ac:dyDescent="0.35">
      <c r="A13" s="182" t="s">
        <v>72</v>
      </c>
      <c r="B13" s="182"/>
      <c r="C13" s="63">
        <f t="shared" ref="C13:C30" si="2">+F13+I13</f>
        <v>29</v>
      </c>
      <c r="D13" s="181">
        <f t="shared" ref="D13:D30" si="3">+G13+J13</f>
        <v>12</v>
      </c>
      <c r="E13" s="181">
        <f t="shared" ref="E13:E30" si="4">+H13+K13</f>
        <v>17</v>
      </c>
      <c r="F13" s="63">
        <f t="shared" si="0"/>
        <v>29</v>
      </c>
      <c r="G13" s="181">
        <v>12</v>
      </c>
      <c r="H13" s="181">
        <v>17</v>
      </c>
      <c r="I13" s="63">
        <f t="shared" si="1"/>
        <v>0</v>
      </c>
      <c r="J13" s="181">
        <v>0</v>
      </c>
      <c r="K13" s="181">
        <v>0</v>
      </c>
      <c r="L13" s="479"/>
      <c r="M13" s="479"/>
      <c r="N13" s="484"/>
      <c r="O13" s="484"/>
      <c r="P13" s="484"/>
      <c r="Q13" s="484"/>
      <c r="R13" s="484"/>
      <c r="S13" s="484"/>
      <c r="T13" s="484"/>
      <c r="U13" s="484"/>
      <c r="V13" s="484"/>
      <c r="W13" s="484"/>
    </row>
    <row r="14" spans="1:23" ht="12.75" customHeight="1" x14ac:dyDescent="0.35">
      <c r="A14" s="182" t="s">
        <v>73</v>
      </c>
      <c r="B14" s="182"/>
      <c r="C14" s="63">
        <f t="shared" si="2"/>
        <v>1018</v>
      </c>
      <c r="D14" s="181">
        <f t="shared" si="3"/>
        <v>401</v>
      </c>
      <c r="E14" s="181">
        <f t="shared" si="4"/>
        <v>617</v>
      </c>
      <c r="F14" s="63">
        <f t="shared" si="0"/>
        <v>962</v>
      </c>
      <c r="G14" s="181">
        <v>378</v>
      </c>
      <c r="H14" s="181">
        <v>584</v>
      </c>
      <c r="I14" s="63">
        <f t="shared" si="1"/>
        <v>56</v>
      </c>
      <c r="J14" s="181">
        <v>23</v>
      </c>
      <c r="K14" s="181">
        <v>33</v>
      </c>
      <c r="L14" s="478"/>
      <c r="M14" s="478"/>
      <c r="N14" s="480"/>
      <c r="O14" s="480"/>
      <c r="P14" s="480"/>
      <c r="Q14" s="480"/>
      <c r="R14" s="480"/>
      <c r="S14" s="480"/>
      <c r="T14" s="480"/>
      <c r="U14" s="480"/>
      <c r="V14" s="480"/>
      <c r="W14" s="480"/>
    </row>
    <row r="15" spans="1:23" ht="12.75" customHeight="1" x14ac:dyDescent="0.35">
      <c r="A15" s="182" t="s">
        <v>74</v>
      </c>
      <c r="B15" s="182"/>
      <c r="C15" s="63">
        <f t="shared" si="2"/>
        <v>76</v>
      </c>
      <c r="D15" s="181">
        <f t="shared" si="3"/>
        <v>32</v>
      </c>
      <c r="E15" s="181">
        <f t="shared" si="4"/>
        <v>44</v>
      </c>
      <c r="F15" s="63">
        <f t="shared" si="0"/>
        <v>76</v>
      </c>
      <c r="G15" s="181">
        <v>32</v>
      </c>
      <c r="H15" s="181">
        <v>44</v>
      </c>
      <c r="I15" s="63">
        <f t="shared" si="1"/>
        <v>0</v>
      </c>
      <c r="J15" s="181">
        <v>0</v>
      </c>
      <c r="K15" s="181">
        <v>0</v>
      </c>
      <c r="L15" s="478"/>
      <c r="M15" s="478"/>
      <c r="N15" s="480"/>
      <c r="O15" s="480"/>
      <c r="P15" s="480"/>
      <c r="Q15" s="480"/>
      <c r="R15" s="480"/>
      <c r="S15" s="480"/>
      <c r="T15" s="480"/>
      <c r="U15" s="480"/>
      <c r="V15" s="480"/>
      <c r="W15" s="480"/>
    </row>
    <row r="16" spans="1:23" ht="12.75" customHeight="1" x14ac:dyDescent="0.35">
      <c r="A16" s="182" t="s">
        <v>75</v>
      </c>
      <c r="B16" s="182"/>
      <c r="C16" s="63">
        <f t="shared" si="2"/>
        <v>152</v>
      </c>
      <c r="D16" s="181">
        <f t="shared" si="3"/>
        <v>55</v>
      </c>
      <c r="E16" s="181">
        <f t="shared" si="4"/>
        <v>97</v>
      </c>
      <c r="F16" s="63">
        <f t="shared" si="0"/>
        <v>152</v>
      </c>
      <c r="G16" s="181">
        <v>55</v>
      </c>
      <c r="H16" s="181">
        <v>97</v>
      </c>
      <c r="I16" s="63">
        <f t="shared" si="1"/>
        <v>0</v>
      </c>
      <c r="J16" s="181">
        <v>0</v>
      </c>
      <c r="K16" s="181">
        <v>0</v>
      </c>
      <c r="L16" s="478"/>
      <c r="M16" s="478"/>
      <c r="N16" s="480"/>
      <c r="O16" s="480"/>
      <c r="P16" s="480"/>
      <c r="Q16" s="480"/>
      <c r="R16" s="480"/>
      <c r="S16" s="480"/>
      <c r="T16" s="480"/>
      <c r="U16" s="480"/>
      <c r="V16" s="480"/>
      <c r="W16" s="480"/>
    </row>
    <row r="17" spans="1:23" ht="12.75" customHeight="1" x14ac:dyDescent="0.35">
      <c r="A17" s="182" t="s">
        <v>76</v>
      </c>
      <c r="B17" s="182"/>
      <c r="C17" s="63">
        <f t="shared" si="2"/>
        <v>57</v>
      </c>
      <c r="D17" s="181">
        <f t="shared" si="3"/>
        <v>23</v>
      </c>
      <c r="E17" s="181">
        <f t="shared" si="4"/>
        <v>34</v>
      </c>
      <c r="F17" s="63">
        <f t="shared" si="0"/>
        <v>57</v>
      </c>
      <c r="G17" s="181">
        <v>23</v>
      </c>
      <c r="H17" s="181">
        <v>34</v>
      </c>
      <c r="I17" s="63">
        <f t="shared" si="1"/>
        <v>0</v>
      </c>
      <c r="J17" s="181">
        <v>0</v>
      </c>
      <c r="K17" s="181">
        <v>0</v>
      </c>
      <c r="L17" s="478"/>
      <c r="M17" s="478"/>
      <c r="N17" s="480"/>
      <c r="O17" s="480"/>
      <c r="P17" s="480"/>
      <c r="Q17" s="480"/>
      <c r="R17" s="480"/>
      <c r="S17" s="480"/>
      <c r="T17" s="480"/>
      <c r="U17" s="480"/>
      <c r="V17" s="480"/>
      <c r="W17" s="480"/>
    </row>
    <row r="18" spans="1:23" ht="12.75" customHeight="1" x14ac:dyDescent="0.35">
      <c r="A18" s="182" t="s">
        <v>77</v>
      </c>
      <c r="B18" s="182"/>
      <c r="C18" s="63">
        <f t="shared" si="2"/>
        <v>44</v>
      </c>
      <c r="D18" s="181">
        <f t="shared" si="3"/>
        <v>15</v>
      </c>
      <c r="E18" s="181">
        <f t="shared" si="4"/>
        <v>29</v>
      </c>
      <c r="F18" s="63">
        <f t="shared" si="0"/>
        <v>44</v>
      </c>
      <c r="G18" s="181">
        <v>15</v>
      </c>
      <c r="H18" s="181">
        <v>29</v>
      </c>
      <c r="I18" s="63">
        <f t="shared" si="1"/>
        <v>0</v>
      </c>
      <c r="J18" s="181">
        <v>0</v>
      </c>
      <c r="K18" s="181">
        <v>0</v>
      </c>
      <c r="L18" s="478"/>
      <c r="M18" s="478"/>
      <c r="N18" s="480"/>
      <c r="O18" s="480"/>
      <c r="P18" s="480"/>
      <c r="Q18" s="480"/>
      <c r="R18" s="480"/>
      <c r="S18" s="480"/>
      <c r="T18" s="480"/>
      <c r="U18" s="480"/>
      <c r="V18" s="480"/>
      <c r="W18" s="480"/>
    </row>
    <row r="19" spans="1:23" ht="12.75" customHeight="1" x14ac:dyDescent="0.35">
      <c r="A19" s="182" t="s">
        <v>78</v>
      </c>
      <c r="B19" s="182"/>
      <c r="C19" s="63">
        <f t="shared" si="2"/>
        <v>57</v>
      </c>
      <c r="D19" s="181">
        <f t="shared" si="3"/>
        <v>22</v>
      </c>
      <c r="E19" s="181">
        <f t="shared" si="4"/>
        <v>35</v>
      </c>
      <c r="F19" s="63">
        <f t="shared" si="0"/>
        <v>57</v>
      </c>
      <c r="G19" s="181">
        <v>22</v>
      </c>
      <c r="H19" s="181">
        <v>35</v>
      </c>
      <c r="I19" s="63">
        <f t="shared" si="1"/>
        <v>0</v>
      </c>
      <c r="J19" s="181">
        <v>0</v>
      </c>
      <c r="K19" s="181">
        <v>0</v>
      </c>
      <c r="L19" s="479"/>
      <c r="M19" s="485"/>
      <c r="N19" s="484"/>
      <c r="O19" s="484"/>
      <c r="P19" s="484"/>
      <c r="Q19" s="484"/>
      <c r="R19" s="484"/>
      <c r="S19" s="484"/>
      <c r="T19" s="484"/>
      <c r="U19" s="484"/>
      <c r="V19" s="484"/>
      <c r="W19" s="484"/>
    </row>
    <row r="20" spans="1:23" ht="12.75" customHeight="1" x14ac:dyDescent="0.35">
      <c r="A20" s="182" t="s">
        <v>79</v>
      </c>
      <c r="B20" s="182"/>
      <c r="C20" s="63">
        <f t="shared" si="2"/>
        <v>80</v>
      </c>
      <c r="D20" s="181">
        <f t="shared" si="3"/>
        <v>32</v>
      </c>
      <c r="E20" s="181">
        <f t="shared" si="4"/>
        <v>48</v>
      </c>
      <c r="F20" s="63">
        <f t="shared" si="0"/>
        <v>80</v>
      </c>
      <c r="G20" s="181">
        <v>32</v>
      </c>
      <c r="H20" s="181">
        <v>48</v>
      </c>
      <c r="I20" s="63">
        <f t="shared" si="1"/>
        <v>0</v>
      </c>
      <c r="J20" s="181">
        <v>0</v>
      </c>
      <c r="K20" s="181">
        <v>0</v>
      </c>
      <c r="L20" s="479" t="s">
        <v>394</v>
      </c>
      <c r="M20" s="485"/>
      <c r="N20" s="484"/>
      <c r="O20" s="484"/>
      <c r="P20" s="484"/>
      <c r="Q20" s="484"/>
      <c r="R20" s="484"/>
      <c r="S20" s="484"/>
      <c r="T20" s="484"/>
      <c r="U20" s="484"/>
      <c r="V20" s="484"/>
      <c r="W20" s="484"/>
    </row>
    <row r="21" spans="1:23" ht="12.75" customHeight="1" x14ac:dyDescent="0.35">
      <c r="A21" s="182" t="s">
        <v>80</v>
      </c>
      <c r="B21" s="182"/>
      <c r="C21" s="63">
        <f t="shared" si="2"/>
        <v>510</v>
      </c>
      <c r="D21" s="181">
        <f t="shared" si="3"/>
        <v>205</v>
      </c>
      <c r="E21" s="181">
        <f t="shared" si="4"/>
        <v>305</v>
      </c>
      <c r="F21" s="63">
        <f t="shared" si="0"/>
        <v>510</v>
      </c>
      <c r="G21" s="181">
        <v>205</v>
      </c>
      <c r="H21" s="181">
        <v>305</v>
      </c>
      <c r="I21" s="63">
        <f t="shared" si="1"/>
        <v>0</v>
      </c>
      <c r="J21" s="181">
        <v>0</v>
      </c>
      <c r="K21" s="181">
        <v>0</v>
      </c>
      <c r="L21" s="479"/>
      <c r="M21" s="485"/>
      <c r="N21" s="484"/>
      <c r="O21" s="484"/>
      <c r="P21" s="484"/>
      <c r="Q21" s="484"/>
      <c r="R21" s="484"/>
      <c r="S21" s="484"/>
      <c r="T21" s="484"/>
      <c r="U21" s="484"/>
      <c r="V21" s="484"/>
      <c r="W21" s="484"/>
    </row>
    <row r="22" spans="1:23" ht="12.75" customHeight="1" x14ac:dyDescent="0.35">
      <c r="A22" s="182" t="s">
        <v>81</v>
      </c>
      <c r="B22" s="182"/>
      <c r="C22" s="63">
        <f t="shared" si="2"/>
        <v>148</v>
      </c>
      <c r="D22" s="181">
        <f t="shared" si="3"/>
        <v>60</v>
      </c>
      <c r="E22" s="181">
        <f t="shared" si="4"/>
        <v>88</v>
      </c>
      <c r="F22" s="63">
        <f t="shared" si="0"/>
        <v>148</v>
      </c>
      <c r="G22" s="181">
        <v>60</v>
      </c>
      <c r="H22" s="181">
        <v>88</v>
      </c>
      <c r="I22" s="63">
        <f t="shared" si="1"/>
        <v>0</v>
      </c>
      <c r="J22" s="181">
        <v>0</v>
      </c>
      <c r="K22" s="181">
        <v>0</v>
      </c>
      <c r="L22" s="478"/>
      <c r="M22" s="478"/>
      <c r="N22" s="480"/>
      <c r="O22" s="480"/>
      <c r="P22" s="480"/>
      <c r="Q22" s="480"/>
      <c r="R22" s="480"/>
      <c r="S22" s="480"/>
      <c r="T22" s="480"/>
      <c r="U22" s="480"/>
      <c r="V22" s="480"/>
      <c r="W22" s="480"/>
    </row>
    <row r="23" spans="1:23" ht="12.75" customHeight="1" x14ac:dyDescent="0.35">
      <c r="A23" s="182" t="s">
        <v>82</v>
      </c>
      <c r="B23" s="182"/>
      <c r="C23" s="63">
        <f t="shared" si="2"/>
        <v>103</v>
      </c>
      <c r="D23" s="181">
        <f t="shared" si="3"/>
        <v>33</v>
      </c>
      <c r="E23" s="181">
        <f t="shared" si="4"/>
        <v>70</v>
      </c>
      <c r="F23" s="63">
        <f t="shared" si="0"/>
        <v>95</v>
      </c>
      <c r="G23" s="181">
        <v>30</v>
      </c>
      <c r="H23" s="181">
        <v>65</v>
      </c>
      <c r="I23" s="63">
        <f t="shared" si="1"/>
        <v>8</v>
      </c>
      <c r="J23" s="181">
        <v>3</v>
      </c>
      <c r="K23" s="181">
        <v>5</v>
      </c>
      <c r="L23" s="478"/>
      <c r="M23" s="478"/>
      <c r="N23" s="480"/>
      <c r="O23" s="480"/>
      <c r="P23" s="480"/>
      <c r="Q23" s="480"/>
      <c r="R23" s="480"/>
      <c r="S23" s="480"/>
      <c r="T23" s="480"/>
      <c r="U23" s="480"/>
      <c r="V23" s="480"/>
      <c r="W23" s="480"/>
    </row>
    <row r="24" spans="1:23" ht="12.75" customHeight="1" x14ac:dyDescent="0.35">
      <c r="A24" s="182" t="s">
        <v>83</v>
      </c>
      <c r="B24" s="182"/>
      <c r="C24" s="63">
        <f t="shared" si="2"/>
        <v>71</v>
      </c>
      <c r="D24" s="181">
        <f t="shared" si="3"/>
        <v>23</v>
      </c>
      <c r="E24" s="181">
        <f t="shared" si="4"/>
        <v>48</v>
      </c>
      <c r="F24" s="63">
        <f t="shared" si="0"/>
        <v>71</v>
      </c>
      <c r="G24" s="181">
        <v>23</v>
      </c>
      <c r="H24" s="181">
        <v>48</v>
      </c>
      <c r="I24" s="63">
        <f t="shared" si="1"/>
        <v>0</v>
      </c>
      <c r="J24" s="181">
        <v>0</v>
      </c>
      <c r="K24" s="181">
        <v>0</v>
      </c>
      <c r="L24" s="478"/>
      <c r="M24" s="478"/>
      <c r="N24" s="480"/>
      <c r="O24" s="480"/>
      <c r="P24" s="480"/>
      <c r="Q24" s="480"/>
      <c r="R24" s="480"/>
      <c r="S24" s="480"/>
      <c r="T24" s="480"/>
      <c r="U24" s="480"/>
      <c r="V24" s="480"/>
      <c r="W24" s="480"/>
    </row>
    <row r="25" spans="1:23" ht="12.75" customHeight="1" x14ac:dyDescent="0.35">
      <c r="A25" s="182" t="s">
        <v>84</v>
      </c>
      <c r="B25" s="182"/>
      <c r="C25" s="63">
        <f t="shared" si="2"/>
        <v>51</v>
      </c>
      <c r="D25" s="181">
        <f t="shared" si="3"/>
        <v>22</v>
      </c>
      <c r="E25" s="181">
        <f t="shared" si="4"/>
        <v>29</v>
      </c>
      <c r="F25" s="63">
        <f t="shared" si="0"/>
        <v>51</v>
      </c>
      <c r="G25" s="181">
        <v>22</v>
      </c>
      <c r="H25" s="181">
        <v>29</v>
      </c>
      <c r="I25" s="63">
        <f t="shared" si="1"/>
        <v>0</v>
      </c>
      <c r="J25" s="181">
        <v>0</v>
      </c>
      <c r="K25" s="181">
        <v>0</v>
      </c>
      <c r="L25" s="478"/>
      <c r="M25" s="478"/>
      <c r="N25" s="480"/>
      <c r="O25" s="480"/>
      <c r="P25" s="480"/>
      <c r="Q25" s="480"/>
      <c r="R25" s="480"/>
      <c r="S25" s="480"/>
      <c r="T25" s="480"/>
      <c r="U25" s="480"/>
      <c r="V25" s="480"/>
      <c r="W25" s="480"/>
    </row>
    <row r="26" spans="1:23" ht="12.75" customHeight="1" x14ac:dyDescent="0.35">
      <c r="A26" s="182" t="s">
        <v>85</v>
      </c>
      <c r="B26" s="182"/>
      <c r="C26" s="63">
        <f t="shared" si="2"/>
        <v>166</v>
      </c>
      <c r="D26" s="181">
        <f t="shared" si="3"/>
        <v>55</v>
      </c>
      <c r="E26" s="181">
        <f t="shared" si="4"/>
        <v>111</v>
      </c>
      <c r="F26" s="63">
        <f t="shared" si="0"/>
        <v>166</v>
      </c>
      <c r="G26" s="181">
        <v>55</v>
      </c>
      <c r="H26" s="181">
        <v>111</v>
      </c>
      <c r="I26" s="63">
        <f t="shared" si="1"/>
        <v>0</v>
      </c>
      <c r="J26" s="181">
        <v>0</v>
      </c>
      <c r="K26" s="181">
        <v>0</v>
      </c>
      <c r="L26" s="478"/>
      <c r="M26" s="478"/>
      <c r="N26" s="480"/>
      <c r="O26" s="480"/>
      <c r="P26" s="480"/>
      <c r="Q26" s="480"/>
      <c r="R26" s="480"/>
      <c r="S26" s="480"/>
      <c r="T26" s="480"/>
      <c r="U26" s="480"/>
      <c r="V26" s="480"/>
      <c r="W26" s="480"/>
    </row>
    <row r="27" spans="1:23" ht="12.75" customHeight="1" x14ac:dyDescent="0.35">
      <c r="A27" s="182" t="s">
        <v>86</v>
      </c>
      <c r="B27" s="182"/>
      <c r="C27" s="63">
        <f t="shared" si="2"/>
        <v>103</v>
      </c>
      <c r="D27" s="181">
        <f t="shared" si="3"/>
        <v>41</v>
      </c>
      <c r="E27" s="181">
        <f t="shared" si="4"/>
        <v>62</v>
      </c>
      <c r="F27" s="63">
        <f t="shared" si="0"/>
        <v>100</v>
      </c>
      <c r="G27" s="181">
        <v>40</v>
      </c>
      <c r="H27" s="181">
        <v>60</v>
      </c>
      <c r="I27" s="63">
        <f t="shared" si="1"/>
        <v>3</v>
      </c>
      <c r="J27" s="181">
        <v>1</v>
      </c>
      <c r="K27" s="181">
        <v>2</v>
      </c>
      <c r="L27" s="478"/>
      <c r="M27" s="478"/>
      <c r="N27" s="480"/>
      <c r="O27" s="480"/>
      <c r="P27" s="480"/>
      <c r="Q27" s="480"/>
      <c r="R27" s="480"/>
      <c r="S27" s="480"/>
      <c r="T27" s="480"/>
      <c r="U27" s="480"/>
      <c r="V27" s="480"/>
      <c r="W27" s="480"/>
    </row>
    <row r="28" spans="1:23" ht="12.75" customHeight="1" x14ac:dyDescent="0.35">
      <c r="A28" s="182" t="s">
        <v>87</v>
      </c>
      <c r="B28" s="182"/>
      <c r="C28" s="63">
        <f t="shared" si="2"/>
        <v>85</v>
      </c>
      <c r="D28" s="181">
        <f t="shared" si="3"/>
        <v>29</v>
      </c>
      <c r="E28" s="181">
        <f t="shared" si="4"/>
        <v>56</v>
      </c>
      <c r="F28" s="63">
        <f t="shared" si="0"/>
        <v>85</v>
      </c>
      <c r="G28" s="181">
        <v>29</v>
      </c>
      <c r="H28" s="181">
        <v>56</v>
      </c>
      <c r="I28" s="63">
        <f t="shared" si="1"/>
        <v>0</v>
      </c>
      <c r="J28" s="181">
        <v>0</v>
      </c>
      <c r="K28" s="181">
        <v>0</v>
      </c>
      <c r="L28" s="478"/>
      <c r="M28" s="478"/>
      <c r="N28" s="480"/>
      <c r="O28" s="480"/>
      <c r="P28" s="480"/>
      <c r="Q28" s="480"/>
      <c r="R28" s="480"/>
      <c r="S28" s="480"/>
      <c r="T28" s="480"/>
      <c r="U28" s="480"/>
      <c r="V28" s="480"/>
      <c r="W28" s="480"/>
    </row>
    <row r="29" spans="1:23" ht="12.75" customHeight="1" x14ac:dyDescent="0.35">
      <c r="A29" s="182" t="s">
        <v>88</v>
      </c>
      <c r="B29" s="182"/>
      <c r="C29" s="63">
        <f t="shared" si="2"/>
        <v>125</v>
      </c>
      <c r="D29" s="181">
        <f t="shared" si="3"/>
        <v>51</v>
      </c>
      <c r="E29" s="181">
        <f t="shared" si="4"/>
        <v>74</v>
      </c>
      <c r="F29" s="63">
        <f t="shared" si="0"/>
        <v>125</v>
      </c>
      <c r="G29" s="181">
        <v>51</v>
      </c>
      <c r="H29" s="181">
        <v>74</v>
      </c>
      <c r="I29" s="63">
        <f t="shared" si="1"/>
        <v>0</v>
      </c>
      <c r="J29" s="181">
        <v>0</v>
      </c>
      <c r="K29" s="181">
        <v>0</v>
      </c>
      <c r="L29" s="478"/>
      <c r="M29" s="478"/>
      <c r="N29" s="480"/>
      <c r="O29" s="480"/>
      <c r="P29" s="480"/>
      <c r="Q29" s="480"/>
      <c r="R29" s="480"/>
      <c r="S29" s="480"/>
      <c r="T29" s="480"/>
      <c r="U29" s="480"/>
      <c r="V29" s="480"/>
      <c r="W29" s="480"/>
    </row>
    <row r="30" spans="1:23" ht="12.75" customHeight="1" x14ac:dyDescent="0.35">
      <c r="A30" s="182" t="s">
        <v>89</v>
      </c>
      <c r="B30" s="182"/>
      <c r="C30" s="63">
        <f t="shared" si="2"/>
        <v>24</v>
      </c>
      <c r="D30" s="181">
        <f t="shared" si="3"/>
        <v>11</v>
      </c>
      <c r="E30" s="181">
        <f t="shared" si="4"/>
        <v>13</v>
      </c>
      <c r="F30" s="63">
        <f t="shared" si="0"/>
        <v>24</v>
      </c>
      <c r="G30" s="181">
        <v>11</v>
      </c>
      <c r="H30" s="181">
        <v>13</v>
      </c>
      <c r="I30" s="63">
        <f t="shared" si="1"/>
        <v>0</v>
      </c>
      <c r="J30" s="181">
        <v>0</v>
      </c>
      <c r="K30" s="181">
        <v>0</v>
      </c>
      <c r="L30" s="478"/>
      <c r="M30" s="478"/>
      <c r="N30" s="480"/>
      <c r="O30" s="480"/>
      <c r="P30" s="480"/>
      <c r="Q30" s="480"/>
      <c r="R30" s="480"/>
      <c r="S30" s="480"/>
      <c r="T30" s="480"/>
      <c r="U30" s="480"/>
      <c r="V30" s="480"/>
      <c r="W30" s="480"/>
    </row>
    <row r="31" spans="1:23" ht="21.75" customHeight="1" x14ac:dyDescent="0.35">
      <c r="A31" s="1387" t="s">
        <v>2012</v>
      </c>
      <c r="B31" s="1387"/>
      <c r="C31" s="1387"/>
      <c r="D31" s="1387"/>
      <c r="E31" s="1387"/>
      <c r="F31" s="1387"/>
      <c r="G31" s="1387"/>
      <c r="H31" s="1387"/>
      <c r="I31" s="1387"/>
      <c r="J31" s="1387"/>
      <c r="K31" s="1387"/>
      <c r="L31" s="478"/>
      <c r="M31" s="478"/>
      <c r="N31" s="480"/>
      <c r="O31" s="480"/>
      <c r="P31" s="480"/>
      <c r="Q31" s="480"/>
      <c r="R31" s="480"/>
      <c r="S31" s="480"/>
      <c r="T31" s="480"/>
      <c r="U31" s="480"/>
      <c r="V31" s="480"/>
      <c r="W31" s="480"/>
    </row>
    <row r="32" spans="1:23" ht="20.25" customHeight="1" x14ac:dyDescent="0.35">
      <c r="A32" s="68" t="s">
        <v>395</v>
      </c>
      <c r="B32" s="116"/>
      <c r="L32" s="478"/>
      <c r="M32" s="478"/>
      <c r="N32" s="480"/>
      <c r="O32" s="480"/>
      <c r="P32" s="480"/>
      <c r="Q32" s="480"/>
      <c r="R32" s="480"/>
      <c r="S32" s="480"/>
      <c r="T32" s="480"/>
      <c r="U32" s="480"/>
      <c r="V32" s="480"/>
      <c r="W32" s="480"/>
    </row>
    <row r="33" spans="12:23" ht="12.75" customHeight="1" x14ac:dyDescent="0.35">
      <c r="L33" s="478"/>
      <c r="M33" s="478"/>
      <c r="N33" s="480"/>
      <c r="O33" s="480"/>
      <c r="P33" s="480"/>
      <c r="Q33" s="480"/>
      <c r="R33" s="480"/>
      <c r="S33" s="480"/>
      <c r="T33" s="480"/>
      <c r="U33" s="480"/>
      <c r="V33" s="480"/>
      <c r="W33" s="480"/>
    </row>
    <row r="34" spans="12:23" ht="12.75" customHeight="1" x14ac:dyDescent="0.35">
      <c r="L34" s="478"/>
      <c r="M34" s="478"/>
      <c r="N34" s="480"/>
      <c r="O34" s="480"/>
      <c r="P34" s="480"/>
      <c r="Q34" s="480"/>
      <c r="R34" s="480"/>
      <c r="S34" s="480"/>
      <c r="T34" s="480"/>
      <c r="U34" s="480"/>
      <c r="V34" s="480"/>
      <c r="W34" s="480"/>
    </row>
    <row r="35" spans="12:23" ht="12.75" customHeight="1" x14ac:dyDescent="0.35">
      <c r="L35" s="478"/>
      <c r="M35" s="478"/>
      <c r="N35" s="480"/>
      <c r="O35" s="480"/>
      <c r="P35" s="480"/>
      <c r="Q35" s="480"/>
      <c r="R35" s="480"/>
      <c r="S35" s="480"/>
      <c r="T35" s="480"/>
      <c r="U35" s="480"/>
      <c r="V35" s="480"/>
      <c r="W35" s="480"/>
    </row>
    <row r="36" spans="12:23" ht="12.75" customHeight="1" x14ac:dyDescent="0.35">
      <c r="L36" s="478"/>
      <c r="M36" s="478"/>
      <c r="N36" s="480"/>
      <c r="O36" s="480"/>
      <c r="P36" s="480"/>
      <c r="Q36" s="480"/>
      <c r="R36" s="480"/>
      <c r="S36" s="480"/>
      <c r="T36" s="480"/>
      <c r="U36" s="480"/>
      <c r="V36" s="480"/>
      <c r="W36" s="480"/>
    </row>
    <row r="37" spans="12:23" ht="12.75" customHeight="1" x14ac:dyDescent="0.35">
      <c r="L37" s="478"/>
      <c r="M37" s="478"/>
      <c r="N37" s="480"/>
      <c r="O37" s="480"/>
      <c r="P37" s="480"/>
      <c r="Q37" s="480"/>
      <c r="R37" s="480"/>
      <c r="S37" s="480"/>
      <c r="T37" s="480"/>
      <c r="U37" s="480"/>
      <c r="V37" s="480"/>
      <c r="W37" s="480"/>
    </row>
    <row r="38" spans="12:23" ht="12.75" customHeight="1" x14ac:dyDescent="0.35">
      <c r="L38" s="38"/>
      <c r="M38" s="480"/>
      <c r="N38" s="480"/>
      <c r="O38" s="480"/>
      <c r="P38" s="480"/>
      <c r="Q38" s="480"/>
      <c r="R38" s="480"/>
      <c r="S38" s="480"/>
      <c r="T38" s="480"/>
      <c r="U38" s="480"/>
      <c r="V38" s="480"/>
      <c r="W38" s="480"/>
    </row>
    <row r="39" spans="12:23" ht="12.75" customHeight="1" x14ac:dyDescent="0.35">
      <c r="L39" s="38"/>
      <c r="M39" s="478"/>
      <c r="N39" s="480"/>
      <c r="O39" s="480"/>
      <c r="P39" s="480"/>
      <c r="Q39" s="480"/>
      <c r="R39" s="480"/>
      <c r="S39" s="480"/>
      <c r="T39" s="480"/>
      <c r="U39" s="480"/>
      <c r="V39" s="480"/>
      <c r="W39" s="480"/>
    </row>
    <row r="40" spans="12:23" ht="12.75" customHeight="1" x14ac:dyDescent="0.35">
      <c r="L40" s="105"/>
      <c r="M40" s="105"/>
      <c r="N40" s="105"/>
      <c r="O40" s="105"/>
      <c r="P40" s="105"/>
      <c r="Q40" s="105"/>
      <c r="R40" s="105"/>
      <c r="S40" s="105"/>
      <c r="T40" s="105"/>
      <c r="U40" s="105"/>
      <c r="V40" s="105"/>
      <c r="W40" s="105"/>
    </row>
    <row r="41" spans="12:23" ht="12.75" customHeight="1" x14ac:dyDescent="0.35">
      <c r="L41" s="105"/>
      <c r="M41" s="105"/>
      <c r="N41" s="105"/>
      <c r="O41" s="105"/>
      <c r="P41" s="105"/>
      <c r="Q41" s="105"/>
      <c r="R41" s="105"/>
      <c r="S41" s="105"/>
      <c r="T41" s="105"/>
      <c r="U41" s="105"/>
      <c r="V41" s="105"/>
      <c r="W41" s="105"/>
    </row>
    <row r="42" spans="12:23" ht="12.75" customHeight="1" x14ac:dyDescent="0.35">
      <c r="L42" s="105"/>
      <c r="M42" s="105"/>
      <c r="N42" s="105"/>
      <c r="O42" s="105"/>
      <c r="P42" s="105"/>
      <c r="Q42" s="105"/>
      <c r="R42" s="105"/>
      <c r="S42" s="105"/>
      <c r="T42" s="105"/>
      <c r="U42" s="105"/>
      <c r="V42" s="105"/>
      <c r="W42" s="105"/>
    </row>
    <row r="43" spans="12:23" ht="12.75" customHeight="1" x14ac:dyDescent="0.35">
      <c r="L43" s="1378"/>
      <c r="M43" s="1378"/>
      <c r="N43" s="1378"/>
      <c r="O43" s="1378"/>
      <c r="P43" s="1378"/>
      <c r="Q43" s="1378"/>
      <c r="R43" s="1378"/>
      <c r="S43" s="1378"/>
      <c r="T43" s="1378"/>
      <c r="U43" s="1378"/>
      <c r="V43" s="1378"/>
      <c r="W43" s="1378"/>
    </row>
    <row r="44" spans="12:23" ht="12.75" customHeight="1" x14ac:dyDescent="0.35">
      <c r="L44" s="477"/>
      <c r="M44" s="477"/>
      <c r="N44" s="477"/>
      <c r="O44" s="477"/>
      <c r="P44" s="477"/>
      <c r="Q44" s="477"/>
      <c r="R44" s="477"/>
      <c r="S44" s="477"/>
      <c r="T44" s="477"/>
      <c r="U44" s="477"/>
      <c r="V44" s="477"/>
      <c r="W44" s="477"/>
    </row>
    <row r="45" spans="12:23" ht="12.75" customHeight="1" x14ac:dyDescent="0.35">
      <c r="L45" s="38"/>
      <c r="M45" s="38"/>
      <c r="N45" s="38"/>
      <c r="O45" s="38"/>
      <c r="P45" s="38"/>
      <c r="Q45" s="38"/>
      <c r="R45" s="38"/>
      <c r="S45" s="38"/>
      <c r="T45" s="38"/>
      <c r="U45" s="38"/>
      <c r="V45" s="38"/>
      <c r="W45" s="38"/>
    </row>
    <row r="46" spans="12:23" ht="12.75" customHeight="1" x14ac:dyDescent="0.35">
      <c r="L46" s="1378"/>
      <c r="M46" s="1378"/>
      <c r="N46" s="1378"/>
      <c r="O46" s="1378"/>
      <c r="P46" s="1378"/>
      <c r="Q46" s="1378"/>
      <c r="R46" s="1378"/>
      <c r="S46" s="1378"/>
      <c r="T46" s="1378"/>
      <c r="U46" s="1378"/>
      <c r="V46" s="1378"/>
      <c r="W46" s="1378"/>
    </row>
    <row r="47" spans="12:23" ht="12.75" customHeight="1" x14ac:dyDescent="0.35">
      <c r="L47" s="38"/>
      <c r="M47" s="480"/>
      <c r="N47" s="38"/>
      <c r="O47" s="38"/>
      <c r="P47" s="38"/>
      <c r="Q47" s="38"/>
      <c r="R47" s="38"/>
      <c r="S47" s="38"/>
      <c r="T47" s="38"/>
      <c r="U47" s="38"/>
      <c r="V47" s="38"/>
      <c r="W47" s="38"/>
    </row>
    <row r="48" spans="12:23" ht="12.75" customHeight="1" x14ac:dyDescent="0.35">
      <c r="L48" s="38"/>
      <c r="M48" s="486"/>
      <c r="N48" s="486"/>
      <c r="O48" s="486"/>
      <c r="P48" s="486"/>
      <c r="Q48" s="486"/>
      <c r="R48" s="486"/>
      <c r="S48" s="486"/>
      <c r="T48" s="486"/>
      <c r="U48" s="486"/>
      <c r="V48" s="486"/>
      <c r="W48" s="486"/>
    </row>
    <row r="49" spans="12:27" ht="12.75" customHeight="1" x14ac:dyDescent="0.35">
      <c r="L49" s="480"/>
      <c r="M49" s="486"/>
      <c r="N49" s="486"/>
      <c r="O49" s="486"/>
      <c r="P49" s="486"/>
      <c r="Q49" s="486"/>
      <c r="R49" s="486"/>
      <c r="S49" s="486"/>
      <c r="T49" s="486"/>
      <c r="U49" s="1412"/>
      <c r="V49" s="1412"/>
      <c r="W49" s="1412"/>
    </row>
    <row r="50" spans="12:27" ht="12.75" customHeight="1" x14ac:dyDescent="0.35">
      <c r="L50" s="480"/>
      <c r="M50" s="487"/>
      <c r="N50" s="477"/>
      <c r="O50" s="477"/>
      <c r="P50" s="477"/>
      <c r="Q50" s="477"/>
      <c r="R50" s="1378"/>
      <c r="S50" s="1378"/>
      <c r="T50" s="1378"/>
      <c r="U50" s="1378"/>
      <c r="V50" s="1378"/>
      <c r="W50" s="1378"/>
    </row>
    <row r="51" spans="12:27" ht="12.75" customHeight="1" x14ac:dyDescent="0.35">
      <c r="L51" s="1411"/>
      <c r="M51" s="1411"/>
      <c r="N51" s="1411"/>
      <c r="O51" s="1411"/>
      <c r="P51" s="1411"/>
      <c r="Q51" s="1411"/>
      <c r="R51" s="1411"/>
      <c r="S51" s="1411"/>
      <c r="T51" s="1411"/>
      <c r="U51" s="1411"/>
      <c r="V51" s="1411"/>
      <c r="W51" s="1411"/>
      <c r="X51" s="489"/>
      <c r="Y51" s="489"/>
      <c r="Z51" s="489"/>
      <c r="AA51" s="489"/>
    </row>
    <row r="52" spans="12:27" ht="12.75" customHeight="1" x14ac:dyDescent="0.35">
      <c r="L52" s="1411"/>
      <c r="M52" s="1411"/>
      <c r="N52" s="1411"/>
      <c r="O52" s="1411"/>
      <c r="P52" s="1411"/>
      <c r="Q52" s="481"/>
      <c r="R52" s="1411"/>
      <c r="S52" s="1411"/>
      <c r="T52" s="1411"/>
      <c r="U52" s="1411"/>
      <c r="V52" s="1411"/>
      <c r="W52" s="1411"/>
      <c r="X52" s="489"/>
      <c r="Y52" s="489"/>
      <c r="Z52" s="489"/>
      <c r="AA52" s="489"/>
    </row>
    <row r="53" spans="12:27" ht="12.75" customHeight="1" x14ac:dyDescent="0.35">
      <c r="L53" s="1411"/>
      <c r="M53" s="1411"/>
      <c r="N53" s="1411"/>
      <c r="O53" s="1411"/>
      <c r="P53" s="1411"/>
      <c r="Q53" s="481"/>
      <c r="R53" s="1411"/>
      <c r="S53" s="1411"/>
      <c r="T53" s="1411"/>
      <c r="U53" s="1411"/>
      <c r="V53" s="1411"/>
      <c r="W53" s="1411"/>
      <c r="X53" s="489"/>
      <c r="Y53" s="489"/>
      <c r="Z53" s="489"/>
      <c r="AA53" s="489"/>
    </row>
    <row r="54" spans="12:27" ht="12.75" customHeight="1" x14ac:dyDescent="0.35">
      <c r="L54" s="1411"/>
      <c r="M54" s="1411"/>
      <c r="N54" s="481"/>
      <c r="O54" s="481"/>
      <c r="P54" s="1411"/>
      <c r="Q54" s="481"/>
      <c r="R54" s="1411"/>
      <c r="S54" s="1411"/>
      <c r="T54" s="1411"/>
      <c r="U54" s="1411"/>
      <c r="V54" s="1411"/>
      <c r="W54" s="1411"/>
      <c r="X54" s="489"/>
      <c r="Y54" s="489"/>
      <c r="Z54" s="489"/>
      <c r="AA54" s="489"/>
    </row>
    <row r="55" spans="12:27" ht="12.75" customHeight="1" x14ac:dyDescent="0.35">
      <c r="L55" s="482"/>
      <c r="M55" s="482"/>
      <c r="N55" s="482"/>
      <c r="O55" s="482"/>
      <c r="P55" s="482"/>
      <c r="Q55" s="482"/>
      <c r="R55" s="482"/>
      <c r="S55" s="482"/>
      <c r="T55" s="482"/>
      <c r="U55" s="482"/>
      <c r="V55" s="482"/>
      <c r="W55" s="482"/>
      <c r="X55" s="489"/>
      <c r="Y55" s="489"/>
      <c r="Z55" s="489"/>
      <c r="AA55" s="489"/>
    </row>
    <row r="56" spans="12:27" ht="12.75" customHeight="1" x14ac:dyDescent="0.35">
      <c r="L56" s="483"/>
      <c r="M56" s="483"/>
      <c r="N56" s="488"/>
      <c r="O56" s="488"/>
      <c r="P56" s="488"/>
      <c r="Q56" s="488"/>
      <c r="R56" s="488"/>
      <c r="S56" s="488"/>
      <c r="T56" s="488"/>
      <c r="U56" s="488"/>
      <c r="V56" s="488"/>
      <c r="W56" s="488"/>
      <c r="X56" s="489"/>
      <c r="Y56" s="489"/>
      <c r="Z56" s="489"/>
      <c r="AA56" s="489"/>
    </row>
    <row r="57" spans="12:27" ht="12.75" customHeight="1" x14ac:dyDescent="0.35">
      <c r="L57" s="483"/>
      <c r="M57" s="483"/>
      <c r="N57" s="488"/>
      <c r="O57" s="488"/>
      <c r="P57" s="488"/>
      <c r="Q57" s="488"/>
      <c r="R57" s="488"/>
      <c r="S57" s="488"/>
      <c r="T57" s="488"/>
      <c r="U57" s="488"/>
      <c r="V57" s="488"/>
      <c r="W57" s="488"/>
      <c r="X57" s="489"/>
      <c r="Y57" s="489"/>
      <c r="Z57" s="489"/>
      <c r="AA57" s="489"/>
    </row>
    <row r="58" spans="12:27" ht="12.75" customHeight="1" x14ac:dyDescent="0.35">
      <c r="L58" s="479"/>
      <c r="M58" s="479"/>
      <c r="N58" s="484"/>
      <c r="O58" s="484"/>
      <c r="P58" s="484"/>
      <c r="Q58" s="484"/>
      <c r="R58" s="484"/>
      <c r="S58" s="484"/>
      <c r="T58" s="484"/>
      <c r="U58" s="484"/>
      <c r="V58" s="484"/>
      <c r="W58" s="484"/>
    </row>
    <row r="59" spans="12:27" ht="12.75" customHeight="1" x14ac:dyDescent="0.35">
      <c r="L59" s="479"/>
      <c r="M59" s="479"/>
      <c r="N59" s="484"/>
      <c r="O59" s="484"/>
      <c r="P59" s="484"/>
      <c r="Q59" s="484"/>
      <c r="R59" s="484"/>
      <c r="S59" s="484"/>
      <c r="T59" s="484"/>
      <c r="U59" s="484"/>
      <c r="V59" s="484"/>
      <c r="W59" s="484"/>
    </row>
    <row r="60" spans="12:27" ht="12.75" customHeight="1" x14ac:dyDescent="0.35">
      <c r="L60" s="479"/>
      <c r="M60" s="479"/>
      <c r="N60" s="484"/>
      <c r="O60" s="484"/>
      <c r="P60" s="484"/>
      <c r="Q60" s="484"/>
      <c r="R60" s="484"/>
      <c r="S60" s="484"/>
      <c r="T60" s="484"/>
      <c r="U60" s="484"/>
      <c r="V60" s="484"/>
      <c r="W60" s="484"/>
    </row>
    <row r="61" spans="12:27" ht="12.75" customHeight="1" x14ac:dyDescent="0.35">
      <c r="L61" s="478"/>
      <c r="M61" s="478"/>
      <c r="N61" s="480"/>
      <c r="O61" s="480"/>
      <c r="P61" s="480"/>
      <c r="Q61" s="480"/>
      <c r="R61" s="480"/>
      <c r="S61" s="480"/>
      <c r="T61" s="480"/>
      <c r="U61" s="480"/>
      <c r="V61" s="480"/>
      <c r="W61" s="480"/>
    </row>
    <row r="62" spans="12:27" ht="12.75" customHeight="1" x14ac:dyDescent="0.35">
      <c r="L62" s="478"/>
      <c r="M62" s="478"/>
      <c r="N62" s="480"/>
      <c r="O62" s="480"/>
      <c r="P62" s="480"/>
      <c r="Q62" s="480"/>
      <c r="R62" s="480"/>
      <c r="S62" s="480"/>
      <c r="T62" s="480"/>
      <c r="U62" s="480"/>
      <c r="V62" s="480"/>
      <c r="W62" s="480"/>
    </row>
    <row r="63" spans="12:27" ht="12.75" customHeight="1" x14ac:dyDescent="0.35">
      <c r="L63" s="478"/>
      <c r="M63" s="478"/>
      <c r="N63" s="480"/>
      <c r="O63" s="480"/>
      <c r="P63" s="480"/>
      <c r="Q63" s="480"/>
      <c r="R63" s="480"/>
      <c r="S63" s="480"/>
      <c r="T63" s="480"/>
      <c r="U63" s="480"/>
      <c r="V63" s="480"/>
      <c r="W63" s="480"/>
    </row>
    <row r="64" spans="12:27" ht="12.75" customHeight="1" x14ac:dyDescent="0.35">
      <c r="L64" s="478"/>
      <c r="M64" s="478"/>
      <c r="N64" s="480"/>
      <c r="O64" s="480"/>
      <c r="P64" s="480"/>
      <c r="Q64" s="480"/>
      <c r="R64" s="480"/>
      <c r="S64" s="480"/>
      <c r="T64" s="480"/>
      <c r="U64" s="480"/>
      <c r="V64" s="480"/>
      <c r="W64" s="480"/>
    </row>
    <row r="65" spans="12:23" ht="12.75" customHeight="1" x14ac:dyDescent="0.35">
      <c r="L65" s="478"/>
      <c r="M65" s="478"/>
      <c r="N65" s="480"/>
      <c r="O65" s="480"/>
      <c r="P65" s="480"/>
      <c r="Q65" s="480"/>
      <c r="R65" s="480"/>
      <c r="S65" s="480"/>
      <c r="T65" s="480"/>
      <c r="U65" s="480"/>
      <c r="V65" s="480"/>
      <c r="W65" s="480"/>
    </row>
    <row r="66" spans="12:23" ht="12.75" customHeight="1" x14ac:dyDescent="0.35">
      <c r="L66" s="479"/>
      <c r="M66" s="485"/>
      <c r="N66" s="484"/>
      <c r="O66" s="484"/>
      <c r="P66" s="484"/>
      <c r="Q66" s="484"/>
      <c r="R66" s="484"/>
      <c r="S66" s="484"/>
      <c r="T66" s="484"/>
      <c r="U66" s="484"/>
      <c r="V66" s="484"/>
      <c r="W66" s="484"/>
    </row>
    <row r="67" spans="12:23" ht="12.75" customHeight="1" x14ac:dyDescent="0.35">
      <c r="L67" s="479"/>
      <c r="M67" s="485"/>
      <c r="N67" s="484"/>
      <c r="O67" s="484"/>
      <c r="P67" s="484"/>
      <c r="Q67" s="484"/>
      <c r="R67" s="484"/>
      <c r="S67" s="484"/>
      <c r="T67" s="484"/>
      <c r="U67" s="484"/>
      <c r="V67" s="484"/>
      <c r="W67" s="484"/>
    </row>
    <row r="68" spans="12:23" ht="12.75" customHeight="1" x14ac:dyDescent="0.35">
      <c r="L68" s="479"/>
      <c r="M68" s="485"/>
      <c r="N68" s="484"/>
      <c r="O68" s="484"/>
      <c r="P68" s="484"/>
      <c r="Q68" s="484"/>
      <c r="R68" s="484"/>
      <c r="S68" s="484"/>
      <c r="T68" s="484"/>
      <c r="U68" s="484"/>
      <c r="V68" s="484"/>
      <c r="W68" s="484"/>
    </row>
    <row r="69" spans="12:23" ht="12.75" customHeight="1" x14ac:dyDescent="0.35">
      <c r="L69" s="478"/>
      <c r="M69" s="478"/>
      <c r="N69" s="480"/>
      <c r="O69" s="480"/>
      <c r="P69" s="480"/>
      <c r="Q69" s="480"/>
      <c r="R69" s="480"/>
      <c r="S69" s="480"/>
      <c r="T69" s="480"/>
      <c r="U69" s="480"/>
      <c r="V69" s="480"/>
      <c r="W69" s="480"/>
    </row>
    <row r="70" spans="12:23" ht="12.75" customHeight="1" x14ac:dyDescent="0.35">
      <c r="L70" s="478"/>
      <c r="M70" s="478"/>
      <c r="N70" s="480"/>
      <c r="O70" s="480"/>
      <c r="P70" s="480"/>
      <c r="Q70" s="480"/>
      <c r="R70" s="480"/>
      <c r="S70" s="480"/>
      <c r="T70" s="480"/>
      <c r="U70" s="480"/>
      <c r="V70" s="480"/>
      <c r="W70" s="480"/>
    </row>
    <row r="71" spans="12:23" ht="12.75" customHeight="1" x14ac:dyDescent="0.35">
      <c r="L71" s="478"/>
      <c r="M71" s="478"/>
      <c r="N71" s="480"/>
      <c r="O71" s="480"/>
      <c r="P71" s="480"/>
      <c r="Q71" s="480"/>
      <c r="R71" s="480"/>
      <c r="S71" s="480"/>
      <c r="T71" s="480"/>
      <c r="U71" s="480"/>
      <c r="V71" s="480"/>
      <c r="W71" s="480"/>
    </row>
    <row r="72" spans="12:23" ht="12.75" customHeight="1" x14ac:dyDescent="0.35">
      <c r="L72" s="478"/>
      <c r="M72" s="478"/>
      <c r="N72" s="480"/>
      <c r="O72" s="480"/>
      <c r="P72" s="480"/>
      <c r="Q72" s="480"/>
      <c r="R72" s="480"/>
      <c r="S72" s="480"/>
      <c r="T72" s="480"/>
      <c r="U72" s="480"/>
      <c r="V72" s="480"/>
      <c r="W72" s="480"/>
    </row>
    <row r="73" spans="12:23" ht="12.75" customHeight="1" x14ac:dyDescent="0.35">
      <c r="L73" s="478"/>
      <c r="M73" s="478"/>
      <c r="N73" s="480"/>
      <c r="O73" s="480"/>
      <c r="P73" s="480"/>
      <c r="Q73" s="480"/>
      <c r="R73" s="480"/>
      <c r="S73" s="480"/>
      <c r="T73" s="480"/>
      <c r="U73" s="480"/>
      <c r="V73" s="480"/>
      <c r="W73" s="480"/>
    </row>
    <row r="74" spans="12:23" ht="12.75" customHeight="1" x14ac:dyDescent="0.35">
      <c r="L74" s="478"/>
      <c r="M74" s="478"/>
      <c r="N74" s="480"/>
      <c r="O74" s="480"/>
      <c r="P74" s="480"/>
      <c r="Q74" s="480"/>
      <c r="R74" s="480"/>
      <c r="S74" s="480"/>
      <c r="T74" s="480"/>
      <c r="U74" s="480"/>
      <c r="V74" s="480"/>
      <c r="W74" s="480"/>
    </row>
    <row r="75" spans="12:23" ht="12.75" customHeight="1" x14ac:dyDescent="0.35">
      <c r="L75" s="478"/>
      <c r="M75" s="478"/>
      <c r="N75" s="480"/>
      <c r="O75" s="480"/>
      <c r="P75" s="480"/>
      <c r="Q75" s="480"/>
      <c r="R75" s="480"/>
      <c r="S75" s="480"/>
      <c r="T75" s="480"/>
      <c r="U75" s="480"/>
      <c r="V75" s="480"/>
      <c r="W75" s="480"/>
    </row>
    <row r="76" spans="12:23" ht="12.75" customHeight="1" x14ac:dyDescent="0.35">
      <c r="L76" s="478"/>
      <c r="M76" s="478"/>
      <c r="N76" s="480"/>
      <c r="O76" s="480"/>
      <c r="P76" s="480"/>
      <c r="Q76" s="480"/>
      <c r="R76" s="480"/>
      <c r="S76" s="480"/>
      <c r="T76" s="480"/>
      <c r="U76" s="480"/>
      <c r="V76" s="480"/>
      <c r="W76" s="480"/>
    </row>
    <row r="77" spans="12:23" ht="12.75" customHeight="1" x14ac:dyDescent="0.35">
      <c r="L77" s="478"/>
      <c r="M77" s="478"/>
      <c r="N77" s="480"/>
      <c r="O77" s="480"/>
      <c r="P77" s="480"/>
      <c r="Q77" s="480"/>
      <c r="R77" s="480"/>
      <c r="S77" s="480"/>
      <c r="T77" s="480"/>
      <c r="U77" s="480"/>
      <c r="V77" s="480"/>
      <c r="W77" s="480"/>
    </row>
    <row r="78" spans="12:23" ht="12.75" customHeight="1" x14ac:dyDescent="0.35">
      <c r="L78" s="478"/>
      <c r="M78" s="478"/>
      <c r="N78" s="480"/>
      <c r="O78" s="480"/>
      <c r="P78" s="480"/>
      <c r="Q78" s="480"/>
      <c r="R78" s="480"/>
      <c r="S78" s="480"/>
      <c r="T78" s="480"/>
      <c r="U78" s="480"/>
      <c r="V78" s="480"/>
      <c r="W78" s="480"/>
    </row>
    <row r="79" spans="12:23" ht="12.75" customHeight="1" x14ac:dyDescent="0.35">
      <c r="L79" s="478"/>
      <c r="M79" s="478"/>
      <c r="N79" s="480"/>
      <c r="O79" s="480"/>
      <c r="P79" s="480"/>
      <c r="Q79" s="480"/>
      <c r="R79" s="480"/>
      <c r="S79" s="480"/>
      <c r="T79" s="480"/>
      <c r="U79" s="480"/>
      <c r="V79" s="480"/>
      <c r="W79" s="480"/>
    </row>
    <row r="80" spans="12:23" ht="12.75" customHeight="1" x14ac:dyDescent="0.35">
      <c r="L80" s="478"/>
      <c r="M80" s="478"/>
      <c r="N80" s="480"/>
      <c r="O80" s="480"/>
      <c r="P80" s="480"/>
      <c r="Q80" s="480"/>
      <c r="R80" s="480"/>
      <c r="S80" s="480"/>
      <c r="T80" s="480"/>
      <c r="U80" s="480"/>
      <c r="V80" s="480"/>
      <c r="W80" s="480"/>
    </row>
    <row r="81" spans="12:23" ht="12.75" customHeight="1" x14ac:dyDescent="0.35">
      <c r="L81" s="478"/>
      <c r="M81" s="478"/>
      <c r="N81" s="480"/>
      <c r="O81" s="480"/>
      <c r="P81" s="480"/>
      <c r="Q81" s="480"/>
      <c r="R81" s="480"/>
      <c r="S81" s="480"/>
      <c r="T81" s="480"/>
      <c r="U81" s="480"/>
      <c r="V81" s="480"/>
      <c r="W81" s="480"/>
    </row>
    <row r="82" spans="12:23" ht="12.75" customHeight="1" x14ac:dyDescent="0.35">
      <c r="L82" s="478"/>
      <c r="M82" s="478"/>
      <c r="N82" s="480"/>
      <c r="O82" s="480"/>
      <c r="P82" s="480"/>
      <c r="Q82" s="480"/>
      <c r="R82" s="480"/>
      <c r="S82" s="480"/>
      <c r="T82" s="480"/>
      <c r="U82" s="480"/>
      <c r="V82" s="480"/>
      <c r="W82" s="480"/>
    </row>
    <row r="83" spans="12:23" ht="12.75" customHeight="1" x14ac:dyDescent="0.35">
      <c r="L83" s="478"/>
      <c r="M83" s="478"/>
      <c r="N83" s="480"/>
      <c r="O83" s="480"/>
      <c r="P83" s="480"/>
      <c r="Q83" s="480"/>
      <c r="R83" s="480"/>
      <c r="S83" s="480"/>
      <c r="T83" s="480"/>
      <c r="U83" s="480"/>
      <c r="V83" s="480"/>
      <c r="W83" s="480"/>
    </row>
    <row r="84" spans="12:23" ht="12.75" customHeight="1" x14ac:dyDescent="0.35">
      <c r="L84" s="478"/>
      <c r="M84" s="478"/>
      <c r="N84" s="480"/>
      <c r="O84" s="480"/>
      <c r="P84" s="480"/>
      <c r="Q84" s="480"/>
      <c r="R84" s="480"/>
      <c r="S84" s="480"/>
      <c r="T84" s="480"/>
      <c r="U84" s="480"/>
      <c r="V84" s="480"/>
      <c r="W84" s="480"/>
    </row>
    <row r="85" spans="12:23" ht="12.75" customHeight="1" x14ac:dyDescent="0.35">
      <c r="L85" s="478"/>
      <c r="M85" s="478"/>
      <c r="N85" s="480"/>
      <c r="O85" s="480"/>
      <c r="P85" s="480"/>
      <c r="Q85" s="480"/>
      <c r="R85" s="480"/>
      <c r="S85" s="480"/>
      <c r="T85" s="480"/>
      <c r="U85" s="480"/>
      <c r="V85" s="480"/>
      <c r="W85" s="480"/>
    </row>
    <row r="86" spans="12:23" ht="12.75" customHeight="1" x14ac:dyDescent="0.35">
      <c r="L86" s="105"/>
      <c r="M86" s="105"/>
      <c r="N86" s="105"/>
      <c r="O86" s="105"/>
      <c r="P86" s="105"/>
      <c r="Q86" s="105"/>
      <c r="R86" s="105"/>
      <c r="S86" s="105"/>
      <c r="T86" s="105"/>
      <c r="U86" s="105"/>
      <c r="V86" s="105"/>
      <c r="W86" s="105"/>
    </row>
    <row r="87" spans="12:23" ht="12.75" customHeight="1" x14ac:dyDescent="0.35">
      <c r="L87" s="105"/>
      <c r="M87" s="105"/>
      <c r="N87" s="105"/>
      <c r="O87" s="105"/>
      <c r="P87" s="105"/>
      <c r="Q87" s="105"/>
      <c r="R87" s="105"/>
      <c r="S87" s="105"/>
      <c r="T87" s="105"/>
      <c r="U87" s="105"/>
      <c r="V87" s="105"/>
      <c r="W87" s="105"/>
    </row>
  </sheetData>
  <mergeCells count="38">
    <mergeCell ref="A5:K5"/>
    <mergeCell ref="F6:K6"/>
    <mergeCell ref="F7:H7"/>
    <mergeCell ref="I7:K7"/>
    <mergeCell ref="N7:W7"/>
    <mergeCell ref="N52:P52"/>
    <mergeCell ref="S52:W52"/>
    <mergeCell ref="N8:Q8"/>
    <mergeCell ref="S8:W8"/>
    <mergeCell ref="N9:O9"/>
    <mergeCell ref="L43:W43"/>
    <mergeCell ref="K8:K9"/>
    <mergeCell ref="L46:W46"/>
    <mergeCell ref="U49:W49"/>
    <mergeCell ref="R50:W50"/>
    <mergeCell ref="N51:W51"/>
    <mergeCell ref="A31:K31"/>
    <mergeCell ref="F8:F9"/>
    <mergeCell ref="G8:G9"/>
    <mergeCell ref="H8:H9"/>
    <mergeCell ref="I8:I9"/>
    <mergeCell ref="J8:J9"/>
    <mergeCell ref="U53:U54"/>
    <mergeCell ref="V53:V54"/>
    <mergeCell ref="W53:W54"/>
    <mergeCell ref="J1:K2"/>
    <mergeCell ref="A6:B9"/>
    <mergeCell ref="L7:M9"/>
    <mergeCell ref="L51:M54"/>
    <mergeCell ref="P53:P54"/>
    <mergeCell ref="R8:R9"/>
    <mergeCell ref="R52:R54"/>
    <mergeCell ref="S53:S54"/>
    <mergeCell ref="T53:T54"/>
    <mergeCell ref="N53:O53"/>
    <mergeCell ref="C6:C9"/>
    <mergeCell ref="D6:D9"/>
    <mergeCell ref="E6:E9"/>
  </mergeCells>
  <printOptions horizontalCentered="1" verticalCentered="1"/>
  <pageMargins left="0" right="0" top="0.98402777777777795" bottom="0.98402777777777795" header="0.51180555555555496" footer="0.51180555555555496"/>
  <pageSetup paperSize="9" firstPageNumber="0" orientation="landscape" useFirstPageNumber="1"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182"/>
  <sheetViews>
    <sheetView showGridLines="0" showRowColHeaders="0" zoomScale="85" zoomScaleNormal="85" workbookViewId="0"/>
  </sheetViews>
  <sheetFormatPr baseColWidth="10" defaultColWidth="10.69140625" defaultRowHeight="21" x14ac:dyDescent="0.35"/>
  <cols>
    <col min="1" max="1" width="12.69140625" style="626" customWidth="1"/>
    <col min="2" max="16384" width="10.69140625" style="626"/>
  </cols>
  <sheetData>
    <row r="5" spans="1:8" ht="20.25" customHeight="1" x14ac:dyDescent="0.35"/>
    <row r="6" spans="1:8" ht="20.25" customHeight="1" x14ac:dyDescent="0.35"/>
    <row r="7" spans="1:8" ht="22.5" customHeight="1" x14ac:dyDescent="0.35">
      <c r="C7" s="1039"/>
    </row>
    <row r="8" spans="1:8" ht="54" customHeight="1" x14ac:dyDescent="0.35"/>
    <row r="9" spans="1:8" ht="36" customHeight="1" x14ac:dyDescent="0.35">
      <c r="B9" s="1038"/>
    </row>
    <row r="10" spans="1:8" ht="22.5" customHeight="1" x14ac:dyDescent="0.35">
      <c r="A10" s="1041" t="s">
        <v>396</v>
      </c>
      <c r="B10" s="1055" t="s">
        <v>2053</v>
      </c>
      <c r="C10" s="1043"/>
      <c r="D10" s="1043"/>
      <c r="E10" s="1043"/>
      <c r="F10" s="1043"/>
      <c r="G10" s="1043"/>
      <c r="H10" s="1043"/>
    </row>
    <row r="11" spans="1:8" ht="22.5" customHeight="1" x14ac:dyDescent="0.35">
      <c r="B11" s="1043"/>
      <c r="C11" s="1043"/>
      <c r="D11" s="1043"/>
      <c r="E11" s="1043"/>
      <c r="F11" s="1043"/>
      <c r="G11" s="1043"/>
      <c r="H11" s="1043"/>
    </row>
    <row r="12" spans="1:8" ht="22.5" customHeight="1" x14ac:dyDescent="0.35">
      <c r="A12" s="1041" t="s">
        <v>397</v>
      </c>
      <c r="B12" s="1055" t="s">
        <v>2054</v>
      </c>
      <c r="C12" s="1043"/>
      <c r="D12" s="1043"/>
      <c r="E12" s="1043"/>
      <c r="F12" s="1043"/>
      <c r="G12" s="1043"/>
      <c r="H12" s="1043"/>
    </row>
    <row r="13" spans="1:8" ht="33.75" customHeight="1" x14ac:dyDescent="0.35">
      <c r="B13" s="1043"/>
      <c r="C13" s="1043"/>
      <c r="D13" s="1043"/>
      <c r="E13" s="1043"/>
      <c r="F13" s="1043"/>
      <c r="G13" s="1043"/>
      <c r="H13" s="1043"/>
    </row>
    <row r="14" spans="1:8" ht="22.5" customHeight="1" x14ac:dyDescent="0.35">
      <c r="B14" s="1056"/>
      <c r="C14" s="1046"/>
      <c r="D14" s="1046"/>
      <c r="E14" s="1046"/>
      <c r="F14" s="1046"/>
      <c r="G14" s="1046"/>
      <c r="H14" s="1046"/>
    </row>
    <row r="15" spans="1:8" ht="22.5" customHeight="1" x14ac:dyDescent="0.35">
      <c r="A15" s="1041" t="s">
        <v>398</v>
      </c>
      <c r="B15" s="1055" t="s">
        <v>2055</v>
      </c>
      <c r="C15" s="1043"/>
      <c r="D15" s="1043"/>
      <c r="E15" s="1043"/>
      <c r="F15" s="1043"/>
      <c r="G15" s="1043"/>
      <c r="H15" s="1043"/>
    </row>
    <row r="16" spans="1:8" ht="22.5" customHeight="1" x14ac:dyDescent="0.35">
      <c r="B16" s="1043"/>
      <c r="C16" s="1043"/>
      <c r="D16" s="1043"/>
      <c r="E16" s="1043"/>
      <c r="F16" s="1043"/>
      <c r="G16" s="1043"/>
      <c r="H16" s="1043"/>
    </row>
    <row r="17" spans="1:8" ht="22.5" customHeight="1" x14ac:dyDescent="0.35">
      <c r="A17" s="1041" t="s">
        <v>399</v>
      </c>
      <c r="B17" s="1055" t="s">
        <v>2525</v>
      </c>
      <c r="C17" s="1043"/>
      <c r="D17" s="1043"/>
      <c r="E17" s="1043"/>
      <c r="F17" s="1043"/>
      <c r="G17" s="1043"/>
      <c r="H17" s="1043"/>
    </row>
    <row r="18" spans="1:8" ht="22.5" customHeight="1" x14ac:dyDescent="0.35">
      <c r="B18" s="1043"/>
      <c r="C18" s="1043"/>
      <c r="D18" s="1043"/>
      <c r="E18" s="1043"/>
      <c r="F18" s="1043"/>
      <c r="G18" s="1043"/>
      <c r="H18" s="1043"/>
    </row>
    <row r="19" spans="1:8" ht="22.5" customHeight="1" x14ac:dyDescent="0.35">
      <c r="A19" s="1041" t="s">
        <v>400</v>
      </c>
      <c r="B19" s="1055" t="s">
        <v>2056</v>
      </c>
      <c r="C19" s="1043"/>
      <c r="D19" s="1043"/>
      <c r="E19" s="1043"/>
      <c r="F19" s="1043"/>
      <c r="G19" s="1043"/>
      <c r="H19" s="1043"/>
    </row>
    <row r="20" spans="1:8" ht="22.5" customHeight="1" x14ac:dyDescent="0.35">
      <c r="B20" s="1043"/>
      <c r="C20" s="1043"/>
      <c r="D20" s="1043"/>
      <c r="E20" s="1043"/>
      <c r="F20" s="1043"/>
      <c r="G20" s="1043"/>
      <c r="H20" s="1043"/>
    </row>
    <row r="21" spans="1:8" ht="22.5" customHeight="1" x14ac:dyDescent="0.35">
      <c r="A21" s="1041" t="s">
        <v>401</v>
      </c>
      <c r="B21" s="1055" t="s">
        <v>2057</v>
      </c>
      <c r="C21" s="1043"/>
      <c r="D21" s="1043"/>
      <c r="E21" s="1043"/>
      <c r="F21" s="1043"/>
      <c r="G21" s="1043"/>
      <c r="H21" s="1043"/>
    </row>
    <row r="22" spans="1:8" ht="22.5" customHeight="1" x14ac:dyDescent="0.35">
      <c r="B22" s="1043"/>
      <c r="C22" s="1043"/>
      <c r="D22" s="1043"/>
      <c r="E22" s="1043"/>
      <c r="F22" s="1043"/>
      <c r="G22" s="1043"/>
      <c r="H22" s="1043"/>
    </row>
    <row r="23" spans="1:8" ht="22.5" customHeight="1" x14ac:dyDescent="0.35">
      <c r="A23" s="1041" t="s">
        <v>402</v>
      </c>
      <c r="B23" s="1055" t="s">
        <v>2058</v>
      </c>
      <c r="C23" s="1043"/>
      <c r="D23" s="1043"/>
      <c r="E23" s="1043"/>
      <c r="F23" s="1043"/>
      <c r="G23" s="1043"/>
      <c r="H23" s="1043"/>
    </row>
    <row r="24" spans="1:8" ht="22.5" customHeight="1" x14ac:dyDescent="0.35">
      <c r="B24" s="1043"/>
      <c r="C24" s="1043"/>
      <c r="D24" s="1043"/>
      <c r="E24" s="1043"/>
      <c r="F24" s="1043"/>
      <c r="G24" s="1043"/>
      <c r="H24" s="1043"/>
    </row>
    <row r="25" spans="1:8" ht="22.5" customHeight="1" x14ac:dyDescent="0.35">
      <c r="A25" s="1041" t="s">
        <v>403</v>
      </c>
      <c r="B25" s="1055" t="s">
        <v>2059</v>
      </c>
      <c r="C25" s="1043"/>
      <c r="D25" s="1043"/>
      <c r="E25" s="1043"/>
      <c r="F25" s="1043"/>
      <c r="G25" s="1043"/>
      <c r="H25" s="1043"/>
    </row>
    <row r="26" spans="1:8" ht="22.5" customHeight="1" x14ac:dyDescent="0.35">
      <c r="B26" s="1043"/>
      <c r="C26" s="1043"/>
      <c r="D26" s="1043"/>
      <c r="E26" s="1043"/>
      <c r="F26" s="1043"/>
      <c r="G26" s="1043"/>
      <c r="H26" s="1043"/>
    </row>
    <row r="27" spans="1:8" ht="22.5" customHeight="1" x14ac:dyDescent="0.35">
      <c r="A27" s="1041" t="s">
        <v>404</v>
      </c>
      <c r="B27" s="1055" t="s">
        <v>2060</v>
      </c>
      <c r="C27" s="1043"/>
      <c r="D27" s="1043"/>
      <c r="E27" s="1043"/>
      <c r="F27" s="1043"/>
      <c r="G27" s="1043"/>
      <c r="H27" s="1043"/>
    </row>
    <row r="28" spans="1:8" ht="22.5" customHeight="1" x14ac:dyDescent="0.35">
      <c r="B28" s="1043"/>
      <c r="C28" s="1043"/>
      <c r="D28" s="1043"/>
      <c r="E28" s="1043"/>
      <c r="F28" s="1043"/>
      <c r="G28" s="1043"/>
      <c r="H28" s="1043"/>
    </row>
    <row r="29" spans="1:8" ht="22.5" customHeight="1" x14ac:dyDescent="0.35">
      <c r="A29" s="1041" t="s">
        <v>405</v>
      </c>
      <c r="B29" s="1055" t="s">
        <v>2526</v>
      </c>
      <c r="C29" s="1043"/>
      <c r="D29" s="1043"/>
      <c r="E29" s="1043"/>
      <c r="F29" s="1043"/>
      <c r="G29" s="1043"/>
      <c r="H29" s="1043"/>
    </row>
    <row r="30" spans="1:8" ht="22.5" customHeight="1" x14ac:dyDescent="0.35">
      <c r="B30" s="1043"/>
      <c r="C30" s="1043"/>
      <c r="D30" s="1043"/>
      <c r="E30" s="1043"/>
      <c r="F30" s="1043"/>
      <c r="G30" s="1043"/>
      <c r="H30" s="1043"/>
    </row>
    <row r="31" spans="1:8" ht="22.5" customHeight="1" x14ac:dyDescent="0.35">
      <c r="B31" s="1046"/>
      <c r="C31" s="1046"/>
      <c r="D31" s="1046"/>
      <c r="E31" s="1046"/>
      <c r="F31" s="1046"/>
      <c r="G31" s="1046"/>
      <c r="H31" s="1046"/>
    </row>
    <row r="32" spans="1:8" ht="22.5" customHeight="1" x14ac:dyDescent="0.35">
      <c r="A32" s="1041" t="s">
        <v>406</v>
      </c>
      <c r="B32" s="1055" t="s">
        <v>2061</v>
      </c>
      <c r="C32" s="1043"/>
      <c r="D32" s="1043"/>
      <c r="E32" s="1043"/>
      <c r="F32" s="1043"/>
      <c r="G32" s="1043"/>
      <c r="H32" s="1043"/>
    </row>
    <row r="33" spans="1:8" ht="22.5" customHeight="1" x14ac:dyDescent="0.35">
      <c r="B33" s="1043"/>
      <c r="C33" s="1043"/>
      <c r="D33" s="1043"/>
      <c r="E33" s="1043"/>
      <c r="F33" s="1043"/>
      <c r="G33" s="1043"/>
      <c r="H33" s="1043"/>
    </row>
    <row r="34" spans="1:8" ht="22.5" customHeight="1" x14ac:dyDescent="0.35">
      <c r="A34" s="1041" t="s">
        <v>407</v>
      </c>
      <c r="B34" s="1055" t="s">
        <v>2527</v>
      </c>
      <c r="C34" s="1043"/>
      <c r="D34" s="1043"/>
      <c r="E34" s="1043"/>
      <c r="F34" s="1043"/>
      <c r="G34" s="1043"/>
      <c r="H34" s="1057"/>
    </row>
    <row r="35" spans="1:8" ht="22.5" customHeight="1" x14ac:dyDescent="0.35">
      <c r="A35" s="1041"/>
      <c r="B35" s="1055"/>
      <c r="C35" s="1043"/>
      <c r="D35" s="1043"/>
      <c r="E35" s="1043"/>
      <c r="F35" s="1043"/>
      <c r="G35" s="1043"/>
      <c r="H35" s="1057"/>
    </row>
    <row r="36" spans="1:8" ht="22.5" customHeight="1" x14ac:dyDescent="0.35">
      <c r="B36" s="1043"/>
      <c r="C36" s="1043"/>
      <c r="D36" s="1043"/>
      <c r="E36" s="1043"/>
      <c r="F36" s="1043"/>
      <c r="G36" s="1043"/>
      <c r="H36" s="1057"/>
    </row>
    <row r="37" spans="1:8" ht="22.5" customHeight="1" x14ac:dyDescent="0.35">
      <c r="A37" s="1041" t="s">
        <v>408</v>
      </c>
      <c r="B37" s="1055" t="s">
        <v>2062</v>
      </c>
      <c r="C37" s="1043"/>
      <c r="D37" s="1043"/>
      <c r="E37" s="1043"/>
      <c r="F37" s="1043"/>
      <c r="G37" s="1043"/>
      <c r="H37" s="1043"/>
    </row>
    <row r="38" spans="1:8" ht="22.5" customHeight="1" x14ac:dyDescent="0.35">
      <c r="B38" s="1043"/>
      <c r="C38" s="1043"/>
      <c r="D38" s="1043"/>
      <c r="E38" s="1043"/>
      <c r="F38" s="1043"/>
      <c r="G38" s="1043"/>
      <c r="H38" s="1043"/>
    </row>
    <row r="39" spans="1:8" ht="22.5" customHeight="1" x14ac:dyDescent="0.35">
      <c r="B39" s="1046"/>
      <c r="C39" s="1046"/>
      <c r="D39" s="1046"/>
      <c r="E39" s="1046"/>
      <c r="F39" s="1046"/>
      <c r="G39" s="1046"/>
      <c r="H39" s="1046"/>
    </row>
    <row r="40" spans="1:8" ht="22.5" customHeight="1" x14ac:dyDescent="0.35">
      <c r="B40" s="1046"/>
      <c r="C40" s="1046"/>
      <c r="D40" s="1046"/>
      <c r="E40" s="1046"/>
      <c r="F40" s="1046"/>
      <c r="G40" s="1046"/>
      <c r="H40" s="1046"/>
    </row>
    <row r="41" spans="1:8" ht="22.5" customHeight="1" x14ac:dyDescent="0.35">
      <c r="B41" s="1046"/>
      <c r="C41" s="1046"/>
      <c r="D41" s="1046"/>
      <c r="E41" s="1046"/>
      <c r="F41" s="1046"/>
      <c r="G41" s="1046"/>
      <c r="H41" s="1046"/>
    </row>
    <row r="42" spans="1:8" ht="22.5" customHeight="1" x14ac:dyDescent="0.35">
      <c r="B42" s="1046"/>
      <c r="C42" s="1046"/>
      <c r="D42" s="1046"/>
      <c r="E42" s="1046"/>
      <c r="F42" s="1046"/>
      <c r="G42" s="1046"/>
      <c r="H42" s="1046"/>
    </row>
    <row r="43" spans="1:8" ht="22.5" customHeight="1" x14ac:dyDescent="0.35">
      <c r="B43" s="1046"/>
      <c r="C43" s="1046"/>
      <c r="D43" s="1046"/>
      <c r="E43" s="1046"/>
      <c r="F43" s="1046"/>
      <c r="G43" s="1046"/>
      <c r="H43" s="1046"/>
    </row>
    <row r="44" spans="1:8" ht="22.5" customHeight="1" x14ac:dyDescent="0.35">
      <c r="B44" s="1046"/>
      <c r="C44" s="1046"/>
      <c r="D44" s="1046"/>
      <c r="E44" s="1046"/>
      <c r="F44" s="1046"/>
      <c r="G44" s="1046"/>
      <c r="H44" s="1046"/>
    </row>
    <row r="45" spans="1:8" ht="22.5" customHeight="1" x14ac:dyDescent="0.35">
      <c r="B45" s="1046"/>
      <c r="C45" s="1046"/>
      <c r="D45" s="1046"/>
      <c r="E45" s="1046"/>
      <c r="F45" s="1046"/>
      <c r="G45" s="1046"/>
      <c r="H45" s="1046"/>
    </row>
    <row r="46" spans="1:8" ht="22.5" customHeight="1" x14ac:dyDescent="0.35">
      <c r="B46" s="1046"/>
      <c r="C46" s="1046"/>
      <c r="D46" s="1046"/>
      <c r="E46" s="1046"/>
      <c r="F46" s="1046"/>
      <c r="G46" s="1046"/>
      <c r="H46" s="1046"/>
    </row>
    <row r="47" spans="1:8" ht="22.5" customHeight="1" x14ac:dyDescent="0.35">
      <c r="B47" s="1046"/>
      <c r="C47" s="1046"/>
      <c r="D47" s="1046"/>
      <c r="E47" s="1046"/>
      <c r="F47" s="1046"/>
      <c r="G47" s="1046"/>
      <c r="H47" s="1046"/>
    </row>
    <row r="48" spans="1:8" ht="22.5" customHeight="1" x14ac:dyDescent="0.35">
      <c r="B48" s="1046"/>
      <c r="C48" s="1046"/>
      <c r="D48" s="1046"/>
      <c r="E48" s="1046"/>
      <c r="F48" s="1046"/>
      <c r="G48" s="1046"/>
      <c r="H48" s="1046"/>
    </row>
    <row r="49" spans="2:8" ht="22.5" customHeight="1" x14ac:dyDescent="0.35">
      <c r="B49" s="1046"/>
      <c r="C49" s="1046"/>
      <c r="D49" s="1046"/>
      <c r="E49" s="1046"/>
      <c r="F49" s="1046"/>
      <c r="G49" s="1046"/>
      <c r="H49" s="1046"/>
    </row>
    <row r="50" spans="2:8" ht="22.5" customHeight="1" x14ac:dyDescent="0.35">
      <c r="B50" s="1046"/>
      <c r="C50" s="1046"/>
      <c r="D50" s="1046"/>
      <c r="E50" s="1046"/>
      <c r="F50" s="1046"/>
      <c r="G50" s="1046"/>
      <c r="H50" s="1046"/>
    </row>
    <row r="51" spans="2:8" ht="22.5" customHeight="1" x14ac:dyDescent="0.35">
      <c r="B51" s="1046"/>
      <c r="C51" s="1046"/>
      <c r="D51" s="1046"/>
      <c r="E51" s="1046"/>
      <c r="F51" s="1046"/>
      <c r="G51" s="1046"/>
      <c r="H51" s="1046"/>
    </row>
    <row r="52" spans="2:8" ht="22.5" customHeight="1" x14ac:dyDescent="0.35">
      <c r="B52" s="1046"/>
      <c r="C52" s="1046"/>
      <c r="D52" s="1046"/>
      <c r="E52" s="1046"/>
      <c r="F52" s="1046"/>
      <c r="G52" s="1046"/>
      <c r="H52" s="1046"/>
    </row>
    <row r="53" spans="2:8" ht="22.5" customHeight="1" x14ac:dyDescent="0.35">
      <c r="B53" s="1046"/>
      <c r="C53" s="1046"/>
      <c r="D53" s="1046"/>
      <c r="E53" s="1046"/>
      <c r="F53" s="1046"/>
      <c r="G53" s="1046"/>
      <c r="H53" s="1046"/>
    </row>
    <row r="54" spans="2:8" ht="22.5" customHeight="1" x14ac:dyDescent="0.35">
      <c r="B54" s="1046"/>
      <c r="C54" s="1046"/>
      <c r="D54" s="1046"/>
      <c r="E54" s="1046"/>
      <c r="F54" s="1046"/>
      <c r="G54" s="1046"/>
      <c r="H54" s="1046"/>
    </row>
    <row r="55" spans="2:8" ht="22.5" customHeight="1" x14ac:dyDescent="0.35">
      <c r="B55" s="1046"/>
      <c r="C55" s="1046"/>
      <c r="D55" s="1046"/>
      <c r="E55" s="1046"/>
      <c r="F55" s="1046"/>
      <c r="G55" s="1046"/>
      <c r="H55" s="1046"/>
    </row>
    <row r="56" spans="2:8" ht="22.5" customHeight="1" x14ac:dyDescent="0.35">
      <c r="B56" s="1046"/>
      <c r="C56" s="1046"/>
      <c r="D56" s="1046"/>
      <c r="E56" s="1046"/>
      <c r="F56" s="1046"/>
      <c r="G56" s="1046"/>
      <c r="H56" s="1046"/>
    </row>
    <row r="57" spans="2:8" ht="22.5" customHeight="1" x14ac:dyDescent="0.35">
      <c r="B57" s="1046"/>
      <c r="C57" s="1046"/>
      <c r="D57" s="1046"/>
      <c r="E57" s="1046"/>
      <c r="F57" s="1046"/>
      <c r="G57" s="1046"/>
      <c r="H57" s="1046"/>
    </row>
    <row r="58" spans="2:8" ht="22.5" customHeight="1" x14ac:dyDescent="0.35">
      <c r="B58" s="1046"/>
      <c r="C58" s="1046"/>
      <c r="D58" s="1046"/>
      <c r="E58" s="1046"/>
      <c r="F58" s="1046"/>
      <c r="G58" s="1046"/>
      <c r="H58" s="1046"/>
    </row>
    <row r="59" spans="2:8" ht="22.5" customHeight="1" x14ac:dyDescent="0.35">
      <c r="B59" s="1046"/>
      <c r="C59" s="1046"/>
      <c r="D59" s="1046"/>
      <c r="E59" s="1046"/>
      <c r="F59" s="1046"/>
      <c r="G59" s="1046"/>
      <c r="H59" s="1046"/>
    </row>
    <row r="60" spans="2:8" ht="22.5" customHeight="1" x14ac:dyDescent="0.35">
      <c r="B60" s="1046"/>
      <c r="C60" s="1046"/>
      <c r="D60" s="1046"/>
      <c r="E60" s="1046"/>
      <c r="F60" s="1046"/>
      <c r="G60" s="1046"/>
      <c r="H60" s="1046"/>
    </row>
    <row r="61" spans="2:8" ht="22.5" customHeight="1" x14ac:dyDescent="0.35">
      <c r="B61" s="1046"/>
      <c r="C61" s="1046"/>
      <c r="D61" s="1046"/>
      <c r="E61" s="1046"/>
      <c r="F61" s="1046"/>
      <c r="G61" s="1046"/>
      <c r="H61" s="1046"/>
    </row>
    <row r="62" spans="2:8" ht="22.5" customHeight="1" x14ac:dyDescent="0.35">
      <c r="B62" s="1046"/>
      <c r="C62" s="1046"/>
      <c r="D62" s="1046"/>
      <c r="E62" s="1046"/>
      <c r="F62" s="1046"/>
      <c r="G62" s="1046"/>
      <c r="H62" s="1046"/>
    </row>
    <row r="63" spans="2:8" ht="22.5" customHeight="1" x14ac:dyDescent="0.35">
      <c r="B63" s="1046"/>
      <c r="C63" s="1046"/>
      <c r="D63" s="1046"/>
      <c r="E63" s="1046"/>
      <c r="F63" s="1046"/>
      <c r="G63" s="1046"/>
      <c r="H63" s="1046"/>
    </row>
    <row r="64" spans="2:8" ht="22.5" customHeight="1" x14ac:dyDescent="0.35">
      <c r="B64" s="1046"/>
      <c r="C64" s="1046"/>
      <c r="D64" s="1046"/>
      <c r="E64" s="1046"/>
      <c r="F64" s="1046"/>
      <c r="G64" s="1046"/>
      <c r="H64" s="1046"/>
    </row>
    <row r="65" spans="2:8" ht="22.5" customHeight="1" x14ac:dyDescent="0.35">
      <c r="B65" s="1046"/>
      <c r="C65" s="1046"/>
      <c r="D65" s="1046"/>
      <c r="E65" s="1046"/>
      <c r="F65" s="1046"/>
      <c r="G65" s="1046"/>
      <c r="H65" s="1046"/>
    </row>
    <row r="66" spans="2:8" ht="22.5" customHeight="1" x14ac:dyDescent="0.35">
      <c r="B66" s="1046"/>
      <c r="C66" s="1046"/>
      <c r="D66" s="1046"/>
      <c r="E66" s="1046"/>
      <c r="F66" s="1046"/>
      <c r="G66" s="1046"/>
      <c r="H66" s="1046"/>
    </row>
    <row r="67" spans="2:8" ht="22.5" customHeight="1" x14ac:dyDescent="0.35">
      <c r="B67" s="1046"/>
      <c r="C67" s="1046"/>
      <c r="D67" s="1046"/>
      <c r="E67" s="1046"/>
      <c r="F67" s="1046"/>
      <c r="G67" s="1046"/>
      <c r="H67" s="1046"/>
    </row>
    <row r="68" spans="2:8" ht="22.5" customHeight="1" x14ac:dyDescent="0.35">
      <c r="B68" s="1046"/>
      <c r="C68" s="1046"/>
      <c r="D68" s="1046"/>
      <c r="E68" s="1046"/>
      <c r="F68" s="1046"/>
      <c r="G68" s="1046"/>
      <c r="H68" s="1046"/>
    </row>
    <row r="69" spans="2:8" ht="22.5" customHeight="1" x14ac:dyDescent="0.35">
      <c r="B69" s="1046"/>
      <c r="C69" s="1046"/>
      <c r="D69" s="1046"/>
      <c r="E69" s="1046"/>
      <c r="F69" s="1046"/>
      <c r="G69" s="1046"/>
      <c r="H69" s="1046"/>
    </row>
    <row r="70" spans="2:8" ht="22.5" customHeight="1" x14ac:dyDescent="0.35">
      <c r="B70" s="1046"/>
      <c r="C70" s="1046"/>
      <c r="D70" s="1046"/>
      <c r="E70" s="1046"/>
      <c r="F70" s="1046"/>
      <c r="G70" s="1046"/>
      <c r="H70" s="1046"/>
    </row>
    <row r="71" spans="2:8" ht="22.5" customHeight="1" x14ac:dyDescent="0.35">
      <c r="B71" s="1046"/>
      <c r="C71" s="1046"/>
      <c r="D71" s="1046"/>
      <c r="E71" s="1046"/>
      <c r="F71" s="1046"/>
      <c r="G71" s="1046"/>
      <c r="H71" s="1046"/>
    </row>
    <row r="72" spans="2:8" ht="22.5" customHeight="1" x14ac:dyDescent="0.35">
      <c r="B72" s="1046"/>
      <c r="C72" s="1046"/>
      <c r="D72" s="1046"/>
      <c r="E72" s="1046"/>
      <c r="F72" s="1046"/>
      <c r="G72" s="1046"/>
      <c r="H72" s="1046"/>
    </row>
    <row r="73" spans="2:8" ht="22.5" customHeight="1" x14ac:dyDescent="0.35">
      <c r="B73" s="1046"/>
      <c r="C73" s="1046"/>
      <c r="D73" s="1046"/>
      <c r="E73" s="1046"/>
      <c r="F73" s="1046"/>
      <c r="G73" s="1046"/>
      <c r="H73" s="1046"/>
    </row>
    <row r="74" spans="2:8" ht="22.5" customHeight="1" x14ac:dyDescent="0.35">
      <c r="B74" s="1046"/>
      <c r="C74" s="1046"/>
      <c r="D74" s="1046"/>
      <c r="E74" s="1046"/>
      <c r="F74" s="1046"/>
      <c r="G74" s="1046"/>
      <c r="H74" s="1046"/>
    </row>
    <row r="75" spans="2:8" ht="22.5" customHeight="1" x14ac:dyDescent="0.35">
      <c r="B75" s="1046"/>
      <c r="C75" s="1046"/>
      <c r="D75" s="1046"/>
      <c r="E75" s="1046"/>
      <c r="F75" s="1046"/>
      <c r="G75" s="1046"/>
      <c r="H75" s="1046"/>
    </row>
    <row r="76" spans="2:8" ht="22.5" customHeight="1" x14ac:dyDescent="0.35">
      <c r="B76" s="1046"/>
      <c r="C76" s="1046"/>
      <c r="D76" s="1046"/>
      <c r="E76" s="1046"/>
      <c r="F76" s="1046"/>
      <c r="G76" s="1046"/>
      <c r="H76" s="1046"/>
    </row>
    <row r="77" spans="2:8" ht="22.5" customHeight="1" x14ac:dyDescent="0.35">
      <c r="B77" s="1046"/>
      <c r="C77" s="1046"/>
      <c r="D77" s="1046"/>
      <c r="E77" s="1046"/>
      <c r="F77" s="1046"/>
      <c r="G77" s="1046"/>
      <c r="H77" s="1046"/>
    </row>
    <row r="78" spans="2:8" ht="22.5" customHeight="1" x14ac:dyDescent="0.35">
      <c r="B78" s="1046"/>
      <c r="C78" s="1046"/>
      <c r="D78" s="1046"/>
      <c r="E78" s="1046"/>
      <c r="F78" s="1046"/>
      <c r="G78" s="1046"/>
      <c r="H78" s="1046"/>
    </row>
    <row r="79" spans="2:8" ht="22.5" customHeight="1" x14ac:dyDescent="0.35">
      <c r="B79" s="1046"/>
      <c r="C79" s="1046"/>
      <c r="D79" s="1046"/>
      <c r="E79" s="1046"/>
      <c r="F79" s="1046"/>
      <c r="G79" s="1046"/>
      <c r="H79" s="1046"/>
    </row>
    <row r="80" spans="2:8" ht="22.5" customHeight="1" x14ac:dyDescent="0.35">
      <c r="B80" s="1046"/>
      <c r="C80" s="1046"/>
      <c r="D80" s="1046"/>
      <c r="E80" s="1046"/>
      <c r="F80" s="1046"/>
      <c r="G80" s="1046"/>
      <c r="H80" s="1046"/>
    </row>
    <row r="81" spans="1:8" ht="22.5" customHeight="1" x14ac:dyDescent="0.35">
      <c r="B81" s="1046"/>
      <c r="C81" s="1046"/>
      <c r="D81" s="1046"/>
      <c r="E81" s="1046"/>
      <c r="F81" s="1046"/>
      <c r="G81" s="1046"/>
      <c r="H81" s="1046"/>
    </row>
    <row r="82" spans="1:8" ht="22.5" customHeight="1" x14ac:dyDescent="0.35">
      <c r="B82" s="1046"/>
      <c r="C82" s="1046"/>
      <c r="D82" s="1046"/>
      <c r="E82" s="1046"/>
      <c r="F82" s="1046"/>
      <c r="G82" s="1046"/>
      <c r="H82" s="1046"/>
    </row>
    <row r="83" spans="1:8" ht="22.5" customHeight="1" x14ac:dyDescent="0.35">
      <c r="B83" s="1046"/>
      <c r="C83" s="1046"/>
      <c r="D83" s="1046"/>
      <c r="E83" s="1046"/>
      <c r="F83" s="1046"/>
      <c r="G83" s="1046"/>
      <c r="H83" s="1046"/>
    </row>
    <row r="84" spans="1:8" ht="22.5" customHeight="1" x14ac:dyDescent="0.35">
      <c r="B84" s="1046"/>
      <c r="C84" s="1046"/>
      <c r="D84" s="1046"/>
      <c r="E84" s="1046"/>
      <c r="F84" s="1046"/>
      <c r="G84" s="1046"/>
      <c r="H84" s="1046"/>
    </row>
    <row r="85" spans="1:8" ht="22.5" customHeight="1" x14ac:dyDescent="0.35">
      <c r="B85" s="1046"/>
      <c r="C85" s="1046"/>
      <c r="D85" s="1046"/>
      <c r="E85" s="1046"/>
      <c r="F85" s="1046"/>
      <c r="G85" s="1046"/>
      <c r="H85" s="1046"/>
    </row>
    <row r="86" spans="1:8" ht="22.5" customHeight="1" x14ac:dyDescent="0.35">
      <c r="B86" s="1046"/>
      <c r="C86" s="1046"/>
      <c r="D86" s="1046"/>
      <c r="E86" s="1046"/>
      <c r="F86" s="1046"/>
      <c r="G86" s="1046"/>
      <c r="H86" s="1046"/>
    </row>
    <row r="87" spans="1:8" ht="22.5" customHeight="1" x14ac:dyDescent="0.35">
      <c r="B87" s="1046"/>
      <c r="C87" s="1046"/>
      <c r="D87" s="1046"/>
      <c r="E87" s="1046"/>
      <c r="F87" s="1046"/>
      <c r="G87" s="1046"/>
      <c r="H87" s="1046"/>
    </row>
    <row r="88" spans="1:8" ht="22.5" customHeight="1" x14ac:dyDescent="0.35">
      <c r="B88" s="1046"/>
      <c r="C88" s="1046"/>
      <c r="D88" s="1046"/>
      <c r="E88" s="1046"/>
      <c r="F88" s="1046"/>
      <c r="G88" s="1046"/>
      <c r="H88" s="1046"/>
    </row>
    <row r="89" spans="1:8" ht="22.5" customHeight="1" x14ac:dyDescent="0.35">
      <c r="B89" s="1046"/>
      <c r="C89" s="1046"/>
      <c r="D89" s="1046"/>
      <c r="E89" s="1046"/>
      <c r="F89" s="1046"/>
      <c r="G89" s="1046"/>
      <c r="H89" s="1046"/>
    </row>
    <row r="90" spans="1:8" ht="22.5" customHeight="1" x14ac:dyDescent="0.35">
      <c r="B90" s="1046"/>
      <c r="C90" s="1046"/>
      <c r="D90" s="1046"/>
      <c r="E90" s="1046"/>
      <c r="F90" s="1046"/>
      <c r="G90" s="1046"/>
      <c r="H90" s="1046"/>
    </row>
    <row r="91" spans="1:8" ht="22.5" customHeight="1" x14ac:dyDescent="0.35">
      <c r="B91" s="1046"/>
      <c r="C91" s="1046"/>
      <c r="D91" s="1046"/>
      <c r="E91" s="1046"/>
      <c r="F91" s="1046"/>
      <c r="G91" s="1046"/>
      <c r="H91" s="1046"/>
    </row>
    <row r="92" spans="1:8" ht="22.5" customHeight="1" x14ac:dyDescent="0.35">
      <c r="B92" s="1046"/>
      <c r="C92" s="1046"/>
      <c r="D92" s="1046"/>
      <c r="E92" s="1046"/>
      <c r="F92" s="1046"/>
      <c r="G92" s="1046"/>
      <c r="H92" s="1046"/>
    </row>
    <row r="93" spans="1:8" ht="22.5" customHeight="1" x14ac:dyDescent="0.35">
      <c r="B93" s="1046"/>
      <c r="C93" s="1046"/>
      <c r="D93" s="1046"/>
      <c r="E93" s="1046"/>
      <c r="F93" s="1046"/>
      <c r="G93" s="1046"/>
      <c r="H93" s="1046"/>
    </row>
    <row r="94" spans="1:8" ht="22.5" customHeight="1" x14ac:dyDescent="0.35">
      <c r="B94" s="1046"/>
      <c r="C94" s="1046"/>
      <c r="D94" s="1046"/>
      <c r="E94" s="1046"/>
      <c r="F94" s="1046"/>
      <c r="G94" s="1046"/>
      <c r="H94" s="1046"/>
    </row>
    <row r="95" spans="1:8" ht="22.5" customHeight="1" x14ac:dyDescent="0.35">
      <c r="A95" s="1051" t="str">
        <f t="shared" ref="A95:A122" si="0">MID(B67,1,20)</f>
        <v/>
      </c>
      <c r="B95" s="1046"/>
      <c r="C95" s="1046"/>
      <c r="D95" s="1046"/>
      <c r="E95" s="1046"/>
      <c r="F95" s="1046"/>
      <c r="G95" s="1046"/>
      <c r="H95" s="1046"/>
    </row>
    <row r="96" spans="1:8" ht="22.5" customHeight="1" x14ac:dyDescent="0.35">
      <c r="A96" s="1051" t="str">
        <f t="shared" si="0"/>
        <v/>
      </c>
      <c r="B96" s="1046"/>
      <c r="C96" s="1046"/>
      <c r="D96" s="1046"/>
      <c r="E96" s="1046"/>
      <c r="F96" s="1046"/>
      <c r="G96" s="1046"/>
      <c r="H96" s="1046"/>
    </row>
    <row r="97" spans="1:8" ht="22.5" customHeight="1" x14ac:dyDescent="0.35">
      <c r="A97" s="1051" t="str">
        <f t="shared" si="0"/>
        <v/>
      </c>
      <c r="B97" s="1046"/>
      <c r="C97" s="1046"/>
      <c r="D97" s="1046"/>
      <c r="E97" s="1046"/>
      <c r="F97" s="1046"/>
      <c r="G97" s="1046"/>
      <c r="H97" s="1046"/>
    </row>
    <row r="98" spans="1:8" ht="22.5" customHeight="1" x14ac:dyDescent="0.35">
      <c r="A98" s="1051" t="str">
        <f t="shared" si="0"/>
        <v/>
      </c>
      <c r="B98" s="1046"/>
      <c r="C98" s="1046"/>
      <c r="D98" s="1046"/>
      <c r="E98" s="1046"/>
      <c r="F98" s="1046"/>
      <c r="G98" s="1046"/>
      <c r="H98" s="1046"/>
    </row>
    <row r="99" spans="1:8" ht="22.5" customHeight="1" x14ac:dyDescent="0.35">
      <c r="A99" s="1051" t="str">
        <f t="shared" si="0"/>
        <v/>
      </c>
      <c r="B99" s="1046"/>
      <c r="C99" s="1046"/>
      <c r="D99" s="1046"/>
      <c r="E99" s="1046"/>
      <c r="F99" s="1046"/>
      <c r="G99" s="1046"/>
      <c r="H99" s="1046"/>
    </row>
    <row r="100" spans="1:8" ht="22.5" customHeight="1" x14ac:dyDescent="0.35">
      <c r="A100" s="1051" t="str">
        <f t="shared" si="0"/>
        <v/>
      </c>
      <c r="B100" s="1046"/>
      <c r="C100" s="1046"/>
      <c r="D100" s="1046"/>
      <c r="E100" s="1046"/>
      <c r="F100" s="1046"/>
      <c r="G100" s="1046"/>
      <c r="H100" s="1046"/>
    </row>
    <row r="101" spans="1:8" ht="22.5" customHeight="1" x14ac:dyDescent="0.35">
      <c r="A101" s="1051" t="str">
        <f t="shared" si="0"/>
        <v/>
      </c>
      <c r="B101" s="1046"/>
      <c r="C101" s="1046"/>
      <c r="D101" s="1046"/>
      <c r="E101" s="1046"/>
      <c r="F101" s="1046"/>
      <c r="G101" s="1046"/>
      <c r="H101" s="1046"/>
    </row>
    <row r="102" spans="1:8" ht="22.5" customHeight="1" x14ac:dyDescent="0.35">
      <c r="A102" s="1051" t="str">
        <f t="shared" si="0"/>
        <v/>
      </c>
      <c r="B102" s="1046"/>
      <c r="C102" s="1046"/>
      <c r="D102" s="1046"/>
      <c r="E102" s="1046"/>
      <c r="F102" s="1046"/>
      <c r="G102" s="1046"/>
      <c r="H102" s="1046"/>
    </row>
    <row r="103" spans="1:8" ht="22.5" customHeight="1" x14ac:dyDescent="0.35">
      <c r="A103" s="1051" t="str">
        <f t="shared" si="0"/>
        <v/>
      </c>
      <c r="B103" s="1046"/>
      <c r="C103" s="1046"/>
      <c r="D103" s="1046"/>
      <c r="E103" s="1046"/>
      <c r="F103" s="1046"/>
      <c r="G103" s="1046"/>
      <c r="H103" s="1046"/>
    </row>
    <row r="104" spans="1:8" ht="22.5" customHeight="1" x14ac:dyDescent="0.35">
      <c r="A104" s="1051" t="str">
        <f t="shared" si="0"/>
        <v/>
      </c>
      <c r="B104" s="1046"/>
      <c r="C104" s="1046"/>
      <c r="D104" s="1046"/>
      <c r="E104" s="1046"/>
      <c r="F104" s="1046"/>
      <c r="G104" s="1046"/>
      <c r="H104" s="1046"/>
    </row>
    <row r="105" spans="1:8" ht="22.5" customHeight="1" x14ac:dyDescent="0.35">
      <c r="A105" s="1051" t="str">
        <f t="shared" si="0"/>
        <v/>
      </c>
      <c r="B105" s="1046"/>
      <c r="C105" s="1046"/>
      <c r="D105" s="1046"/>
      <c r="E105" s="1046"/>
      <c r="F105" s="1046"/>
      <c r="G105" s="1046"/>
      <c r="H105" s="1046"/>
    </row>
    <row r="106" spans="1:8" ht="22.5" customHeight="1" x14ac:dyDescent="0.35">
      <c r="A106" s="1051" t="str">
        <f t="shared" si="0"/>
        <v/>
      </c>
      <c r="B106" s="1046"/>
      <c r="C106" s="1046"/>
      <c r="D106" s="1046"/>
      <c r="E106" s="1046"/>
      <c r="F106" s="1046"/>
      <c r="G106" s="1046"/>
      <c r="H106" s="1046"/>
    </row>
    <row r="107" spans="1:8" ht="22.5" customHeight="1" x14ac:dyDescent="0.35">
      <c r="A107" s="1051" t="str">
        <f t="shared" si="0"/>
        <v/>
      </c>
      <c r="B107" s="1046"/>
      <c r="C107" s="1046"/>
      <c r="D107" s="1046"/>
      <c r="E107" s="1046"/>
      <c r="F107" s="1046"/>
      <c r="G107" s="1046"/>
      <c r="H107" s="1046"/>
    </row>
    <row r="108" spans="1:8" ht="22.5" customHeight="1" x14ac:dyDescent="0.35">
      <c r="A108" s="1051" t="str">
        <f t="shared" si="0"/>
        <v/>
      </c>
      <c r="B108" s="1046"/>
      <c r="C108" s="1046"/>
      <c r="D108" s="1046"/>
      <c r="E108" s="1046"/>
      <c r="F108" s="1046"/>
      <c r="G108" s="1046"/>
      <c r="H108" s="1046"/>
    </row>
    <row r="109" spans="1:8" ht="22.5" customHeight="1" x14ac:dyDescent="0.35">
      <c r="A109" s="1051" t="str">
        <f t="shared" si="0"/>
        <v/>
      </c>
      <c r="B109" s="1046"/>
      <c r="C109" s="1046"/>
      <c r="D109" s="1046"/>
      <c r="E109" s="1046"/>
      <c r="F109" s="1046"/>
      <c r="G109" s="1046"/>
      <c r="H109" s="1046"/>
    </row>
    <row r="110" spans="1:8" ht="22.5" customHeight="1" x14ac:dyDescent="0.35">
      <c r="A110" s="1051" t="str">
        <f t="shared" si="0"/>
        <v/>
      </c>
      <c r="B110" s="1046"/>
      <c r="C110" s="1046"/>
      <c r="D110" s="1046"/>
      <c r="E110" s="1046"/>
      <c r="F110" s="1046"/>
      <c r="G110" s="1046"/>
      <c r="H110" s="1046"/>
    </row>
    <row r="111" spans="1:8" ht="22.5" customHeight="1" x14ac:dyDescent="0.35">
      <c r="A111" s="1051" t="str">
        <f t="shared" si="0"/>
        <v/>
      </c>
      <c r="B111" s="1046"/>
      <c r="C111" s="1046"/>
      <c r="D111" s="1046"/>
      <c r="E111" s="1046"/>
      <c r="F111" s="1046"/>
      <c r="G111" s="1046"/>
      <c r="H111" s="1046"/>
    </row>
    <row r="112" spans="1:8" ht="22.5" customHeight="1" x14ac:dyDescent="0.35">
      <c r="A112" s="1051" t="str">
        <f t="shared" si="0"/>
        <v/>
      </c>
      <c r="B112" s="1046"/>
      <c r="C112" s="1046"/>
      <c r="D112" s="1046"/>
      <c r="E112" s="1046"/>
      <c r="F112" s="1046"/>
      <c r="G112" s="1046"/>
      <c r="H112" s="1046"/>
    </row>
    <row r="113" spans="1:8" ht="22.5" customHeight="1" x14ac:dyDescent="0.35">
      <c r="A113" s="1051" t="str">
        <f t="shared" si="0"/>
        <v/>
      </c>
      <c r="B113" s="1046"/>
      <c r="C113" s="1046"/>
      <c r="D113" s="1046"/>
      <c r="E113" s="1046"/>
      <c r="F113" s="1046"/>
      <c r="G113" s="1046"/>
      <c r="H113" s="1046"/>
    </row>
    <row r="114" spans="1:8" ht="22.5" customHeight="1" x14ac:dyDescent="0.35">
      <c r="A114" s="1051" t="str">
        <f t="shared" si="0"/>
        <v/>
      </c>
      <c r="B114" s="1046"/>
      <c r="C114" s="1046"/>
      <c r="D114" s="1046"/>
      <c r="E114" s="1046"/>
      <c r="F114" s="1046"/>
      <c r="G114" s="1046"/>
      <c r="H114" s="1046"/>
    </row>
    <row r="115" spans="1:8" ht="22.5" customHeight="1" x14ac:dyDescent="0.35">
      <c r="A115" s="1051" t="str">
        <f t="shared" si="0"/>
        <v/>
      </c>
      <c r="B115" s="1046"/>
      <c r="C115" s="1046"/>
      <c r="D115" s="1046"/>
      <c r="E115" s="1046"/>
      <c r="F115" s="1046"/>
      <c r="G115" s="1046"/>
      <c r="H115" s="1046"/>
    </row>
    <row r="116" spans="1:8" ht="22.5" customHeight="1" x14ac:dyDescent="0.35">
      <c r="A116" s="1051" t="str">
        <f t="shared" si="0"/>
        <v/>
      </c>
      <c r="B116" s="1046"/>
      <c r="C116" s="1046"/>
      <c r="D116" s="1046"/>
      <c r="E116" s="1046"/>
      <c r="F116" s="1046"/>
      <c r="G116" s="1046"/>
      <c r="H116" s="1046"/>
    </row>
    <row r="117" spans="1:8" ht="22.5" customHeight="1" x14ac:dyDescent="0.35">
      <c r="A117" s="1051" t="str">
        <f t="shared" si="0"/>
        <v/>
      </c>
    </row>
    <row r="118" spans="1:8" ht="22.5" customHeight="1" x14ac:dyDescent="0.35">
      <c r="A118" s="1051" t="str">
        <f t="shared" si="0"/>
        <v/>
      </c>
    </row>
    <row r="119" spans="1:8" ht="22.5" customHeight="1" x14ac:dyDescent="0.35">
      <c r="A119" s="1051" t="str">
        <f t="shared" si="0"/>
        <v/>
      </c>
    </row>
    <row r="120" spans="1:8" ht="22.5" customHeight="1" x14ac:dyDescent="0.35">
      <c r="A120" s="1051" t="str">
        <f t="shared" si="0"/>
        <v/>
      </c>
    </row>
    <row r="121" spans="1:8" ht="22.5" customHeight="1" x14ac:dyDescent="0.35">
      <c r="A121" s="1051" t="str">
        <f t="shared" si="0"/>
        <v/>
      </c>
    </row>
    <row r="122" spans="1:8" ht="22.5" customHeight="1" x14ac:dyDescent="0.35">
      <c r="A122" s="1051" t="str">
        <f t="shared" si="0"/>
        <v/>
      </c>
    </row>
    <row r="123" spans="1:8" ht="22.5" customHeight="1" x14ac:dyDescent="0.35"/>
    <row r="124" spans="1:8" ht="22.5" customHeight="1" x14ac:dyDescent="0.35"/>
    <row r="125" spans="1:8" ht="22.5" customHeight="1" x14ac:dyDescent="0.35"/>
    <row r="126" spans="1:8" ht="22.5" customHeight="1" x14ac:dyDescent="0.35"/>
    <row r="127" spans="1:8" ht="22.5" customHeight="1" x14ac:dyDescent="0.35"/>
    <row r="128" spans="1:8" ht="22.5" customHeight="1" x14ac:dyDescent="0.35"/>
    <row r="129" ht="22.5" customHeight="1" x14ac:dyDescent="0.35"/>
    <row r="130" ht="22.5" customHeight="1" x14ac:dyDescent="0.35"/>
    <row r="131" ht="22.5" customHeight="1" x14ac:dyDescent="0.35"/>
    <row r="132" ht="22.5" customHeight="1" x14ac:dyDescent="0.35"/>
    <row r="133" ht="22.5" customHeight="1" x14ac:dyDescent="0.35"/>
    <row r="134" ht="22.5" customHeight="1" x14ac:dyDescent="0.35"/>
    <row r="135" ht="22.5" customHeight="1" x14ac:dyDescent="0.35"/>
    <row r="136" ht="22.5" customHeight="1" x14ac:dyDescent="0.35"/>
    <row r="137" ht="22.5" customHeight="1" x14ac:dyDescent="0.35"/>
    <row r="138" ht="22.5" customHeight="1" x14ac:dyDescent="0.35"/>
    <row r="139" ht="22.5" customHeight="1" x14ac:dyDescent="0.35"/>
    <row r="140" ht="22.5" customHeight="1" x14ac:dyDescent="0.35"/>
    <row r="141" ht="22.5" customHeight="1" x14ac:dyDescent="0.35"/>
    <row r="142" ht="22.5" customHeight="1" x14ac:dyDescent="0.35"/>
    <row r="143" ht="22.5" customHeight="1" x14ac:dyDescent="0.35"/>
    <row r="144" ht="22.5" customHeight="1" x14ac:dyDescent="0.35"/>
    <row r="145" ht="22.5" customHeight="1" x14ac:dyDescent="0.35"/>
    <row r="146" ht="22.5" customHeight="1" x14ac:dyDescent="0.35"/>
    <row r="147" ht="22.5" customHeight="1" x14ac:dyDescent="0.35"/>
    <row r="148" ht="22.5" customHeight="1" x14ac:dyDescent="0.35"/>
    <row r="149" ht="22.5" customHeight="1" x14ac:dyDescent="0.35"/>
    <row r="150" ht="22.5" customHeight="1" x14ac:dyDescent="0.35"/>
    <row r="151" ht="22.5" customHeight="1" x14ac:dyDescent="0.35"/>
    <row r="152" ht="22.5" customHeight="1" x14ac:dyDescent="0.35"/>
    <row r="153" ht="22.5" customHeight="1" x14ac:dyDescent="0.35"/>
    <row r="154" ht="22.5" customHeight="1" x14ac:dyDescent="0.35"/>
    <row r="155" ht="22.5" customHeight="1" x14ac:dyDescent="0.35"/>
    <row r="156" ht="22.5" customHeight="1" x14ac:dyDescent="0.35"/>
    <row r="157" ht="22.5" customHeight="1" x14ac:dyDescent="0.35"/>
    <row r="158" ht="22.5" customHeight="1" x14ac:dyDescent="0.35"/>
    <row r="159" ht="22.5" customHeight="1" x14ac:dyDescent="0.35"/>
    <row r="160" ht="22.5" customHeight="1" x14ac:dyDescent="0.35"/>
    <row r="161" ht="22.5" customHeight="1" x14ac:dyDescent="0.35"/>
    <row r="162" ht="22.5" customHeight="1" x14ac:dyDescent="0.35"/>
    <row r="163" ht="22.5" customHeight="1" x14ac:dyDescent="0.35"/>
    <row r="164" ht="22.5" customHeight="1" x14ac:dyDescent="0.35"/>
    <row r="165" ht="22.5" customHeight="1" x14ac:dyDescent="0.35"/>
    <row r="166" ht="22.5" customHeight="1" x14ac:dyDescent="0.35"/>
    <row r="167" ht="22.5" customHeight="1" x14ac:dyDescent="0.35"/>
    <row r="168" ht="22.5" customHeight="1" x14ac:dyDescent="0.35"/>
    <row r="169" ht="22.5" customHeight="1" x14ac:dyDescent="0.35"/>
    <row r="170" ht="22.5" customHeight="1" x14ac:dyDescent="0.35"/>
    <row r="171" ht="22.5" customHeight="1" x14ac:dyDescent="0.35"/>
    <row r="172" ht="22.5" customHeight="1" x14ac:dyDescent="0.35"/>
    <row r="173" ht="22.5" customHeight="1" x14ac:dyDescent="0.35"/>
    <row r="174" ht="22.5" customHeight="1" x14ac:dyDescent="0.35"/>
    <row r="175" ht="22.5" customHeight="1" x14ac:dyDescent="0.35"/>
    <row r="176" ht="22.5" customHeight="1" x14ac:dyDescent="0.35"/>
    <row r="177" ht="22.5" customHeight="1" x14ac:dyDescent="0.35"/>
    <row r="178" ht="22.5" customHeight="1" x14ac:dyDescent="0.35"/>
    <row r="179" ht="22.5" customHeight="1" x14ac:dyDescent="0.35"/>
    <row r="180" ht="22.5" customHeight="1" x14ac:dyDescent="0.35"/>
    <row r="181" ht="22.5" customHeight="1" x14ac:dyDescent="0.35"/>
    <row r="182" ht="22.5" customHeight="1" x14ac:dyDescent="0.35"/>
  </sheetData>
  <hyperlinks>
    <hyperlink ref="A10" location="'II-3.1.1 '!A1" display="Cuadro Nº II-3.1.1"/>
    <hyperlink ref="A12" location="'II-3.1.2 '!A1" display="Cuadro Nº II-3.1.2"/>
    <hyperlink ref="A15" location="'II-3.2.1 '!A1" display="Cuadro Nº II-3.2.1"/>
    <hyperlink ref="A17" location="'II-3.2.2'!A1" display="Cuadro Nº II-3.2.2"/>
    <hyperlink ref="A19" location="'II-3.2.3'!A1" display="Cuadro Nº II-3.2.3"/>
    <hyperlink ref="A21" location="'II-3.2.4'!A1" display="Cuadro Nº II-3.2.4"/>
    <hyperlink ref="A23" location="'II-3.2.5'!A1" display="Cuadro Nº II-3.2.5"/>
    <hyperlink ref="A25" location="'II-3.2.6'!A1" display="Cuadro Nº II-3.2.6"/>
    <hyperlink ref="A27" location="'II-3.2.7'!A1" display="Cuadro Nº II-3.2.7"/>
    <hyperlink ref="A29" location="'II-3.2.8 '!A1" display="Cuadro Nº II-3.2.8"/>
    <hyperlink ref="A32" location="'II-3.3.1 '!A1" display="Cuadro Nº II-3.3.1"/>
    <hyperlink ref="A34" location="'II-3.3.2'!A1" display="Cuadro Nº II-3.3.2"/>
    <hyperlink ref="A37" location="'II-3.4.1'!A1" display="Cuadro Nº II-3.4.1"/>
  </hyperlinks>
  <pageMargins left="0.7" right="0.7" top="0.75" bottom="0.75" header="0.51180555555555496" footer="0.51180555555555496"/>
  <pageSetup paperSize="9" firstPageNumber="0" orientation="portrait" useFirstPageNumber="1" horizontalDpi="300" verticalDpi="30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O44"/>
  <sheetViews>
    <sheetView showGridLines="0" showRowColHeaders="0" zoomScale="90" zoomScaleNormal="90" workbookViewId="0"/>
  </sheetViews>
  <sheetFormatPr baseColWidth="10" defaultColWidth="7.3046875" defaultRowHeight="21" x14ac:dyDescent="0.35"/>
  <cols>
    <col min="1" max="1" width="12.69140625" customWidth="1"/>
    <col min="2" max="2" width="6.69140625" customWidth="1"/>
    <col min="3" max="3" width="8.23046875" customWidth="1"/>
    <col min="4" max="13" width="8" customWidth="1"/>
    <col min="14" max="14" width="8.69140625" customWidth="1"/>
    <col min="252" max="252" width="12.69140625" customWidth="1"/>
    <col min="253" max="253" width="7.07421875" customWidth="1"/>
    <col min="254" max="254" width="0.921875" customWidth="1"/>
    <col min="255" max="257" width="7.07421875" customWidth="1"/>
    <col min="258" max="258" width="7.69140625" customWidth="1"/>
    <col min="259" max="259" width="0.921875" customWidth="1"/>
    <col min="260" max="260" width="7.07421875" customWidth="1"/>
    <col min="261" max="261" width="8.15234375" customWidth="1"/>
    <col min="262" max="263" width="7.07421875" customWidth="1"/>
    <col min="508" max="508" width="12.69140625" customWidth="1"/>
    <col min="509" max="509" width="7.07421875" customWidth="1"/>
    <col min="510" max="510" width="0.921875" customWidth="1"/>
    <col min="511" max="513" width="7.07421875" customWidth="1"/>
    <col min="514" max="514" width="7.69140625" customWidth="1"/>
    <col min="515" max="515" width="0.921875" customWidth="1"/>
    <col min="516" max="516" width="7.07421875" customWidth="1"/>
    <col min="517" max="517" width="8.15234375" customWidth="1"/>
    <col min="518" max="519" width="7.07421875" customWidth="1"/>
    <col min="764" max="764" width="12.69140625" customWidth="1"/>
    <col min="765" max="765" width="7.07421875" customWidth="1"/>
    <col min="766" max="766" width="0.921875" customWidth="1"/>
    <col min="767" max="769" width="7.07421875" customWidth="1"/>
    <col min="770" max="770" width="7.69140625" customWidth="1"/>
    <col min="771" max="771" width="0.921875" customWidth="1"/>
    <col min="772" max="772" width="7.07421875" customWidth="1"/>
    <col min="773" max="773" width="8.15234375" customWidth="1"/>
    <col min="774" max="775" width="7.07421875" customWidth="1"/>
    <col min="1020" max="1020" width="12.69140625" customWidth="1"/>
    <col min="1021" max="1021" width="7.07421875" customWidth="1"/>
    <col min="1022" max="1022" width="0.921875" customWidth="1"/>
    <col min="1023" max="1024" width="7.07421875" customWidth="1"/>
  </cols>
  <sheetData>
    <row r="1" spans="1:14" ht="17.25" customHeight="1" x14ac:dyDescent="0.35">
      <c r="A1" s="1231" t="s">
        <v>2015</v>
      </c>
      <c r="J1" s="1300" t="s">
        <v>45</v>
      </c>
      <c r="K1" s="1300"/>
      <c r="L1" s="232"/>
    </row>
    <row r="2" spans="1:14" ht="17.25" customHeight="1" x14ac:dyDescent="0.35">
      <c r="A2" s="1232" t="s">
        <v>2511</v>
      </c>
      <c r="J2" s="1300"/>
      <c r="K2" s="1300"/>
      <c r="L2" s="232"/>
    </row>
    <row r="3" spans="1:14" ht="12.75" customHeight="1" x14ac:dyDescent="0.35">
      <c r="J3" s="1300"/>
      <c r="K3" s="1300"/>
      <c r="L3" s="232"/>
    </row>
    <row r="4" spans="1:14" ht="12.75" customHeight="1" x14ac:dyDescent="0.35">
      <c r="A4" s="411" t="s">
        <v>396</v>
      </c>
    </row>
    <row r="5" spans="1:14" ht="12.75" customHeight="1" x14ac:dyDescent="0.35">
      <c r="A5" s="102"/>
    </row>
    <row r="6" spans="1:14" ht="32.25" customHeight="1" x14ac:dyDescent="0.35">
      <c r="A6" s="1301" t="s">
        <v>409</v>
      </c>
      <c r="B6" s="1301"/>
      <c r="C6" s="1301"/>
      <c r="D6" s="1301"/>
      <c r="E6" s="1301"/>
      <c r="F6" s="1301"/>
      <c r="G6" s="1301"/>
      <c r="H6" s="1301"/>
      <c r="I6" s="1301"/>
      <c r="J6" s="1301"/>
      <c r="K6" s="1301"/>
      <c r="L6" s="475"/>
    </row>
    <row r="7" spans="1:14" ht="18.75" customHeight="1" x14ac:dyDescent="0.35">
      <c r="A7" s="1420" t="s">
        <v>60</v>
      </c>
      <c r="B7" s="412"/>
      <c r="C7" s="412"/>
      <c r="D7" s="1346" t="s">
        <v>125</v>
      </c>
      <c r="E7" s="1346"/>
      <c r="F7" s="1346"/>
      <c r="G7" s="1346"/>
      <c r="H7" s="1346"/>
      <c r="I7" s="1346"/>
      <c r="J7" s="1346"/>
      <c r="K7" s="1346"/>
      <c r="L7" s="1346"/>
      <c r="M7" s="1346"/>
      <c r="N7" s="1346"/>
    </row>
    <row r="8" spans="1:14" ht="18" customHeight="1" x14ac:dyDescent="0.35">
      <c r="A8" s="1420"/>
      <c r="B8" s="1421" t="s">
        <v>305</v>
      </c>
      <c r="C8" s="1414" t="s">
        <v>410</v>
      </c>
      <c r="D8" s="1315" t="s">
        <v>2013</v>
      </c>
      <c r="E8" s="1315"/>
      <c r="F8" s="1315"/>
      <c r="G8" s="1315"/>
      <c r="H8" s="1315"/>
      <c r="I8" s="1315"/>
      <c r="J8" s="1315"/>
      <c r="K8" s="197" t="s">
        <v>2014</v>
      </c>
      <c r="L8" s="476"/>
      <c r="M8" s="1315" t="s">
        <v>2512</v>
      </c>
      <c r="N8" s="1315"/>
    </row>
    <row r="9" spans="1:14" ht="12.75" customHeight="1" x14ac:dyDescent="0.35">
      <c r="A9" s="1420"/>
      <c r="B9" s="1421"/>
      <c r="C9" s="1414"/>
      <c r="D9" s="1315" t="s">
        <v>62</v>
      </c>
      <c r="E9" s="1315"/>
      <c r="F9" s="1315"/>
      <c r="G9" s="1315"/>
      <c r="H9" s="1315"/>
      <c r="I9" s="1315"/>
      <c r="J9" s="1315"/>
      <c r="K9" s="1315"/>
      <c r="L9" s="1315"/>
      <c r="M9" s="1315"/>
      <c r="N9" s="1315"/>
    </row>
    <row r="10" spans="1:14" ht="12.75" customHeight="1" x14ac:dyDescent="0.35">
      <c r="A10" s="1420"/>
      <c r="B10" s="1421"/>
      <c r="C10" s="1414"/>
      <c r="D10" s="1416" t="s">
        <v>411</v>
      </c>
      <c r="E10" s="1416"/>
      <c r="F10" s="1416"/>
      <c r="G10" s="1416"/>
      <c r="H10" s="1414" t="s">
        <v>412</v>
      </c>
      <c r="I10" s="1417" t="s">
        <v>413</v>
      </c>
      <c r="J10" s="1417"/>
      <c r="K10" s="1413" t="s">
        <v>414</v>
      </c>
      <c r="L10" s="1414" t="s">
        <v>415</v>
      </c>
    </row>
    <row r="11" spans="1:14" ht="12.75" customHeight="1" x14ac:dyDescent="0.35">
      <c r="A11" s="1420"/>
      <c r="B11" s="1421"/>
      <c r="C11" s="1414"/>
      <c r="D11" s="1416"/>
      <c r="E11" s="1416"/>
      <c r="F11" s="1416"/>
      <c r="G11" s="1416"/>
      <c r="H11" s="1414"/>
      <c r="I11" s="1417"/>
      <c r="J11" s="1417"/>
      <c r="K11" s="1413"/>
      <c r="L11" s="1414"/>
      <c r="M11" s="1418" t="s">
        <v>416</v>
      </c>
      <c r="N11" s="1418"/>
    </row>
    <row r="12" spans="1:14" ht="12.75" customHeight="1" x14ac:dyDescent="0.35">
      <c r="A12" s="1420"/>
      <c r="B12" s="1421"/>
      <c r="C12" s="1414"/>
      <c r="D12" s="1419" t="s">
        <v>417</v>
      </c>
      <c r="E12" s="1419"/>
      <c r="F12" s="1413" t="s">
        <v>418</v>
      </c>
      <c r="G12" s="1413"/>
      <c r="H12" s="1414"/>
      <c r="I12" s="1417"/>
      <c r="J12" s="1417"/>
      <c r="K12" s="1413"/>
      <c r="L12" s="1414"/>
      <c r="M12" s="1418"/>
      <c r="N12" s="1418"/>
    </row>
    <row r="13" spans="1:14" ht="12.75" customHeight="1" x14ac:dyDescent="0.35">
      <c r="A13" s="1420"/>
      <c r="B13" s="1421"/>
      <c r="C13" s="1414"/>
      <c r="D13" s="1419"/>
      <c r="E13" s="1419"/>
      <c r="F13" s="1413"/>
      <c r="G13" s="1413"/>
      <c r="H13" s="1414"/>
      <c r="I13" s="1417"/>
      <c r="J13" s="1417"/>
      <c r="K13" s="1413"/>
      <c r="L13" s="1414"/>
      <c r="M13" s="1418"/>
      <c r="N13" s="1418"/>
    </row>
    <row r="14" spans="1:14" ht="42" customHeight="1" x14ac:dyDescent="0.35">
      <c r="A14" s="1420"/>
      <c r="B14" s="1421"/>
      <c r="C14" s="1414"/>
      <c r="D14" s="1419"/>
      <c r="E14" s="1419"/>
      <c r="F14" s="1413"/>
      <c r="G14" s="1413"/>
      <c r="H14" s="1414"/>
      <c r="I14" s="1417"/>
      <c r="J14" s="1417"/>
      <c r="K14" s="1413"/>
      <c r="L14" s="1414"/>
      <c r="M14" s="1418"/>
      <c r="N14" s="1418"/>
    </row>
    <row r="15" spans="1:14" ht="39" customHeight="1" x14ac:dyDescent="0.35">
      <c r="A15" s="1420"/>
      <c r="B15" s="1421"/>
      <c r="C15" s="1414"/>
      <c r="D15" s="470" t="s">
        <v>419</v>
      </c>
      <c r="E15" s="470" t="s">
        <v>420</v>
      </c>
      <c r="F15" s="470" t="s">
        <v>419</v>
      </c>
      <c r="G15" s="470" t="s">
        <v>420</v>
      </c>
      <c r="H15" s="1414"/>
      <c r="I15" s="470" t="s">
        <v>419</v>
      </c>
      <c r="J15" s="470" t="s">
        <v>420</v>
      </c>
      <c r="K15" s="1413"/>
      <c r="L15" s="1414"/>
      <c r="M15" s="414" t="s">
        <v>416</v>
      </c>
      <c r="N15" s="414" t="s">
        <v>421</v>
      </c>
    </row>
    <row r="16" spans="1:14" ht="12.75" customHeight="1" x14ac:dyDescent="0.35">
      <c r="A16" s="223" t="s">
        <v>61</v>
      </c>
      <c r="B16" s="415">
        <f t="shared" ref="B16:B36" si="0">C16+H16+K16+L16</f>
        <v>812</v>
      </c>
      <c r="C16" s="415">
        <f>SUM(C17,C18)</f>
        <v>328</v>
      </c>
      <c r="D16" s="415">
        <f>D17+D18</f>
        <v>87</v>
      </c>
      <c r="E16" s="415">
        <f>E17+E18</f>
        <v>173</v>
      </c>
      <c r="F16" s="415">
        <f>F17+F18</f>
        <v>8</v>
      </c>
      <c r="G16" s="415">
        <f>G17+G18</f>
        <v>60</v>
      </c>
      <c r="H16" s="415">
        <f t="shared" ref="H16:H36" si="1">SUM(I16:J16)</f>
        <v>196</v>
      </c>
      <c r="I16" s="415">
        <f>I17+I18</f>
        <v>31</v>
      </c>
      <c r="J16" s="415">
        <f>J17+J18</f>
        <v>165</v>
      </c>
      <c r="K16" s="415">
        <f>K17+K18</f>
        <v>51</v>
      </c>
      <c r="L16" s="415">
        <f t="shared" ref="L16:L36" si="2">M16+N16</f>
        <v>237</v>
      </c>
      <c r="M16" s="415">
        <f>M17+M18</f>
        <v>147</v>
      </c>
      <c r="N16" s="415">
        <f>N17+N18</f>
        <v>90</v>
      </c>
    </row>
    <row r="17" spans="1:15" ht="12.75" customHeight="1" x14ac:dyDescent="0.35">
      <c r="A17" s="471" t="s">
        <v>70</v>
      </c>
      <c r="B17" s="415">
        <f t="shared" si="0"/>
        <v>237</v>
      </c>
      <c r="C17" s="415">
        <f>SUM(D17:G17)</f>
        <v>73</v>
      </c>
      <c r="D17" s="472">
        <v>38</v>
      </c>
      <c r="E17" s="472">
        <v>21</v>
      </c>
      <c r="F17" s="426">
        <v>1</v>
      </c>
      <c r="G17" s="426">
        <v>13</v>
      </c>
      <c r="H17" s="415">
        <f t="shared" si="1"/>
        <v>110</v>
      </c>
      <c r="I17" s="424">
        <v>16</v>
      </c>
      <c r="J17" s="424">
        <v>94</v>
      </c>
      <c r="K17" s="424">
        <v>0</v>
      </c>
      <c r="L17" s="415">
        <f t="shared" si="2"/>
        <v>54</v>
      </c>
      <c r="M17" s="424">
        <v>36</v>
      </c>
      <c r="N17" s="424">
        <v>18</v>
      </c>
    </row>
    <row r="18" spans="1:15" ht="12.75" customHeight="1" x14ac:dyDescent="0.35">
      <c r="A18" s="473" t="s">
        <v>71</v>
      </c>
      <c r="B18" s="415">
        <f t="shared" si="0"/>
        <v>575</v>
      </c>
      <c r="C18" s="415">
        <f>SUM(C19:C36)</f>
        <v>255</v>
      </c>
      <c r="D18" s="425">
        <f>SUM(D19:D36)</f>
        <v>49</v>
      </c>
      <c r="E18" s="419">
        <f>SUM(E19:E36)</f>
        <v>152</v>
      </c>
      <c r="F18" s="419">
        <f>SUM(F19:F36)</f>
        <v>7</v>
      </c>
      <c r="G18" s="419">
        <f>SUM(G19:G36)</f>
        <v>47</v>
      </c>
      <c r="H18" s="415">
        <f t="shared" si="1"/>
        <v>86</v>
      </c>
      <c r="I18" s="419">
        <f>SUM(I19:I36)</f>
        <v>15</v>
      </c>
      <c r="J18" s="419">
        <f>SUM(J19:J36)</f>
        <v>71</v>
      </c>
      <c r="K18" s="419">
        <f>SUM(K19:K36)</f>
        <v>51</v>
      </c>
      <c r="L18" s="415">
        <f t="shared" si="2"/>
        <v>183</v>
      </c>
      <c r="M18" s="419">
        <f>SUM(M19:M36)</f>
        <v>111</v>
      </c>
      <c r="N18" s="419">
        <f>SUM(N19:N36)</f>
        <v>72</v>
      </c>
    </row>
    <row r="19" spans="1:15" ht="12.75" customHeight="1" x14ac:dyDescent="0.35">
      <c r="A19" s="473" t="s">
        <v>72</v>
      </c>
      <c r="B19" s="415">
        <f t="shared" si="0"/>
        <v>22</v>
      </c>
      <c r="C19" s="415">
        <f t="shared" ref="C19:C36" si="3">SUM(D19:G19)</f>
        <v>11</v>
      </c>
      <c r="D19" s="425">
        <v>2</v>
      </c>
      <c r="E19" s="424">
        <v>8</v>
      </c>
      <c r="F19" s="426">
        <v>0</v>
      </c>
      <c r="G19" s="419">
        <v>1</v>
      </c>
      <c r="H19" s="415">
        <f t="shared" si="1"/>
        <v>1</v>
      </c>
      <c r="I19" s="424">
        <v>0</v>
      </c>
      <c r="J19" s="424">
        <v>1</v>
      </c>
      <c r="K19" s="419">
        <v>3</v>
      </c>
      <c r="L19" s="415">
        <f t="shared" si="2"/>
        <v>7</v>
      </c>
      <c r="M19" s="419">
        <v>4</v>
      </c>
      <c r="N19" s="419">
        <v>3</v>
      </c>
    </row>
    <row r="20" spans="1:15" ht="12.75" customHeight="1" x14ac:dyDescent="0.35">
      <c r="A20" s="418" t="s">
        <v>73</v>
      </c>
      <c r="B20" s="415">
        <f t="shared" si="0"/>
        <v>131</v>
      </c>
      <c r="C20" s="415">
        <f t="shared" si="3"/>
        <v>61</v>
      </c>
      <c r="D20" s="425">
        <v>12</v>
      </c>
      <c r="E20" s="426">
        <v>32</v>
      </c>
      <c r="F20" s="425">
        <v>3</v>
      </c>
      <c r="G20" s="419">
        <v>14</v>
      </c>
      <c r="H20" s="415">
        <f t="shared" si="1"/>
        <v>26</v>
      </c>
      <c r="I20" s="419">
        <v>4</v>
      </c>
      <c r="J20" s="419">
        <v>22</v>
      </c>
      <c r="K20" s="419">
        <v>0</v>
      </c>
      <c r="L20" s="415">
        <f t="shared" si="2"/>
        <v>44</v>
      </c>
      <c r="M20" s="419">
        <v>23</v>
      </c>
      <c r="N20" s="419">
        <v>21</v>
      </c>
    </row>
    <row r="21" spans="1:15" ht="12.75" customHeight="1" x14ac:dyDescent="0.35">
      <c r="A21" s="471" t="s">
        <v>74</v>
      </c>
      <c r="B21" s="415">
        <f t="shared" si="0"/>
        <v>27</v>
      </c>
      <c r="C21" s="415">
        <f t="shared" si="3"/>
        <v>10</v>
      </c>
      <c r="D21" s="419">
        <v>1</v>
      </c>
      <c r="E21" s="419">
        <v>7</v>
      </c>
      <c r="F21" s="425">
        <v>0</v>
      </c>
      <c r="G21" s="426">
        <v>2</v>
      </c>
      <c r="H21" s="415">
        <f t="shared" si="1"/>
        <v>3</v>
      </c>
      <c r="I21" s="419">
        <v>0</v>
      </c>
      <c r="J21" s="419">
        <v>3</v>
      </c>
      <c r="K21" s="419">
        <v>4</v>
      </c>
      <c r="L21" s="415">
        <f t="shared" si="2"/>
        <v>10</v>
      </c>
      <c r="M21" s="419">
        <v>6</v>
      </c>
      <c r="N21" s="419">
        <v>4</v>
      </c>
    </row>
    <row r="22" spans="1:15" ht="12.75" customHeight="1" x14ac:dyDescent="0.35">
      <c r="A22" s="418" t="s">
        <v>422</v>
      </c>
      <c r="B22" s="415">
        <f t="shared" si="0"/>
        <v>36</v>
      </c>
      <c r="C22" s="415">
        <f t="shared" si="3"/>
        <v>17</v>
      </c>
      <c r="D22" s="419">
        <v>2</v>
      </c>
      <c r="E22" s="419">
        <v>10</v>
      </c>
      <c r="F22" s="425">
        <v>0</v>
      </c>
      <c r="G22" s="419">
        <v>5</v>
      </c>
      <c r="H22" s="415">
        <f t="shared" si="1"/>
        <v>2</v>
      </c>
      <c r="I22" s="419">
        <v>1</v>
      </c>
      <c r="J22" s="419">
        <v>1</v>
      </c>
      <c r="K22" s="419">
        <v>5</v>
      </c>
      <c r="L22" s="415">
        <f t="shared" si="2"/>
        <v>12</v>
      </c>
      <c r="M22" s="419">
        <v>10</v>
      </c>
      <c r="N22" s="419">
        <v>2</v>
      </c>
    </row>
    <row r="23" spans="1:15" ht="12.75" customHeight="1" x14ac:dyDescent="0.35">
      <c r="A23" s="418" t="s">
        <v>76</v>
      </c>
      <c r="B23" s="415">
        <f t="shared" si="0"/>
        <v>20</v>
      </c>
      <c r="C23" s="415">
        <f t="shared" si="3"/>
        <v>9</v>
      </c>
      <c r="D23" s="419">
        <v>2</v>
      </c>
      <c r="E23" s="426">
        <v>5</v>
      </c>
      <c r="F23" s="425">
        <v>0</v>
      </c>
      <c r="G23" s="426">
        <v>2</v>
      </c>
      <c r="H23" s="415">
        <f t="shared" si="1"/>
        <v>2</v>
      </c>
      <c r="I23" s="419">
        <v>0</v>
      </c>
      <c r="J23" s="419">
        <v>2</v>
      </c>
      <c r="K23" s="419">
        <v>1</v>
      </c>
      <c r="L23" s="415">
        <f t="shared" si="2"/>
        <v>8</v>
      </c>
      <c r="M23" s="419">
        <v>3</v>
      </c>
      <c r="N23" s="419">
        <v>5</v>
      </c>
    </row>
    <row r="24" spans="1:15" ht="12.75" customHeight="1" x14ac:dyDescent="0.35">
      <c r="A24" s="418" t="s">
        <v>423</v>
      </c>
      <c r="B24" s="415">
        <f t="shared" si="0"/>
        <v>10</v>
      </c>
      <c r="C24" s="415">
        <f t="shared" si="3"/>
        <v>4</v>
      </c>
      <c r="D24" s="419">
        <v>1</v>
      </c>
      <c r="E24" s="419">
        <v>2</v>
      </c>
      <c r="F24" s="425">
        <v>0</v>
      </c>
      <c r="G24" s="425">
        <v>1</v>
      </c>
      <c r="H24" s="415">
        <f t="shared" si="1"/>
        <v>2</v>
      </c>
      <c r="I24" s="419">
        <v>0</v>
      </c>
      <c r="J24" s="419">
        <v>2</v>
      </c>
      <c r="K24" s="419">
        <v>1</v>
      </c>
      <c r="L24" s="415">
        <f t="shared" si="2"/>
        <v>3</v>
      </c>
      <c r="M24" s="419">
        <v>2</v>
      </c>
      <c r="N24" s="419">
        <v>1</v>
      </c>
    </row>
    <row r="25" spans="1:15" ht="12.75" customHeight="1" x14ac:dyDescent="0.35">
      <c r="A25" s="418" t="s">
        <v>78</v>
      </c>
      <c r="B25" s="415">
        <f t="shared" si="0"/>
        <v>24</v>
      </c>
      <c r="C25" s="415">
        <f t="shared" si="3"/>
        <v>12</v>
      </c>
      <c r="D25" s="419">
        <v>2</v>
      </c>
      <c r="E25" s="419">
        <v>9</v>
      </c>
      <c r="F25" s="425">
        <v>0</v>
      </c>
      <c r="G25" s="419">
        <v>1</v>
      </c>
      <c r="H25" s="415">
        <f t="shared" si="1"/>
        <v>2</v>
      </c>
      <c r="I25" s="419">
        <v>0</v>
      </c>
      <c r="J25" s="419">
        <v>2</v>
      </c>
      <c r="K25" s="419">
        <v>2</v>
      </c>
      <c r="L25" s="415">
        <f t="shared" si="2"/>
        <v>8</v>
      </c>
      <c r="M25" s="419">
        <v>2</v>
      </c>
      <c r="N25" s="419">
        <v>6</v>
      </c>
    </row>
    <row r="26" spans="1:15" ht="12.75" customHeight="1" x14ac:dyDescent="0.35">
      <c r="A26" s="471" t="s">
        <v>79</v>
      </c>
      <c r="B26" s="415">
        <f t="shared" si="0"/>
        <v>20</v>
      </c>
      <c r="C26" s="415">
        <f t="shared" si="3"/>
        <v>9</v>
      </c>
      <c r="D26" s="419">
        <v>1</v>
      </c>
      <c r="E26" s="419">
        <v>7</v>
      </c>
      <c r="F26" s="425">
        <v>1</v>
      </c>
      <c r="G26" s="426">
        <v>0</v>
      </c>
      <c r="H26" s="415">
        <f t="shared" si="1"/>
        <v>3</v>
      </c>
      <c r="I26" s="419">
        <v>3</v>
      </c>
      <c r="J26" s="419">
        <v>0</v>
      </c>
      <c r="K26" s="419">
        <v>2</v>
      </c>
      <c r="L26" s="415">
        <f t="shared" si="2"/>
        <v>6</v>
      </c>
      <c r="M26" s="419">
        <v>3</v>
      </c>
      <c r="N26" s="419">
        <v>3</v>
      </c>
    </row>
    <row r="27" spans="1:15" ht="12.75" customHeight="1" x14ac:dyDescent="0.35">
      <c r="A27" s="473" t="s">
        <v>80</v>
      </c>
      <c r="B27" s="415">
        <f t="shared" si="0"/>
        <v>42</v>
      </c>
      <c r="C27" s="415">
        <f t="shared" si="3"/>
        <v>16</v>
      </c>
      <c r="D27" s="419">
        <v>3</v>
      </c>
      <c r="E27" s="426">
        <v>9</v>
      </c>
      <c r="F27" s="425">
        <v>0</v>
      </c>
      <c r="G27" s="419">
        <v>4</v>
      </c>
      <c r="H27" s="415">
        <f t="shared" si="1"/>
        <v>14</v>
      </c>
      <c r="I27" s="419">
        <v>1</v>
      </c>
      <c r="J27" s="419">
        <v>13</v>
      </c>
      <c r="K27" s="419">
        <v>1</v>
      </c>
      <c r="L27" s="415">
        <f t="shared" si="2"/>
        <v>11</v>
      </c>
      <c r="M27" s="419">
        <v>10</v>
      </c>
      <c r="N27" s="419">
        <v>1</v>
      </c>
    </row>
    <row r="28" spans="1:15" ht="12.75" customHeight="1" x14ac:dyDescent="0.35">
      <c r="A28" s="473" t="s">
        <v>81</v>
      </c>
      <c r="B28" s="415">
        <f t="shared" si="0"/>
        <v>35</v>
      </c>
      <c r="C28" s="415">
        <f t="shared" si="3"/>
        <v>13</v>
      </c>
      <c r="D28" s="426">
        <v>4</v>
      </c>
      <c r="E28" s="419">
        <v>8</v>
      </c>
      <c r="F28" s="419">
        <v>0</v>
      </c>
      <c r="G28" s="426">
        <v>1</v>
      </c>
      <c r="H28" s="415">
        <f t="shared" si="1"/>
        <v>6</v>
      </c>
      <c r="I28" s="419">
        <v>3</v>
      </c>
      <c r="J28" s="419">
        <v>3</v>
      </c>
      <c r="K28" s="419">
        <v>6</v>
      </c>
      <c r="L28" s="415">
        <f t="shared" si="2"/>
        <v>10</v>
      </c>
      <c r="M28" s="419">
        <v>7</v>
      </c>
      <c r="N28" s="419">
        <v>3</v>
      </c>
    </row>
    <row r="29" spans="1:15" ht="12.75" customHeight="1" x14ac:dyDescent="0.35">
      <c r="A29" s="473" t="s">
        <v>82</v>
      </c>
      <c r="B29" s="415">
        <f t="shared" si="0"/>
        <v>22</v>
      </c>
      <c r="C29" s="415">
        <f t="shared" si="3"/>
        <v>9</v>
      </c>
      <c r="D29" s="425">
        <v>2</v>
      </c>
      <c r="E29" s="419">
        <v>5</v>
      </c>
      <c r="F29" s="426">
        <v>0</v>
      </c>
      <c r="G29" s="419">
        <v>2</v>
      </c>
      <c r="H29" s="415">
        <f t="shared" si="1"/>
        <v>3</v>
      </c>
      <c r="I29" s="419">
        <v>0</v>
      </c>
      <c r="J29" s="419">
        <v>3</v>
      </c>
      <c r="K29" s="419">
        <v>5</v>
      </c>
      <c r="L29" s="415">
        <f t="shared" si="2"/>
        <v>5</v>
      </c>
      <c r="M29" s="419">
        <v>3</v>
      </c>
      <c r="N29" s="419">
        <v>2</v>
      </c>
    </row>
    <row r="30" spans="1:15" ht="16.5" customHeight="1" x14ac:dyDescent="0.35">
      <c r="A30" s="473" t="s">
        <v>83</v>
      </c>
      <c r="B30" s="415">
        <f t="shared" si="0"/>
        <v>32</v>
      </c>
      <c r="C30" s="415">
        <f t="shared" si="3"/>
        <v>14</v>
      </c>
      <c r="D30" s="425">
        <v>4</v>
      </c>
      <c r="E30" s="426">
        <v>7</v>
      </c>
      <c r="F30" s="419">
        <v>1</v>
      </c>
      <c r="G30" s="426">
        <v>2</v>
      </c>
      <c r="H30" s="415">
        <f t="shared" si="1"/>
        <v>3</v>
      </c>
      <c r="I30" s="419">
        <v>1</v>
      </c>
      <c r="J30" s="419">
        <v>2</v>
      </c>
      <c r="K30" s="419">
        <v>4</v>
      </c>
      <c r="L30" s="415">
        <f t="shared" si="2"/>
        <v>11</v>
      </c>
      <c r="M30" s="419">
        <v>5</v>
      </c>
      <c r="N30" s="419">
        <v>6</v>
      </c>
      <c r="O30" s="430"/>
    </row>
    <row r="31" spans="1:15" ht="12.75" customHeight="1" x14ac:dyDescent="0.35">
      <c r="A31" s="473" t="s">
        <v>84</v>
      </c>
      <c r="B31" s="415">
        <f t="shared" si="0"/>
        <v>23</v>
      </c>
      <c r="C31" s="415">
        <f t="shared" si="3"/>
        <v>13</v>
      </c>
      <c r="D31" s="425">
        <v>3</v>
      </c>
      <c r="E31" s="419">
        <v>7</v>
      </c>
      <c r="F31" s="426">
        <v>0</v>
      </c>
      <c r="G31" s="425">
        <v>3</v>
      </c>
      <c r="H31" s="415">
        <f t="shared" si="1"/>
        <v>1</v>
      </c>
      <c r="I31" s="419">
        <v>0</v>
      </c>
      <c r="J31" s="419">
        <v>1</v>
      </c>
      <c r="K31" s="419">
        <v>2</v>
      </c>
      <c r="L31" s="415">
        <f t="shared" si="2"/>
        <v>7</v>
      </c>
      <c r="M31" s="419">
        <v>7</v>
      </c>
      <c r="N31" s="419">
        <v>0</v>
      </c>
    </row>
    <row r="32" spans="1:15" ht="12.75" customHeight="1" x14ac:dyDescent="0.35">
      <c r="A32" s="418" t="s">
        <v>85</v>
      </c>
      <c r="B32" s="415">
        <f t="shared" si="0"/>
        <v>27</v>
      </c>
      <c r="C32" s="415">
        <f t="shared" si="3"/>
        <v>11</v>
      </c>
      <c r="D32" s="425">
        <v>0</v>
      </c>
      <c r="E32" s="424">
        <v>10</v>
      </c>
      <c r="F32" s="419">
        <v>0</v>
      </c>
      <c r="G32" s="419">
        <v>1</v>
      </c>
      <c r="H32" s="415">
        <f t="shared" si="1"/>
        <v>6</v>
      </c>
      <c r="I32" s="419">
        <v>0</v>
      </c>
      <c r="J32" s="419">
        <v>6</v>
      </c>
      <c r="K32" s="419">
        <v>0</v>
      </c>
      <c r="L32" s="415">
        <f t="shared" si="2"/>
        <v>10</v>
      </c>
      <c r="M32" s="419">
        <v>4</v>
      </c>
      <c r="N32" s="419">
        <v>6</v>
      </c>
    </row>
    <row r="33" spans="1:14" ht="12.75" customHeight="1" x14ac:dyDescent="0.35">
      <c r="A33" s="471" t="s">
        <v>86</v>
      </c>
      <c r="B33" s="415">
        <f t="shared" si="0"/>
        <v>31</v>
      </c>
      <c r="C33" s="415">
        <f t="shared" si="3"/>
        <v>13</v>
      </c>
      <c r="D33" s="419">
        <v>1</v>
      </c>
      <c r="E33" s="426">
        <v>7</v>
      </c>
      <c r="F33" s="419">
        <v>1</v>
      </c>
      <c r="G33" s="426">
        <v>4</v>
      </c>
      <c r="H33" s="415">
        <f t="shared" si="1"/>
        <v>4</v>
      </c>
      <c r="I33" s="419">
        <v>1</v>
      </c>
      <c r="J33" s="419">
        <v>3</v>
      </c>
      <c r="K33" s="419">
        <v>7</v>
      </c>
      <c r="L33" s="415">
        <f t="shared" si="2"/>
        <v>7</v>
      </c>
      <c r="M33" s="419">
        <v>7</v>
      </c>
      <c r="N33" s="419">
        <v>0</v>
      </c>
    </row>
    <row r="34" spans="1:14" ht="12.75" customHeight="1" x14ac:dyDescent="0.35">
      <c r="A34" s="473" t="s">
        <v>87</v>
      </c>
      <c r="B34" s="415">
        <f t="shared" si="0"/>
        <v>21</v>
      </c>
      <c r="C34" s="415">
        <f t="shared" si="3"/>
        <v>12</v>
      </c>
      <c r="D34" s="419">
        <v>4</v>
      </c>
      <c r="E34" s="419">
        <v>5</v>
      </c>
      <c r="F34" s="426">
        <v>0</v>
      </c>
      <c r="G34" s="419">
        <v>3</v>
      </c>
      <c r="H34" s="415">
        <f t="shared" si="1"/>
        <v>1</v>
      </c>
      <c r="I34" s="419">
        <v>0</v>
      </c>
      <c r="J34" s="419">
        <v>1</v>
      </c>
      <c r="K34" s="419">
        <v>1</v>
      </c>
      <c r="L34" s="415">
        <f t="shared" si="2"/>
        <v>7</v>
      </c>
      <c r="M34" s="419">
        <v>7</v>
      </c>
      <c r="N34" s="419">
        <v>0</v>
      </c>
    </row>
    <row r="35" spans="1:14" ht="12.75" customHeight="1" x14ac:dyDescent="0.35">
      <c r="A35" s="418" t="s">
        <v>88</v>
      </c>
      <c r="B35" s="415">
        <f t="shared" si="0"/>
        <v>33</v>
      </c>
      <c r="C35" s="415">
        <f t="shared" si="3"/>
        <v>13</v>
      </c>
      <c r="D35" s="419">
        <v>2</v>
      </c>
      <c r="E35" s="424">
        <v>10</v>
      </c>
      <c r="F35" s="419">
        <v>0</v>
      </c>
      <c r="G35" s="419">
        <v>1</v>
      </c>
      <c r="H35" s="415">
        <f t="shared" si="1"/>
        <v>5</v>
      </c>
      <c r="I35" s="419">
        <v>1</v>
      </c>
      <c r="J35" s="419">
        <v>4</v>
      </c>
      <c r="K35" s="419">
        <v>5</v>
      </c>
      <c r="L35" s="415">
        <f t="shared" si="2"/>
        <v>10</v>
      </c>
      <c r="M35" s="419">
        <v>4</v>
      </c>
      <c r="N35" s="419">
        <v>6</v>
      </c>
    </row>
    <row r="36" spans="1:14" ht="12.75" customHeight="1" x14ac:dyDescent="0.35">
      <c r="A36" s="471" t="s">
        <v>89</v>
      </c>
      <c r="B36" s="415">
        <f t="shared" si="0"/>
        <v>19</v>
      </c>
      <c r="C36" s="415">
        <f t="shared" si="3"/>
        <v>8</v>
      </c>
      <c r="D36" s="419">
        <v>3</v>
      </c>
      <c r="E36" s="424">
        <v>4</v>
      </c>
      <c r="F36" s="419">
        <v>1</v>
      </c>
      <c r="G36" s="424">
        <v>0</v>
      </c>
      <c r="H36" s="415">
        <f t="shared" si="1"/>
        <v>2</v>
      </c>
      <c r="I36" s="419">
        <v>0</v>
      </c>
      <c r="J36" s="419">
        <v>2</v>
      </c>
      <c r="K36" s="419">
        <v>2</v>
      </c>
      <c r="L36" s="415">
        <f t="shared" si="2"/>
        <v>7</v>
      </c>
      <c r="M36" s="419">
        <v>4</v>
      </c>
      <c r="N36" s="419">
        <v>3</v>
      </c>
    </row>
    <row r="37" spans="1:14" ht="18.75" customHeight="1" x14ac:dyDescent="0.35">
      <c r="A37" s="474" t="s">
        <v>2548</v>
      </c>
    </row>
    <row r="38" spans="1:14" ht="12.75" customHeight="1" x14ac:dyDescent="0.35">
      <c r="A38" s="1415" t="s">
        <v>2513</v>
      </c>
      <c r="B38" s="1415"/>
      <c r="C38" s="1415"/>
      <c r="D38" s="1415"/>
      <c r="E38" s="1415"/>
      <c r="F38" s="1415"/>
      <c r="G38" s="1415"/>
      <c r="H38" s="1415"/>
      <c r="I38" s="1415"/>
      <c r="J38" s="1415"/>
      <c r="K38" s="1415"/>
    </row>
    <row r="39" spans="1:14" ht="12.75" customHeight="1" x14ac:dyDescent="0.35">
      <c r="A39" s="1415"/>
      <c r="B39" s="1415"/>
      <c r="C39" s="1415"/>
      <c r="D39" s="1415"/>
      <c r="E39" s="1415"/>
      <c r="F39" s="1415"/>
      <c r="G39" s="1415"/>
      <c r="H39" s="1415"/>
      <c r="I39" s="1415"/>
      <c r="J39" s="1415"/>
      <c r="K39" s="1415"/>
    </row>
    <row r="40" spans="1:14" ht="12.75" customHeight="1" x14ac:dyDescent="0.35">
      <c r="A40" s="1415"/>
      <c r="B40" s="1415"/>
      <c r="C40" s="1415"/>
      <c r="D40" s="1415"/>
      <c r="E40" s="1415"/>
      <c r="F40" s="1415"/>
      <c r="G40" s="1415"/>
      <c r="H40" s="1415"/>
      <c r="I40" s="1415"/>
      <c r="J40" s="1415"/>
      <c r="K40" s="1415"/>
    </row>
    <row r="41" spans="1:14" ht="12.75" customHeight="1" x14ac:dyDescent="0.35">
      <c r="A41" s="1415"/>
      <c r="B41" s="1415"/>
      <c r="C41" s="1415"/>
      <c r="D41" s="1415"/>
      <c r="E41" s="1415"/>
      <c r="F41" s="1415"/>
      <c r="G41" s="1415"/>
      <c r="H41" s="1415"/>
      <c r="I41" s="1415"/>
      <c r="J41" s="1415"/>
      <c r="K41" s="1415"/>
    </row>
    <row r="42" spans="1:14" ht="12.75" customHeight="1" x14ac:dyDescent="0.35">
      <c r="A42" s="1415"/>
      <c r="B42" s="1415"/>
      <c r="C42" s="1415"/>
      <c r="D42" s="1415"/>
      <c r="E42" s="1415"/>
      <c r="F42" s="1415"/>
      <c r="G42" s="1415"/>
      <c r="H42" s="1415"/>
      <c r="I42" s="1415"/>
      <c r="J42" s="1415"/>
      <c r="K42" s="1415"/>
    </row>
    <row r="43" spans="1:14" ht="12.75" customHeight="1" x14ac:dyDescent="0.35">
      <c r="A43" s="1415"/>
      <c r="B43" s="1415"/>
      <c r="C43" s="1415"/>
      <c r="D43" s="1415"/>
      <c r="E43" s="1415"/>
      <c r="F43" s="1415"/>
      <c r="G43" s="1415"/>
      <c r="H43" s="1415"/>
      <c r="I43" s="1415"/>
      <c r="J43" s="1415"/>
      <c r="K43" s="1415"/>
    </row>
    <row r="44" spans="1:14" ht="12.75" customHeight="1" x14ac:dyDescent="0.35">
      <c r="A44" s="378"/>
      <c r="B44" s="108"/>
      <c r="C44" s="108"/>
      <c r="D44" s="108"/>
      <c r="E44" s="108"/>
      <c r="F44" s="108"/>
      <c r="G44" s="108"/>
      <c r="H44" s="108"/>
      <c r="I44" s="108"/>
    </row>
  </sheetData>
  <mergeCells count="18">
    <mergeCell ref="M11:N14"/>
    <mergeCell ref="D12:E14"/>
    <mergeCell ref="F12:G14"/>
    <mergeCell ref="A6:K6"/>
    <mergeCell ref="D7:N7"/>
    <mergeCell ref="D8:J8"/>
    <mergeCell ref="M8:N8"/>
    <mergeCell ref="D9:N9"/>
    <mergeCell ref="A7:A15"/>
    <mergeCell ref="B8:B15"/>
    <mergeCell ref="C8:C15"/>
    <mergeCell ref="H10:H15"/>
    <mergeCell ref="K10:K15"/>
    <mergeCell ref="L10:L15"/>
    <mergeCell ref="A38:K43"/>
    <mergeCell ref="J1:K3"/>
    <mergeCell ref="D10:G11"/>
    <mergeCell ref="I10:J14"/>
  </mergeCells>
  <pageMargins left="0.59027777777777801" right="0.59027777777777801" top="0.98402777777777795" bottom="0.98402777777777795" header="0.51180555555555496" footer="0.51180555555555496"/>
  <pageSetup paperSize="9" firstPageNumber="0" orientation="portrait" useFirstPageNumber="1" horizontalDpi="300" verticalDpi="30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H34"/>
  <sheetViews>
    <sheetView showGridLines="0" showRowColHeaders="0" zoomScaleNormal="100" workbookViewId="0"/>
  </sheetViews>
  <sheetFormatPr baseColWidth="10" defaultColWidth="10.69140625" defaultRowHeight="21" x14ac:dyDescent="0.35"/>
  <cols>
    <col min="3" max="3" width="11" customWidth="1"/>
    <col min="4" max="4" width="15.15234375" customWidth="1"/>
    <col min="6" max="6" width="7.765625" customWidth="1"/>
  </cols>
  <sheetData>
    <row r="1" spans="1:8" x14ac:dyDescent="0.35">
      <c r="A1" s="463" t="s">
        <v>2015</v>
      </c>
      <c r="B1" s="108"/>
      <c r="C1" s="108"/>
      <c r="D1" s="108"/>
      <c r="E1" s="108"/>
      <c r="G1" s="1300" t="s">
        <v>45</v>
      </c>
      <c r="H1" s="1300"/>
    </row>
    <row r="2" spans="1:8" x14ac:dyDescent="0.35">
      <c r="A2" s="378" t="s">
        <v>2511</v>
      </c>
      <c r="B2" s="108"/>
      <c r="C2" s="108"/>
      <c r="D2" s="108"/>
      <c r="E2" s="108"/>
      <c r="F2" s="232"/>
      <c r="G2" s="232"/>
      <c r="H2" s="232"/>
    </row>
    <row r="3" spans="1:8" x14ac:dyDescent="0.35">
      <c r="A3" s="464" t="s">
        <v>397</v>
      </c>
      <c r="B3" s="403"/>
      <c r="C3" s="403"/>
      <c r="D3" s="403"/>
      <c r="E3" s="403"/>
      <c r="F3" s="403"/>
    </row>
    <row r="4" spans="1:8" x14ac:dyDescent="0.35">
      <c r="A4" s="314"/>
      <c r="B4" s="403"/>
      <c r="C4" s="403"/>
      <c r="D4" s="403"/>
      <c r="E4" s="403"/>
      <c r="F4" s="403"/>
    </row>
    <row r="5" spans="1:8" ht="33" customHeight="1" x14ac:dyDescent="0.35">
      <c r="A5" s="1301" t="s">
        <v>425</v>
      </c>
      <c r="B5" s="1301"/>
      <c r="C5" s="1301"/>
      <c r="D5" s="1301"/>
      <c r="E5" s="1301"/>
      <c r="F5" s="1301"/>
    </row>
    <row r="6" spans="1:8" ht="18.600000000000001" customHeight="1" x14ac:dyDescent="0.35">
      <c r="A6" s="1423" t="s">
        <v>60</v>
      </c>
      <c r="B6" s="465"/>
      <c r="C6" s="1318" t="s">
        <v>125</v>
      </c>
      <c r="D6" s="1318"/>
      <c r="E6" s="1318"/>
      <c r="F6" s="1318"/>
    </row>
    <row r="7" spans="1:8" ht="18.600000000000001" customHeight="1" x14ac:dyDescent="0.35">
      <c r="A7" s="1423"/>
      <c r="B7" s="1424" t="s">
        <v>305</v>
      </c>
      <c r="C7" s="1366" t="s">
        <v>2013</v>
      </c>
      <c r="D7" s="1366"/>
      <c r="E7" s="255" t="s">
        <v>2014</v>
      </c>
      <c r="F7" s="255" t="s">
        <v>2512</v>
      </c>
    </row>
    <row r="8" spans="1:8" x14ac:dyDescent="0.35">
      <c r="A8" s="1423"/>
      <c r="B8" s="1424"/>
      <c r="C8" s="1425"/>
      <c r="D8" s="1425"/>
      <c r="E8" s="1425"/>
      <c r="F8" s="1425"/>
    </row>
    <row r="9" spans="1:8" ht="47.25" customHeight="1" x14ac:dyDescent="0.35">
      <c r="A9" s="1423"/>
      <c r="B9" s="1424"/>
      <c r="C9" s="466" t="s">
        <v>411</v>
      </c>
      <c r="D9" s="467" t="s">
        <v>426</v>
      </c>
      <c r="E9" s="469" t="s">
        <v>414</v>
      </c>
      <c r="F9" s="469" t="s">
        <v>427</v>
      </c>
    </row>
    <row r="10" spans="1:8" x14ac:dyDescent="0.35">
      <c r="A10" s="223" t="s">
        <v>61</v>
      </c>
      <c r="B10" s="415">
        <f>B11+B12</f>
        <v>849</v>
      </c>
      <c r="C10" s="415">
        <f>C11+C12</f>
        <v>305</v>
      </c>
      <c r="D10" s="415">
        <f>D11+D12</f>
        <v>205</v>
      </c>
      <c r="E10" s="415">
        <f>E11+E12</f>
        <v>51</v>
      </c>
      <c r="F10" s="415">
        <f>F11+F12</f>
        <v>288</v>
      </c>
    </row>
    <row r="11" spans="1:8" x14ac:dyDescent="0.35">
      <c r="A11" s="416" t="s">
        <v>428</v>
      </c>
      <c r="B11" s="415">
        <f>SUM(C11:F11)</f>
        <v>267</v>
      </c>
      <c r="C11" s="417">
        <v>77</v>
      </c>
      <c r="D11" s="417">
        <v>116</v>
      </c>
      <c r="E11" s="417">
        <v>0</v>
      </c>
      <c r="F11" s="417">
        <v>74</v>
      </c>
    </row>
    <row r="12" spans="1:8" x14ac:dyDescent="0.35">
      <c r="A12" s="418" t="s">
        <v>71</v>
      </c>
      <c r="B12" s="415">
        <f>SUM(C12:F12)</f>
        <v>582</v>
      </c>
      <c r="C12" s="468">
        <f>SUM(C13:C30)</f>
        <v>228</v>
      </c>
      <c r="D12" s="468">
        <f>SUM(D13:D30)</f>
        <v>89</v>
      </c>
      <c r="E12" s="468">
        <f>SUM(E13:E30)</f>
        <v>51</v>
      </c>
      <c r="F12" s="468">
        <f>SUM(F13:F30)</f>
        <v>214</v>
      </c>
    </row>
    <row r="13" spans="1:8" x14ac:dyDescent="0.35">
      <c r="A13" s="418" t="s">
        <v>72</v>
      </c>
      <c r="B13" s="415">
        <f t="shared" ref="B13:B30" si="0">C13+D13+E13+F13</f>
        <v>24</v>
      </c>
      <c r="C13" s="468">
        <v>12</v>
      </c>
      <c r="D13" s="468">
        <v>1</v>
      </c>
      <c r="E13" s="419">
        <v>3</v>
      </c>
      <c r="F13" s="419">
        <v>8</v>
      </c>
    </row>
    <row r="14" spans="1:8" x14ac:dyDescent="0.35">
      <c r="A14" s="418" t="s">
        <v>73</v>
      </c>
      <c r="B14" s="415">
        <f t="shared" si="0"/>
        <v>128</v>
      </c>
      <c r="C14" s="468">
        <v>52</v>
      </c>
      <c r="D14" s="468">
        <v>27</v>
      </c>
      <c r="E14" s="419">
        <v>0</v>
      </c>
      <c r="F14" s="419">
        <v>49</v>
      </c>
    </row>
    <row r="15" spans="1:8" x14ac:dyDescent="0.35">
      <c r="A15" s="418" t="s">
        <v>74</v>
      </c>
      <c r="B15" s="415">
        <f t="shared" si="0"/>
        <v>26</v>
      </c>
      <c r="C15" s="468">
        <v>8</v>
      </c>
      <c r="D15" s="468">
        <v>3</v>
      </c>
      <c r="E15" s="419">
        <v>4</v>
      </c>
      <c r="F15" s="419">
        <v>11</v>
      </c>
    </row>
    <row r="16" spans="1:8" x14ac:dyDescent="0.35">
      <c r="A16" s="418" t="s">
        <v>422</v>
      </c>
      <c r="B16" s="415">
        <f t="shared" si="0"/>
        <v>36</v>
      </c>
      <c r="C16" s="468">
        <v>14</v>
      </c>
      <c r="D16" s="468">
        <v>2</v>
      </c>
      <c r="E16" s="419">
        <v>5</v>
      </c>
      <c r="F16" s="419">
        <v>15</v>
      </c>
    </row>
    <row r="17" spans="1:6" x14ac:dyDescent="0.35">
      <c r="A17" s="418" t="s">
        <v>76</v>
      </c>
      <c r="B17" s="415">
        <f t="shared" si="0"/>
        <v>20</v>
      </c>
      <c r="C17" s="468">
        <v>8</v>
      </c>
      <c r="D17" s="468">
        <v>2</v>
      </c>
      <c r="E17" s="419">
        <v>1</v>
      </c>
      <c r="F17" s="419">
        <v>9</v>
      </c>
    </row>
    <row r="18" spans="1:6" x14ac:dyDescent="0.35">
      <c r="A18" s="418" t="s">
        <v>423</v>
      </c>
      <c r="B18" s="415">
        <f t="shared" si="0"/>
        <v>11</v>
      </c>
      <c r="C18" s="468">
        <v>3</v>
      </c>
      <c r="D18" s="468">
        <v>2</v>
      </c>
      <c r="E18" s="419">
        <v>1</v>
      </c>
      <c r="F18" s="419">
        <v>5</v>
      </c>
    </row>
    <row r="19" spans="1:6" x14ac:dyDescent="0.35">
      <c r="A19" s="418" t="s">
        <v>78</v>
      </c>
      <c r="B19" s="415">
        <f t="shared" si="0"/>
        <v>26</v>
      </c>
      <c r="C19" s="468">
        <v>12</v>
      </c>
      <c r="D19" s="468">
        <v>2</v>
      </c>
      <c r="E19" s="419">
        <v>2</v>
      </c>
      <c r="F19" s="419">
        <v>10</v>
      </c>
    </row>
    <row r="20" spans="1:6" x14ac:dyDescent="0.35">
      <c r="A20" s="418" t="s">
        <v>79</v>
      </c>
      <c r="B20" s="415">
        <f t="shared" si="0"/>
        <v>21</v>
      </c>
      <c r="C20" s="468">
        <v>8</v>
      </c>
      <c r="D20" s="468">
        <v>3</v>
      </c>
      <c r="E20" s="419">
        <v>2</v>
      </c>
      <c r="F20" s="419">
        <v>8</v>
      </c>
    </row>
    <row r="21" spans="1:6" x14ac:dyDescent="0.35">
      <c r="A21" s="418" t="s">
        <v>80</v>
      </c>
      <c r="B21" s="415">
        <f t="shared" si="0"/>
        <v>43</v>
      </c>
      <c r="C21" s="468">
        <v>13</v>
      </c>
      <c r="D21" s="468">
        <v>15</v>
      </c>
      <c r="E21" s="419">
        <v>1</v>
      </c>
      <c r="F21" s="419">
        <v>14</v>
      </c>
    </row>
    <row r="22" spans="1:6" x14ac:dyDescent="0.35">
      <c r="A22" s="418" t="s">
        <v>81</v>
      </c>
      <c r="B22" s="415">
        <f t="shared" si="0"/>
        <v>42</v>
      </c>
      <c r="C22" s="468">
        <v>15</v>
      </c>
      <c r="D22" s="468">
        <v>6</v>
      </c>
      <c r="E22" s="419">
        <v>6</v>
      </c>
      <c r="F22" s="419">
        <v>15</v>
      </c>
    </row>
    <row r="23" spans="1:6" x14ac:dyDescent="0.35">
      <c r="A23" s="418" t="s">
        <v>82</v>
      </c>
      <c r="B23" s="415">
        <f t="shared" si="0"/>
        <v>21</v>
      </c>
      <c r="C23" s="468">
        <v>8</v>
      </c>
      <c r="D23" s="468">
        <v>3</v>
      </c>
      <c r="E23" s="419">
        <v>5</v>
      </c>
      <c r="F23" s="419">
        <v>5</v>
      </c>
    </row>
    <row r="24" spans="1:6" x14ac:dyDescent="0.35">
      <c r="A24" s="418" t="s">
        <v>83</v>
      </c>
      <c r="B24" s="415">
        <f t="shared" si="0"/>
        <v>33</v>
      </c>
      <c r="C24" s="468">
        <v>13</v>
      </c>
      <c r="D24" s="468">
        <v>3</v>
      </c>
      <c r="E24" s="419">
        <v>4</v>
      </c>
      <c r="F24" s="419">
        <v>13</v>
      </c>
    </row>
    <row r="25" spans="1:6" x14ac:dyDescent="0.35">
      <c r="A25" s="418" t="s">
        <v>84</v>
      </c>
      <c r="B25" s="415">
        <f t="shared" si="0"/>
        <v>22</v>
      </c>
      <c r="C25" s="468">
        <v>11</v>
      </c>
      <c r="D25" s="468">
        <v>1</v>
      </c>
      <c r="E25" s="419">
        <v>2</v>
      </c>
      <c r="F25" s="419">
        <v>8</v>
      </c>
    </row>
    <row r="26" spans="1:6" x14ac:dyDescent="0.35">
      <c r="A26" s="418" t="s">
        <v>85</v>
      </c>
      <c r="B26" s="415">
        <f t="shared" si="0"/>
        <v>28</v>
      </c>
      <c r="C26" s="468">
        <v>11</v>
      </c>
      <c r="D26" s="468">
        <v>6</v>
      </c>
      <c r="E26" s="419">
        <v>0</v>
      </c>
      <c r="F26" s="419">
        <v>11</v>
      </c>
    </row>
    <row r="27" spans="1:6" x14ac:dyDescent="0.35">
      <c r="A27" s="418" t="s">
        <v>86</v>
      </c>
      <c r="B27" s="415">
        <f t="shared" si="0"/>
        <v>28</v>
      </c>
      <c r="C27" s="468">
        <v>9</v>
      </c>
      <c r="D27" s="468">
        <v>4</v>
      </c>
      <c r="E27" s="419">
        <v>7</v>
      </c>
      <c r="F27" s="419">
        <v>8</v>
      </c>
    </row>
    <row r="28" spans="1:6" x14ac:dyDescent="0.35">
      <c r="A28" s="418" t="s">
        <v>87</v>
      </c>
      <c r="B28" s="415">
        <f t="shared" si="0"/>
        <v>19</v>
      </c>
      <c r="C28" s="468">
        <v>10</v>
      </c>
      <c r="D28" s="468">
        <v>1</v>
      </c>
      <c r="E28" s="419">
        <v>1</v>
      </c>
      <c r="F28" s="419">
        <v>7</v>
      </c>
    </row>
    <row r="29" spans="1:6" x14ac:dyDescent="0.35">
      <c r="A29" s="418" t="s">
        <v>88</v>
      </c>
      <c r="B29" s="415">
        <f t="shared" si="0"/>
        <v>35</v>
      </c>
      <c r="C29" s="468">
        <v>13</v>
      </c>
      <c r="D29" s="468">
        <v>6</v>
      </c>
      <c r="E29" s="419">
        <v>5</v>
      </c>
      <c r="F29" s="419">
        <v>11</v>
      </c>
    </row>
    <row r="30" spans="1:6" x14ac:dyDescent="0.35">
      <c r="A30" s="418" t="s">
        <v>89</v>
      </c>
      <c r="B30" s="415">
        <f t="shared" si="0"/>
        <v>19</v>
      </c>
      <c r="C30" s="468">
        <v>8</v>
      </c>
      <c r="D30" s="468">
        <v>2</v>
      </c>
      <c r="E30" s="419">
        <v>2</v>
      </c>
      <c r="F30" s="419">
        <v>7</v>
      </c>
    </row>
    <row r="31" spans="1:6" x14ac:dyDescent="0.35">
      <c r="A31" s="378" t="s">
        <v>2514</v>
      </c>
      <c r="B31" s="108"/>
      <c r="C31" s="108"/>
      <c r="D31" s="108"/>
      <c r="E31" s="108"/>
      <c r="F31" s="108"/>
    </row>
    <row r="32" spans="1:6" ht="54.75" customHeight="1" x14ac:dyDescent="0.35">
      <c r="A32" s="1402" t="s">
        <v>2515</v>
      </c>
      <c r="B32" s="1402"/>
      <c r="C32" s="1402"/>
      <c r="D32" s="1402"/>
      <c r="E32" s="1402"/>
      <c r="F32" s="1402"/>
    </row>
    <row r="33" spans="1:6" ht="40.5" customHeight="1" x14ac:dyDescent="0.35">
      <c r="A33" s="1422" t="s">
        <v>2516</v>
      </c>
      <c r="B33" s="1422"/>
      <c r="C33" s="1422"/>
      <c r="D33" s="1422"/>
      <c r="E33" s="1422"/>
      <c r="F33" s="1422"/>
    </row>
    <row r="34" spans="1:6" x14ac:dyDescent="0.35">
      <c r="A34" s="11"/>
    </row>
  </sheetData>
  <mergeCells count="9">
    <mergeCell ref="A32:F32"/>
    <mergeCell ref="A33:F33"/>
    <mergeCell ref="A6:A9"/>
    <mergeCell ref="B7:B9"/>
    <mergeCell ref="G1:H1"/>
    <mergeCell ref="A5:F5"/>
    <mergeCell ref="C6:F6"/>
    <mergeCell ref="C7:D7"/>
    <mergeCell ref="C8:F8"/>
  </mergeCells>
  <pageMargins left="0.7" right="0.7" top="0.75" bottom="0.75" header="0.51180555555555496" footer="0.51180555555555496"/>
  <pageSetup paperSize="9" firstPageNumber="0" orientation="portrait" useFirstPageNumber="1" horizontalDpi="300" verticalDpi="30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F29"/>
  <sheetViews>
    <sheetView showGridLines="0" showRowColHeaders="0" zoomScaleNormal="100" workbookViewId="0">
      <selection activeCell="B11" sqref="B11:B12"/>
    </sheetView>
  </sheetViews>
  <sheetFormatPr baseColWidth="10" defaultColWidth="7.3046875" defaultRowHeight="21" x14ac:dyDescent="0.35"/>
  <cols>
    <col min="1" max="1" width="27.23046875" customWidth="1"/>
    <col min="2" max="2" width="7.4609375" customWidth="1"/>
    <col min="3" max="3" width="5.4609375" customWidth="1"/>
    <col min="4" max="4" width="5.765625" customWidth="1"/>
    <col min="5" max="5" width="5.53515625" customWidth="1"/>
  </cols>
  <sheetData>
    <row r="1" spans="1:6" ht="19.5" customHeight="1" x14ac:dyDescent="0.35">
      <c r="A1" s="116" t="s">
        <v>2016</v>
      </c>
      <c r="D1" s="1300" t="s">
        <v>117</v>
      </c>
      <c r="E1" s="1300"/>
      <c r="F1" s="1300"/>
    </row>
    <row r="2" spans="1:6" ht="12.75" customHeight="1" x14ac:dyDescent="0.35">
      <c r="D2" s="1300"/>
      <c r="E2" s="1300"/>
      <c r="F2" s="1300"/>
    </row>
    <row r="3" spans="1:6" ht="12.75" customHeight="1" x14ac:dyDescent="0.35">
      <c r="A3" s="103" t="s">
        <v>398</v>
      </c>
      <c r="B3" s="57"/>
      <c r="C3" s="57"/>
      <c r="D3" s="57"/>
      <c r="E3" s="57"/>
    </row>
    <row r="4" spans="1:6" ht="12.75" customHeight="1" x14ac:dyDescent="0.35">
      <c r="A4" s="57"/>
      <c r="B4" s="57"/>
      <c r="C4" s="57"/>
      <c r="D4" s="57"/>
      <c r="E4" s="57"/>
    </row>
    <row r="5" spans="1:6" ht="30.75" customHeight="1" x14ac:dyDescent="0.35">
      <c r="A5" s="1348" t="s">
        <v>429</v>
      </c>
      <c r="B5" s="1348"/>
      <c r="C5" s="1348"/>
      <c r="D5" s="1348"/>
      <c r="E5" s="1348"/>
    </row>
    <row r="6" spans="1:6" ht="12.75" customHeight="1" x14ac:dyDescent="0.35">
      <c r="A6" s="1299" t="s">
        <v>430</v>
      </c>
      <c r="B6" s="180"/>
      <c r="C6" s="1299" t="s">
        <v>333</v>
      </c>
      <c r="D6" s="1299"/>
      <c r="E6" s="1299"/>
    </row>
    <row r="7" spans="1:6" ht="12.75" customHeight="1" x14ac:dyDescent="0.35">
      <c r="A7" s="1299"/>
      <c r="B7" s="1329" t="s">
        <v>61</v>
      </c>
      <c r="C7" s="1299"/>
      <c r="D7" s="1299"/>
      <c r="E7" s="1299"/>
    </row>
    <row r="8" spans="1:6" ht="20.25" customHeight="1" x14ac:dyDescent="0.35">
      <c r="A8" s="1299"/>
      <c r="B8" s="1329"/>
      <c r="C8" s="197" t="s">
        <v>431</v>
      </c>
      <c r="D8" s="197" t="s">
        <v>432</v>
      </c>
      <c r="E8" s="197" t="s">
        <v>433</v>
      </c>
    </row>
    <row r="9" spans="1:6" ht="20.25" customHeight="1" x14ac:dyDescent="0.35">
      <c r="A9" s="61" t="s">
        <v>280</v>
      </c>
      <c r="B9" s="109">
        <f t="shared" ref="B9:B23" si="0">C9+D9+E9</f>
        <v>135913</v>
      </c>
      <c r="C9" s="114">
        <f t="shared" ref="C9:E13" si="1">C14+C19</f>
        <v>44787</v>
      </c>
      <c r="D9" s="114">
        <f t="shared" si="1"/>
        <v>44348</v>
      </c>
      <c r="E9" s="114">
        <f t="shared" si="1"/>
        <v>46778</v>
      </c>
    </row>
    <row r="10" spans="1:6" ht="18.75" customHeight="1" x14ac:dyDescent="0.35">
      <c r="A10" s="180" t="s">
        <v>434</v>
      </c>
      <c r="B10" s="109">
        <f t="shared" si="0"/>
        <v>112344</v>
      </c>
      <c r="C10" s="462">
        <f t="shared" si="1"/>
        <v>37052</v>
      </c>
      <c r="D10" s="462">
        <f t="shared" si="1"/>
        <v>36324</v>
      </c>
      <c r="E10" s="462">
        <f t="shared" si="1"/>
        <v>38968</v>
      </c>
    </row>
    <row r="11" spans="1:6" ht="12.75" customHeight="1" x14ac:dyDescent="0.35">
      <c r="A11" s="182" t="s">
        <v>435</v>
      </c>
      <c r="B11" s="109">
        <f t="shared" si="0"/>
        <v>100812</v>
      </c>
      <c r="C11" s="462">
        <f t="shared" si="1"/>
        <v>34721</v>
      </c>
      <c r="D11" s="462">
        <f t="shared" si="1"/>
        <v>33111</v>
      </c>
      <c r="E11" s="462">
        <f t="shared" si="1"/>
        <v>32980</v>
      </c>
    </row>
    <row r="12" spans="1:6" ht="12.75" customHeight="1" x14ac:dyDescent="0.35">
      <c r="A12" s="182" t="s">
        <v>436</v>
      </c>
      <c r="B12" s="109">
        <f t="shared" si="0"/>
        <v>11532</v>
      </c>
      <c r="C12" s="462">
        <f t="shared" si="1"/>
        <v>2331</v>
      </c>
      <c r="D12" s="462">
        <f t="shared" si="1"/>
        <v>3213</v>
      </c>
      <c r="E12" s="462">
        <f t="shared" si="1"/>
        <v>5988</v>
      </c>
    </row>
    <row r="13" spans="1:6" ht="18" customHeight="1" x14ac:dyDescent="0.35">
      <c r="A13" s="182" t="s">
        <v>437</v>
      </c>
      <c r="B13" s="109">
        <f t="shared" si="0"/>
        <v>23569</v>
      </c>
      <c r="C13" s="462">
        <f t="shared" si="1"/>
        <v>7735</v>
      </c>
      <c r="D13" s="462">
        <f t="shared" si="1"/>
        <v>8024</v>
      </c>
      <c r="E13" s="462">
        <f t="shared" si="1"/>
        <v>7810</v>
      </c>
    </row>
    <row r="14" spans="1:6" ht="20.100000000000001" customHeight="1" x14ac:dyDescent="0.35">
      <c r="A14" s="61" t="s">
        <v>438</v>
      </c>
      <c r="B14" s="109">
        <f t="shared" si="0"/>
        <v>49885</v>
      </c>
      <c r="C14" s="114">
        <f>C15+C18</f>
        <v>16546</v>
      </c>
      <c r="D14" s="114">
        <f>D15+D18</f>
        <v>16290</v>
      </c>
      <c r="E14" s="114">
        <f>E15+E18</f>
        <v>17049</v>
      </c>
    </row>
    <row r="15" spans="1:6" ht="18" customHeight="1" x14ac:dyDescent="0.35">
      <c r="A15" s="180" t="s">
        <v>434</v>
      </c>
      <c r="B15" s="109">
        <f t="shared" si="0"/>
        <v>34401</v>
      </c>
      <c r="C15" s="462">
        <f>C16+C17</f>
        <v>11528</v>
      </c>
      <c r="D15" s="462">
        <f>D16+D17</f>
        <v>11007</v>
      </c>
      <c r="E15" s="462">
        <f>E16+E17</f>
        <v>11866</v>
      </c>
    </row>
    <row r="16" spans="1:6" ht="12.75" customHeight="1" x14ac:dyDescent="0.35">
      <c r="A16" s="131" t="s">
        <v>435</v>
      </c>
      <c r="B16" s="109">
        <f t="shared" si="0"/>
        <v>30873</v>
      </c>
      <c r="C16" s="462">
        <v>10873</v>
      </c>
      <c r="D16" s="462">
        <v>9962</v>
      </c>
      <c r="E16" s="462">
        <v>10038</v>
      </c>
    </row>
    <row r="17" spans="1:5" ht="12.75" customHeight="1" x14ac:dyDescent="0.35">
      <c r="A17" s="182" t="s">
        <v>436</v>
      </c>
      <c r="B17" s="109">
        <f t="shared" si="0"/>
        <v>3528</v>
      </c>
      <c r="C17" s="433">
        <v>655</v>
      </c>
      <c r="D17" s="462">
        <v>1045</v>
      </c>
      <c r="E17" s="462">
        <v>1828</v>
      </c>
    </row>
    <row r="18" spans="1:5" ht="18" customHeight="1" x14ac:dyDescent="0.35">
      <c r="A18" s="182" t="s">
        <v>437</v>
      </c>
      <c r="B18" s="109">
        <f t="shared" si="0"/>
        <v>15484</v>
      </c>
      <c r="C18" s="462">
        <v>5018</v>
      </c>
      <c r="D18" s="462">
        <v>5283</v>
      </c>
      <c r="E18" s="462">
        <v>5183</v>
      </c>
    </row>
    <row r="19" spans="1:5" ht="20.100000000000001" customHeight="1" x14ac:dyDescent="0.35">
      <c r="A19" s="61" t="s">
        <v>439</v>
      </c>
      <c r="B19" s="109">
        <f t="shared" si="0"/>
        <v>86028</v>
      </c>
      <c r="C19" s="114">
        <f>C20+C23</f>
        <v>28241</v>
      </c>
      <c r="D19" s="114">
        <f>D20+D23</f>
        <v>28058</v>
      </c>
      <c r="E19" s="114">
        <f>E20+E23</f>
        <v>29729</v>
      </c>
    </row>
    <row r="20" spans="1:5" ht="18" customHeight="1" x14ac:dyDescent="0.35">
      <c r="A20" s="182" t="s">
        <v>440</v>
      </c>
      <c r="B20" s="109">
        <f t="shared" si="0"/>
        <v>77943</v>
      </c>
      <c r="C20" s="462">
        <f>C21+C22</f>
        <v>25524</v>
      </c>
      <c r="D20" s="462">
        <f>D21+D22</f>
        <v>25317</v>
      </c>
      <c r="E20" s="462">
        <f>E21+E22</f>
        <v>27102</v>
      </c>
    </row>
    <row r="21" spans="1:5" ht="12.75" customHeight="1" x14ac:dyDescent="0.35">
      <c r="A21" s="182" t="s">
        <v>435</v>
      </c>
      <c r="B21" s="109">
        <f t="shared" si="0"/>
        <v>69939</v>
      </c>
      <c r="C21" s="462">
        <v>23848</v>
      </c>
      <c r="D21" s="462">
        <v>23149</v>
      </c>
      <c r="E21" s="462">
        <v>22942</v>
      </c>
    </row>
    <row r="22" spans="1:5" ht="12.75" customHeight="1" x14ac:dyDescent="0.35">
      <c r="A22" s="182" t="s">
        <v>436</v>
      </c>
      <c r="B22" s="109">
        <f t="shared" si="0"/>
        <v>8004</v>
      </c>
      <c r="C22" s="462">
        <v>1676</v>
      </c>
      <c r="D22" s="462">
        <v>2168</v>
      </c>
      <c r="E22" s="462">
        <v>4160</v>
      </c>
    </row>
    <row r="23" spans="1:5" ht="18" customHeight="1" x14ac:dyDescent="0.35">
      <c r="A23" s="131" t="s">
        <v>437</v>
      </c>
      <c r="B23" s="109">
        <f t="shared" si="0"/>
        <v>8085</v>
      </c>
      <c r="C23" s="433">
        <v>2717</v>
      </c>
      <c r="D23" s="433">
        <v>2741</v>
      </c>
      <c r="E23" s="433">
        <v>2627</v>
      </c>
    </row>
    <row r="24" spans="1:5" ht="17.25" customHeight="1" x14ac:dyDescent="0.35">
      <c r="A24" s="311" t="s">
        <v>2017</v>
      </c>
    </row>
    <row r="25" spans="1:5" ht="43.5" customHeight="1" x14ac:dyDescent="0.35">
      <c r="A25" s="1426" t="s">
        <v>441</v>
      </c>
      <c r="B25" s="1426"/>
      <c r="C25" s="1426"/>
      <c r="D25" s="1426"/>
      <c r="E25" s="1426"/>
    </row>
    <row r="27" spans="1:5" ht="12.75" customHeight="1" x14ac:dyDescent="0.35">
      <c r="A27" s="68" t="s">
        <v>167</v>
      </c>
    </row>
    <row r="29" spans="1:5" ht="12.75" customHeight="1" x14ac:dyDescent="0.35">
      <c r="B29" s="169"/>
      <c r="C29" s="169"/>
    </row>
  </sheetData>
  <mergeCells count="6">
    <mergeCell ref="A5:E5"/>
    <mergeCell ref="A25:E25"/>
    <mergeCell ref="A6:A8"/>
    <mergeCell ref="B7:B8"/>
    <mergeCell ref="D1:F2"/>
    <mergeCell ref="C6:E7"/>
  </mergeCells>
  <printOptions horizontalCentered="1"/>
  <pageMargins left="0" right="0" top="0.78749999999999998" bottom="0" header="0.51180555555555496" footer="0.51180555555555496"/>
  <pageSetup paperSize="9" firstPageNumber="0" orientation="portrait" useFirstPageNumber="1" horizontalDpi="300" verticalDpi="30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Q58"/>
  <sheetViews>
    <sheetView showGridLines="0" showRowColHeaders="0" topLeftCell="A7" zoomScale="90" zoomScaleNormal="90" workbookViewId="0"/>
  </sheetViews>
  <sheetFormatPr baseColWidth="10" defaultColWidth="10.69140625" defaultRowHeight="21" x14ac:dyDescent="0.35"/>
  <cols>
    <col min="1" max="1" width="14.3046875" customWidth="1"/>
    <col min="2" max="14" width="6.07421875" customWidth="1"/>
    <col min="15" max="15" width="7.3046875" customWidth="1"/>
    <col min="16" max="16" width="5.23046875" customWidth="1"/>
    <col min="17" max="17" width="4" customWidth="1"/>
  </cols>
  <sheetData>
    <row r="1" spans="1:17" ht="17.25" customHeight="1" x14ac:dyDescent="0.35">
      <c r="A1" s="116" t="s">
        <v>2517</v>
      </c>
      <c r="G1" s="314"/>
      <c r="H1" s="1300" t="s">
        <v>117</v>
      </c>
      <c r="I1" s="1300"/>
      <c r="J1" s="1300"/>
    </row>
    <row r="2" spans="1:17" ht="12" customHeight="1" x14ac:dyDescent="0.35">
      <c r="G2" s="314"/>
      <c r="H2" s="1300"/>
      <c r="I2" s="1300"/>
      <c r="J2" s="1300"/>
    </row>
    <row r="3" spans="1:17" x14ac:dyDescent="0.35">
      <c r="A3" s="57"/>
      <c r="B3" s="57"/>
      <c r="C3" s="57"/>
      <c r="D3" s="57"/>
      <c r="E3" s="57"/>
      <c r="F3" s="57"/>
      <c r="G3" s="57"/>
    </row>
    <row r="4" spans="1:17" x14ac:dyDescent="0.35">
      <c r="A4" s="133"/>
      <c r="B4" s="133"/>
      <c r="C4" s="133"/>
      <c r="D4" s="133"/>
      <c r="E4" s="123"/>
      <c r="F4" s="123"/>
      <c r="G4" s="123"/>
      <c r="H4" s="123"/>
      <c r="I4" s="123"/>
      <c r="J4" s="69"/>
      <c r="K4" s="69"/>
      <c r="L4" s="69"/>
      <c r="M4" s="69"/>
      <c r="N4" s="69"/>
      <c r="O4" s="69"/>
    </row>
    <row r="5" spans="1:17" x14ac:dyDescent="0.35">
      <c r="A5" s="57" t="s">
        <v>442</v>
      </c>
      <c r="B5" s="57"/>
      <c r="C5" s="57"/>
      <c r="D5" s="57"/>
      <c r="E5" s="57"/>
      <c r="F5" s="57"/>
      <c r="G5" s="57"/>
      <c r="O5" s="69"/>
    </row>
    <row r="6" spans="1:17" ht="12.6" customHeight="1" x14ac:dyDescent="0.35">
      <c r="A6" s="1429" t="s">
        <v>2518</v>
      </c>
      <c r="B6" s="1429"/>
      <c r="C6" s="1429"/>
      <c r="D6" s="1429"/>
      <c r="E6" s="1429"/>
      <c r="F6" s="1429"/>
      <c r="G6" s="1429"/>
      <c r="H6" s="1429"/>
      <c r="I6" s="1429"/>
      <c r="J6" s="69"/>
      <c r="K6" s="69"/>
      <c r="L6" s="69"/>
      <c r="M6" s="69"/>
      <c r="N6" s="69"/>
      <c r="O6" s="69"/>
    </row>
    <row r="7" spans="1:17" x14ac:dyDescent="0.35">
      <c r="A7" s="1429"/>
      <c r="B7" s="1429"/>
      <c r="C7" s="1429"/>
      <c r="D7" s="1429"/>
      <c r="E7" s="1429"/>
      <c r="F7" s="1429"/>
      <c r="G7" s="1429"/>
      <c r="H7" s="1429"/>
      <c r="I7" s="1429"/>
      <c r="J7" s="69"/>
      <c r="K7" s="69"/>
      <c r="L7" s="69"/>
      <c r="M7" s="69"/>
      <c r="N7" s="69"/>
      <c r="O7" s="69"/>
    </row>
    <row r="8" spans="1:17" x14ac:dyDescent="0.35">
      <c r="A8" s="133"/>
      <c r="B8" s="133"/>
      <c r="C8" s="133"/>
      <c r="D8" s="133"/>
      <c r="E8" s="69"/>
      <c r="F8" s="69"/>
      <c r="G8" s="69"/>
      <c r="H8" s="69"/>
      <c r="I8" s="69"/>
      <c r="J8" s="69"/>
      <c r="K8" s="69"/>
      <c r="L8" s="69"/>
      <c r="M8" s="69"/>
      <c r="N8" s="69"/>
      <c r="O8" s="69"/>
    </row>
    <row r="9" spans="1:17" ht="27.75" customHeight="1" x14ac:dyDescent="0.35">
      <c r="A9" s="1430" t="s">
        <v>443</v>
      </c>
      <c r="B9" s="1431" t="s">
        <v>158</v>
      </c>
      <c r="C9" s="455"/>
      <c r="D9" s="1428" t="s">
        <v>444</v>
      </c>
      <c r="E9" s="1428"/>
      <c r="F9" s="1428"/>
      <c r="G9" s="1428"/>
      <c r="H9" s="1428"/>
      <c r="I9" s="1428"/>
      <c r="J9" s="1428"/>
      <c r="K9" s="1428"/>
      <c r="L9" s="1428"/>
      <c r="M9" s="1428"/>
      <c r="N9" s="1428"/>
      <c r="O9" s="69"/>
    </row>
    <row r="10" spans="1:17" ht="41.25" customHeight="1" x14ac:dyDescent="0.35">
      <c r="A10" s="1430"/>
      <c r="B10" s="1431"/>
      <c r="C10" s="1431" t="s">
        <v>158</v>
      </c>
      <c r="D10" s="1428" t="s">
        <v>445</v>
      </c>
      <c r="E10" s="1428"/>
      <c r="F10" s="1432" t="s">
        <v>61</v>
      </c>
      <c r="G10" s="1428" t="s">
        <v>446</v>
      </c>
      <c r="H10" s="1428"/>
      <c r="I10" s="1432" t="s">
        <v>61</v>
      </c>
      <c r="J10" s="1428" t="s">
        <v>447</v>
      </c>
      <c r="K10" s="1428"/>
      <c r="L10" s="1432" t="s">
        <v>158</v>
      </c>
      <c r="M10" s="1428" t="s">
        <v>448</v>
      </c>
      <c r="N10" s="1428"/>
      <c r="O10" s="1431" t="s">
        <v>158</v>
      </c>
      <c r="P10" s="1428" t="s">
        <v>449</v>
      </c>
      <c r="Q10" s="1428"/>
    </row>
    <row r="11" spans="1:17" ht="18.75" customHeight="1" x14ac:dyDescent="0.35">
      <c r="A11" s="1430"/>
      <c r="B11" s="1431"/>
      <c r="C11" s="1431"/>
      <c r="D11" s="1428" t="s">
        <v>450</v>
      </c>
      <c r="E11" s="1428"/>
      <c r="F11" s="1432"/>
      <c r="G11" s="1428" t="s">
        <v>450</v>
      </c>
      <c r="H11" s="1428"/>
      <c r="I11" s="1432"/>
      <c r="J11" s="1428" t="s">
        <v>450</v>
      </c>
      <c r="K11" s="1428"/>
      <c r="L11" s="1432"/>
      <c r="M11" s="1428" t="s">
        <v>450</v>
      </c>
      <c r="N11" s="1428"/>
      <c r="O11" s="1431"/>
      <c r="P11" s="1428" t="s">
        <v>450</v>
      </c>
      <c r="Q11" s="1428"/>
    </row>
    <row r="12" spans="1:17" ht="12.6" customHeight="1" x14ac:dyDescent="0.35">
      <c r="A12" s="1430"/>
      <c r="B12" s="1431"/>
      <c r="C12" s="1431"/>
      <c r="D12" s="1427" t="s">
        <v>114</v>
      </c>
      <c r="E12" s="1428" t="s">
        <v>115</v>
      </c>
      <c r="F12" s="1432"/>
      <c r="G12" s="1427" t="s">
        <v>114</v>
      </c>
      <c r="H12" s="1428" t="s">
        <v>115</v>
      </c>
      <c r="I12" s="1432"/>
      <c r="J12" s="1427" t="s">
        <v>114</v>
      </c>
      <c r="K12" s="1428" t="s">
        <v>115</v>
      </c>
      <c r="L12" s="1432"/>
      <c r="M12" s="1427" t="s">
        <v>114</v>
      </c>
      <c r="N12" s="1428" t="s">
        <v>115</v>
      </c>
      <c r="O12" s="1431"/>
      <c r="P12" s="1427" t="s">
        <v>114</v>
      </c>
      <c r="Q12" s="1428" t="s">
        <v>115</v>
      </c>
    </row>
    <row r="13" spans="1:17" ht="3" customHeight="1" x14ac:dyDescent="0.35">
      <c r="A13" s="1430"/>
      <c r="B13" s="1431"/>
      <c r="C13" s="1431"/>
      <c r="D13" s="1427"/>
      <c r="E13" s="1428"/>
      <c r="F13" s="1432"/>
      <c r="G13" s="1427"/>
      <c r="H13" s="1428"/>
      <c r="I13" s="1432"/>
      <c r="J13" s="1427"/>
      <c r="K13" s="1428"/>
      <c r="L13" s="1432"/>
      <c r="M13" s="1427"/>
      <c r="N13" s="1428"/>
      <c r="O13" s="1431"/>
      <c r="P13" s="1427"/>
      <c r="Q13" s="1428"/>
    </row>
    <row r="14" spans="1:17" x14ac:dyDescent="0.35">
      <c r="A14" s="61" t="s">
        <v>158</v>
      </c>
      <c r="B14" s="173">
        <f t="shared" ref="B14:B34" si="0">C14+F14+I14+L14+R14+O14</f>
        <v>38182</v>
      </c>
      <c r="C14" s="173">
        <f t="shared" ref="C14:C34" si="1">D14+E14</f>
        <v>2559</v>
      </c>
      <c r="D14" s="457">
        <f>D15+D16</f>
        <v>1154</v>
      </c>
      <c r="E14" s="457">
        <f>E15+E16</f>
        <v>1405</v>
      </c>
      <c r="F14" s="173">
        <f t="shared" ref="F14:F34" si="2">G14+H14</f>
        <v>2245</v>
      </c>
      <c r="G14" s="173">
        <f>G15+G16</f>
        <v>1549</v>
      </c>
      <c r="H14" s="173">
        <f>H15+H16</f>
        <v>696</v>
      </c>
      <c r="I14" s="173">
        <f t="shared" ref="I14:I34" si="3">J14+K14</f>
        <v>17494</v>
      </c>
      <c r="J14" s="173">
        <f>J15+J16</f>
        <v>9946</v>
      </c>
      <c r="K14" s="173">
        <f>K15+K16</f>
        <v>7548</v>
      </c>
      <c r="L14" s="173">
        <f t="shared" ref="L14:L34" si="4">M14+N14</f>
        <v>15263</v>
      </c>
      <c r="M14" s="173">
        <f>M15+M16</f>
        <v>9616</v>
      </c>
      <c r="N14" s="173">
        <f>N15+N16</f>
        <v>5647</v>
      </c>
      <c r="O14" s="173">
        <f t="shared" ref="O14:O34" si="5">P14+Q14</f>
        <v>621</v>
      </c>
      <c r="P14" s="457">
        <f>P15+P16</f>
        <v>390</v>
      </c>
      <c r="Q14" s="457">
        <f>Q15+Q16</f>
        <v>231</v>
      </c>
    </row>
    <row r="15" spans="1:17" x14ac:dyDescent="0.35">
      <c r="A15" s="455" t="s">
        <v>451</v>
      </c>
      <c r="B15" s="173">
        <f t="shared" si="0"/>
        <v>10648</v>
      </c>
      <c r="C15" s="173">
        <f t="shared" si="1"/>
        <v>838</v>
      </c>
      <c r="D15" s="458">
        <v>447</v>
      </c>
      <c r="E15" s="458">
        <v>391</v>
      </c>
      <c r="F15" s="173">
        <f t="shared" si="2"/>
        <v>114</v>
      </c>
      <c r="G15" s="458">
        <v>79</v>
      </c>
      <c r="H15" s="458">
        <v>35</v>
      </c>
      <c r="I15" s="173">
        <f t="shared" si="3"/>
        <v>4493</v>
      </c>
      <c r="J15" s="458">
        <v>2469</v>
      </c>
      <c r="K15" s="458">
        <v>2024</v>
      </c>
      <c r="L15" s="173">
        <f t="shared" si="4"/>
        <v>4710</v>
      </c>
      <c r="M15" s="458">
        <v>2866</v>
      </c>
      <c r="N15" s="458">
        <v>1844</v>
      </c>
      <c r="O15" s="173">
        <f t="shared" si="5"/>
        <v>493</v>
      </c>
      <c r="P15" s="458">
        <v>294</v>
      </c>
      <c r="Q15" s="458">
        <v>199</v>
      </c>
    </row>
    <row r="16" spans="1:17" x14ac:dyDescent="0.35">
      <c r="A16" s="455" t="s">
        <v>452</v>
      </c>
      <c r="B16" s="173">
        <f t="shared" si="0"/>
        <v>27534</v>
      </c>
      <c r="C16" s="173">
        <f t="shared" si="1"/>
        <v>1721</v>
      </c>
      <c r="D16" s="1126">
        <f>SUM(D17:D34)</f>
        <v>707</v>
      </c>
      <c r="E16" s="1126">
        <f>SUM(E17:E34)</f>
        <v>1014</v>
      </c>
      <c r="F16" s="173">
        <f t="shared" si="2"/>
        <v>2131</v>
      </c>
      <c r="G16" s="458">
        <f>SUM(G17:G34)</f>
        <v>1470</v>
      </c>
      <c r="H16" s="458">
        <f>SUM(H17:H34)</f>
        <v>661</v>
      </c>
      <c r="I16" s="173">
        <f t="shared" si="3"/>
        <v>13001</v>
      </c>
      <c r="J16" s="458">
        <f>SUM(J17:J34)</f>
        <v>7477</v>
      </c>
      <c r="K16" s="458">
        <f>SUM(K17:K34)</f>
        <v>5524</v>
      </c>
      <c r="L16" s="173">
        <f t="shared" si="4"/>
        <v>10553</v>
      </c>
      <c r="M16" s="458">
        <f>SUM(M17:M34)</f>
        <v>6750</v>
      </c>
      <c r="N16" s="458">
        <f>SUM(N17:N34)</f>
        <v>3803</v>
      </c>
      <c r="O16" s="173">
        <f t="shared" si="5"/>
        <v>128</v>
      </c>
      <c r="P16" s="456">
        <f>SUM(P17:P34)</f>
        <v>96</v>
      </c>
      <c r="Q16" s="456">
        <f>SUM(Q17:Q34)</f>
        <v>32</v>
      </c>
    </row>
    <row r="17" spans="1:17" ht="16.5" customHeight="1" x14ac:dyDescent="0.35">
      <c r="A17" s="459" t="s">
        <v>72</v>
      </c>
      <c r="B17" s="173">
        <f t="shared" si="0"/>
        <v>1543</v>
      </c>
      <c r="C17" s="173">
        <f t="shared" si="1"/>
        <v>181</v>
      </c>
      <c r="D17" s="460">
        <v>59</v>
      </c>
      <c r="E17" s="460">
        <v>122</v>
      </c>
      <c r="F17" s="173">
        <f t="shared" si="2"/>
        <v>90</v>
      </c>
      <c r="G17" s="456">
        <v>71</v>
      </c>
      <c r="H17" s="456">
        <v>19</v>
      </c>
      <c r="I17" s="173">
        <f t="shared" si="3"/>
        <v>755</v>
      </c>
      <c r="J17" s="456">
        <v>429</v>
      </c>
      <c r="K17" s="456">
        <v>326</v>
      </c>
      <c r="L17" s="173">
        <f t="shared" si="4"/>
        <v>517</v>
      </c>
      <c r="M17" s="456">
        <v>295</v>
      </c>
      <c r="N17" s="456">
        <v>222</v>
      </c>
      <c r="O17" s="173">
        <f t="shared" si="5"/>
        <v>0</v>
      </c>
      <c r="P17" s="460">
        <v>0</v>
      </c>
      <c r="Q17" s="460">
        <v>0</v>
      </c>
    </row>
    <row r="18" spans="1:17" x14ac:dyDescent="0.35">
      <c r="A18" s="461" t="s">
        <v>73</v>
      </c>
      <c r="B18" s="173">
        <f t="shared" si="0"/>
        <v>6994</v>
      </c>
      <c r="C18" s="173">
        <f t="shared" si="1"/>
        <v>423</v>
      </c>
      <c r="D18" s="460">
        <v>182</v>
      </c>
      <c r="E18" s="460">
        <v>241</v>
      </c>
      <c r="F18" s="173">
        <f t="shared" si="2"/>
        <v>111</v>
      </c>
      <c r="G18" s="460">
        <v>87</v>
      </c>
      <c r="H18" s="460">
        <v>24</v>
      </c>
      <c r="I18" s="173">
        <f t="shared" si="3"/>
        <v>2956</v>
      </c>
      <c r="J18" s="460">
        <v>1696</v>
      </c>
      <c r="K18" s="460">
        <v>1260</v>
      </c>
      <c r="L18" s="173">
        <f t="shared" si="4"/>
        <v>3504</v>
      </c>
      <c r="M18" s="460">
        <v>2174</v>
      </c>
      <c r="N18" s="460">
        <v>1330</v>
      </c>
      <c r="O18" s="173">
        <f t="shared" si="5"/>
        <v>0</v>
      </c>
      <c r="P18" s="458">
        <v>0</v>
      </c>
      <c r="Q18" s="458">
        <v>0</v>
      </c>
    </row>
    <row r="19" spans="1:17" x14ac:dyDescent="0.35">
      <c r="A19" s="461" t="s">
        <v>74</v>
      </c>
      <c r="B19" s="173">
        <f t="shared" si="0"/>
        <v>1250</v>
      </c>
      <c r="C19" s="173">
        <f t="shared" si="1"/>
        <v>80</v>
      </c>
      <c r="D19" s="460">
        <v>32</v>
      </c>
      <c r="E19" s="460">
        <v>48</v>
      </c>
      <c r="F19" s="173">
        <f t="shared" si="2"/>
        <v>103</v>
      </c>
      <c r="G19" s="460">
        <v>72</v>
      </c>
      <c r="H19" s="460">
        <v>31</v>
      </c>
      <c r="I19" s="173">
        <f t="shared" si="3"/>
        <v>724</v>
      </c>
      <c r="J19" s="460">
        <v>433</v>
      </c>
      <c r="K19" s="460">
        <v>291</v>
      </c>
      <c r="L19" s="173">
        <f t="shared" si="4"/>
        <v>343</v>
      </c>
      <c r="M19" s="458">
        <v>194</v>
      </c>
      <c r="N19" s="458">
        <v>149</v>
      </c>
      <c r="O19" s="173">
        <f t="shared" si="5"/>
        <v>0</v>
      </c>
      <c r="P19" s="458">
        <v>0</v>
      </c>
      <c r="Q19" s="458">
        <v>0</v>
      </c>
    </row>
    <row r="20" spans="1:17" x14ac:dyDescent="0.35">
      <c r="A20" s="461" t="s">
        <v>75</v>
      </c>
      <c r="B20" s="173">
        <f t="shared" si="0"/>
        <v>1658</v>
      </c>
      <c r="C20" s="173">
        <f t="shared" si="1"/>
        <v>183</v>
      </c>
      <c r="D20" s="460">
        <v>94</v>
      </c>
      <c r="E20" s="460">
        <v>89</v>
      </c>
      <c r="F20" s="173">
        <f t="shared" si="2"/>
        <v>201</v>
      </c>
      <c r="G20" s="460">
        <v>132</v>
      </c>
      <c r="H20" s="460">
        <v>69</v>
      </c>
      <c r="I20" s="173">
        <f t="shared" si="3"/>
        <v>832</v>
      </c>
      <c r="J20" s="460">
        <v>467</v>
      </c>
      <c r="K20" s="460">
        <v>365</v>
      </c>
      <c r="L20" s="173">
        <f t="shared" si="4"/>
        <v>442</v>
      </c>
      <c r="M20" s="458">
        <v>296</v>
      </c>
      <c r="N20" s="458">
        <v>146</v>
      </c>
      <c r="O20" s="173">
        <f t="shared" si="5"/>
        <v>0</v>
      </c>
      <c r="P20" s="456">
        <v>0</v>
      </c>
      <c r="Q20" s="456">
        <v>0</v>
      </c>
    </row>
    <row r="21" spans="1:17" x14ac:dyDescent="0.35">
      <c r="A21" s="461" t="s">
        <v>76</v>
      </c>
      <c r="B21" s="173">
        <f t="shared" si="0"/>
        <v>1080</v>
      </c>
      <c r="C21" s="173">
        <f t="shared" si="1"/>
        <v>36</v>
      </c>
      <c r="D21" s="460">
        <v>12</v>
      </c>
      <c r="E21" s="460">
        <v>24</v>
      </c>
      <c r="F21" s="173">
        <f t="shared" si="2"/>
        <v>116</v>
      </c>
      <c r="G21" s="460">
        <v>62</v>
      </c>
      <c r="H21" s="460">
        <v>54</v>
      </c>
      <c r="I21" s="173">
        <f t="shared" si="3"/>
        <v>631</v>
      </c>
      <c r="J21" s="458">
        <v>363</v>
      </c>
      <c r="K21" s="458">
        <v>268</v>
      </c>
      <c r="L21" s="173">
        <f t="shared" si="4"/>
        <v>297</v>
      </c>
      <c r="M21" s="456">
        <v>202</v>
      </c>
      <c r="N21" s="456">
        <v>95</v>
      </c>
      <c r="O21" s="173">
        <f t="shared" si="5"/>
        <v>0</v>
      </c>
      <c r="P21" s="460">
        <v>0</v>
      </c>
      <c r="Q21" s="460">
        <v>0</v>
      </c>
    </row>
    <row r="22" spans="1:17" x14ac:dyDescent="0.35">
      <c r="A22" s="461" t="s">
        <v>77</v>
      </c>
      <c r="B22" s="173">
        <f t="shared" si="0"/>
        <v>283</v>
      </c>
      <c r="C22" s="173">
        <f t="shared" si="1"/>
        <v>0</v>
      </c>
      <c r="D22" s="460">
        <v>0</v>
      </c>
      <c r="E22" s="460">
        <v>0</v>
      </c>
      <c r="F22" s="173">
        <f t="shared" si="2"/>
        <v>0</v>
      </c>
      <c r="G22" s="460">
        <v>0</v>
      </c>
      <c r="H22" s="460">
        <v>0</v>
      </c>
      <c r="I22" s="173">
        <f t="shared" si="3"/>
        <v>152</v>
      </c>
      <c r="J22" s="458">
        <v>86</v>
      </c>
      <c r="K22" s="458">
        <v>66</v>
      </c>
      <c r="L22" s="173">
        <f t="shared" si="4"/>
        <v>131</v>
      </c>
      <c r="M22" s="460">
        <v>91</v>
      </c>
      <c r="N22" s="460">
        <v>40</v>
      </c>
      <c r="O22" s="173">
        <f t="shared" si="5"/>
        <v>0</v>
      </c>
      <c r="P22" s="458">
        <v>0</v>
      </c>
      <c r="Q22" s="458">
        <v>0</v>
      </c>
    </row>
    <row r="23" spans="1:17" x14ac:dyDescent="0.35">
      <c r="A23" s="461" t="s">
        <v>78</v>
      </c>
      <c r="B23" s="173">
        <f t="shared" si="0"/>
        <v>698</v>
      </c>
      <c r="C23" s="173">
        <f t="shared" si="1"/>
        <v>24</v>
      </c>
      <c r="D23" s="460">
        <v>10</v>
      </c>
      <c r="E23" s="460">
        <v>14</v>
      </c>
      <c r="F23" s="173">
        <f t="shared" si="2"/>
        <v>49</v>
      </c>
      <c r="G23" s="460">
        <v>33</v>
      </c>
      <c r="H23" s="460">
        <v>16</v>
      </c>
      <c r="I23" s="173">
        <f t="shared" si="3"/>
        <v>187</v>
      </c>
      <c r="J23" s="456">
        <v>92</v>
      </c>
      <c r="K23" s="456">
        <v>95</v>
      </c>
      <c r="L23" s="173">
        <f t="shared" si="4"/>
        <v>438</v>
      </c>
      <c r="M23" s="458">
        <v>264</v>
      </c>
      <c r="N23" s="458">
        <v>174</v>
      </c>
      <c r="O23" s="173">
        <f t="shared" si="5"/>
        <v>0</v>
      </c>
      <c r="P23" s="458">
        <v>0</v>
      </c>
      <c r="Q23" s="458">
        <v>0</v>
      </c>
    </row>
    <row r="24" spans="1:17" x14ac:dyDescent="0.35">
      <c r="A24" s="461" t="s">
        <v>79</v>
      </c>
      <c r="B24" s="173">
        <f t="shared" si="0"/>
        <v>654</v>
      </c>
      <c r="C24" s="173">
        <f t="shared" si="1"/>
        <v>51</v>
      </c>
      <c r="D24" s="460">
        <v>18</v>
      </c>
      <c r="E24" s="460">
        <v>33</v>
      </c>
      <c r="F24" s="173">
        <f t="shared" si="2"/>
        <v>136</v>
      </c>
      <c r="G24" s="460">
        <v>77</v>
      </c>
      <c r="H24" s="460">
        <v>59</v>
      </c>
      <c r="I24" s="173">
        <f t="shared" si="3"/>
        <v>166</v>
      </c>
      <c r="J24" s="460">
        <v>88</v>
      </c>
      <c r="K24" s="460">
        <v>78</v>
      </c>
      <c r="L24" s="173">
        <f t="shared" si="4"/>
        <v>301</v>
      </c>
      <c r="M24" s="458">
        <v>192</v>
      </c>
      <c r="N24" s="458">
        <v>109</v>
      </c>
      <c r="O24" s="173">
        <f t="shared" si="5"/>
        <v>0</v>
      </c>
      <c r="P24" s="456">
        <v>0</v>
      </c>
      <c r="Q24" s="456">
        <v>0</v>
      </c>
    </row>
    <row r="25" spans="1:17" x14ac:dyDescent="0.35">
      <c r="A25" s="461" t="s">
        <v>80</v>
      </c>
      <c r="B25" s="173">
        <f t="shared" si="0"/>
        <v>1999</v>
      </c>
      <c r="C25" s="173">
        <f t="shared" si="1"/>
        <v>100</v>
      </c>
      <c r="D25" s="460">
        <v>47</v>
      </c>
      <c r="E25" s="460">
        <v>53</v>
      </c>
      <c r="F25" s="173">
        <f t="shared" si="2"/>
        <v>152</v>
      </c>
      <c r="G25" s="460">
        <v>115</v>
      </c>
      <c r="H25" s="460">
        <v>37</v>
      </c>
      <c r="I25" s="173">
        <f t="shared" si="3"/>
        <v>975</v>
      </c>
      <c r="J25" s="460">
        <v>572</v>
      </c>
      <c r="K25" s="460">
        <v>403</v>
      </c>
      <c r="L25" s="173">
        <f t="shared" si="4"/>
        <v>644</v>
      </c>
      <c r="M25" s="458">
        <v>415</v>
      </c>
      <c r="N25" s="458">
        <v>229</v>
      </c>
      <c r="O25" s="173">
        <f t="shared" si="5"/>
        <v>128</v>
      </c>
      <c r="P25" s="1126">
        <v>96</v>
      </c>
      <c r="Q25" s="1126">
        <v>32</v>
      </c>
    </row>
    <row r="26" spans="1:17" x14ac:dyDescent="0.35">
      <c r="A26" s="461" t="s">
        <v>81</v>
      </c>
      <c r="B26" s="173">
        <f t="shared" si="0"/>
        <v>1844</v>
      </c>
      <c r="C26" s="173">
        <f t="shared" si="1"/>
        <v>62</v>
      </c>
      <c r="D26" s="460">
        <v>24</v>
      </c>
      <c r="E26" s="460">
        <v>38</v>
      </c>
      <c r="F26" s="173">
        <f t="shared" si="2"/>
        <v>321</v>
      </c>
      <c r="G26" s="460">
        <v>195</v>
      </c>
      <c r="H26" s="460">
        <v>126</v>
      </c>
      <c r="I26" s="173">
        <f t="shared" si="3"/>
        <v>765</v>
      </c>
      <c r="J26" s="460">
        <v>448</v>
      </c>
      <c r="K26" s="460">
        <v>317</v>
      </c>
      <c r="L26" s="173">
        <f t="shared" si="4"/>
        <v>696</v>
      </c>
      <c r="M26" s="460">
        <v>433</v>
      </c>
      <c r="N26" s="460">
        <v>263</v>
      </c>
      <c r="O26" s="173">
        <f t="shared" si="5"/>
        <v>0</v>
      </c>
      <c r="P26" s="458">
        <v>0</v>
      </c>
      <c r="Q26" s="458">
        <v>0</v>
      </c>
    </row>
    <row r="27" spans="1:17" x14ac:dyDescent="0.35">
      <c r="A27" s="461" t="s">
        <v>183</v>
      </c>
      <c r="B27" s="173">
        <f t="shared" si="0"/>
        <v>910</v>
      </c>
      <c r="C27" s="173">
        <f t="shared" si="1"/>
        <v>4</v>
      </c>
      <c r="D27" s="460">
        <v>2</v>
      </c>
      <c r="E27" s="460">
        <v>2</v>
      </c>
      <c r="F27" s="173">
        <f t="shared" si="2"/>
        <v>52</v>
      </c>
      <c r="G27" s="460">
        <v>38</v>
      </c>
      <c r="H27" s="460">
        <v>14</v>
      </c>
      <c r="I27" s="173">
        <f t="shared" si="3"/>
        <v>512</v>
      </c>
      <c r="J27" s="458">
        <v>284</v>
      </c>
      <c r="K27" s="458">
        <v>228</v>
      </c>
      <c r="L27" s="173">
        <f t="shared" si="4"/>
        <v>342</v>
      </c>
      <c r="M27" s="458">
        <v>215</v>
      </c>
      <c r="N27" s="458">
        <v>127</v>
      </c>
      <c r="O27" s="173">
        <f t="shared" si="5"/>
        <v>0</v>
      </c>
      <c r="P27" s="458">
        <v>0</v>
      </c>
      <c r="Q27" s="458">
        <v>0</v>
      </c>
    </row>
    <row r="28" spans="1:17" x14ac:dyDescent="0.35">
      <c r="A28" s="461" t="s">
        <v>83</v>
      </c>
      <c r="B28" s="173">
        <f t="shared" si="0"/>
        <v>1346</v>
      </c>
      <c r="C28" s="173">
        <f t="shared" si="1"/>
        <v>51</v>
      </c>
      <c r="D28" s="460">
        <v>21</v>
      </c>
      <c r="E28" s="460">
        <v>30</v>
      </c>
      <c r="F28" s="173">
        <f t="shared" si="2"/>
        <v>232</v>
      </c>
      <c r="G28" s="460">
        <v>172</v>
      </c>
      <c r="H28" s="460">
        <v>60</v>
      </c>
      <c r="I28" s="173">
        <f t="shared" si="3"/>
        <v>635</v>
      </c>
      <c r="J28" s="458">
        <v>397</v>
      </c>
      <c r="K28" s="458">
        <v>238</v>
      </c>
      <c r="L28" s="173">
        <f t="shared" si="4"/>
        <v>428</v>
      </c>
      <c r="M28" s="458">
        <v>326</v>
      </c>
      <c r="N28" s="458">
        <v>102</v>
      </c>
      <c r="O28" s="173">
        <f t="shared" si="5"/>
        <v>0</v>
      </c>
      <c r="P28" s="456">
        <v>0</v>
      </c>
      <c r="Q28" s="456">
        <v>0</v>
      </c>
    </row>
    <row r="29" spans="1:17" x14ac:dyDescent="0.35">
      <c r="A29" s="461" t="s">
        <v>84</v>
      </c>
      <c r="B29" s="173">
        <f t="shared" si="0"/>
        <v>975</v>
      </c>
      <c r="C29" s="173">
        <f t="shared" si="1"/>
        <v>74</v>
      </c>
      <c r="D29" s="460">
        <v>29</v>
      </c>
      <c r="E29" s="460">
        <v>45</v>
      </c>
      <c r="F29" s="173">
        <f t="shared" si="2"/>
        <v>75</v>
      </c>
      <c r="G29" s="460">
        <v>58</v>
      </c>
      <c r="H29" s="460">
        <v>17</v>
      </c>
      <c r="I29" s="173">
        <f t="shared" si="3"/>
        <v>579</v>
      </c>
      <c r="J29" s="456">
        <v>338</v>
      </c>
      <c r="K29" s="456">
        <v>241</v>
      </c>
      <c r="L29" s="173">
        <f t="shared" si="4"/>
        <v>247</v>
      </c>
      <c r="M29" s="456">
        <v>139</v>
      </c>
      <c r="N29" s="456">
        <v>108</v>
      </c>
      <c r="O29" s="173">
        <f t="shared" si="5"/>
        <v>0</v>
      </c>
      <c r="P29" s="460">
        <v>0</v>
      </c>
      <c r="Q29" s="460">
        <v>0</v>
      </c>
    </row>
    <row r="30" spans="1:17" x14ac:dyDescent="0.35">
      <c r="A30" s="461" t="s">
        <v>85</v>
      </c>
      <c r="B30" s="173">
        <f t="shared" si="0"/>
        <v>1521</v>
      </c>
      <c r="C30" s="173">
        <f t="shared" si="1"/>
        <v>183</v>
      </c>
      <c r="D30" s="460">
        <v>89</v>
      </c>
      <c r="E30" s="460">
        <v>94</v>
      </c>
      <c r="F30" s="173">
        <f t="shared" si="2"/>
        <v>144</v>
      </c>
      <c r="G30" s="460">
        <v>99</v>
      </c>
      <c r="H30" s="460">
        <v>45</v>
      </c>
      <c r="I30" s="173">
        <f t="shared" si="3"/>
        <v>523</v>
      </c>
      <c r="J30" s="460">
        <v>296</v>
      </c>
      <c r="K30" s="460">
        <v>227</v>
      </c>
      <c r="L30" s="173">
        <f t="shared" si="4"/>
        <v>671</v>
      </c>
      <c r="M30" s="460">
        <v>480</v>
      </c>
      <c r="N30" s="460">
        <v>191</v>
      </c>
      <c r="O30" s="173">
        <f t="shared" si="5"/>
        <v>0</v>
      </c>
      <c r="P30" s="458">
        <v>0</v>
      </c>
      <c r="Q30" s="458">
        <v>0</v>
      </c>
    </row>
    <row r="31" spans="1:17" x14ac:dyDescent="0.35">
      <c r="A31" s="461" t="s">
        <v>86</v>
      </c>
      <c r="B31" s="173">
        <f t="shared" si="0"/>
        <v>1741</v>
      </c>
      <c r="C31" s="173">
        <f t="shared" si="1"/>
        <v>71</v>
      </c>
      <c r="D31" s="458">
        <v>26</v>
      </c>
      <c r="E31" s="458">
        <v>45</v>
      </c>
      <c r="F31" s="173">
        <f t="shared" si="2"/>
        <v>111</v>
      </c>
      <c r="G31" s="458">
        <v>86</v>
      </c>
      <c r="H31" s="458">
        <v>25</v>
      </c>
      <c r="I31" s="173">
        <f t="shared" si="3"/>
        <v>1186</v>
      </c>
      <c r="J31" s="460">
        <v>646</v>
      </c>
      <c r="K31" s="460">
        <v>540</v>
      </c>
      <c r="L31" s="173">
        <f t="shared" si="4"/>
        <v>373</v>
      </c>
      <c r="M31" s="458">
        <v>236</v>
      </c>
      <c r="N31" s="458">
        <v>137</v>
      </c>
      <c r="O31" s="173">
        <f t="shared" si="5"/>
        <v>0</v>
      </c>
      <c r="P31" s="458">
        <v>0</v>
      </c>
      <c r="Q31" s="458">
        <v>0</v>
      </c>
    </row>
    <row r="32" spans="1:17" x14ac:dyDescent="0.35">
      <c r="A32" s="461" t="s">
        <v>87</v>
      </c>
      <c r="B32" s="173">
        <f t="shared" si="0"/>
        <v>1336</v>
      </c>
      <c r="C32" s="173">
        <f t="shared" si="1"/>
        <v>55</v>
      </c>
      <c r="D32" s="458">
        <v>12</v>
      </c>
      <c r="E32" s="458">
        <v>43</v>
      </c>
      <c r="F32" s="173">
        <f t="shared" si="2"/>
        <v>148</v>
      </c>
      <c r="G32" s="458">
        <v>112</v>
      </c>
      <c r="H32" s="458">
        <v>36</v>
      </c>
      <c r="I32" s="173">
        <f t="shared" si="3"/>
        <v>662</v>
      </c>
      <c r="J32" s="460">
        <v>400</v>
      </c>
      <c r="K32" s="460">
        <v>262</v>
      </c>
      <c r="L32" s="173">
        <f t="shared" si="4"/>
        <v>471</v>
      </c>
      <c r="M32" s="458">
        <v>320</v>
      </c>
      <c r="N32" s="458">
        <v>151</v>
      </c>
      <c r="O32" s="173">
        <f t="shared" si="5"/>
        <v>0</v>
      </c>
      <c r="P32" s="456">
        <v>0</v>
      </c>
      <c r="Q32" s="456">
        <v>0</v>
      </c>
    </row>
    <row r="33" spans="1:17" x14ac:dyDescent="0.35">
      <c r="A33" s="461" t="s">
        <v>88</v>
      </c>
      <c r="B33" s="173">
        <f t="shared" si="0"/>
        <v>1065</v>
      </c>
      <c r="C33" s="173">
        <f t="shared" si="1"/>
        <v>13</v>
      </c>
      <c r="D33" s="1126">
        <v>8</v>
      </c>
      <c r="E33" s="1126">
        <v>5</v>
      </c>
      <c r="F33" s="173">
        <f t="shared" si="2"/>
        <v>15</v>
      </c>
      <c r="G33" s="456">
        <v>13</v>
      </c>
      <c r="H33" s="456">
        <v>2</v>
      </c>
      <c r="I33" s="173">
        <f t="shared" si="3"/>
        <v>536</v>
      </c>
      <c r="J33" s="458">
        <v>307</v>
      </c>
      <c r="K33" s="458">
        <v>229</v>
      </c>
      <c r="L33" s="173">
        <f t="shared" si="4"/>
        <v>501</v>
      </c>
      <c r="M33" s="456">
        <v>353</v>
      </c>
      <c r="N33" s="456">
        <v>148</v>
      </c>
      <c r="O33" s="173">
        <f t="shared" si="5"/>
        <v>0</v>
      </c>
      <c r="P33" s="460">
        <v>0</v>
      </c>
      <c r="Q33" s="460">
        <v>0</v>
      </c>
    </row>
    <row r="34" spans="1:17" x14ac:dyDescent="0.35">
      <c r="A34" s="461" t="s">
        <v>89</v>
      </c>
      <c r="B34" s="173">
        <f t="shared" si="0"/>
        <v>637</v>
      </c>
      <c r="C34" s="173">
        <f t="shared" si="1"/>
        <v>130</v>
      </c>
      <c r="D34" s="460">
        <v>42</v>
      </c>
      <c r="E34" s="460">
        <v>88</v>
      </c>
      <c r="F34" s="173">
        <f t="shared" si="2"/>
        <v>75</v>
      </c>
      <c r="G34" s="460">
        <v>48</v>
      </c>
      <c r="H34" s="460">
        <v>27</v>
      </c>
      <c r="I34" s="173">
        <f t="shared" si="3"/>
        <v>225</v>
      </c>
      <c r="J34" s="458">
        <v>135</v>
      </c>
      <c r="K34" s="458">
        <v>90</v>
      </c>
      <c r="L34" s="173">
        <f t="shared" si="4"/>
        <v>207</v>
      </c>
      <c r="M34" s="460">
        <v>125</v>
      </c>
      <c r="N34" s="460">
        <v>82</v>
      </c>
      <c r="O34" s="173">
        <f t="shared" si="5"/>
        <v>0</v>
      </c>
      <c r="P34" s="458">
        <v>0</v>
      </c>
      <c r="Q34" s="458">
        <v>0</v>
      </c>
    </row>
    <row r="35" spans="1:17" x14ac:dyDescent="0.35">
      <c r="A35" s="161" t="s">
        <v>2519</v>
      </c>
      <c r="B35" s="138"/>
      <c r="C35" s="138"/>
      <c r="D35" s="138"/>
      <c r="E35" s="138"/>
      <c r="F35" s="138"/>
      <c r="G35" s="138"/>
      <c r="H35" s="123"/>
      <c r="I35" s="123"/>
      <c r="J35" s="69"/>
      <c r="K35" s="69"/>
      <c r="L35" s="69"/>
      <c r="M35" s="69"/>
      <c r="N35" s="69"/>
    </row>
    <row r="36" spans="1:17" x14ac:dyDescent="0.35">
      <c r="A36" s="138"/>
      <c r="B36" s="138"/>
      <c r="C36" s="138"/>
      <c r="D36" s="138"/>
      <c r="E36" s="138"/>
      <c r="F36" s="138"/>
      <c r="G36" s="138"/>
      <c r="H36" s="133"/>
      <c r="I36" s="133"/>
      <c r="J36" s="69"/>
      <c r="K36" s="69"/>
      <c r="L36" s="69"/>
      <c r="M36" s="69"/>
      <c r="N36" s="69"/>
    </row>
    <row r="37" spans="1:17" x14ac:dyDescent="0.35">
      <c r="A37" s="133"/>
      <c r="B37" s="133"/>
      <c r="C37" s="133"/>
      <c r="D37" s="133"/>
      <c r="E37" s="123"/>
      <c r="F37" s="123"/>
      <c r="G37" s="123"/>
      <c r="H37" s="123"/>
      <c r="I37" s="123"/>
      <c r="J37" s="69"/>
      <c r="K37" s="69"/>
      <c r="L37" s="69"/>
      <c r="M37" s="69"/>
      <c r="N37" s="69"/>
    </row>
    <row r="38" spans="1:17" x14ac:dyDescent="0.35">
      <c r="A38" s="133"/>
      <c r="B38" s="133"/>
      <c r="C38" s="133"/>
      <c r="D38" s="133"/>
      <c r="E38" s="123"/>
      <c r="F38" s="123"/>
      <c r="G38" s="123"/>
      <c r="H38" s="123"/>
      <c r="I38" s="123"/>
      <c r="J38" s="69"/>
      <c r="K38" s="69"/>
      <c r="L38" s="69"/>
      <c r="M38" s="69"/>
      <c r="N38" s="69"/>
    </row>
    <row r="39" spans="1:17" x14ac:dyDescent="0.35">
      <c r="A39" s="133"/>
      <c r="B39" s="133"/>
      <c r="C39" s="133"/>
      <c r="D39" s="133"/>
      <c r="E39" s="133"/>
      <c r="F39" s="133"/>
      <c r="G39" s="133"/>
      <c r="H39" s="133"/>
      <c r="I39" s="133"/>
      <c r="J39" s="69"/>
      <c r="K39" s="69"/>
      <c r="L39" s="69"/>
      <c r="M39" s="69"/>
      <c r="N39" s="69"/>
    </row>
    <row r="40" spans="1:17" x14ac:dyDescent="0.35">
      <c r="A40" s="133"/>
      <c r="B40" s="133"/>
      <c r="C40" s="133"/>
      <c r="D40" s="133"/>
      <c r="E40" s="123"/>
      <c r="F40" s="123"/>
      <c r="G40" s="123"/>
      <c r="H40" s="123"/>
      <c r="I40" s="123"/>
      <c r="J40" s="69"/>
      <c r="K40" s="69"/>
      <c r="L40" s="69"/>
      <c r="M40" s="69"/>
      <c r="N40" s="69"/>
    </row>
    <row r="41" spans="1:17" x14ac:dyDescent="0.35">
      <c r="A41" s="133"/>
      <c r="B41" s="133"/>
      <c r="C41" s="133"/>
      <c r="D41" s="133"/>
      <c r="E41" s="123"/>
      <c r="F41" s="123"/>
      <c r="G41" s="123"/>
      <c r="H41" s="123"/>
      <c r="I41" s="123"/>
      <c r="J41" s="69"/>
      <c r="K41" s="69"/>
      <c r="L41" s="69"/>
      <c r="M41" s="69"/>
      <c r="N41" s="69"/>
    </row>
    <row r="42" spans="1:17" x14ac:dyDescent="0.35">
      <c r="A42" s="133"/>
      <c r="B42" s="133"/>
      <c r="C42" s="133"/>
      <c r="D42" s="133"/>
      <c r="E42" s="133"/>
      <c r="F42" s="133"/>
      <c r="G42" s="133"/>
      <c r="H42" s="133"/>
      <c r="I42" s="133"/>
      <c r="J42" s="69"/>
      <c r="K42" s="69"/>
      <c r="L42" s="69"/>
      <c r="M42" s="69"/>
      <c r="N42" s="69"/>
    </row>
    <row r="43" spans="1:17" x14ac:dyDescent="0.35">
      <c r="A43" s="133"/>
      <c r="B43" s="133"/>
      <c r="C43" s="133"/>
      <c r="D43" s="133"/>
      <c r="E43" s="123"/>
      <c r="F43" s="123"/>
      <c r="G43" s="123"/>
      <c r="H43" s="123"/>
      <c r="I43" s="123"/>
      <c r="J43" s="69"/>
      <c r="K43" s="69"/>
      <c r="L43" s="69"/>
      <c r="M43" s="69"/>
      <c r="N43" s="69"/>
    </row>
    <row r="44" spans="1:17" x14ac:dyDescent="0.35">
      <c r="A44" s="133"/>
      <c r="B44" s="133"/>
      <c r="C44" s="133"/>
      <c r="D44" s="133"/>
      <c r="E44" s="123"/>
      <c r="F44" s="123"/>
      <c r="G44" s="123"/>
      <c r="H44" s="123"/>
      <c r="I44" s="123"/>
      <c r="J44" s="69"/>
      <c r="K44" s="69"/>
      <c r="L44" s="69"/>
      <c r="M44" s="69"/>
      <c r="N44" s="69"/>
    </row>
    <row r="45" spans="1:17" x14ac:dyDescent="0.35">
      <c r="A45" s="133"/>
      <c r="B45" s="133"/>
      <c r="C45" s="133"/>
      <c r="D45" s="133"/>
      <c r="E45" s="133"/>
      <c r="F45" s="133"/>
      <c r="G45" s="133"/>
      <c r="H45" s="133"/>
      <c r="I45" s="133"/>
      <c r="J45" s="69"/>
      <c r="K45" s="69"/>
      <c r="L45" s="69"/>
      <c r="M45" s="69"/>
      <c r="N45" s="69"/>
    </row>
    <row r="46" spans="1:17" x14ac:dyDescent="0.35">
      <c r="A46" s="133"/>
      <c r="B46" s="133"/>
      <c r="C46" s="133"/>
      <c r="D46" s="133"/>
      <c r="E46" s="123"/>
      <c r="F46" s="123"/>
      <c r="G46" s="123"/>
      <c r="H46" s="123"/>
      <c r="I46" s="123"/>
      <c r="J46" s="69"/>
      <c r="K46" s="69"/>
      <c r="L46" s="69"/>
      <c r="M46" s="69"/>
      <c r="N46" s="69"/>
    </row>
    <row r="47" spans="1:17" x14ac:dyDescent="0.35">
      <c r="A47" s="133"/>
      <c r="B47" s="133"/>
      <c r="C47" s="133"/>
      <c r="D47" s="133"/>
      <c r="E47" s="123"/>
      <c r="F47" s="123"/>
      <c r="G47" s="123"/>
      <c r="H47" s="123"/>
      <c r="I47" s="123"/>
      <c r="J47" s="69"/>
      <c r="K47" s="69"/>
      <c r="L47" s="69"/>
      <c r="M47" s="69"/>
      <c r="N47" s="69"/>
    </row>
    <row r="48" spans="1:17" x14ac:dyDescent="0.35">
      <c r="A48" s="133"/>
      <c r="B48" s="133"/>
      <c r="C48" s="133"/>
      <c r="D48" s="133"/>
      <c r="E48" s="133"/>
      <c r="F48" s="133"/>
      <c r="G48" s="133"/>
      <c r="H48" s="133"/>
      <c r="I48" s="133"/>
      <c r="J48" s="69"/>
      <c r="K48" s="69"/>
      <c r="L48" s="69"/>
      <c r="M48" s="69"/>
      <c r="N48" s="69"/>
    </row>
    <row r="49" spans="1:14" x14ac:dyDescent="0.35">
      <c r="A49" s="133"/>
      <c r="B49" s="133"/>
      <c r="C49" s="133"/>
      <c r="D49" s="133"/>
      <c r="E49" s="123"/>
      <c r="F49" s="123"/>
      <c r="G49" s="123"/>
      <c r="H49" s="123"/>
      <c r="I49" s="123"/>
      <c r="J49" s="69"/>
      <c r="K49" s="69"/>
      <c r="L49" s="69"/>
      <c r="M49" s="69"/>
      <c r="N49" s="69"/>
    </row>
    <row r="50" spans="1:14" x14ac:dyDescent="0.35">
      <c r="A50" s="133"/>
      <c r="B50" s="133"/>
      <c r="C50" s="133"/>
      <c r="D50" s="133"/>
      <c r="E50" s="123"/>
      <c r="F50" s="123"/>
      <c r="G50" s="123"/>
      <c r="H50" s="123"/>
      <c r="I50" s="123"/>
      <c r="J50" s="69"/>
      <c r="K50" s="69"/>
      <c r="L50" s="69"/>
      <c r="M50" s="69"/>
      <c r="N50" s="69"/>
    </row>
    <row r="51" spans="1:14" x14ac:dyDescent="0.35">
      <c r="A51" s="133"/>
      <c r="B51" s="133"/>
      <c r="C51" s="133"/>
      <c r="D51" s="133"/>
      <c r="E51" s="133"/>
      <c r="F51" s="133"/>
      <c r="G51" s="133"/>
      <c r="H51" s="133"/>
      <c r="I51" s="133"/>
      <c r="J51" s="69"/>
      <c r="K51" s="69"/>
      <c r="L51" s="69"/>
      <c r="M51" s="69"/>
      <c r="N51" s="69"/>
    </row>
    <row r="52" spans="1:14" x14ac:dyDescent="0.35">
      <c r="A52" s="133"/>
      <c r="B52" s="133"/>
      <c r="C52" s="133"/>
      <c r="D52" s="133"/>
      <c r="E52" s="123"/>
      <c r="F52" s="123"/>
      <c r="G52" s="123"/>
      <c r="H52" s="123"/>
      <c r="I52" s="123"/>
      <c r="J52" s="69"/>
      <c r="K52" s="69"/>
      <c r="L52" s="69"/>
      <c r="M52" s="69"/>
      <c r="N52" s="69"/>
    </row>
    <row r="53" spans="1:14" x14ac:dyDescent="0.35">
      <c r="A53" s="133"/>
      <c r="B53" s="133"/>
      <c r="C53" s="133"/>
      <c r="D53" s="133"/>
      <c r="E53" s="123"/>
      <c r="F53" s="123"/>
      <c r="G53" s="123"/>
      <c r="H53" s="123"/>
      <c r="I53" s="123"/>
      <c r="J53" s="69"/>
      <c r="K53" s="69"/>
      <c r="L53" s="69"/>
      <c r="M53" s="69"/>
      <c r="N53" s="69"/>
    </row>
    <row r="54" spans="1:14" x14ac:dyDescent="0.35">
      <c r="A54" s="133"/>
      <c r="B54" s="133"/>
      <c r="C54" s="133"/>
      <c r="D54" s="133"/>
      <c r="E54" s="133"/>
      <c r="F54" s="133"/>
      <c r="G54" s="133"/>
      <c r="H54" s="133"/>
      <c r="I54" s="133"/>
      <c r="J54" s="69"/>
      <c r="K54" s="69"/>
      <c r="L54" s="69"/>
      <c r="M54" s="69"/>
      <c r="N54" s="69"/>
    </row>
    <row r="55" spans="1:14" x14ac:dyDescent="0.35">
      <c r="A55" s="133"/>
      <c r="B55" s="133"/>
      <c r="C55" s="133"/>
      <c r="D55" s="133"/>
      <c r="E55" s="123"/>
      <c r="F55" s="123"/>
      <c r="G55" s="123"/>
      <c r="H55" s="123"/>
      <c r="I55" s="123"/>
      <c r="J55" s="69"/>
      <c r="K55" s="69"/>
      <c r="L55" s="69"/>
      <c r="M55" s="69"/>
      <c r="N55" s="69"/>
    </row>
    <row r="56" spans="1:14" x14ac:dyDescent="0.35">
      <c r="A56" s="133"/>
      <c r="B56" s="133"/>
      <c r="C56" s="133"/>
      <c r="D56" s="133"/>
      <c r="E56" s="123"/>
      <c r="F56" s="123"/>
      <c r="G56" s="123"/>
      <c r="H56" s="123"/>
      <c r="I56" s="123"/>
      <c r="J56" s="69"/>
      <c r="K56" s="69"/>
      <c r="L56" s="69"/>
      <c r="M56" s="69"/>
      <c r="N56" s="69"/>
    </row>
    <row r="57" spans="1:14" x14ac:dyDescent="0.35">
      <c r="A57" s="133"/>
      <c r="B57" s="133"/>
      <c r="C57" s="133"/>
      <c r="D57" s="133"/>
      <c r="E57" s="133"/>
      <c r="F57" s="133"/>
      <c r="G57" s="133"/>
      <c r="H57" s="133"/>
      <c r="I57" s="133"/>
      <c r="J57" s="69"/>
      <c r="K57" s="69"/>
      <c r="L57" s="69"/>
      <c r="M57" s="69"/>
      <c r="N57" s="69"/>
    </row>
    <row r="58" spans="1:14" x14ac:dyDescent="0.35">
      <c r="A58" s="133"/>
      <c r="B58" s="133"/>
      <c r="C58" s="133"/>
      <c r="D58" s="133"/>
      <c r="E58" s="123"/>
      <c r="F58" s="123"/>
      <c r="G58" s="123"/>
      <c r="H58" s="123"/>
      <c r="I58" s="123"/>
      <c r="J58" s="69"/>
      <c r="K58" s="69"/>
      <c r="L58" s="69"/>
      <c r="M58" s="69"/>
      <c r="N58" s="69"/>
    </row>
  </sheetData>
  <mergeCells count="30">
    <mergeCell ref="L10:L13"/>
    <mergeCell ref="M12:M13"/>
    <mergeCell ref="N12:N13"/>
    <mergeCell ref="O10:O13"/>
    <mergeCell ref="D9:N9"/>
    <mergeCell ref="D10:E10"/>
    <mergeCell ref="G10:H10"/>
    <mergeCell ref="J10:K10"/>
    <mergeCell ref="M10:N10"/>
    <mergeCell ref="G12:G13"/>
    <mergeCell ref="H12:H13"/>
    <mergeCell ref="I10:I13"/>
    <mergeCell ref="J12:J13"/>
    <mergeCell ref="K12:K13"/>
    <mergeCell ref="P12:P13"/>
    <mergeCell ref="Q12:Q13"/>
    <mergeCell ref="H1:J2"/>
    <mergeCell ref="A6:I7"/>
    <mergeCell ref="A9:A13"/>
    <mergeCell ref="B9:B13"/>
    <mergeCell ref="C10:C13"/>
    <mergeCell ref="D12:D13"/>
    <mergeCell ref="E12:E13"/>
    <mergeCell ref="P10:Q10"/>
    <mergeCell ref="D11:E11"/>
    <mergeCell ref="G11:H11"/>
    <mergeCell ref="J11:K11"/>
    <mergeCell ref="M11:N11"/>
    <mergeCell ref="P11:Q11"/>
    <mergeCell ref="F10:F13"/>
  </mergeCells>
  <printOptions horizontalCentered="1" verticalCentered="1"/>
  <pageMargins left="0" right="0" top="0" bottom="0" header="0.51180555555555496" footer="0.51180555555555496"/>
  <pageSetup paperSize="9" scale="95" firstPageNumber="0" orientation="landscape" useFirstPageNumber="1" horizontalDpi="300" verticalDpi="30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N34"/>
  <sheetViews>
    <sheetView showGridLines="0" showRowColHeaders="0" zoomScaleNormal="100" workbookViewId="0"/>
  </sheetViews>
  <sheetFormatPr baseColWidth="10" defaultColWidth="10.69140625" defaultRowHeight="21" x14ac:dyDescent="0.35"/>
  <cols>
    <col min="1" max="1" width="20.07421875" customWidth="1"/>
    <col min="2" max="2" width="6.921875" customWidth="1"/>
    <col min="3" max="3" width="3.765625" customWidth="1"/>
    <col min="4" max="13" width="3.07421875" customWidth="1"/>
    <col min="14" max="14" width="4" customWidth="1"/>
  </cols>
  <sheetData>
    <row r="1" spans="1:14" ht="18.75" customHeight="1" x14ac:dyDescent="0.35">
      <c r="A1" s="116" t="s">
        <v>2018</v>
      </c>
      <c r="I1" s="1300" t="s">
        <v>117</v>
      </c>
      <c r="J1" s="1300"/>
      <c r="K1" s="1300"/>
      <c r="L1" s="1300"/>
      <c r="M1" s="1300"/>
      <c r="N1" s="1300"/>
    </row>
    <row r="2" spans="1:14" x14ac:dyDescent="0.35">
      <c r="I2" s="1300"/>
      <c r="J2" s="1300"/>
      <c r="K2" s="1300"/>
      <c r="L2" s="1300"/>
      <c r="M2" s="1300"/>
      <c r="N2" s="1300"/>
    </row>
    <row r="3" spans="1:14" x14ac:dyDescent="0.35">
      <c r="A3" s="103" t="s">
        <v>400</v>
      </c>
      <c r="B3" s="57"/>
      <c r="C3" s="57"/>
      <c r="D3" s="57"/>
    </row>
    <row r="4" spans="1:14" x14ac:dyDescent="0.35">
      <c r="A4" s="57"/>
      <c r="B4" s="57"/>
      <c r="C4" s="57"/>
      <c r="D4" s="57"/>
    </row>
    <row r="5" spans="1:14" x14ac:dyDescent="0.35">
      <c r="A5" s="57"/>
      <c r="B5" s="57"/>
      <c r="C5" s="57"/>
      <c r="D5" s="57"/>
    </row>
    <row r="6" spans="1:14" ht="39.75" customHeight="1" x14ac:dyDescent="0.35">
      <c r="A6" s="1344" t="s">
        <v>453</v>
      </c>
      <c r="B6" s="1344"/>
      <c r="C6" s="1344"/>
      <c r="D6" s="1344"/>
      <c r="E6" s="1344"/>
      <c r="F6" s="1344"/>
      <c r="G6" s="1344"/>
      <c r="H6" s="1344"/>
      <c r="I6" s="1344"/>
      <c r="J6" s="1344"/>
      <c r="K6" s="1344"/>
      <c r="L6" s="1344"/>
      <c r="M6" s="1344"/>
    </row>
    <row r="7" spans="1:14" ht="18.75" customHeight="1" x14ac:dyDescent="0.35">
      <c r="A7" s="1436" t="s">
        <v>60</v>
      </c>
      <c r="B7" s="1317" t="s">
        <v>61</v>
      </c>
      <c r="C7" s="1317"/>
      <c r="D7" s="1317"/>
      <c r="E7" s="1435" t="s">
        <v>454</v>
      </c>
      <c r="F7" s="1435"/>
      <c r="G7" s="1435"/>
      <c r="H7" s="1435"/>
      <c r="I7" s="1435"/>
      <c r="J7" s="1435"/>
      <c r="K7" s="1435"/>
      <c r="L7" s="1435"/>
      <c r="M7" s="1435"/>
    </row>
    <row r="8" spans="1:14" x14ac:dyDescent="0.35">
      <c r="A8" s="1436"/>
      <c r="B8" s="1317"/>
      <c r="C8" s="1317"/>
      <c r="D8" s="1317"/>
      <c r="E8" s="1434" t="s">
        <v>333</v>
      </c>
      <c r="F8" s="1434"/>
      <c r="G8" s="1434"/>
      <c r="H8" s="1434"/>
      <c r="I8" s="1434"/>
      <c r="J8" s="1434"/>
      <c r="K8" s="1434"/>
      <c r="L8" s="1434"/>
      <c r="M8" s="1434"/>
    </row>
    <row r="9" spans="1:14" x14ac:dyDescent="0.35">
      <c r="A9" s="1436"/>
      <c r="B9" s="1317"/>
      <c r="C9" s="1317"/>
      <c r="D9" s="1317"/>
      <c r="E9" s="1434" t="s">
        <v>455</v>
      </c>
      <c r="F9" s="1434"/>
      <c r="G9" s="1434"/>
      <c r="H9" s="1434" t="s">
        <v>456</v>
      </c>
      <c r="I9" s="1434"/>
      <c r="J9" s="1434"/>
      <c r="K9" s="1434" t="s">
        <v>457</v>
      </c>
      <c r="L9" s="1434"/>
      <c r="M9" s="1434"/>
    </row>
    <row r="10" spans="1:14" x14ac:dyDescent="0.35">
      <c r="A10" s="1436"/>
      <c r="B10" s="1317"/>
      <c r="C10" s="1317"/>
      <c r="D10" s="1317"/>
      <c r="E10" s="1434" t="s">
        <v>111</v>
      </c>
      <c r="F10" s="1434"/>
      <c r="G10" s="1434"/>
      <c r="H10" s="1434" t="s">
        <v>111</v>
      </c>
      <c r="I10" s="1434"/>
      <c r="J10" s="1434"/>
      <c r="K10" s="1434" t="s">
        <v>111</v>
      </c>
      <c r="L10" s="1434"/>
      <c r="M10" s="1434"/>
    </row>
    <row r="11" spans="1:14" x14ac:dyDescent="0.35">
      <c r="A11" s="1436"/>
      <c r="B11" s="1437" t="s">
        <v>61</v>
      </c>
      <c r="C11" s="1437" t="s">
        <v>114</v>
      </c>
      <c r="D11" s="1437" t="s">
        <v>115</v>
      </c>
      <c r="E11" s="1433" t="s">
        <v>458</v>
      </c>
      <c r="F11" s="1433" t="s">
        <v>114</v>
      </c>
      <c r="G11" s="1433" t="s">
        <v>115</v>
      </c>
      <c r="H11" s="1433" t="s">
        <v>458</v>
      </c>
      <c r="I11" s="1433" t="s">
        <v>114</v>
      </c>
      <c r="J11" s="1433" t="s">
        <v>115</v>
      </c>
      <c r="K11" s="1433" t="s">
        <v>458</v>
      </c>
      <c r="L11" s="1433" t="s">
        <v>114</v>
      </c>
      <c r="M11" s="1433" t="s">
        <v>115</v>
      </c>
    </row>
    <row r="12" spans="1:14" x14ac:dyDescent="0.35">
      <c r="A12" s="1436"/>
      <c r="B12" s="1437"/>
      <c r="C12" s="1437"/>
      <c r="D12" s="1437"/>
      <c r="E12" s="1433"/>
      <c r="F12" s="1433"/>
      <c r="G12" s="1433"/>
      <c r="H12" s="1433"/>
      <c r="I12" s="1433"/>
      <c r="J12" s="1433"/>
      <c r="K12" s="1433"/>
      <c r="L12" s="1433"/>
      <c r="M12" s="1433"/>
    </row>
    <row r="13" spans="1:14" x14ac:dyDescent="0.35">
      <c r="A13" s="74" t="s">
        <v>61</v>
      </c>
      <c r="B13" s="125">
        <f>B14+B15</f>
        <v>1195</v>
      </c>
      <c r="C13" s="125">
        <f t="shared" ref="C13:C33" si="0">F13+I13+L13</f>
        <v>634</v>
      </c>
      <c r="D13" s="125">
        <f t="shared" ref="D13:D33" si="1">G13+J13+M13</f>
        <v>561</v>
      </c>
      <c r="E13" s="125">
        <f>F13+G13</f>
        <v>383</v>
      </c>
      <c r="F13" s="125">
        <f>F14+F15</f>
        <v>214</v>
      </c>
      <c r="G13" s="125">
        <f>G14+G15</f>
        <v>169</v>
      </c>
      <c r="H13" s="125">
        <f>I13+J13</f>
        <v>385</v>
      </c>
      <c r="I13" s="125">
        <f>I14+I15</f>
        <v>195</v>
      </c>
      <c r="J13" s="125">
        <f>J14+J15</f>
        <v>190</v>
      </c>
      <c r="K13" s="125">
        <f>L13+M13</f>
        <v>427</v>
      </c>
      <c r="L13" s="125">
        <f>L14+L15</f>
        <v>225</v>
      </c>
      <c r="M13" s="125">
        <f>M14+M15</f>
        <v>202</v>
      </c>
    </row>
    <row r="14" spans="1:14" x14ac:dyDescent="0.35">
      <c r="A14" s="452" t="s">
        <v>70</v>
      </c>
      <c r="B14" s="125">
        <f t="shared" ref="B14:B33" si="2">E14+H14+K14</f>
        <v>0</v>
      </c>
      <c r="C14" s="125">
        <f t="shared" si="0"/>
        <v>0</v>
      </c>
      <c r="D14" s="125">
        <f t="shared" si="1"/>
        <v>0</v>
      </c>
      <c r="E14" s="67">
        <f>F14+G14</f>
        <v>0</v>
      </c>
      <c r="F14" s="84">
        <v>0</v>
      </c>
      <c r="G14" s="84">
        <v>0</v>
      </c>
      <c r="H14" s="67">
        <f>I14+J14</f>
        <v>0</v>
      </c>
      <c r="I14" s="84">
        <v>0</v>
      </c>
      <c r="J14" s="84">
        <v>0</v>
      </c>
      <c r="K14" s="67">
        <f>L14+M14</f>
        <v>0</v>
      </c>
      <c r="L14" s="84">
        <v>0</v>
      </c>
      <c r="M14" s="84">
        <v>0</v>
      </c>
    </row>
    <row r="15" spans="1:14" x14ac:dyDescent="0.35">
      <c r="A15" s="182" t="s">
        <v>71</v>
      </c>
      <c r="B15" s="125">
        <f t="shared" si="2"/>
        <v>1195</v>
      </c>
      <c r="C15" s="125">
        <f t="shared" si="0"/>
        <v>634</v>
      </c>
      <c r="D15" s="125">
        <f t="shared" si="1"/>
        <v>561</v>
      </c>
      <c r="E15" s="67">
        <f>F15+G15</f>
        <v>383</v>
      </c>
      <c r="F15" s="67">
        <f>SUM(F16:F33)</f>
        <v>214</v>
      </c>
      <c r="G15" s="67">
        <f>SUM(G16:G33)</f>
        <v>169</v>
      </c>
      <c r="H15" s="67">
        <f>I15+J15</f>
        <v>385</v>
      </c>
      <c r="I15" s="67">
        <f>SUM(I16:I33)</f>
        <v>195</v>
      </c>
      <c r="J15" s="67">
        <f>SUM(J16:J33)</f>
        <v>190</v>
      </c>
      <c r="K15" s="67">
        <f>L15+M15</f>
        <v>427</v>
      </c>
      <c r="L15" s="67">
        <f>SUM(L16:L33)</f>
        <v>225</v>
      </c>
      <c r="M15" s="67">
        <f>SUM(M16:M33)</f>
        <v>202</v>
      </c>
    </row>
    <row r="16" spans="1:14" ht="21.75" customHeight="1" x14ac:dyDescent="0.35">
      <c r="A16" s="453" t="s">
        <v>72</v>
      </c>
      <c r="B16" s="125">
        <f t="shared" si="2"/>
        <v>103</v>
      </c>
      <c r="C16" s="125">
        <f t="shared" si="0"/>
        <v>50</v>
      </c>
      <c r="D16" s="125">
        <f t="shared" si="1"/>
        <v>53</v>
      </c>
      <c r="E16" s="67">
        <f>F16+G16</f>
        <v>32</v>
      </c>
      <c r="F16" s="67">
        <v>18</v>
      </c>
      <c r="G16" s="67">
        <v>14</v>
      </c>
      <c r="H16" s="67">
        <f>I16+J16</f>
        <v>33</v>
      </c>
      <c r="I16" s="67">
        <v>16</v>
      </c>
      <c r="J16" s="67">
        <v>17</v>
      </c>
      <c r="K16" s="67">
        <f>L16+M16</f>
        <v>38</v>
      </c>
      <c r="L16" s="67">
        <v>16</v>
      </c>
      <c r="M16" s="67">
        <v>22</v>
      </c>
    </row>
    <row r="17" spans="1:14" x14ac:dyDescent="0.35">
      <c r="A17" s="453" t="s">
        <v>73</v>
      </c>
      <c r="B17" s="125">
        <f t="shared" si="2"/>
        <v>0</v>
      </c>
      <c r="C17" s="125">
        <f t="shared" si="0"/>
        <v>0</v>
      </c>
      <c r="D17" s="125">
        <f t="shared" si="1"/>
        <v>0</v>
      </c>
      <c r="E17" s="67">
        <f t="shared" ref="E17:E33" si="3">F17+G17</f>
        <v>0</v>
      </c>
      <c r="F17" s="67">
        <v>0</v>
      </c>
      <c r="G17" s="67">
        <v>0</v>
      </c>
      <c r="H17" s="67">
        <f t="shared" ref="H17:H33" si="4">I17+J17</f>
        <v>0</v>
      </c>
      <c r="I17" s="67">
        <v>0</v>
      </c>
      <c r="J17" s="67">
        <v>0</v>
      </c>
      <c r="K17" s="67">
        <f t="shared" ref="K17:K33" si="5">L17+M17</f>
        <v>0</v>
      </c>
      <c r="L17" s="67">
        <v>0</v>
      </c>
      <c r="M17" s="67">
        <v>0</v>
      </c>
    </row>
    <row r="18" spans="1:14" x14ac:dyDescent="0.35">
      <c r="A18" s="453" t="s">
        <v>74</v>
      </c>
      <c r="B18" s="125">
        <f t="shared" si="2"/>
        <v>93</v>
      </c>
      <c r="C18" s="125">
        <f t="shared" si="0"/>
        <v>51</v>
      </c>
      <c r="D18" s="125">
        <f t="shared" si="1"/>
        <v>42</v>
      </c>
      <c r="E18" s="67">
        <f t="shared" si="3"/>
        <v>29</v>
      </c>
      <c r="F18" s="67">
        <v>19</v>
      </c>
      <c r="G18" s="67">
        <v>10</v>
      </c>
      <c r="H18" s="67">
        <f t="shared" si="4"/>
        <v>26</v>
      </c>
      <c r="I18" s="67">
        <v>12</v>
      </c>
      <c r="J18" s="67">
        <v>14</v>
      </c>
      <c r="K18" s="67">
        <f t="shared" si="5"/>
        <v>38</v>
      </c>
      <c r="L18" s="67">
        <v>20</v>
      </c>
      <c r="M18" s="67">
        <v>18</v>
      </c>
    </row>
    <row r="19" spans="1:14" x14ac:dyDescent="0.35">
      <c r="A19" s="453" t="s">
        <v>75</v>
      </c>
      <c r="B19" s="125">
        <f t="shared" si="2"/>
        <v>101</v>
      </c>
      <c r="C19" s="125">
        <f t="shared" si="0"/>
        <v>59</v>
      </c>
      <c r="D19" s="125">
        <f t="shared" si="1"/>
        <v>42</v>
      </c>
      <c r="E19" s="67">
        <f t="shared" si="3"/>
        <v>26</v>
      </c>
      <c r="F19" s="67">
        <v>15</v>
      </c>
      <c r="G19" s="67">
        <v>11</v>
      </c>
      <c r="H19" s="67">
        <f t="shared" si="4"/>
        <v>32</v>
      </c>
      <c r="I19" s="67">
        <v>18</v>
      </c>
      <c r="J19" s="67">
        <v>14</v>
      </c>
      <c r="K19" s="67">
        <f t="shared" si="5"/>
        <v>43</v>
      </c>
      <c r="L19" s="67">
        <v>26</v>
      </c>
      <c r="M19" s="67">
        <v>17</v>
      </c>
    </row>
    <row r="20" spans="1:14" x14ac:dyDescent="0.35">
      <c r="A20" s="453" t="s">
        <v>76</v>
      </c>
      <c r="B20" s="125">
        <f t="shared" si="2"/>
        <v>36</v>
      </c>
      <c r="C20" s="125">
        <f t="shared" si="0"/>
        <v>16</v>
      </c>
      <c r="D20" s="125">
        <f t="shared" si="1"/>
        <v>20</v>
      </c>
      <c r="E20" s="67">
        <f t="shared" si="3"/>
        <v>12</v>
      </c>
      <c r="F20" s="67">
        <v>5</v>
      </c>
      <c r="G20" s="67">
        <v>7</v>
      </c>
      <c r="H20" s="67">
        <f t="shared" si="4"/>
        <v>10</v>
      </c>
      <c r="I20" s="67">
        <v>4</v>
      </c>
      <c r="J20" s="67">
        <v>6</v>
      </c>
      <c r="K20" s="67">
        <f t="shared" si="5"/>
        <v>14</v>
      </c>
      <c r="L20" s="67">
        <v>7</v>
      </c>
      <c r="M20" s="67">
        <v>7</v>
      </c>
    </row>
    <row r="21" spans="1:14" x14ac:dyDescent="0.35">
      <c r="A21" s="453" t="s">
        <v>77</v>
      </c>
      <c r="B21" s="125">
        <f t="shared" si="2"/>
        <v>14</v>
      </c>
      <c r="C21" s="125">
        <f t="shared" si="0"/>
        <v>10</v>
      </c>
      <c r="D21" s="125">
        <f t="shared" si="1"/>
        <v>4</v>
      </c>
      <c r="E21" s="67">
        <f t="shared" si="3"/>
        <v>2</v>
      </c>
      <c r="F21" s="67">
        <v>2</v>
      </c>
      <c r="G21" s="67">
        <v>0</v>
      </c>
      <c r="H21" s="67">
        <f t="shared" si="4"/>
        <v>4</v>
      </c>
      <c r="I21" s="67">
        <v>4</v>
      </c>
      <c r="J21" s="67">
        <v>0</v>
      </c>
      <c r="K21" s="67">
        <f t="shared" si="5"/>
        <v>8</v>
      </c>
      <c r="L21" s="67">
        <v>4</v>
      </c>
      <c r="M21" s="67">
        <v>4</v>
      </c>
    </row>
    <row r="22" spans="1:14" x14ac:dyDescent="0.35">
      <c r="A22" s="453" t="s">
        <v>78</v>
      </c>
      <c r="B22" s="125">
        <f t="shared" si="2"/>
        <v>35</v>
      </c>
      <c r="C22" s="125">
        <f t="shared" si="0"/>
        <v>17</v>
      </c>
      <c r="D22" s="125">
        <f t="shared" si="1"/>
        <v>18</v>
      </c>
      <c r="E22" s="67">
        <f t="shared" si="3"/>
        <v>12</v>
      </c>
      <c r="F22" s="67">
        <v>7</v>
      </c>
      <c r="G22" s="67">
        <v>5</v>
      </c>
      <c r="H22" s="67">
        <f t="shared" si="4"/>
        <v>12</v>
      </c>
      <c r="I22" s="67">
        <v>5</v>
      </c>
      <c r="J22" s="67">
        <v>7</v>
      </c>
      <c r="K22" s="67">
        <f t="shared" si="5"/>
        <v>11</v>
      </c>
      <c r="L22" s="67">
        <v>5</v>
      </c>
      <c r="M22" s="67">
        <v>6</v>
      </c>
    </row>
    <row r="23" spans="1:14" x14ac:dyDescent="0.35">
      <c r="A23" s="453" t="s">
        <v>79</v>
      </c>
      <c r="B23" s="125">
        <f t="shared" si="2"/>
        <v>47</v>
      </c>
      <c r="C23" s="125">
        <f t="shared" si="0"/>
        <v>27</v>
      </c>
      <c r="D23" s="125">
        <f t="shared" si="1"/>
        <v>20</v>
      </c>
      <c r="E23" s="67">
        <f t="shared" si="3"/>
        <v>15</v>
      </c>
      <c r="F23" s="67">
        <v>8</v>
      </c>
      <c r="G23" s="67">
        <v>7</v>
      </c>
      <c r="H23" s="67">
        <f t="shared" si="4"/>
        <v>13</v>
      </c>
      <c r="I23" s="67">
        <v>9</v>
      </c>
      <c r="J23" s="67">
        <v>4</v>
      </c>
      <c r="K23" s="67">
        <f t="shared" si="5"/>
        <v>19</v>
      </c>
      <c r="L23" s="67">
        <v>10</v>
      </c>
      <c r="M23" s="67">
        <v>9</v>
      </c>
    </row>
    <row r="24" spans="1:14" x14ac:dyDescent="0.35">
      <c r="A24" s="453" t="s">
        <v>80</v>
      </c>
      <c r="B24" s="125">
        <f t="shared" si="2"/>
        <v>32</v>
      </c>
      <c r="C24" s="125">
        <f t="shared" si="0"/>
        <v>18</v>
      </c>
      <c r="D24" s="125">
        <f t="shared" si="1"/>
        <v>14</v>
      </c>
      <c r="E24" s="67">
        <f t="shared" si="3"/>
        <v>10</v>
      </c>
      <c r="F24" s="67">
        <v>5</v>
      </c>
      <c r="G24" s="67">
        <v>5</v>
      </c>
      <c r="H24" s="67">
        <f t="shared" si="4"/>
        <v>13</v>
      </c>
      <c r="I24" s="67">
        <v>8</v>
      </c>
      <c r="J24" s="67">
        <v>5</v>
      </c>
      <c r="K24" s="67">
        <f t="shared" si="5"/>
        <v>9</v>
      </c>
      <c r="L24" s="67">
        <v>5</v>
      </c>
      <c r="M24" s="67">
        <v>4</v>
      </c>
    </row>
    <row r="25" spans="1:14" x14ac:dyDescent="0.35">
      <c r="A25" s="453" t="s">
        <v>81</v>
      </c>
      <c r="B25" s="125">
        <f t="shared" si="2"/>
        <v>114</v>
      </c>
      <c r="C25" s="125">
        <f t="shared" si="0"/>
        <v>46</v>
      </c>
      <c r="D25" s="125">
        <f t="shared" si="1"/>
        <v>68</v>
      </c>
      <c r="E25" s="67">
        <f t="shared" si="3"/>
        <v>38</v>
      </c>
      <c r="F25" s="67">
        <v>18</v>
      </c>
      <c r="G25" s="67">
        <v>20</v>
      </c>
      <c r="H25" s="67">
        <f t="shared" si="4"/>
        <v>32</v>
      </c>
      <c r="I25" s="67">
        <v>8</v>
      </c>
      <c r="J25" s="67">
        <v>24</v>
      </c>
      <c r="K25" s="67">
        <f t="shared" si="5"/>
        <v>44</v>
      </c>
      <c r="L25" s="67">
        <v>20</v>
      </c>
      <c r="M25" s="67">
        <v>24</v>
      </c>
    </row>
    <row r="26" spans="1:14" x14ac:dyDescent="0.35">
      <c r="A26" s="453" t="s">
        <v>82</v>
      </c>
      <c r="B26" s="125">
        <f t="shared" si="2"/>
        <v>89</v>
      </c>
      <c r="C26" s="125">
        <f t="shared" si="0"/>
        <v>49</v>
      </c>
      <c r="D26" s="125">
        <f t="shared" si="1"/>
        <v>40</v>
      </c>
      <c r="E26" s="67">
        <f t="shared" si="3"/>
        <v>25</v>
      </c>
      <c r="F26" s="67">
        <v>13</v>
      </c>
      <c r="G26" s="67">
        <v>12</v>
      </c>
      <c r="H26" s="67">
        <f t="shared" si="4"/>
        <v>27</v>
      </c>
      <c r="I26" s="67">
        <v>13</v>
      </c>
      <c r="J26" s="67">
        <v>14</v>
      </c>
      <c r="K26" s="67">
        <f t="shared" si="5"/>
        <v>37</v>
      </c>
      <c r="L26" s="67">
        <v>23</v>
      </c>
      <c r="M26" s="67">
        <v>14</v>
      </c>
    </row>
    <row r="27" spans="1:14" x14ac:dyDescent="0.35">
      <c r="A27" s="453" t="s">
        <v>83</v>
      </c>
      <c r="B27" s="125">
        <f t="shared" si="2"/>
        <v>79</v>
      </c>
      <c r="C27" s="125">
        <f t="shared" si="0"/>
        <v>30</v>
      </c>
      <c r="D27" s="125">
        <f t="shared" si="1"/>
        <v>49</v>
      </c>
      <c r="E27" s="67">
        <f t="shared" si="3"/>
        <v>28</v>
      </c>
      <c r="F27" s="67">
        <v>9</v>
      </c>
      <c r="G27" s="67">
        <v>19</v>
      </c>
      <c r="H27" s="67">
        <f t="shared" si="4"/>
        <v>27</v>
      </c>
      <c r="I27" s="67">
        <v>13</v>
      </c>
      <c r="J27" s="67">
        <v>14</v>
      </c>
      <c r="K27" s="67">
        <f t="shared" si="5"/>
        <v>24</v>
      </c>
      <c r="L27" s="67">
        <v>8</v>
      </c>
      <c r="M27" s="67">
        <v>16</v>
      </c>
    </row>
    <row r="28" spans="1:14" x14ac:dyDescent="0.35">
      <c r="A28" s="453" t="s">
        <v>84</v>
      </c>
      <c r="B28" s="125">
        <f t="shared" si="2"/>
        <v>57</v>
      </c>
      <c r="C28" s="125">
        <f t="shared" si="0"/>
        <v>33</v>
      </c>
      <c r="D28" s="125">
        <f t="shared" si="1"/>
        <v>24</v>
      </c>
      <c r="E28" s="67">
        <f t="shared" si="3"/>
        <v>21</v>
      </c>
      <c r="F28" s="67">
        <v>16</v>
      </c>
      <c r="G28" s="67">
        <v>5</v>
      </c>
      <c r="H28" s="67">
        <f t="shared" si="4"/>
        <v>18</v>
      </c>
      <c r="I28" s="67">
        <v>9</v>
      </c>
      <c r="J28" s="67">
        <v>9</v>
      </c>
      <c r="K28" s="67">
        <f t="shared" si="5"/>
        <v>18</v>
      </c>
      <c r="L28" s="67">
        <v>8</v>
      </c>
      <c r="M28" s="67">
        <v>10</v>
      </c>
    </row>
    <row r="29" spans="1:14" x14ac:dyDescent="0.35">
      <c r="A29" s="453" t="s">
        <v>85</v>
      </c>
      <c r="B29" s="125">
        <f t="shared" si="2"/>
        <v>0</v>
      </c>
      <c r="C29" s="125">
        <f t="shared" si="0"/>
        <v>0</v>
      </c>
      <c r="D29" s="125">
        <f t="shared" si="1"/>
        <v>0</v>
      </c>
      <c r="E29" s="67">
        <f t="shared" si="3"/>
        <v>0</v>
      </c>
      <c r="F29" s="67">
        <v>0</v>
      </c>
      <c r="G29" s="67">
        <v>0</v>
      </c>
      <c r="H29" s="67">
        <f t="shared" si="4"/>
        <v>0</v>
      </c>
      <c r="I29" s="67">
        <v>0</v>
      </c>
      <c r="J29" s="67">
        <v>0</v>
      </c>
      <c r="K29" s="67">
        <f t="shared" si="5"/>
        <v>0</v>
      </c>
      <c r="L29" s="67">
        <v>0</v>
      </c>
      <c r="M29" s="67">
        <v>0</v>
      </c>
      <c r="N29" s="454"/>
    </row>
    <row r="30" spans="1:14" x14ac:dyDescent="0.35">
      <c r="A30" s="453" t="s">
        <v>86</v>
      </c>
      <c r="B30" s="125">
        <f t="shared" si="2"/>
        <v>227</v>
      </c>
      <c r="C30" s="125">
        <f t="shared" si="0"/>
        <v>128</v>
      </c>
      <c r="D30" s="125">
        <f t="shared" si="1"/>
        <v>99</v>
      </c>
      <c r="E30" s="67">
        <f t="shared" si="3"/>
        <v>77</v>
      </c>
      <c r="F30" s="67">
        <v>48</v>
      </c>
      <c r="G30" s="67">
        <v>29</v>
      </c>
      <c r="H30" s="67">
        <f t="shared" si="4"/>
        <v>75</v>
      </c>
      <c r="I30" s="67">
        <v>38</v>
      </c>
      <c r="J30" s="67">
        <v>37</v>
      </c>
      <c r="K30" s="67">
        <f t="shared" si="5"/>
        <v>75</v>
      </c>
      <c r="L30" s="67">
        <v>42</v>
      </c>
      <c r="M30" s="67">
        <v>33</v>
      </c>
    </row>
    <row r="31" spans="1:14" x14ac:dyDescent="0.35">
      <c r="A31" s="453" t="s">
        <v>87</v>
      </c>
      <c r="B31" s="125">
        <f t="shared" si="2"/>
        <v>23</v>
      </c>
      <c r="C31" s="125">
        <f t="shared" si="0"/>
        <v>10</v>
      </c>
      <c r="D31" s="125">
        <f t="shared" si="1"/>
        <v>13</v>
      </c>
      <c r="E31" s="67">
        <f t="shared" si="3"/>
        <v>8</v>
      </c>
      <c r="F31" s="67">
        <v>4</v>
      </c>
      <c r="G31" s="67">
        <v>4</v>
      </c>
      <c r="H31" s="67">
        <f t="shared" si="4"/>
        <v>10</v>
      </c>
      <c r="I31" s="67">
        <v>3</v>
      </c>
      <c r="J31" s="67">
        <v>7</v>
      </c>
      <c r="K31" s="67">
        <f t="shared" si="5"/>
        <v>5</v>
      </c>
      <c r="L31" s="67">
        <v>3</v>
      </c>
      <c r="M31" s="67">
        <v>2</v>
      </c>
    </row>
    <row r="32" spans="1:14" x14ac:dyDescent="0.35">
      <c r="A32" s="453" t="s">
        <v>88</v>
      </c>
      <c r="B32" s="125">
        <f t="shared" si="2"/>
        <v>99</v>
      </c>
      <c r="C32" s="125">
        <f t="shared" si="0"/>
        <v>66</v>
      </c>
      <c r="D32" s="125">
        <f t="shared" si="1"/>
        <v>33</v>
      </c>
      <c r="E32" s="67">
        <f t="shared" si="3"/>
        <v>37</v>
      </c>
      <c r="F32" s="67">
        <v>21</v>
      </c>
      <c r="G32" s="67">
        <v>16</v>
      </c>
      <c r="H32" s="67">
        <f t="shared" si="4"/>
        <v>27</v>
      </c>
      <c r="I32" s="67">
        <v>20</v>
      </c>
      <c r="J32" s="67">
        <v>7</v>
      </c>
      <c r="K32" s="67">
        <f t="shared" si="5"/>
        <v>35</v>
      </c>
      <c r="L32" s="67">
        <v>25</v>
      </c>
      <c r="M32" s="67">
        <v>10</v>
      </c>
    </row>
    <row r="33" spans="1:13" x14ac:dyDescent="0.35">
      <c r="A33" s="453" t="s">
        <v>89</v>
      </c>
      <c r="B33" s="125">
        <f t="shared" si="2"/>
        <v>46</v>
      </c>
      <c r="C33" s="125">
        <f t="shared" si="0"/>
        <v>24</v>
      </c>
      <c r="D33" s="125">
        <f t="shared" si="1"/>
        <v>22</v>
      </c>
      <c r="E33" s="67">
        <f t="shared" si="3"/>
        <v>11</v>
      </c>
      <c r="F33" s="67">
        <v>6</v>
      </c>
      <c r="G33" s="67">
        <v>5</v>
      </c>
      <c r="H33" s="67">
        <f t="shared" si="4"/>
        <v>26</v>
      </c>
      <c r="I33" s="67">
        <v>15</v>
      </c>
      <c r="J33" s="67">
        <v>11</v>
      </c>
      <c r="K33" s="67">
        <f t="shared" si="5"/>
        <v>9</v>
      </c>
      <c r="L33" s="67">
        <v>3</v>
      </c>
      <c r="M33" s="67">
        <v>6</v>
      </c>
    </row>
    <row r="34" spans="1:13" x14ac:dyDescent="0.35">
      <c r="A34" s="311" t="s">
        <v>2006</v>
      </c>
    </row>
  </sheetData>
  <mergeCells count="24">
    <mergeCell ref="I1:N2"/>
    <mergeCell ref="B7:D10"/>
    <mergeCell ref="E10:G10"/>
    <mergeCell ref="H10:J10"/>
    <mergeCell ref="K10:M10"/>
    <mergeCell ref="A6:M6"/>
    <mergeCell ref="E7:M7"/>
    <mergeCell ref="E8:M8"/>
    <mergeCell ref="E9:G9"/>
    <mergeCell ref="H9:J9"/>
    <mergeCell ref="A7:A12"/>
    <mergeCell ref="B11:B12"/>
    <mergeCell ref="K9:M9"/>
    <mergeCell ref="K11:K12"/>
    <mergeCell ref="C11:C12"/>
    <mergeCell ref="D11:D12"/>
    <mergeCell ref="E11:E12"/>
    <mergeCell ref="L11:L12"/>
    <mergeCell ref="M11:M12"/>
    <mergeCell ref="F11:F12"/>
    <mergeCell ref="G11:G12"/>
    <mergeCell ref="H11:H12"/>
    <mergeCell ref="I11:I12"/>
    <mergeCell ref="J11:J12"/>
  </mergeCells>
  <printOptions horizontalCentered="1"/>
  <pageMargins left="0" right="0" top="0.98402777777777795" bottom="0" header="0.51180555555555496" footer="0.51180555555555496"/>
  <pageSetup paperSize="9" firstPageNumber="0" orientation="landscape" useFirstPageNumber="1" horizontalDpi="300" verticalDpi="30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G32"/>
  <sheetViews>
    <sheetView showGridLines="0" showRowColHeaders="0" zoomScaleNormal="100" workbookViewId="0">
      <selection activeCell="M22" sqref="M22"/>
    </sheetView>
  </sheetViews>
  <sheetFormatPr baseColWidth="10" defaultColWidth="6.53515625" defaultRowHeight="21" x14ac:dyDescent="0.35"/>
  <cols>
    <col min="1" max="1" width="11.53515625" customWidth="1"/>
    <col min="2" max="3" width="5.07421875" customWidth="1"/>
    <col min="4" max="4" width="5.4609375" customWidth="1"/>
    <col min="5" max="5" width="5.53515625" customWidth="1"/>
    <col min="6" max="6" width="5.69140625" customWidth="1"/>
    <col min="7" max="7" width="6.15234375" customWidth="1"/>
  </cols>
  <sheetData>
    <row r="1" spans="1:7" ht="36.75" customHeight="1" x14ac:dyDescent="0.35">
      <c r="A1" s="1438" t="s">
        <v>2016</v>
      </c>
      <c r="B1" s="1438"/>
      <c r="C1" s="1438"/>
      <c r="D1" s="1438"/>
      <c r="E1" s="1322" t="s">
        <v>117</v>
      </c>
      <c r="F1" s="1322"/>
      <c r="G1" s="1322"/>
    </row>
    <row r="2" spans="1:7" x14ac:dyDescent="0.35">
      <c r="D2" s="1223"/>
      <c r="E2" s="1222"/>
      <c r="F2" s="1222"/>
      <c r="G2" s="1222"/>
    </row>
    <row r="3" spans="1:7" x14ac:dyDescent="0.35">
      <c r="A3" s="103" t="s">
        <v>401</v>
      </c>
      <c r="B3" s="191"/>
      <c r="C3" s="57"/>
      <c r="D3" s="57"/>
      <c r="E3" s="57"/>
      <c r="F3" s="57"/>
      <c r="G3" s="6"/>
    </row>
    <row r="4" spans="1:7" x14ac:dyDescent="0.35">
      <c r="A4" s="57"/>
      <c r="B4" s="191"/>
      <c r="C4" s="57"/>
      <c r="D4" s="57"/>
      <c r="E4" s="57"/>
      <c r="F4" s="57"/>
      <c r="G4" s="57"/>
    </row>
    <row r="5" spans="1:7" ht="43.5" customHeight="1" x14ac:dyDescent="0.35">
      <c r="A5" s="1344" t="s">
        <v>459</v>
      </c>
      <c r="B5" s="1344"/>
      <c r="C5" s="1344"/>
      <c r="D5" s="1344"/>
      <c r="E5" s="1344"/>
      <c r="F5" s="1344"/>
      <c r="G5" s="1344"/>
    </row>
    <row r="6" spans="1:7" x14ac:dyDescent="0.35">
      <c r="A6" s="321"/>
      <c r="B6" s="450"/>
      <c r="C6" s="217"/>
      <c r="D6" s="217"/>
      <c r="E6" s="217"/>
      <c r="F6" s="217"/>
      <c r="G6" s="217"/>
    </row>
    <row r="7" spans="1:7" ht="20.25" customHeight="1" x14ac:dyDescent="0.35">
      <c r="A7" s="1350" t="s">
        <v>60</v>
      </c>
      <c r="B7" s="1303" t="s">
        <v>333</v>
      </c>
      <c r="C7" s="1303"/>
      <c r="D7" s="1303"/>
      <c r="E7" s="1303"/>
      <c r="F7" s="1303"/>
      <c r="G7" s="1303"/>
    </row>
    <row r="8" spans="1:7" x14ac:dyDescent="0.35">
      <c r="A8" s="1350"/>
      <c r="B8" s="1439" t="s">
        <v>431</v>
      </c>
      <c r="C8" s="1439"/>
      <c r="D8" s="1439" t="s">
        <v>432</v>
      </c>
      <c r="E8" s="1439"/>
      <c r="F8" s="1439" t="s">
        <v>433</v>
      </c>
      <c r="G8" s="1439"/>
    </row>
    <row r="9" spans="1:7" x14ac:dyDescent="0.35">
      <c r="A9" s="1350"/>
      <c r="B9" s="1303" t="s">
        <v>62</v>
      </c>
      <c r="C9" s="1303"/>
      <c r="D9" s="1303"/>
      <c r="E9" s="1303"/>
      <c r="F9" s="1303"/>
      <c r="G9" s="1303"/>
    </row>
    <row r="10" spans="1:7" ht="25.5" customHeight="1" x14ac:dyDescent="0.35">
      <c r="A10" s="1350"/>
      <c r="B10" s="106" t="s">
        <v>460</v>
      </c>
      <c r="C10" s="106" t="s">
        <v>461</v>
      </c>
      <c r="D10" s="106" t="s">
        <v>460</v>
      </c>
      <c r="E10" s="106" t="s">
        <v>461</v>
      </c>
      <c r="F10" s="106" t="s">
        <v>460</v>
      </c>
      <c r="G10" s="106" t="s">
        <v>461</v>
      </c>
    </row>
    <row r="11" spans="1:7" x14ac:dyDescent="0.35">
      <c r="A11" s="74" t="s">
        <v>61</v>
      </c>
      <c r="B11" s="109">
        <f t="shared" ref="B11:G11" si="0">B12+B13</f>
        <v>37052</v>
      </c>
      <c r="C11" s="109">
        <f t="shared" si="0"/>
        <v>7735</v>
      </c>
      <c r="D11" s="109">
        <f t="shared" si="0"/>
        <v>36324</v>
      </c>
      <c r="E11" s="109">
        <f t="shared" si="0"/>
        <v>8024</v>
      </c>
      <c r="F11" s="109">
        <f t="shared" si="0"/>
        <v>38968</v>
      </c>
      <c r="G11" s="109">
        <f t="shared" si="0"/>
        <v>7810</v>
      </c>
    </row>
    <row r="12" spans="1:7" x14ac:dyDescent="0.35">
      <c r="A12" s="343" t="s">
        <v>70</v>
      </c>
      <c r="B12" s="112">
        <v>11528</v>
      </c>
      <c r="C12" s="113">
        <f>'II-3.2.5'!B11+'II-3.2.5'!C11</f>
        <v>5018</v>
      </c>
      <c r="D12" s="68">
        <v>11007</v>
      </c>
      <c r="E12" s="113">
        <f>'II-3.2.5'!D11+'II-3.2.5'!E11</f>
        <v>5283</v>
      </c>
      <c r="F12" s="112">
        <v>11866</v>
      </c>
      <c r="G12" s="113">
        <f>'II-3.2.5'!F11+'II-3.2.5'!G11</f>
        <v>5183</v>
      </c>
    </row>
    <row r="13" spans="1:7" x14ac:dyDescent="0.35">
      <c r="A13" s="182" t="s">
        <v>71</v>
      </c>
      <c r="B13" s="113">
        <f t="shared" ref="B13:G13" si="1">SUM(B14:B31)</f>
        <v>25524</v>
      </c>
      <c r="C13" s="113">
        <f t="shared" si="1"/>
        <v>2717</v>
      </c>
      <c r="D13" s="113">
        <f t="shared" si="1"/>
        <v>25317</v>
      </c>
      <c r="E13" s="113">
        <f t="shared" si="1"/>
        <v>2741</v>
      </c>
      <c r="F13" s="113">
        <f t="shared" si="1"/>
        <v>27102</v>
      </c>
      <c r="G13" s="113">
        <f t="shared" si="1"/>
        <v>2627</v>
      </c>
    </row>
    <row r="14" spans="1:7" x14ac:dyDescent="0.35">
      <c r="A14" s="182" t="s">
        <v>72</v>
      </c>
      <c r="B14" s="113">
        <v>934</v>
      </c>
      <c r="C14" s="113">
        <f>'II-3.2.5'!B13+'II-3.2.5'!C13</f>
        <v>28</v>
      </c>
      <c r="D14" s="113">
        <v>901</v>
      </c>
      <c r="E14" s="113">
        <f>'II-3.2.5'!D13+'II-3.2.5'!E13</f>
        <v>27</v>
      </c>
      <c r="F14" s="113">
        <v>992</v>
      </c>
      <c r="G14" s="113">
        <f>'II-3.2.5'!F13+'II-3.2.5'!G13</f>
        <v>27</v>
      </c>
    </row>
    <row r="15" spans="1:7" x14ac:dyDescent="0.35">
      <c r="A15" s="182" t="s">
        <v>73</v>
      </c>
      <c r="B15" s="113">
        <v>6618</v>
      </c>
      <c r="C15" s="113">
        <f>'II-3.2.5'!B14+'II-3.2.5'!C14</f>
        <v>898</v>
      </c>
      <c r="D15" s="113">
        <v>6655</v>
      </c>
      <c r="E15" s="113">
        <f>'II-3.2.5'!D14+'II-3.2.5'!E14</f>
        <v>816</v>
      </c>
      <c r="F15" s="113">
        <v>7265</v>
      </c>
      <c r="G15" s="113">
        <f>'II-3.2.5'!F14+'II-3.2.5'!G14</f>
        <v>814</v>
      </c>
    </row>
    <row r="16" spans="1:7" x14ac:dyDescent="0.35">
      <c r="A16" s="182" t="s">
        <v>74</v>
      </c>
      <c r="B16" s="113">
        <v>1071</v>
      </c>
      <c r="C16" s="113">
        <f>'II-3.2.5'!B15+'II-3.2.5'!C15</f>
        <v>82</v>
      </c>
      <c r="D16" s="113">
        <v>1155</v>
      </c>
      <c r="E16" s="113">
        <f>'II-3.2.5'!D15+'II-3.2.5'!E15</f>
        <v>88</v>
      </c>
      <c r="F16" s="113">
        <v>1219</v>
      </c>
      <c r="G16" s="113">
        <f>'II-3.2.5'!F15+'II-3.2.5'!G15</f>
        <v>81</v>
      </c>
    </row>
    <row r="17" spans="1:7" x14ac:dyDescent="0.35">
      <c r="A17" s="182" t="s">
        <v>75</v>
      </c>
      <c r="B17" s="113">
        <v>1423</v>
      </c>
      <c r="C17" s="113">
        <f>'II-3.2.5'!B16+'II-3.2.5'!C16</f>
        <v>20</v>
      </c>
      <c r="D17" s="113">
        <v>1476</v>
      </c>
      <c r="E17" s="113">
        <f>'II-3.2.5'!D16+'II-3.2.5'!E16</f>
        <v>32</v>
      </c>
      <c r="F17" s="113">
        <v>1613</v>
      </c>
      <c r="G17" s="113">
        <f>'II-3.2.5'!F16+'II-3.2.5'!G16</f>
        <v>12</v>
      </c>
    </row>
    <row r="18" spans="1:7" x14ac:dyDescent="0.35">
      <c r="A18" s="182" t="s">
        <v>76</v>
      </c>
      <c r="B18" s="113">
        <v>640</v>
      </c>
      <c r="C18" s="113">
        <f>'II-3.2.5'!B17+'II-3.2.5'!C17</f>
        <v>61</v>
      </c>
      <c r="D18" s="113">
        <v>662</v>
      </c>
      <c r="E18" s="113">
        <f>'II-3.2.5'!D17+'II-3.2.5'!E17</f>
        <v>87</v>
      </c>
      <c r="F18" s="113">
        <v>688</v>
      </c>
      <c r="G18" s="113">
        <f>'II-3.2.5'!F17+'II-3.2.5'!G17</f>
        <v>77</v>
      </c>
    </row>
    <row r="19" spans="1:7" x14ac:dyDescent="0.35">
      <c r="A19" s="182" t="s">
        <v>77</v>
      </c>
      <c r="B19" s="113">
        <v>294</v>
      </c>
      <c r="C19" s="113">
        <f>'II-3.2.5'!B18+'II-3.2.5'!C18</f>
        <v>35</v>
      </c>
      <c r="D19" s="113">
        <v>256</v>
      </c>
      <c r="E19" s="113">
        <f>'II-3.2.5'!D18+'II-3.2.5'!E18</f>
        <v>46</v>
      </c>
      <c r="F19" s="113">
        <v>299</v>
      </c>
      <c r="G19" s="113">
        <f>'II-3.2.5'!F18+'II-3.2.5'!G18</f>
        <v>61</v>
      </c>
    </row>
    <row r="20" spans="1:7" x14ac:dyDescent="0.35">
      <c r="A20" s="182" t="s">
        <v>78</v>
      </c>
      <c r="B20" s="113">
        <v>822</v>
      </c>
      <c r="C20" s="113">
        <f>'II-3.2.5'!B19+'II-3.2.5'!C19</f>
        <v>46</v>
      </c>
      <c r="D20" s="113">
        <v>727</v>
      </c>
      <c r="E20" s="113">
        <f>'II-3.2.5'!D19+'II-3.2.5'!E19</f>
        <v>66</v>
      </c>
      <c r="F20" s="113">
        <v>817</v>
      </c>
      <c r="G20" s="113">
        <f>'II-3.2.5'!F19+'II-3.2.5'!G19</f>
        <v>56</v>
      </c>
    </row>
    <row r="21" spans="1:7" x14ac:dyDescent="0.35">
      <c r="A21" s="182" t="s">
        <v>79</v>
      </c>
      <c r="B21" s="113">
        <v>668</v>
      </c>
      <c r="C21" s="113">
        <f>'II-3.2.5'!B20+'II-3.2.5'!C20</f>
        <v>62</v>
      </c>
      <c r="D21" s="113">
        <v>757</v>
      </c>
      <c r="E21" s="113">
        <f>'II-3.2.5'!D20+'II-3.2.5'!E20</f>
        <v>63</v>
      </c>
      <c r="F21" s="113">
        <v>730</v>
      </c>
      <c r="G21" s="113">
        <f>'II-3.2.5'!F20+'II-3.2.5'!G20</f>
        <v>61</v>
      </c>
    </row>
    <row r="22" spans="1:7" x14ac:dyDescent="0.35">
      <c r="A22" s="182" t="s">
        <v>80</v>
      </c>
      <c r="B22" s="113">
        <v>2025</v>
      </c>
      <c r="C22" s="113">
        <f>'II-3.2.5'!B21+'II-3.2.5'!C21</f>
        <v>541</v>
      </c>
      <c r="D22" s="113">
        <v>2173</v>
      </c>
      <c r="E22" s="113">
        <f>'II-3.2.5'!D21+'II-3.2.5'!E21</f>
        <v>500</v>
      </c>
      <c r="F22" s="113">
        <v>2364</v>
      </c>
      <c r="G22" s="113">
        <f>'II-3.2.5'!F21+'II-3.2.5'!G21</f>
        <v>480</v>
      </c>
    </row>
    <row r="23" spans="1:7" x14ac:dyDescent="0.35">
      <c r="A23" s="182" t="s">
        <v>81</v>
      </c>
      <c r="B23" s="113">
        <v>1264</v>
      </c>
      <c r="C23" s="113">
        <f>'II-3.2.5'!B22+'II-3.2.5'!C22</f>
        <v>276</v>
      </c>
      <c r="D23" s="113">
        <v>1294</v>
      </c>
      <c r="E23" s="113">
        <f>'II-3.2.5'!D22+'II-3.2.5'!E22</f>
        <v>276</v>
      </c>
      <c r="F23" s="113">
        <v>1253</v>
      </c>
      <c r="G23" s="113">
        <f>'II-3.2.5'!F22+'II-3.2.5'!G22</f>
        <v>248</v>
      </c>
    </row>
    <row r="24" spans="1:7" x14ac:dyDescent="0.35">
      <c r="A24" s="182" t="s">
        <v>82</v>
      </c>
      <c r="B24" s="113">
        <v>595</v>
      </c>
      <c r="C24" s="113">
        <f>'II-3.2.5'!B23+'II-3.2.5'!C23</f>
        <v>67</v>
      </c>
      <c r="D24" s="113">
        <v>617</v>
      </c>
      <c r="E24" s="113">
        <f>'II-3.2.5'!D23+'II-3.2.5'!E23</f>
        <v>66</v>
      </c>
      <c r="F24" s="113">
        <v>671</v>
      </c>
      <c r="G24" s="113">
        <f>'II-3.2.5'!F23+'II-3.2.5'!G23</f>
        <v>69</v>
      </c>
    </row>
    <row r="25" spans="1:7" x14ac:dyDescent="0.35">
      <c r="A25" s="182" t="s">
        <v>83</v>
      </c>
      <c r="B25" s="113">
        <v>1801</v>
      </c>
      <c r="C25" s="113">
        <f>'II-3.2.5'!B24+'II-3.2.5'!C24</f>
        <v>46</v>
      </c>
      <c r="D25" s="113">
        <v>1603</v>
      </c>
      <c r="E25" s="113">
        <f>'II-3.2.5'!D24+'II-3.2.5'!E24</f>
        <v>54</v>
      </c>
      <c r="F25" s="113">
        <v>1651</v>
      </c>
      <c r="G25" s="113">
        <f>'II-3.2.5'!F24+'II-3.2.5'!G24</f>
        <v>44</v>
      </c>
    </row>
    <row r="26" spans="1:7" x14ac:dyDescent="0.35">
      <c r="A26" s="182" t="s">
        <v>84</v>
      </c>
      <c r="B26" s="113">
        <v>1053</v>
      </c>
      <c r="C26" s="113">
        <f>'II-3.2.5'!B25+'II-3.2.5'!C25</f>
        <v>26</v>
      </c>
      <c r="D26" s="113">
        <v>1002</v>
      </c>
      <c r="E26" s="113">
        <f>'II-3.2.5'!D25+'II-3.2.5'!E25</f>
        <v>23</v>
      </c>
      <c r="F26" s="113">
        <v>1148</v>
      </c>
      <c r="G26" s="113">
        <f>'II-3.2.5'!F25+'II-3.2.5'!G25</f>
        <v>15</v>
      </c>
    </row>
    <row r="27" spans="1:7" x14ac:dyDescent="0.35">
      <c r="A27" s="182" t="s">
        <v>184</v>
      </c>
      <c r="B27" s="113">
        <v>1676</v>
      </c>
      <c r="C27" s="113">
        <f>'II-3.2.5'!B26+'II-3.2.5'!C26</f>
        <v>205</v>
      </c>
      <c r="D27" s="113">
        <v>1706</v>
      </c>
      <c r="E27" s="113">
        <f>'II-3.2.5'!D26+'II-3.2.5'!E26</f>
        <v>239</v>
      </c>
      <c r="F27" s="113">
        <v>1671</v>
      </c>
      <c r="G27" s="113">
        <f>'II-3.2.5'!F26+'II-3.2.5'!G26</f>
        <v>242</v>
      </c>
    </row>
    <row r="28" spans="1:7" x14ac:dyDescent="0.35">
      <c r="A28" s="182" t="s">
        <v>86</v>
      </c>
      <c r="B28" s="113">
        <v>1580</v>
      </c>
      <c r="C28" s="113">
        <f>'II-3.2.5'!B27+'II-3.2.5'!C27</f>
        <v>108</v>
      </c>
      <c r="D28" s="113">
        <v>1404</v>
      </c>
      <c r="E28" s="113">
        <f>'II-3.2.5'!D27+'II-3.2.5'!E27</f>
        <v>112</v>
      </c>
      <c r="F28" s="113">
        <v>1478</v>
      </c>
      <c r="G28" s="113">
        <f>'II-3.2.5'!F27+'II-3.2.5'!G27</f>
        <v>118</v>
      </c>
    </row>
    <row r="29" spans="1:7" x14ac:dyDescent="0.35">
      <c r="A29" s="182" t="s">
        <v>87</v>
      </c>
      <c r="B29" s="113">
        <v>1215</v>
      </c>
      <c r="C29" s="113">
        <f>'II-3.2.5'!B28+'II-3.2.5'!C28</f>
        <v>49</v>
      </c>
      <c r="D29" s="113">
        <v>1062</v>
      </c>
      <c r="E29" s="113">
        <f>'II-3.2.5'!D28+'II-3.2.5'!E28</f>
        <v>64</v>
      </c>
      <c r="F29" s="113">
        <v>1187</v>
      </c>
      <c r="G29" s="113">
        <f>'II-3.2.5'!F28+'II-3.2.5'!G28</f>
        <v>60</v>
      </c>
    </row>
    <row r="30" spans="1:7" x14ac:dyDescent="0.35">
      <c r="A30" s="182" t="s">
        <v>88</v>
      </c>
      <c r="B30" s="113">
        <v>1216</v>
      </c>
      <c r="C30" s="113">
        <f>'II-3.2.5'!B29+'II-3.2.5'!C29</f>
        <v>122</v>
      </c>
      <c r="D30" s="113">
        <v>1251</v>
      </c>
      <c r="E30" s="113">
        <f>'II-3.2.5'!D29+'II-3.2.5'!E29</f>
        <v>114</v>
      </c>
      <c r="F30" s="113">
        <v>1292</v>
      </c>
      <c r="G30" s="113">
        <f>'II-3.2.5'!F29+'II-3.2.5'!G29</f>
        <v>99</v>
      </c>
    </row>
    <row r="31" spans="1:7" x14ac:dyDescent="0.35">
      <c r="A31" s="182" t="s">
        <v>89</v>
      </c>
      <c r="B31" s="113">
        <v>629</v>
      </c>
      <c r="C31" s="113">
        <f>'II-3.2.5'!B30+'II-3.2.5'!C30</f>
        <v>45</v>
      </c>
      <c r="D31" s="113">
        <v>616</v>
      </c>
      <c r="E31" s="113">
        <f>'II-3.2.5'!D30+'II-3.2.5'!E30</f>
        <v>68</v>
      </c>
      <c r="F31" s="113">
        <v>764</v>
      </c>
      <c r="G31" s="113">
        <f>'II-3.2.5'!F30+'II-3.2.5'!G30</f>
        <v>63</v>
      </c>
    </row>
    <row r="32" spans="1:7" x14ac:dyDescent="0.35">
      <c r="A32" s="311" t="s">
        <v>2019</v>
      </c>
    </row>
  </sheetData>
  <mergeCells count="9">
    <mergeCell ref="E1:G1"/>
    <mergeCell ref="A1:D1"/>
    <mergeCell ref="B9:G9"/>
    <mergeCell ref="A7:A10"/>
    <mergeCell ref="A5:G5"/>
    <mergeCell ref="B7:G7"/>
    <mergeCell ref="B8:C8"/>
    <mergeCell ref="D8:E8"/>
    <mergeCell ref="F8:G8"/>
  </mergeCells>
  <printOptions horizontalCentered="1"/>
  <pageMargins left="0" right="0" top="0.59027777777777801" bottom="0.98402777777777795" header="0.51180555555555496" footer="0.51180555555555496"/>
  <pageSetup paperSize="9" firstPageNumber="0" orientation="portrait" useFirstPageNumber="1"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P47"/>
  <sheetViews>
    <sheetView showGridLines="0" showRowColHeaders="0" zoomScale="85" zoomScaleNormal="85" workbookViewId="0"/>
  </sheetViews>
  <sheetFormatPr baseColWidth="10" defaultColWidth="10.53515625" defaultRowHeight="21" x14ac:dyDescent="0.35"/>
  <cols>
    <col min="1" max="1" width="11.765625" customWidth="1"/>
    <col min="2" max="2" width="5.765625" customWidth="1"/>
    <col min="3" max="3" width="15.15234375" style="646" customWidth="1"/>
    <col min="4" max="4" width="15.3828125" customWidth="1"/>
    <col min="5" max="8" width="7" customWidth="1"/>
    <col min="9" max="16" width="10.53515625" style="626"/>
  </cols>
  <sheetData>
    <row r="1" spans="1:16" ht="16.5" customHeight="1" x14ac:dyDescent="0.35">
      <c r="A1" s="630" t="s">
        <v>2003</v>
      </c>
      <c r="B1" s="626"/>
      <c r="C1" s="653"/>
      <c r="D1" s="626"/>
      <c r="E1" s="626"/>
      <c r="F1" s="1300" t="s">
        <v>45</v>
      </c>
      <c r="G1" s="1300"/>
      <c r="H1" s="1300"/>
    </row>
    <row r="2" spans="1:16" ht="12.75" customHeight="1" x14ac:dyDescent="0.35">
      <c r="A2" s="644"/>
      <c r="B2" s="626"/>
      <c r="C2" s="653"/>
      <c r="D2" s="626"/>
      <c r="E2" s="626"/>
      <c r="F2" s="1300"/>
      <c r="G2" s="1300"/>
      <c r="H2" s="1300"/>
    </row>
    <row r="3" spans="1:16" s="626" customFormat="1" ht="13.5" customHeight="1" x14ac:dyDescent="0.35">
      <c r="A3" s="630" t="s">
        <v>1987</v>
      </c>
      <c r="C3" s="653"/>
      <c r="H3" s="643" t="s">
        <v>59</v>
      </c>
    </row>
    <row r="4" spans="1:16" s="626" customFormat="1" x14ac:dyDescent="0.35">
      <c r="A4" s="644"/>
      <c r="C4" s="653"/>
    </row>
    <row r="5" spans="1:16" s="626" customFormat="1" ht="25.5" customHeight="1" x14ac:dyDescent="0.35">
      <c r="A5" s="1309" t="s">
        <v>1990</v>
      </c>
      <c r="B5" s="1309"/>
      <c r="C5" s="1309"/>
      <c r="D5" s="1309"/>
      <c r="E5" s="1309"/>
      <c r="F5" s="1309"/>
      <c r="G5" s="1309"/>
      <c r="H5" s="1309"/>
    </row>
    <row r="6" spans="1:16" s="640" customFormat="1" ht="12.75" customHeight="1" x14ac:dyDescent="0.35">
      <c r="A6" s="1312"/>
      <c r="B6" s="1312"/>
      <c r="C6" s="1312"/>
      <c r="D6" s="1312"/>
      <c r="E6" s="645"/>
      <c r="F6" s="645"/>
      <c r="G6" s="645"/>
      <c r="H6" s="645"/>
      <c r="J6" s="641"/>
      <c r="K6" s="642"/>
      <c r="M6" s="642"/>
      <c r="N6" s="641"/>
      <c r="O6" s="641"/>
      <c r="P6" s="641"/>
    </row>
    <row r="7" spans="1:16" s="640" customFormat="1" ht="12.75" customHeight="1" x14ac:dyDescent="0.35">
      <c r="A7" s="1304" t="s">
        <v>60</v>
      </c>
      <c r="B7" s="1307" t="s">
        <v>61</v>
      </c>
      <c r="C7" s="1310" t="s">
        <v>1988</v>
      </c>
      <c r="D7" s="1311" t="s">
        <v>1989</v>
      </c>
      <c r="E7" s="645"/>
      <c r="F7" s="645"/>
      <c r="G7" s="645"/>
      <c r="H7" s="645"/>
    </row>
    <row r="8" spans="1:16" s="640" customFormat="1" ht="12.75" customHeight="1" x14ac:dyDescent="0.35">
      <c r="A8" s="1305"/>
      <c r="B8" s="1307"/>
      <c r="C8" s="1310"/>
      <c r="D8" s="1311"/>
      <c r="E8" s="645"/>
      <c r="F8" s="645"/>
      <c r="G8" s="645"/>
      <c r="H8" s="645"/>
    </row>
    <row r="9" spans="1:16" s="640" customFormat="1" ht="18.75" customHeight="1" x14ac:dyDescent="0.35">
      <c r="A9" s="1306"/>
      <c r="B9" s="1308"/>
      <c r="C9" s="1310"/>
      <c r="D9" s="1311"/>
      <c r="E9" s="645"/>
      <c r="F9" s="645"/>
      <c r="G9" s="645"/>
      <c r="H9" s="645"/>
    </row>
    <row r="10" spans="1:16" s="640" customFormat="1" ht="13.5" customHeight="1" x14ac:dyDescent="0.35">
      <c r="A10" s="649" t="s">
        <v>61</v>
      </c>
      <c r="B10" s="657">
        <f>C10+D10</f>
        <v>765</v>
      </c>
      <c r="C10" s="654">
        <f>SUM(C11:C12)</f>
        <v>264</v>
      </c>
      <c r="D10" s="654">
        <f>SUM(D11:D12)</f>
        <v>501</v>
      </c>
      <c r="E10" s="645"/>
      <c r="F10" s="645"/>
      <c r="G10" s="645"/>
      <c r="H10" s="645"/>
    </row>
    <row r="11" spans="1:16" s="640" customFormat="1" ht="17.25" customHeight="1" x14ac:dyDescent="0.35">
      <c r="A11" s="647" t="s">
        <v>70</v>
      </c>
      <c r="B11" s="657">
        <f t="shared" ref="B11:B30" si="0">C11+D11</f>
        <v>291</v>
      </c>
      <c r="C11" s="1122">
        <v>156</v>
      </c>
      <c r="D11" s="1122">
        <v>135</v>
      </c>
      <c r="E11" s="645"/>
      <c r="F11" s="645"/>
      <c r="G11" s="645"/>
      <c r="H11" s="645"/>
    </row>
    <row r="12" spans="1:16" s="640" customFormat="1" ht="19.5" customHeight="1" x14ac:dyDescent="0.35">
      <c r="A12" s="647" t="s">
        <v>71</v>
      </c>
      <c r="B12" s="657">
        <f t="shared" si="0"/>
        <v>474</v>
      </c>
      <c r="C12" s="1122">
        <f>SUM(C13:C30)</f>
        <v>108</v>
      </c>
      <c r="D12" s="1122">
        <f>SUM(D13:D30)</f>
        <v>366</v>
      </c>
      <c r="E12" s="645"/>
      <c r="F12" s="645"/>
      <c r="G12" s="645"/>
      <c r="H12" s="645"/>
    </row>
    <row r="13" spans="1:16" s="640" customFormat="1" x14ac:dyDescent="0.35">
      <c r="A13" s="647" t="s">
        <v>72</v>
      </c>
      <c r="B13" s="657">
        <f t="shared" si="0"/>
        <v>23</v>
      </c>
      <c r="C13" s="1122">
        <v>3</v>
      </c>
      <c r="D13" s="1122">
        <v>20</v>
      </c>
      <c r="E13" s="645"/>
      <c r="F13" s="645"/>
      <c r="G13" s="645"/>
      <c r="H13" s="645"/>
    </row>
    <row r="14" spans="1:16" s="640" customFormat="1" x14ac:dyDescent="0.35">
      <c r="A14" s="647" t="s">
        <v>73</v>
      </c>
      <c r="B14" s="657">
        <f t="shared" si="0"/>
        <v>121</v>
      </c>
      <c r="C14" s="1122">
        <v>48</v>
      </c>
      <c r="D14" s="1122">
        <v>73</v>
      </c>
      <c r="E14" s="645"/>
      <c r="F14" s="645"/>
      <c r="G14" s="645"/>
      <c r="H14" s="645"/>
    </row>
    <row r="15" spans="1:16" s="640" customFormat="1" x14ac:dyDescent="0.35">
      <c r="A15" s="647" t="s">
        <v>74</v>
      </c>
      <c r="B15" s="657">
        <f t="shared" si="0"/>
        <v>20</v>
      </c>
      <c r="C15" s="1122">
        <v>0</v>
      </c>
      <c r="D15" s="1122">
        <v>20</v>
      </c>
      <c r="E15" s="645"/>
      <c r="F15" s="645"/>
      <c r="G15" s="645"/>
      <c r="H15" s="645"/>
    </row>
    <row r="16" spans="1:16" s="640" customFormat="1" x14ac:dyDescent="0.35">
      <c r="A16" s="647" t="s">
        <v>75</v>
      </c>
      <c r="B16" s="657">
        <f t="shared" si="0"/>
        <v>27</v>
      </c>
      <c r="C16" s="1122">
        <v>9</v>
      </c>
      <c r="D16" s="1122">
        <v>18</v>
      </c>
      <c r="E16" s="645"/>
      <c r="F16" s="645"/>
      <c r="G16" s="645"/>
      <c r="H16" s="645"/>
    </row>
    <row r="17" spans="1:8" s="640" customFormat="1" x14ac:dyDescent="0.35">
      <c r="A17" s="648" t="s">
        <v>76</v>
      </c>
      <c r="B17" s="657">
        <f t="shared" si="0"/>
        <v>21</v>
      </c>
      <c r="C17" s="1122">
        <v>2</v>
      </c>
      <c r="D17" s="1122">
        <v>19</v>
      </c>
      <c r="E17" s="645"/>
      <c r="F17" s="645"/>
      <c r="G17" s="645"/>
      <c r="H17" s="645"/>
    </row>
    <row r="18" spans="1:8" s="640" customFormat="1" x14ac:dyDescent="0.35">
      <c r="A18" s="648" t="s">
        <v>77</v>
      </c>
      <c r="B18" s="657">
        <f t="shared" si="0"/>
        <v>10</v>
      </c>
      <c r="C18" s="1122">
        <v>1</v>
      </c>
      <c r="D18" s="1122">
        <v>9</v>
      </c>
      <c r="E18" s="645"/>
      <c r="F18" s="645"/>
      <c r="G18" s="645"/>
      <c r="H18" s="645"/>
    </row>
    <row r="19" spans="1:8" s="640" customFormat="1" x14ac:dyDescent="0.35">
      <c r="A19" s="647" t="s">
        <v>78</v>
      </c>
      <c r="B19" s="657">
        <f t="shared" si="0"/>
        <v>17</v>
      </c>
      <c r="C19" s="1122">
        <v>3</v>
      </c>
      <c r="D19" s="1122">
        <v>14</v>
      </c>
      <c r="E19" s="645"/>
      <c r="F19" s="645"/>
      <c r="G19" s="645"/>
      <c r="H19" s="645"/>
    </row>
    <row r="20" spans="1:8" s="640" customFormat="1" x14ac:dyDescent="0.35">
      <c r="A20" s="647" t="s">
        <v>79</v>
      </c>
      <c r="B20" s="657">
        <f t="shared" si="0"/>
        <v>14</v>
      </c>
      <c r="C20" s="1122">
        <v>5</v>
      </c>
      <c r="D20" s="1122">
        <v>9</v>
      </c>
      <c r="E20" s="645"/>
      <c r="F20" s="645"/>
      <c r="G20" s="645"/>
      <c r="H20" s="645"/>
    </row>
    <row r="21" spans="1:8" s="640" customFormat="1" x14ac:dyDescent="0.35">
      <c r="A21" s="647" t="s">
        <v>80</v>
      </c>
      <c r="B21" s="657">
        <f t="shared" si="0"/>
        <v>24</v>
      </c>
      <c r="C21" s="1122">
        <v>9</v>
      </c>
      <c r="D21" s="1122">
        <v>15</v>
      </c>
      <c r="E21" s="645"/>
      <c r="F21" s="645"/>
      <c r="G21" s="645"/>
      <c r="H21" s="645"/>
    </row>
    <row r="22" spans="1:8" s="640" customFormat="1" x14ac:dyDescent="0.35">
      <c r="A22" s="647" t="s">
        <v>81</v>
      </c>
      <c r="B22" s="657">
        <f t="shared" si="0"/>
        <v>32</v>
      </c>
      <c r="C22" s="1122">
        <v>5</v>
      </c>
      <c r="D22" s="1122">
        <v>27</v>
      </c>
      <c r="E22" s="645"/>
      <c r="F22" s="645"/>
      <c r="G22" s="645"/>
      <c r="H22" s="645"/>
    </row>
    <row r="23" spans="1:8" s="640" customFormat="1" x14ac:dyDescent="0.35">
      <c r="A23" s="647" t="s">
        <v>82</v>
      </c>
      <c r="B23" s="657">
        <f t="shared" si="0"/>
        <v>15</v>
      </c>
      <c r="C23" s="1122">
        <v>2</v>
      </c>
      <c r="D23" s="1122">
        <v>13</v>
      </c>
      <c r="E23" s="645"/>
      <c r="F23" s="645"/>
      <c r="G23" s="645"/>
      <c r="H23" s="645"/>
    </row>
    <row r="24" spans="1:8" s="640" customFormat="1" x14ac:dyDescent="0.35">
      <c r="A24" s="647" t="s">
        <v>83</v>
      </c>
      <c r="B24" s="657">
        <f t="shared" si="0"/>
        <v>23</v>
      </c>
      <c r="C24" s="1122">
        <v>5</v>
      </c>
      <c r="D24" s="1122">
        <v>18</v>
      </c>
      <c r="E24" s="645"/>
      <c r="F24" s="645"/>
      <c r="G24" s="645"/>
      <c r="H24" s="645"/>
    </row>
    <row r="25" spans="1:8" s="640" customFormat="1" x14ac:dyDescent="0.35">
      <c r="A25" s="647" t="s">
        <v>84</v>
      </c>
      <c r="B25" s="657">
        <f t="shared" si="0"/>
        <v>21</v>
      </c>
      <c r="C25" s="1122">
        <v>3</v>
      </c>
      <c r="D25" s="1122">
        <v>18</v>
      </c>
      <c r="E25" s="645"/>
      <c r="F25" s="645"/>
      <c r="G25" s="645"/>
      <c r="H25" s="645"/>
    </row>
    <row r="26" spans="1:8" s="640" customFormat="1" x14ac:dyDescent="0.35">
      <c r="A26" s="647" t="s">
        <v>85</v>
      </c>
      <c r="B26" s="657">
        <f t="shared" si="0"/>
        <v>26</v>
      </c>
      <c r="C26" s="1122">
        <v>1</v>
      </c>
      <c r="D26" s="1122">
        <v>25</v>
      </c>
      <c r="E26" s="645"/>
      <c r="F26" s="645"/>
      <c r="G26" s="645"/>
      <c r="H26" s="645"/>
    </row>
    <row r="27" spans="1:8" s="640" customFormat="1" x14ac:dyDescent="0.35">
      <c r="A27" s="647" t="s">
        <v>86</v>
      </c>
      <c r="B27" s="657">
        <f t="shared" si="0"/>
        <v>24</v>
      </c>
      <c r="C27" s="1122">
        <v>5</v>
      </c>
      <c r="D27" s="1122">
        <v>19</v>
      </c>
      <c r="E27" s="645"/>
      <c r="F27" s="645"/>
      <c r="G27" s="645"/>
      <c r="H27" s="645"/>
    </row>
    <row r="28" spans="1:8" s="640" customFormat="1" x14ac:dyDescent="0.35">
      <c r="A28" s="647" t="s">
        <v>87</v>
      </c>
      <c r="B28" s="657">
        <f t="shared" si="0"/>
        <v>21</v>
      </c>
      <c r="C28" s="1122">
        <v>5</v>
      </c>
      <c r="D28" s="1122">
        <v>16</v>
      </c>
      <c r="E28" s="645"/>
      <c r="F28" s="645"/>
      <c r="G28" s="645"/>
      <c r="H28" s="645"/>
    </row>
    <row r="29" spans="1:8" s="640" customFormat="1" x14ac:dyDescent="0.35">
      <c r="A29" s="647" t="s">
        <v>88</v>
      </c>
      <c r="B29" s="657">
        <f t="shared" si="0"/>
        <v>21</v>
      </c>
      <c r="C29" s="1122">
        <v>1</v>
      </c>
      <c r="D29" s="1122">
        <v>20</v>
      </c>
      <c r="E29" s="645"/>
      <c r="F29" s="645"/>
      <c r="G29" s="645"/>
      <c r="H29" s="645"/>
    </row>
    <row r="30" spans="1:8" s="640" customFormat="1" x14ac:dyDescent="0.35">
      <c r="A30" s="647" t="s">
        <v>89</v>
      </c>
      <c r="B30" s="657">
        <f t="shared" si="0"/>
        <v>14</v>
      </c>
      <c r="C30" s="1122">
        <v>1</v>
      </c>
      <c r="D30" s="1122">
        <v>13</v>
      </c>
      <c r="E30" s="645"/>
      <c r="F30" s="645"/>
      <c r="G30" s="645"/>
      <c r="H30" s="645"/>
    </row>
    <row r="31" spans="1:8" s="640" customFormat="1" x14ac:dyDescent="0.35">
      <c r="A31" s="650"/>
      <c r="B31" s="650"/>
      <c r="C31" s="655"/>
      <c r="D31" s="650"/>
      <c r="E31" s="645"/>
      <c r="F31" s="645"/>
      <c r="G31" s="645"/>
      <c r="H31" s="645"/>
    </row>
    <row r="32" spans="1:8" s="626" customFormat="1" x14ac:dyDescent="0.35">
      <c r="A32" s="651" t="s">
        <v>1993</v>
      </c>
      <c r="B32" s="650"/>
      <c r="C32" s="655"/>
      <c r="D32" s="650"/>
      <c r="E32" s="645"/>
      <c r="F32" s="645"/>
      <c r="G32" s="645"/>
      <c r="H32" s="645"/>
    </row>
    <row r="33" spans="1:3" s="626" customFormat="1" x14ac:dyDescent="0.35">
      <c r="A33" s="625"/>
      <c r="C33" s="653"/>
    </row>
    <row r="34" spans="1:3" s="626" customFormat="1" x14ac:dyDescent="0.35">
      <c r="A34" s="625"/>
      <c r="C34" s="653"/>
    </row>
    <row r="35" spans="1:3" s="626" customFormat="1" x14ac:dyDescent="0.35">
      <c r="A35" s="625"/>
      <c r="C35" s="653"/>
    </row>
    <row r="36" spans="1:3" s="626" customFormat="1" x14ac:dyDescent="0.35">
      <c r="C36" s="653"/>
    </row>
    <row r="37" spans="1:3" s="626" customFormat="1" x14ac:dyDescent="0.35">
      <c r="C37" s="653"/>
    </row>
    <row r="38" spans="1:3" s="626" customFormat="1" x14ac:dyDescent="0.35">
      <c r="C38" s="653"/>
    </row>
    <row r="39" spans="1:3" s="626" customFormat="1" x14ac:dyDescent="0.35">
      <c r="C39" s="653"/>
    </row>
    <row r="40" spans="1:3" s="626" customFormat="1" x14ac:dyDescent="0.35">
      <c r="C40" s="653"/>
    </row>
    <row r="41" spans="1:3" s="626" customFormat="1" x14ac:dyDescent="0.35">
      <c r="A41" s="625"/>
      <c r="B41" s="652"/>
      <c r="C41" s="656"/>
    </row>
    <row r="42" spans="1:3" s="626" customFormat="1" x14ac:dyDescent="0.35">
      <c r="A42" s="625"/>
      <c r="B42" s="652"/>
      <c r="C42" s="656"/>
    </row>
    <row r="43" spans="1:3" s="626" customFormat="1" x14ac:dyDescent="0.35">
      <c r="A43" s="625"/>
      <c r="B43" s="652"/>
      <c r="C43" s="656"/>
    </row>
    <row r="44" spans="1:3" s="626" customFormat="1" x14ac:dyDescent="0.35">
      <c r="A44" s="625"/>
      <c r="B44" s="652"/>
      <c r="C44" s="656"/>
    </row>
    <row r="45" spans="1:3" s="626" customFormat="1" x14ac:dyDescent="0.35">
      <c r="A45" s="625"/>
      <c r="B45" s="652"/>
      <c r="C45" s="656"/>
    </row>
    <row r="46" spans="1:3" s="626" customFormat="1" x14ac:dyDescent="0.35">
      <c r="A46" s="625"/>
      <c r="B46" s="652"/>
      <c r="C46" s="656"/>
    </row>
    <row r="47" spans="1:3" s="626" customFormat="1" x14ac:dyDescent="0.35">
      <c r="C47" s="653"/>
    </row>
  </sheetData>
  <mergeCells count="7">
    <mergeCell ref="A7:A9"/>
    <mergeCell ref="B7:B9"/>
    <mergeCell ref="F1:H2"/>
    <mergeCell ref="A5:H5"/>
    <mergeCell ref="C7:C9"/>
    <mergeCell ref="D7:D9"/>
    <mergeCell ref="A6:D6"/>
  </mergeCells>
  <printOptions horizontalCentered="1"/>
  <pageMargins left="0.75" right="0.75" top="0.98402777777777795" bottom="0.98402777777777795" header="0.51180555555555496" footer="0.51180555555555496"/>
  <pageSetup paperSize="9" firstPageNumber="0" orientation="portrait" useFirstPageNumber="1" horizontalDpi="300" verticalDpi="30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L33"/>
  <sheetViews>
    <sheetView showGridLines="0" showRowColHeaders="0" zoomScaleNormal="100" workbookViewId="0">
      <selection activeCell="Q22" sqref="Q22"/>
    </sheetView>
  </sheetViews>
  <sheetFormatPr baseColWidth="10" defaultColWidth="10.69140625" defaultRowHeight="21" x14ac:dyDescent="0.35"/>
  <cols>
    <col min="1" max="1" width="9.53515625" customWidth="1"/>
    <col min="2" max="7" width="6.4609375" customWidth="1"/>
    <col min="8" max="8" width="2.4609375" customWidth="1"/>
    <col min="10" max="10" width="7.765625" customWidth="1"/>
    <col min="11" max="12" width="10.69140625" hidden="1"/>
  </cols>
  <sheetData>
    <row r="1" spans="1:12" x14ac:dyDescent="0.35">
      <c r="A1" s="116" t="s">
        <v>2016</v>
      </c>
    </row>
    <row r="2" spans="1:12" x14ac:dyDescent="0.35">
      <c r="A2" s="137" t="s">
        <v>402</v>
      </c>
      <c r="B2" s="81"/>
      <c r="C2" s="71"/>
      <c r="D2" s="71"/>
      <c r="E2" s="71"/>
      <c r="F2" s="71"/>
      <c r="I2" s="1300" t="s">
        <v>117</v>
      </c>
      <c r="J2" s="1300"/>
      <c r="K2" s="1300"/>
      <c r="L2" s="1300"/>
    </row>
    <row r="3" spans="1:12" x14ac:dyDescent="0.35">
      <c r="A3" s="71"/>
      <c r="B3" s="81"/>
      <c r="C3" s="71"/>
      <c r="D3" s="71"/>
      <c r="E3" s="71"/>
      <c r="F3" s="71"/>
      <c r="G3" s="71"/>
      <c r="I3" s="1300"/>
      <c r="J3" s="1300"/>
      <c r="K3" s="1300"/>
      <c r="L3" s="1300"/>
    </row>
    <row r="4" spans="1:12" ht="33" customHeight="1" x14ac:dyDescent="0.35">
      <c r="A4" s="1393" t="s">
        <v>462</v>
      </c>
      <c r="B4" s="1393"/>
      <c r="C4" s="1393"/>
      <c r="D4" s="1393"/>
      <c r="E4" s="1393"/>
      <c r="F4" s="1393"/>
      <c r="G4" s="1393"/>
    </row>
    <row r="5" spans="1:12" x14ac:dyDescent="0.35">
      <c r="A5" s="138"/>
      <c r="B5" s="329"/>
      <c r="C5" s="330"/>
      <c r="D5" s="330"/>
      <c r="E5" s="330"/>
      <c r="F5" s="330"/>
      <c r="G5" s="330"/>
    </row>
    <row r="6" spans="1:12" ht="14.45" customHeight="1" x14ac:dyDescent="0.35">
      <c r="A6" s="1390" t="s">
        <v>60</v>
      </c>
      <c r="B6" s="1440" t="s">
        <v>333</v>
      </c>
      <c r="C6" s="1440"/>
      <c r="D6" s="1440"/>
      <c r="E6" s="1440"/>
      <c r="F6" s="1440"/>
      <c r="G6" s="1440"/>
    </row>
    <row r="7" spans="1:12" x14ac:dyDescent="0.35">
      <c r="A7" s="1390"/>
      <c r="B7" s="1441" t="s">
        <v>431</v>
      </c>
      <c r="C7" s="1441"/>
      <c r="D7" s="1441" t="s">
        <v>432</v>
      </c>
      <c r="E7" s="1441"/>
      <c r="F7" s="1441" t="s">
        <v>433</v>
      </c>
      <c r="G7" s="1441"/>
    </row>
    <row r="8" spans="1:12" x14ac:dyDescent="0.35">
      <c r="A8" s="1390"/>
      <c r="B8" s="1440" t="s">
        <v>111</v>
      </c>
      <c r="C8" s="1440"/>
      <c r="D8" s="1440"/>
      <c r="E8" s="1440"/>
      <c r="F8" s="1440"/>
      <c r="G8" s="1440"/>
    </row>
    <row r="9" spans="1:12" x14ac:dyDescent="0.35">
      <c r="A9" s="1390"/>
      <c r="B9" s="163" t="s">
        <v>370</v>
      </c>
      <c r="C9" s="163" t="s">
        <v>369</v>
      </c>
      <c r="D9" s="163" t="s">
        <v>370</v>
      </c>
      <c r="E9" s="163" t="s">
        <v>369</v>
      </c>
      <c r="F9" s="163" t="s">
        <v>370</v>
      </c>
      <c r="G9" s="163" t="s">
        <v>369</v>
      </c>
    </row>
    <row r="10" spans="1:12" x14ac:dyDescent="0.35">
      <c r="A10" s="74" t="s">
        <v>61</v>
      </c>
      <c r="B10" s="109">
        <f t="shared" ref="B10:G10" si="0">B11+B12</f>
        <v>3890</v>
      </c>
      <c r="C10" s="109">
        <f t="shared" si="0"/>
        <v>3845</v>
      </c>
      <c r="D10" s="109">
        <f t="shared" si="0"/>
        <v>3967</v>
      </c>
      <c r="E10" s="109">
        <f t="shared" si="0"/>
        <v>4057</v>
      </c>
      <c r="F10" s="109">
        <f t="shared" si="0"/>
        <v>3855</v>
      </c>
      <c r="G10" s="109">
        <f t="shared" si="0"/>
        <v>3955</v>
      </c>
    </row>
    <row r="11" spans="1:12" x14ac:dyDescent="0.35">
      <c r="A11" s="159" t="s">
        <v>70</v>
      </c>
      <c r="B11" s="331">
        <v>2553</v>
      </c>
      <c r="C11" s="331">
        <v>2465</v>
      </c>
      <c r="D11" s="111">
        <v>2621</v>
      </c>
      <c r="E11" s="331">
        <v>2662</v>
      </c>
      <c r="F11" s="331">
        <v>2550</v>
      </c>
      <c r="G11" s="331">
        <v>2633</v>
      </c>
      <c r="I11" s="449"/>
    </row>
    <row r="12" spans="1:12" x14ac:dyDescent="0.35">
      <c r="A12" s="131" t="s">
        <v>71</v>
      </c>
      <c r="B12" s="332">
        <f t="shared" ref="B12:G12" si="1">SUM(B13:B30)</f>
        <v>1337</v>
      </c>
      <c r="C12" s="332">
        <f t="shared" si="1"/>
        <v>1380</v>
      </c>
      <c r="D12" s="332">
        <f t="shared" si="1"/>
        <v>1346</v>
      </c>
      <c r="E12" s="332">
        <f t="shared" si="1"/>
        <v>1395</v>
      </c>
      <c r="F12" s="332">
        <f t="shared" si="1"/>
        <v>1305</v>
      </c>
      <c r="G12" s="332">
        <f t="shared" si="1"/>
        <v>1322</v>
      </c>
      <c r="I12" s="449"/>
    </row>
    <row r="13" spans="1:12" x14ac:dyDescent="0.35">
      <c r="A13" s="131" t="s">
        <v>72</v>
      </c>
      <c r="B13" s="332">
        <v>11</v>
      </c>
      <c r="C13" s="332">
        <v>17</v>
      </c>
      <c r="D13" s="332">
        <v>12</v>
      </c>
      <c r="E13" s="332">
        <v>15</v>
      </c>
      <c r="F13" s="332">
        <v>16</v>
      </c>
      <c r="G13" s="332">
        <v>11</v>
      </c>
    </row>
    <row r="14" spans="1:12" x14ac:dyDescent="0.35">
      <c r="A14" s="131" t="s">
        <v>73</v>
      </c>
      <c r="B14" s="332">
        <v>443</v>
      </c>
      <c r="C14" s="332">
        <v>455</v>
      </c>
      <c r="D14" s="332">
        <v>390</v>
      </c>
      <c r="E14" s="332">
        <v>426</v>
      </c>
      <c r="F14" s="332">
        <v>399</v>
      </c>
      <c r="G14" s="332">
        <v>415</v>
      </c>
    </row>
    <row r="15" spans="1:12" x14ac:dyDescent="0.35">
      <c r="A15" s="131" t="s">
        <v>74</v>
      </c>
      <c r="B15" s="332">
        <v>30</v>
      </c>
      <c r="C15" s="332">
        <v>52</v>
      </c>
      <c r="D15" s="332">
        <v>49</v>
      </c>
      <c r="E15" s="332">
        <v>39</v>
      </c>
      <c r="F15" s="332">
        <v>43</v>
      </c>
      <c r="G15" s="332">
        <v>38</v>
      </c>
    </row>
    <row r="16" spans="1:12" x14ac:dyDescent="0.35">
      <c r="A16" s="131" t="s">
        <v>75</v>
      </c>
      <c r="B16" s="332">
        <v>7</v>
      </c>
      <c r="C16" s="332">
        <v>13</v>
      </c>
      <c r="D16" s="332">
        <v>14</v>
      </c>
      <c r="E16" s="332">
        <v>18</v>
      </c>
      <c r="F16" s="332">
        <v>1</v>
      </c>
      <c r="G16" s="332">
        <v>11</v>
      </c>
    </row>
    <row r="17" spans="1:7" x14ac:dyDescent="0.35">
      <c r="A17" s="131" t="s">
        <v>76</v>
      </c>
      <c r="B17" s="332">
        <v>23</v>
      </c>
      <c r="C17" s="332">
        <v>38</v>
      </c>
      <c r="D17" s="332">
        <v>46</v>
      </c>
      <c r="E17" s="332">
        <v>41</v>
      </c>
      <c r="F17" s="332">
        <v>44</v>
      </c>
      <c r="G17" s="332">
        <v>33</v>
      </c>
    </row>
    <row r="18" spans="1:7" x14ac:dyDescent="0.35">
      <c r="A18" s="131" t="s">
        <v>77</v>
      </c>
      <c r="B18" s="332">
        <v>15</v>
      </c>
      <c r="C18" s="332">
        <v>20</v>
      </c>
      <c r="D18" s="332">
        <v>26</v>
      </c>
      <c r="E18" s="332">
        <v>20</v>
      </c>
      <c r="F18" s="332">
        <v>33</v>
      </c>
      <c r="G18" s="332">
        <v>28</v>
      </c>
    </row>
    <row r="19" spans="1:7" x14ac:dyDescent="0.35">
      <c r="A19" s="131" t="s">
        <v>78</v>
      </c>
      <c r="B19" s="332">
        <v>15</v>
      </c>
      <c r="C19" s="332">
        <v>31</v>
      </c>
      <c r="D19" s="332">
        <v>29</v>
      </c>
      <c r="E19" s="332">
        <v>37</v>
      </c>
      <c r="F19" s="332">
        <v>27</v>
      </c>
      <c r="G19" s="332">
        <v>29</v>
      </c>
    </row>
    <row r="20" spans="1:7" x14ac:dyDescent="0.35">
      <c r="A20" s="131" t="s">
        <v>79</v>
      </c>
      <c r="B20" s="332">
        <v>34</v>
      </c>
      <c r="C20" s="332">
        <v>28</v>
      </c>
      <c r="D20" s="332">
        <v>30</v>
      </c>
      <c r="E20" s="332">
        <v>33</v>
      </c>
      <c r="F20" s="332">
        <v>28</v>
      </c>
      <c r="G20" s="332">
        <v>33</v>
      </c>
    </row>
    <row r="21" spans="1:7" x14ac:dyDescent="0.35">
      <c r="A21" s="131" t="s">
        <v>80</v>
      </c>
      <c r="B21" s="332">
        <v>287</v>
      </c>
      <c r="C21" s="332">
        <v>254</v>
      </c>
      <c r="D21" s="332">
        <v>246</v>
      </c>
      <c r="E21" s="332">
        <v>254</v>
      </c>
      <c r="F21" s="332">
        <v>222</v>
      </c>
      <c r="G21" s="332">
        <v>258</v>
      </c>
    </row>
    <row r="22" spans="1:7" x14ac:dyDescent="0.35">
      <c r="A22" s="131" t="s">
        <v>81</v>
      </c>
      <c r="B22" s="332">
        <v>143</v>
      </c>
      <c r="C22" s="332">
        <v>133</v>
      </c>
      <c r="D22" s="332">
        <v>138</v>
      </c>
      <c r="E22" s="332">
        <v>138</v>
      </c>
      <c r="F22" s="332">
        <v>134</v>
      </c>
      <c r="G22" s="332">
        <v>114</v>
      </c>
    </row>
    <row r="23" spans="1:7" x14ac:dyDescent="0.35">
      <c r="A23" s="131" t="s">
        <v>82</v>
      </c>
      <c r="B23" s="332">
        <v>36</v>
      </c>
      <c r="C23" s="332">
        <v>31</v>
      </c>
      <c r="D23" s="332">
        <v>31</v>
      </c>
      <c r="E23" s="332">
        <v>35</v>
      </c>
      <c r="F23" s="332">
        <v>33</v>
      </c>
      <c r="G23" s="332">
        <v>36</v>
      </c>
    </row>
    <row r="24" spans="1:7" x14ac:dyDescent="0.35">
      <c r="A24" s="131" t="s">
        <v>83</v>
      </c>
      <c r="B24" s="332">
        <v>30</v>
      </c>
      <c r="C24" s="332">
        <v>16</v>
      </c>
      <c r="D24" s="332">
        <v>25</v>
      </c>
      <c r="E24" s="332">
        <v>29</v>
      </c>
      <c r="F24" s="332">
        <v>24</v>
      </c>
      <c r="G24" s="332">
        <v>20</v>
      </c>
    </row>
    <row r="25" spans="1:7" x14ac:dyDescent="0.35">
      <c r="A25" s="131" t="s">
        <v>84</v>
      </c>
      <c r="B25" s="332">
        <v>12</v>
      </c>
      <c r="C25" s="332">
        <v>14</v>
      </c>
      <c r="D25" s="332">
        <v>12</v>
      </c>
      <c r="E25" s="332">
        <v>11</v>
      </c>
      <c r="F25" s="332">
        <v>8</v>
      </c>
      <c r="G25" s="332">
        <v>7</v>
      </c>
    </row>
    <row r="26" spans="1:7" x14ac:dyDescent="0.35">
      <c r="A26" s="131" t="s">
        <v>184</v>
      </c>
      <c r="B26" s="332">
        <v>100</v>
      </c>
      <c r="C26" s="332">
        <v>105</v>
      </c>
      <c r="D26" s="332">
        <v>128</v>
      </c>
      <c r="E26" s="332">
        <v>111</v>
      </c>
      <c r="F26" s="332">
        <v>122</v>
      </c>
      <c r="G26" s="332">
        <v>120</v>
      </c>
    </row>
    <row r="27" spans="1:7" x14ac:dyDescent="0.35">
      <c r="A27" s="131" t="s">
        <v>86</v>
      </c>
      <c r="B27" s="332">
        <v>49</v>
      </c>
      <c r="C27" s="332">
        <v>59</v>
      </c>
      <c r="D27" s="332">
        <v>60</v>
      </c>
      <c r="E27" s="332">
        <v>52</v>
      </c>
      <c r="F27" s="332">
        <v>69</v>
      </c>
      <c r="G27" s="332">
        <v>49</v>
      </c>
    </row>
    <row r="28" spans="1:7" x14ac:dyDescent="0.35">
      <c r="A28" s="131" t="s">
        <v>87</v>
      </c>
      <c r="B28" s="332">
        <v>17</v>
      </c>
      <c r="C28" s="332">
        <v>32</v>
      </c>
      <c r="D28" s="332">
        <v>26</v>
      </c>
      <c r="E28" s="332">
        <v>38</v>
      </c>
      <c r="F28" s="332">
        <v>22</v>
      </c>
      <c r="G28" s="332">
        <v>38</v>
      </c>
    </row>
    <row r="29" spans="1:7" x14ac:dyDescent="0.35">
      <c r="A29" s="131" t="s">
        <v>88</v>
      </c>
      <c r="B29" s="332">
        <v>63</v>
      </c>
      <c r="C29" s="332">
        <v>59</v>
      </c>
      <c r="D29" s="332">
        <v>56</v>
      </c>
      <c r="E29" s="332">
        <v>58</v>
      </c>
      <c r="F29" s="332">
        <v>50</v>
      </c>
      <c r="G29" s="332">
        <v>49</v>
      </c>
    </row>
    <row r="30" spans="1:7" x14ac:dyDescent="0.35">
      <c r="A30" s="131" t="s">
        <v>89</v>
      </c>
      <c r="B30" s="332">
        <v>22</v>
      </c>
      <c r="C30" s="332">
        <v>23</v>
      </c>
      <c r="D30" s="332">
        <v>28</v>
      </c>
      <c r="E30" s="332">
        <v>40</v>
      </c>
      <c r="F30" s="332">
        <v>30</v>
      </c>
      <c r="G30" s="332">
        <v>33</v>
      </c>
    </row>
    <row r="31" spans="1:7" x14ac:dyDescent="0.35">
      <c r="A31" s="448" t="s">
        <v>2019</v>
      </c>
      <c r="B31" s="313"/>
      <c r="C31" s="111"/>
      <c r="D31" s="111"/>
      <c r="E31" s="111"/>
      <c r="F31" s="111"/>
      <c r="G31" s="111"/>
    </row>
    <row r="32" spans="1:7" x14ac:dyDescent="0.35">
      <c r="A32" s="111"/>
      <c r="B32" s="313"/>
      <c r="C32" s="111"/>
      <c r="D32" s="111"/>
      <c r="E32" s="111"/>
      <c r="F32" s="111"/>
      <c r="G32" s="111"/>
    </row>
    <row r="33" spans="1:1" x14ac:dyDescent="0.35">
      <c r="A33" s="68"/>
    </row>
  </sheetData>
  <mergeCells count="8">
    <mergeCell ref="B8:G8"/>
    <mergeCell ref="A6:A9"/>
    <mergeCell ref="I2:L3"/>
    <mergeCell ref="A4:G4"/>
    <mergeCell ref="B6:G6"/>
    <mergeCell ref="B7:C7"/>
    <mergeCell ref="D7:E7"/>
    <mergeCell ref="F7:G7"/>
  </mergeCells>
  <pageMargins left="0.7" right="0.7" top="0.75" bottom="0.75" header="0.51180555555555496" footer="0.51180555555555496"/>
  <pageSetup firstPageNumber="0" orientation="portrait" useFirstPageNumber="1" horizontalDpi="300" verticalDpi="30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K33"/>
  <sheetViews>
    <sheetView showGridLines="0" showRowColHeaders="0" zoomScaleNormal="100" workbookViewId="0">
      <selection activeCell="L13" sqref="L13"/>
    </sheetView>
  </sheetViews>
  <sheetFormatPr baseColWidth="10" defaultColWidth="10.69140625" defaultRowHeight="21" x14ac:dyDescent="0.35"/>
  <cols>
    <col min="2" max="7" width="6.3046875" customWidth="1"/>
    <col min="9" max="9" width="9.3046875" customWidth="1"/>
    <col min="10" max="11" width="10.69140625" hidden="1"/>
  </cols>
  <sheetData>
    <row r="1" spans="1:11" x14ac:dyDescent="0.35">
      <c r="A1" s="116" t="s">
        <v>2016</v>
      </c>
    </row>
    <row r="2" spans="1:11" x14ac:dyDescent="0.35">
      <c r="A2" s="137" t="s">
        <v>403</v>
      </c>
      <c r="B2" s="81"/>
      <c r="C2" s="71"/>
      <c r="D2" s="71"/>
      <c r="E2" s="71"/>
      <c r="F2" s="71"/>
      <c r="H2" s="1300" t="s">
        <v>117</v>
      </c>
      <c r="I2" s="1300"/>
      <c r="J2" s="1300"/>
      <c r="K2" s="1300"/>
    </row>
    <row r="3" spans="1:11" x14ac:dyDescent="0.35">
      <c r="A3" s="71"/>
      <c r="B3" s="81"/>
      <c r="C3" s="71"/>
      <c r="D3" s="71"/>
      <c r="E3" s="71"/>
      <c r="F3" s="71"/>
      <c r="G3" s="71"/>
      <c r="H3" s="1300"/>
      <c r="I3" s="1300"/>
      <c r="J3" s="1300"/>
      <c r="K3" s="1300"/>
    </row>
    <row r="4" spans="1:11" ht="30.75" customHeight="1" x14ac:dyDescent="0.35">
      <c r="A4" s="1393" t="s">
        <v>463</v>
      </c>
      <c r="B4" s="1393"/>
      <c r="C4" s="1393"/>
      <c r="D4" s="1393"/>
      <c r="E4" s="1393"/>
      <c r="F4" s="1393"/>
      <c r="G4" s="1393"/>
    </row>
    <row r="5" spans="1:11" x14ac:dyDescent="0.35">
      <c r="A5" s="138"/>
      <c r="B5" s="329"/>
      <c r="C5" s="330"/>
      <c r="D5" s="330"/>
      <c r="E5" s="330"/>
      <c r="F5" s="330"/>
      <c r="G5" s="330"/>
    </row>
    <row r="6" spans="1:11" ht="14.45" customHeight="1" x14ac:dyDescent="0.35">
      <c r="A6" s="1390" t="s">
        <v>60</v>
      </c>
      <c r="B6" s="1440" t="s">
        <v>333</v>
      </c>
      <c r="C6" s="1440"/>
      <c r="D6" s="1440"/>
      <c r="E6" s="1440"/>
      <c r="F6" s="1440"/>
      <c r="G6" s="1440"/>
    </row>
    <row r="7" spans="1:11" x14ac:dyDescent="0.35">
      <c r="A7" s="1390"/>
      <c r="B7" s="1441" t="s">
        <v>431</v>
      </c>
      <c r="C7" s="1441"/>
      <c r="D7" s="1441" t="s">
        <v>432</v>
      </c>
      <c r="E7" s="1441"/>
      <c r="F7" s="1441" t="s">
        <v>433</v>
      </c>
      <c r="G7" s="1441"/>
    </row>
    <row r="8" spans="1:11" x14ac:dyDescent="0.35">
      <c r="A8" s="1390"/>
      <c r="B8" s="1440" t="s">
        <v>111</v>
      </c>
      <c r="C8" s="1440"/>
      <c r="D8" s="1440"/>
      <c r="E8" s="1440"/>
      <c r="F8" s="1440"/>
      <c r="G8" s="1440"/>
    </row>
    <row r="9" spans="1:11" x14ac:dyDescent="0.35">
      <c r="A9" s="1390"/>
      <c r="B9" s="163" t="s">
        <v>370</v>
      </c>
      <c r="C9" s="163" t="s">
        <v>369</v>
      </c>
      <c r="D9" s="163" t="s">
        <v>370</v>
      </c>
      <c r="E9" s="163" t="s">
        <v>369</v>
      </c>
      <c r="F9" s="163" t="s">
        <v>370</v>
      </c>
      <c r="G9" s="163" t="s">
        <v>369</v>
      </c>
    </row>
    <row r="10" spans="1:11" x14ac:dyDescent="0.35">
      <c r="A10" s="74" t="s">
        <v>61</v>
      </c>
      <c r="B10" s="109">
        <f t="shared" ref="B10:G10" si="0">B11+B12</f>
        <v>19192</v>
      </c>
      <c r="C10" s="109">
        <f t="shared" si="0"/>
        <v>17860</v>
      </c>
      <c r="D10" s="109">
        <f t="shared" si="0"/>
        <v>19169</v>
      </c>
      <c r="E10" s="109">
        <f t="shared" si="0"/>
        <v>17155</v>
      </c>
      <c r="F10" s="109">
        <f t="shared" si="0"/>
        <v>20806</v>
      </c>
      <c r="G10" s="109">
        <f t="shared" si="0"/>
        <v>18162</v>
      </c>
    </row>
    <row r="11" spans="1:11" x14ac:dyDescent="0.35">
      <c r="A11" s="159" t="s">
        <v>70</v>
      </c>
      <c r="B11" s="331">
        <v>5909</v>
      </c>
      <c r="C11" s="331">
        <v>5619</v>
      </c>
      <c r="D11" s="111">
        <v>5750</v>
      </c>
      <c r="E11" s="331">
        <v>5257</v>
      </c>
      <c r="F11" s="331">
        <v>6221</v>
      </c>
      <c r="G11" s="331">
        <v>5645</v>
      </c>
    </row>
    <row r="12" spans="1:11" x14ac:dyDescent="0.35">
      <c r="A12" s="131" t="s">
        <v>71</v>
      </c>
      <c r="B12" s="332">
        <f t="shared" ref="B12:G12" si="1">SUM(B13:B30)</f>
        <v>13283</v>
      </c>
      <c r="C12" s="332">
        <f t="shared" si="1"/>
        <v>12241</v>
      </c>
      <c r="D12" s="332">
        <f t="shared" si="1"/>
        <v>13419</v>
      </c>
      <c r="E12" s="332">
        <f t="shared" si="1"/>
        <v>11898</v>
      </c>
      <c r="F12" s="332">
        <f t="shared" si="1"/>
        <v>14585</v>
      </c>
      <c r="G12" s="332">
        <f t="shared" si="1"/>
        <v>12517</v>
      </c>
    </row>
    <row r="13" spans="1:11" x14ac:dyDescent="0.35">
      <c r="A13" s="131" t="s">
        <v>72</v>
      </c>
      <c r="B13" s="332">
        <v>467</v>
      </c>
      <c r="C13" s="332">
        <v>467</v>
      </c>
      <c r="D13" s="332">
        <v>434</v>
      </c>
      <c r="E13" s="332">
        <v>467</v>
      </c>
      <c r="F13" s="332">
        <v>544</v>
      </c>
      <c r="G13" s="332">
        <v>448</v>
      </c>
    </row>
    <row r="14" spans="1:11" x14ac:dyDescent="0.35">
      <c r="A14" s="131" t="s">
        <v>73</v>
      </c>
      <c r="B14" s="332">
        <v>3397</v>
      </c>
      <c r="C14" s="332">
        <v>3221</v>
      </c>
      <c r="D14" s="332">
        <v>3528</v>
      </c>
      <c r="E14" s="332">
        <v>3127</v>
      </c>
      <c r="F14" s="332">
        <v>3938</v>
      </c>
      <c r="G14" s="332">
        <v>3327</v>
      </c>
    </row>
    <row r="15" spans="1:11" x14ac:dyDescent="0.35">
      <c r="A15" s="131" t="s">
        <v>74</v>
      </c>
      <c r="B15" s="332">
        <v>538</v>
      </c>
      <c r="C15" s="332">
        <v>533</v>
      </c>
      <c r="D15" s="332">
        <v>612</v>
      </c>
      <c r="E15" s="332">
        <v>543</v>
      </c>
      <c r="F15" s="332">
        <v>651</v>
      </c>
      <c r="G15" s="332">
        <v>568</v>
      </c>
    </row>
    <row r="16" spans="1:11" x14ac:dyDescent="0.35">
      <c r="A16" s="131" t="s">
        <v>75</v>
      </c>
      <c r="B16" s="332">
        <v>761</v>
      </c>
      <c r="C16" s="332">
        <v>662</v>
      </c>
      <c r="D16" s="332">
        <v>774</v>
      </c>
      <c r="E16" s="332">
        <v>702</v>
      </c>
      <c r="F16" s="332">
        <v>887</v>
      </c>
      <c r="G16" s="332">
        <v>726</v>
      </c>
    </row>
    <row r="17" spans="1:7" x14ac:dyDescent="0.35">
      <c r="A17" s="131" t="s">
        <v>76</v>
      </c>
      <c r="B17" s="332">
        <v>336</v>
      </c>
      <c r="C17" s="332">
        <v>304</v>
      </c>
      <c r="D17" s="332">
        <v>359</v>
      </c>
      <c r="E17" s="332">
        <v>303</v>
      </c>
      <c r="F17" s="332">
        <v>406</v>
      </c>
      <c r="G17" s="332">
        <v>282</v>
      </c>
    </row>
    <row r="18" spans="1:7" x14ac:dyDescent="0.35">
      <c r="A18" s="131" t="s">
        <v>77</v>
      </c>
      <c r="B18" s="332">
        <v>158</v>
      </c>
      <c r="C18" s="332">
        <v>136</v>
      </c>
      <c r="D18" s="332">
        <v>141</v>
      </c>
      <c r="E18" s="332">
        <v>115</v>
      </c>
      <c r="F18" s="332">
        <v>161</v>
      </c>
      <c r="G18" s="332">
        <v>138</v>
      </c>
    </row>
    <row r="19" spans="1:7" x14ac:dyDescent="0.35">
      <c r="A19" s="131" t="s">
        <v>78</v>
      </c>
      <c r="B19" s="332">
        <v>408</v>
      </c>
      <c r="C19" s="332">
        <v>414</v>
      </c>
      <c r="D19" s="332">
        <v>387</v>
      </c>
      <c r="E19" s="332">
        <v>340</v>
      </c>
      <c r="F19" s="332">
        <v>415</v>
      </c>
      <c r="G19" s="332">
        <v>402</v>
      </c>
    </row>
    <row r="20" spans="1:7" x14ac:dyDescent="0.35">
      <c r="A20" s="131" t="s">
        <v>79</v>
      </c>
      <c r="B20" s="332">
        <v>353</v>
      </c>
      <c r="C20" s="332">
        <v>315</v>
      </c>
      <c r="D20" s="332">
        <v>406</v>
      </c>
      <c r="E20" s="332">
        <v>351</v>
      </c>
      <c r="F20" s="332">
        <v>371</v>
      </c>
      <c r="G20" s="332">
        <v>359</v>
      </c>
    </row>
    <row r="21" spans="1:7" x14ac:dyDescent="0.35">
      <c r="A21" s="131" t="s">
        <v>80</v>
      </c>
      <c r="B21" s="332">
        <v>1077</v>
      </c>
      <c r="C21" s="332">
        <v>948</v>
      </c>
      <c r="D21" s="332">
        <v>1161</v>
      </c>
      <c r="E21" s="332">
        <v>1012</v>
      </c>
      <c r="F21" s="332">
        <v>1226</v>
      </c>
      <c r="G21" s="332">
        <v>1138</v>
      </c>
    </row>
    <row r="22" spans="1:7" x14ac:dyDescent="0.35">
      <c r="A22" s="131" t="s">
        <v>81</v>
      </c>
      <c r="B22" s="332">
        <v>679</v>
      </c>
      <c r="C22" s="332">
        <v>585</v>
      </c>
      <c r="D22" s="332">
        <v>689</v>
      </c>
      <c r="E22" s="332">
        <v>605</v>
      </c>
      <c r="F22" s="332">
        <v>676</v>
      </c>
      <c r="G22" s="332">
        <v>577</v>
      </c>
    </row>
    <row r="23" spans="1:7" x14ac:dyDescent="0.35">
      <c r="A23" s="131" t="s">
        <v>82</v>
      </c>
      <c r="B23" s="332">
        <v>316</v>
      </c>
      <c r="C23" s="332">
        <v>279</v>
      </c>
      <c r="D23" s="332">
        <v>330</v>
      </c>
      <c r="E23" s="332">
        <v>287</v>
      </c>
      <c r="F23" s="332">
        <v>373</v>
      </c>
      <c r="G23" s="332">
        <v>298</v>
      </c>
    </row>
    <row r="24" spans="1:7" x14ac:dyDescent="0.35">
      <c r="A24" s="131" t="s">
        <v>83</v>
      </c>
      <c r="B24" s="332">
        <v>904</v>
      </c>
      <c r="C24" s="332">
        <v>897</v>
      </c>
      <c r="D24" s="332">
        <v>874</v>
      </c>
      <c r="E24" s="332">
        <v>729</v>
      </c>
      <c r="F24" s="332">
        <v>847</v>
      </c>
      <c r="G24" s="332">
        <v>804</v>
      </c>
    </row>
    <row r="25" spans="1:7" x14ac:dyDescent="0.35">
      <c r="A25" s="131" t="s">
        <v>84</v>
      </c>
      <c r="B25" s="332">
        <v>557</v>
      </c>
      <c r="C25" s="332">
        <v>496</v>
      </c>
      <c r="D25" s="332">
        <v>503</v>
      </c>
      <c r="E25" s="332">
        <v>499</v>
      </c>
      <c r="F25" s="332">
        <v>584</v>
      </c>
      <c r="G25" s="332">
        <v>564</v>
      </c>
    </row>
    <row r="26" spans="1:7" x14ac:dyDescent="0.35">
      <c r="A26" s="131" t="s">
        <v>184</v>
      </c>
      <c r="B26" s="332">
        <v>875</v>
      </c>
      <c r="C26" s="332">
        <v>801</v>
      </c>
      <c r="D26" s="332">
        <v>882</v>
      </c>
      <c r="E26" s="332">
        <v>824</v>
      </c>
      <c r="F26" s="332">
        <v>909</v>
      </c>
      <c r="G26" s="332">
        <v>762</v>
      </c>
    </row>
    <row r="27" spans="1:7" x14ac:dyDescent="0.35">
      <c r="A27" s="131" t="s">
        <v>86</v>
      </c>
      <c r="B27" s="332">
        <v>844</v>
      </c>
      <c r="C27" s="332">
        <v>736</v>
      </c>
      <c r="D27" s="332">
        <v>760</v>
      </c>
      <c r="E27" s="332">
        <v>644</v>
      </c>
      <c r="F27" s="332">
        <v>854</v>
      </c>
      <c r="G27" s="332">
        <v>624</v>
      </c>
    </row>
    <row r="28" spans="1:7" x14ac:dyDescent="0.35">
      <c r="A28" s="131" t="s">
        <v>87</v>
      </c>
      <c r="B28" s="332">
        <v>676</v>
      </c>
      <c r="C28" s="332">
        <v>539</v>
      </c>
      <c r="D28" s="332">
        <v>582</v>
      </c>
      <c r="E28" s="332">
        <v>480</v>
      </c>
      <c r="F28" s="332">
        <v>646</v>
      </c>
      <c r="G28" s="332">
        <v>541</v>
      </c>
    </row>
    <row r="29" spans="1:7" x14ac:dyDescent="0.35">
      <c r="A29" s="131" t="s">
        <v>88</v>
      </c>
      <c r="B29" s="332">
        <v>614</v>
      </c>
      <c r="C29" s="332">
        <v>602</v>
      </c>
      <c r="D29" s="332">
        <v>673</v>
      </c>
      <c r="E29" s="332">
        <v>578</v>
      </c>
      <c r="F29" s="332">
        <v>692</v>
      </c>
      <c r="G29" s="332">
        <v>600</v>
      </c>
    </row>
    <row r="30" spans="1:7" x14ac:dyDescent="0.35">
      <c r="A30" s="131" t="s">
        <v>89</v>
      </c>
      <c r="B30" s="332">
        <v>323</v>
      </c>
      <c r="C30" s="332">
        <v>306</v>
      </c>
      <c r="D30" s="332">
        <v>324</v>
      </c>
      <c r="E30" s="332">
        <v>292</v>
      </c>
      <c r="F30" s="332">
        <v>405</v>
      </c>
      <c r="G30" s="332">
        <v>359</v>
      </c>
    </row>
    <row r="31" spans="1:7" x14ac:dyDescent="0.35">
      <c r="A31" s="448" t="s">
        <v>2019</v>
      </c>
    </row>
    <row r="32" spans="1:7" x14ac:dyDescent="0.35">
      <c r="A32" s="448"/>
    </row>
    <row r="33" spans="1:1" x14ac:dyDescent="0.35">
      <c r="A33" s="448"/>
    </row>
  </sheetData>
  <mergeCells count="8">
    <mergeCell ref="B8:G8"/>
    <mergeCell ref="A6:A9"/>
    <mergeCell ref="H2:K3"/>
    <mergeCell ref="A4:G4"/>
    <mergeCell ref="B6:G6"/>
    <mergeCell ref="B7:C7"/>
    <mergeCell ref="D7:E7"/>
    <mergeCell ref="F7:G7"/>
  </mergeCells>
  <pageMargins left="0.7" right="0.7" top="0.75" bottom="0.75" header="0.51180555555555496" footer="0.51180555555555496"/>
  <pageSetup paperSize="9" firstPageNumber="0" orientation="portrait" useFirstPageNumber="1" horizontalDpi="300" verticalDpi="30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I37"/>
  <sheetViews>
    <sheetView showGridLines="0" showRowColHeaders="0" zoomScaleNormal="100" workbookViewId="0">
      <selection activeCell="D25" sqref="D25"/>
    </sheetView>
  </sheetViews>
  <sheetFormatPr baseColWidth="10" defaultColWidth="7.3046875" defaultRowHeight="21" x14ac:dyDescent="0.35"/>
  <cols>
    <col min="1" max="1" width="19.53515625" customWidth="1"/>
    <col min="2" max="2" width="8.69140625" customWidth="1"/>
    <col min="3" max="3" width="11.53515625" customWidth="1"/>
    <col min="4" max="4" width="11.69140625" customWidth="1"/>
    <col min="5" max="5" width="9.07421875" customWidth="1"/>
    <col min="6" max="6" width="9.15234375" customWidth="1"/>
    <col min="7" max="7" width="10.15234375" customWidth="1"/>
  </cols>
  <sheetData>
    <row r="1" spans="1:9" x14ac:dyDescent="0.35">
      <c r="A1" s="344" t="s">
        <v>2517</v>
      </c>
      <c r="E1" s="1300" t="s">
        <v>464</v>
      </c>
      <c r="F1" s="1300"/>
    </row>
    <row r="2" spans="1:9" x14ac:dyDescent="0.35">
      <c r="E2" s="1300"/>
      <c r="F2" s="1300"/>
    </row>
    <row r="3" spans="1:9" x14ac:dyDescent="0.35">
      <c r="A3" s="321" t="s">
        <v>404</v>
      </c>
      <c r="B3" s="217"/>
      <c r="C3" s="217"/>
      <c r="D3" s="217"/>
      <c r="E3" s="217"/>
      <c r="F3" s="217"/>
    </row>
    <row r="4" spans="1:9" ht="3.75" customHeight="1" x14ac:dyDescent="0.35">
      <c r="A4" s="217"/>
      <c r="B4" s="217"/>
      <c r="C4" s="217"/>
      <c r="D4" s="217"/>
      <c r="E4" s="217"/>
      <c r="F4" s="217"/>
    </row>
    <row r="5" spans="1:9" ht="30" customHeight="1" x14ac:dyDescent="0.35">
      <c r="A5" s="1348" t="s">
        <v>465</v>
      </c>
      <c r="B5" s="1348"/>
      <c r="C5" s="1348"/>
      <c r="D5" s="1348"/>
      <c r="E5" s="217"/>
      <c r="F5" s="217"/>
      <c r="H5" s="105"/>
      <c r="I5" s="674"/>
    </row>
    <row r="6" spans="1:9" x14ac:dyDescent="0.35">
      <c r="A6" s="268"/>
      <c r="B6" s="268"/>
      <c r="C6" s="268"/>
      <c r="D6" s="268"/>
      <c r="E6" s="217"/>
      <c r="F6" s="217"/>
    </row>
    <row r="7" spans="1:9" ht="12.6" customHeight="1" x14ac:dyDescent="0.35">
      <c r="A7" s="1443" t="s">
        <v>145</v>
      </c>
      <c r="B7" s="1444" t="s">
        <v>61</v>
      </c>
      <c r="C7" s="1442" t="s">
        <v>466</v>
      </c>
      <c r="D7" s="1442"/>
      <c r="E7" s="1442"/>
      <c r="F7" s="1442"/>
      <c r="G7" s="1442"/>
    </row>
    <row r="8" spans="1:9" ht="51" x14ac:dyDescent="0.35">
      <c r="A8" s="1443"/>
      <c r="B8" s="1444"/>
      <c r="C8" s="1224" t="s">
        <v>445</v>
      </c>
      <c r="D8" s="1224" t="s">
        <v>446</v>
      </c>
      <c r="E8" s="1224" t="s">
        <v>447</v>
      </c>
      <c r="F8" s="1224" t="s">
        <v>448</v>
      </c>
      <c r="G8" s="1224" t="s">
        <v>449</v>
      </c>
    </row>
    <row r="9" spans="1:9" x14ac:dyDescent="0.35">
      <c r="A9" s="73" t="s">
        <v>61</v>
      </c>
      <c r="B9" s="110">
        <f t="shared" ref="B9:G9" si="0">SUM(B10:B20)</f>
        <v>38182</v>
      </c>
      <c r="C9" s="45">
        <f t="shared" si="0"/>
        <v>2559</v>
      </c>
      <c r="D9" s="45">
        <f t="shared" si="0"/>
        <v>2245</v>
      </c>
      <c r="E9" s="45">
        <f t="shared" si="0"/>
        <v>17494</v>
      </c>
      <c r="F9" s="45">
        <f t="shared" si="0"/>
        <v>15263</v>
      </c>
      <c r="G9" s="45">
        <f t="shared" si="0"/>
        <v>621</v>
      </c>
    </row>
    <row r="10" spans="1:9" ht="15" customHeight="1" x14ac:dyDescent="0.35">
      <c r="A10" s="159" t="s">
        <v>467</v>
      </c>
      <c r="B10" s="110">
        <f t="shared" ref="B10:B20" si="1">C10+D10+E10+F10+G10</f>
        <v>5290</v>
      </c>
      <c r="C10" s="1225">
        <v>1</v>
      </c>
      <c r="D10" s="1225">
        <v>551</v>
      </c>
      <c r="E10" s="1225">
        <v>3711</v>
      </c>
      <c r="F10" s="1225">
        <v>984</v>
      </c>
      <c r="G10" s="1225">
        <v>43</v>
      </c>
    </row>
    <row r="11" spans="1:9" x14ac:dyDescent="0.35">
      <c r="A11" s="131" t="s">
        <v>468</v>
      </c>
      <c r="B11" s="445">
        <f t="shared" si="1"/>
        <v>8190</v>
      </c>
      <c r="C11" s="1226">
        <v>11</v>
      </c>
      <c r="D11" s="1226">
        <v>723</v>
      </c>
      <c r="E11" s="1226">
        <v>5052</v>
      </c>
      <c r="F11" s="1226">
        <v>2270</v>
      </c>
      <c r="G11" s="1226">
        <v>134</v>
      </c>
    </row>
    <row r="12" spans="1:9" x14ac:dyDescent="0.35">
      <c r="A12" s="131" t="s">
        <v>469</v>
      </c>
      <c r="B12" s="445">
        <f t="shared" si="1"/>
        <v>8679</v>
      </c>
      <c r="C12" s="1226">
        <v>92</v>
      </c>
      <c r="D12" s="1226">
        <v>587</v>
      </c>
      <c r="E12" s="1226">
        <v>4830</v>
      </c>
      <c r="F12" s="1226">
        <v>3022</v>
      </c>
      <c r="G12" s="1226">
        <v>148</v>
      </c>
    </row>
    <row r="13" spans="1:9" x14ac:dyDescent="0.35">
      <c r="A13" s="131" t="s">
        <v>470</v>
      </c>
      <c r="B13" s="445">
        <f t="shared" si="1"/>
        <v>5810</v>
      </c>
      <c r="C13" s="1226">
        <v>200</v>
      </c>
      <c r="D13" s="1226">
        <v>231</v>
      </c>
      <c r="E13" s="1226">
        <v>2226</v>
      </c>
      <c r="F13" s="1226">
        <v>3010</v>
      </c>
      <c r="G13" s="1226">
        <v>143</v>
      </c>
    </row>
    <row r="14" spans="1:9" x14ac:dyDescent="0.35">
      <c r="A14" s="131" t="s">
        <v>471</v>
      </c>
      <c r="B14" s="110">
        <f t="shared" si="1"/>
        <v>4028</v>
      </c>
      <c r="C14" s="1226">
        <v>251</v>
      </c>
      <c r="D14" s="1226">
        <v>108</v>
      </c>
      <c r="E14" s="1226">
        <v>1073</v>
      </c>
      <c r="F14" s="1226">
        <v>2510</v>
      </c>
      <c r="G14" s="1226">
        <v>86</v>
      </c>
    </row>
    <row r="15" spans="1:9" x14ac:dyDescent="0.35">
      <c r="A15" s="131" t="s">
        <v>472</v>
      </c>
      <c r="B15" s="110">
        <f t="shared" si="1"/>
        <v>2650</v>
      </c>
      <c r="C15" s="1226">
        <v>282</v>
      </c>
      <c r="D15" s="1226">
        <v>34</v>
      </c>
      <c r="E15" s="1226">
        <v>459</v>
      </c>
      <c r="F15" s="1226">
        <v>1818</v>
      </c>
      <c r="G15" s="1226">
        <v>57</v>
      </c>
    </row>
    <row r="16" spans="1:9" x14ac:dyDescent="0.35">
      <c r="A16" s="131" t="s">
        <v>473</v>
      </c>
      <c r="B16" s="110">
        <f t="shared" si="1"/>
        <v>1140</v>
      </c>
      <c r="C16" s="1225">
        <v>216</v>
      </c>
      <c r="D16" s="1225">
        <v>10</v>
      </c>
      <c r="E16" s="1225">
        <v>94</v>
      </c>
      <c r="F16" s="1225">
        <v>813</v>
      </c>
      <c r="G16" s="1225">
        <v>7</v>
      </c>
    </row>
    <row r="17" spans="1:7" x14ac:dyDescent="0.35">
      <c r="A17" s="159" t="s">
        <v>474</v>
      </c>
      <c r="B17" s="110">
        <f t="shared" si="1"/>
        <v>494</v>
      </c>
      <c r="C17" s="1226">
        <v>145</v>
      </c>
      <c r="D17" s="1226">
        <v>1</v>
      </c>
      <c r="E17" s="1226">
        <v>23</v>
      </c>
      <c r="F17" s="1226">
        <v>322</v>
      </c>
      <c r="G17" s="1226">
        <v>3</v>
      </c>
    </row>
    <row r="18" spans="1:7" x14ac:dyDescent="0.35">
      <c r="A18" s="131" t="s">
        <v>475</v>
      </c>
      <c r="B18" s="110">
        <f t="shared" si="1"/>
        <v>811</v>
      </c>
      <c r="C18" s="1226">
        <v>437</v>
      </c>
      <c r="D18" s="1226">
        <v>0</v>
      </c>
      <c r="E18" s="1226">
        <v>20</v>
      </c>
      <c r="F18" s="1226">
        <v>354</v>
      </c>
      <c r="G18" s="1226">
        <v>0</v>
      </c>
    </row>
    <row r="19" spans="1:7" x14ac:dyDescent="0.35">
      <c r="A19" s="131" t="s">
        <v>476</v>
      </c>
      <c r="B19" s="110">
        <f t="shared" si="1"/>
        <v>371</v>
      </c>
      <c r="C19" s="1226">
        <v>298</v>
      </c>
      <c r="D19" s="1226">
        <v>0</v>
      </c>
      <c r="E19" s="1226">
        <v>0</v>
      </c>
      <c r="F19" s="1226">
        <v>73</v>
      </c>
      <c r="G19" s="1226">
        <v>0</v>
      </c>
    </row>
    <row r="20" spans="1:7" ht="15" customHeight="1" x14ac:dyDescent="0.35">
      <c r="A20" s="131" t="s">
        <v>477</v>
      </c>
      <c r="B20" s="110">
        <f t="shared" si="1"/>
        <v>719</v>
      </c>
      <c r="C20" s="1226">
        <v>626</v>
      </c>
      <c r="D20" s="1226">
        <v>0</v>
      </c>
      <c r="E20" s="1226">
        <v>6</v>
      </c>
      <c r="F20" s="1226">
        <v>87</v>
      </c>
      <c r="G20" s="1226">
        <v>0</v>
      </c>
    </row>
    <row r="21" spans="1:7" x14ac:dyDescent="0.35">
      <c r="A21" s="99"/>
      <c r="B21" s="312"/>
    </row>
    <row r="22" spans="1:7" x14ac:dyDescent="0.35">
      <c r="A22" s="105" t="s">
        <v>2520</v>
      </c>
    </row>
    <row r="28" spans="1:7" x14ac:dyDescent="0.35">
      <c r="C28" s="446"/>
    </row>
    <row r="29" spans="1:7" x14ac:dyDescent="0.35">
      <c r="C29" s="446"/>
    </row>
    <row r="30" spans="1:7" x14ac:dyDescent="0.35">
      <c r="C30" s="446"/>
    </row>
    <row r="31" spans="1:7" x14ac:dyDescent="0.35">
      <c r="C31" s="446"/>
    </row>
    <row r="32" spans="1:7" x14ac:dyDescent="0.35">
      <c r="C32" s="446"/>
    </row>
    <row r="33" spans="3:4" x14ac:dyDescent="0.35">
      <c r="C33" s="447"/>
    </row>
    <row r="34" spans="3:4" x14ac:dyDescent="0.35">
      <c r="C34" s="447"/>
    </row>
    <row r="35" spans="3:4" x14ac:dyDescent="0.35">
      <c r="C35" s="447"/>
    </row>
    <row r="36" spans="3:4" x14ac:dyDescent="0.35">
      <c r="C36" s="447"/>
      <c r="D36" s="24"/>
    </row>
    <row r="37" spans="3:4" x14ac:dyDescent="0.35">
      <c r="D37" s="24"/>
    </row>
  </sheetData>
  <mergeCells count="5">
    <mergeCell ref="A5:D5"/>
    <mergeCell ref="C7:G7"/>
    <mergeCell ref="A7:A8"/>
    <mergeCell ref="B7:B8"/>
    <mergeCell ref="E1:F2"/>
  </mergeCells>
  <printOptions horizontalCentered="1" verticalCentered="1"/>
  <pageMargins left="0" right="0" top="0" bottom="0" header="0.51180555555555496" footer="0.51180555555555496"/>
  <pageSetup paperSize="9" scale="95" firstPageNumber="0" orientation="landscape" useFirstPageNumber="1" horizontalDpi="300" verticalDpi="30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H46"/>
  <sheetViews>
    <sheetView showGridLines="0" showRowColHeaders="0" topLeftCell="A7" zoomScaleNormal="100" workbookViewId="0">
      <selection activeCell="G35" sqref="G35"/>
    </sheetView>
  </sheetViews>
  <sheetFormatPr baseColWidth="10" defaultColWidth="7.3046875" defaultRowHeight="21" x14ac:dyDescent="0.35"/>
  <cols>
    <col min="1" max="1" width="26.69140625" customWidth="1"/>
    <col min="2" max="2" width="9.3828125" customWidth="1"/>
    <col min="3" max="3" width="15.07421875" customWidth="1"/>
    <col min="4" max="4" width="8.53515625" customWidth="1"/>
    <col min="5" max="5" width="11.3046875" customWidth="1"/>
    <col min="6" max="6" width="12.53515625" customWidth="1"/>
    <col min="7" max="7" width="12.23046875" customWidth="1"/>
    <col min="8" max="9" width="4.23046875" customWidth="1"/>
  </cols>
  <sheetData>
    <row r="1" spans="1:8" x14ac:dyDescent="0.35">
      <c r="A1" s="1438" t="s">
        <v>2517</v>
      </c>
      <c r="B1" s="1438"/>
      <c r="C1" s="1300" t="s">
        <v>479</v>
      </c>
      <c r="D1" s="1300"/>
    </row>
    <row r="2" spans="1:8" x14ac:dyDescent="0.35">
      <c r="A2" s="1438"/>
      <c r="B2" s="1438"/>
      <c r="C2" s="1300"/>
      <c r="D2" s="1300"/>
    </row>
    <row r="3" spans="1:8" x14ac:dyDescent="0.35">
      <c r="C3" s="232"/>
      <c r="D3" s="232"/>
    </row>
    <row r="4" spans="1:8" x14ac:dyDescent="0.35">
      <c r="A4" s="103" t="s">
        <v>480</v>
      </c>
      <c r="B4" s="57"/>
      <c r="C4" s="57"/>
      <c r="D4" s="57"/>
    </row>
    <row r="5" spans="1:8" ht="1.5" customHeight="1" x14ac:dyDescent="0.35">
      <c r="A5" s="57"/>
      <c r="B5" s="57"/>
      <c r="C5" s="57"/>
      <c r="D5" s="57"/>
    </row>
    <row r="6" spans="1:8" ht="27" customHeight="1" x14ac:dyDescent="0.35">
      <c r="A6" s="1445" t="s">
        <v>2521</v>
      </c>
      <c r="B6" s="1445"/>
      <c r="C6" s="1445"/>
      <c r="D6" s="1445"/>
      <c r="E6" s="1445"/>
      <c r="F6" s="1445"/>
      <c r="G6" s="1445"/>
    </row>
    <row r="7" spans="1:8" ht="25.5" customHeight="1" x14ac:dyDescent="0.35">
      <c r="A7" s="1448" t="s">
        <v>481</v>
      </c>
      <c r="B7" s="1343" t="s">
        <v>61</v>
      </c>
      <c r="C7" s="1446" t="s">
        <v>466</v>
      </c>
      <c r="D7" s="1446"/>
      <c r="E7" s="1446"/>
      <c r="F7" s="1446"/>
      <c r="G7" s="1446"/>
    </row>
    <row r="8" spans="1:8" ht="58.5" customHeight="1" x14ac:dyDescent="0.35">
      <c r="A8" s="1448"/>
      <c r="B8" s="1343"/>
      <c r="C8" s="1443" t="s">
        <v>482</v>
      </c>
      <c r="D8" s="1443" t="s">
        <v>446</v>
      </c>
      <c r="E8" s="1443" t="s">
        <v>447</v>
      </c>
      <c r="F8" s="1443" t="s">
        <v>483</v>
      </c>
      <c r="G8" s="441" t="s">
        <v>449</v>
      </c>
      <c r="H8" s="111"/>
    </row>
    <row r="9" spans="1:8" ht="6" hidden="1" customHeight="1" x14ac:dyDescent="0.35">
      <c r="A9" s="1448"/>
      <c r="B9" s="110"/>
      <c r="C9" s="1443"/>
      <c r="D9" s="1443"/>
      <c r="E9" s="1443"/>
      <c r="F9" s="1443"/>
      <c r="G9" s="443"/>
      <c r="H9" s="111"/>
    </row>
    <row r="10" spans="1:8" x14ac:dyDescent="0.35">
      <c r="A10" s="74" t="s">
        <v>484</v>
      </c>
      <c r="B10" s="1111">
        <f t="shared" ref="B10:B23" si="0">SUM(C10:G10)</f>
        <v>38182</v>
      </c>
      <c r="C10" s="1227">
        <f>SUM(C11:C34)</f>
        <v>2559</v>
      </c>
      <c r="D10" s="1227">
        <f>SUM(D11:D34)</f>
        <v>2245</v>
      </c>
      <c r="E10" s="1227">
        <f>SUM(E11:E34)</f>
        <v>17494</v>
      </c>
      <c r="F10" s="1227">
        <f>SUM(F11:F34)</f>
        <v>15263</v>
      </c>
      <c r="G10" s="1227">
        <f>SUM(G11:G34)</f>
        <v>621</v>
      </c>
      <c r="H10" s="69"/>
    </row>
    <row r="11" spans="1:8" x14ac:dyDescent="0.35">
      <c r="A11" s="159" t="s">
        <v>485</v>
      </c>
      <c r="B11" s="1111">
        <f t="shared" si="0"/>
        <v>367</v>
      </c>
      <c r="C11" s="1225">
        <v>0</v>
      </c>
      <c r="D11" s="1225">
        <v>0</v>
      </c>
      <c r="E11" s="1225">
        <v>0</v>
      </c>
      <c r="F11" s="1225">
        <v>367</v>
      </c>
      <c r="G11" s="1225">
        <v>0</v>
      </c>
      <c r="H11" s="69"/>
    </row>
    <row r="12" spans="1:8" x14ac:dyDescent="0.35">
      <c r="A12" s="131" t="s">
        <v>486</v>
      </c>
      <c r="B12" s="1111">
        <f t="shared" si="0"/>
        <v>501</v>
      </c>
      <c r="C12" s="1226">
        <v>0</v>
      </c>
      <c r="D12" s="1226">
        <v>0</v>
      </c>
      <c r="E12" s="1226">
        <v>0</v>
      </c>
      <c r="F12" s="1226">
        <v>501</v>
      </c>
      <c r="G12" s="1226">
        <v>0</v>
      </c>
      <c r="H12" s="69"/>
    </row>
    <row r="13" spans="1:8" x14ac:dyDescent="0.35">
      <c r="A13" s="131" t="s">
        <v>487</v>
      </c>
      <c r="B13" s="1111">
        <f t="shared" si="0"/>
        <v>190</v>
      </c>
      <c r="C13" s="1226">
        <v>0</v>
      </c>
      <c r="D13" s="1226">
        <v>0</v>
      </c>
      <c r="E13" s="1226">
        <v>0</v>
      </c>
      <c r="F13" s="1226">
        <v>190</v>
      </c>
      <c r="G13" s="1226">
        <v>0</v>
      </c>
      <c r="H13" s="444"/>
    </row>
    <row r="14" spans="1:8" x14ac:dyDescent="0.35">
      <c r="A14" s="131" t="s">
        <v>488</v>
      </c>
      <c r="B14" s="1111">
        <f t="shared" si="0"/>
        <v>1825</v>
      </c>
      <c r="C14" s="1226">
        <v>103</v>
      </c>
      <c r="D14" s="1226">
        <v>0</v>
      </c>
      <c r="E14" s="1226">
        <v>0</v>
      </c>
      <c r="F14" s="1226">
        <v>1722</v>
      </c>
      <c r="G14" s="1226">
        <v>0</v>
      </c>
      <c r="H14" s="444"/>
    </row>
    <row r="15" spans="1:8" x14ac:dyDescent="0.35">
      <c r="A15" s="131" t="s">
        <v>489</v>
      </c>
      <c r="B15" s="1111">
        <f t="shared" si="0"/>
        <v>621</v>
      </c>
      <c r="C15" s="1226">
        <v>0</v>
      </c>
      <c r="D15" s="1226">
        <v>0</v>
      </c>
      <c r="E15" s="1226">
        <v>0</v>
      </c>
      <c r="F15" s="1226">
        <v>0</v>
      </c>
      <c r="G15" s="1226">
        <v>621</v>
      </c>
      <c r="H15" s="444"/>
    </row>
    <row r="16" spans="1:8" x14ac:dyDescent="0.35">
      <c r="A16" s="131" t="s">
        <v>490</v>
      </c>
      <c r="B16" s="1111">
        <f t="shared" si="0"/>
        <v>701</v>
      </c>
      <c r="C16" s="1226">
        <v>9</v>
      </c>
      <c r="D16" s="1226">
        <v>0</v>
      </c>
      <c r="E16" s="1226">
        <v>0</v>
      </c>
      <c r="F16" s="1226">
        <v>692</v>
      </c>
      <c r="G16" s="1226">
        <v>0</v>
      </c>
      <c r="H16" s="444"/>
    </row>
    <row r="17" spans="1:8" x14ac:dyDescent="0.35">
      <c r="A17" s="131" t="s">
        <v>491</v>
      </c>
      <c r="B17" s="1111">
        <f t="shared" si="0"/>
        <v>450</v>
      </c>
      <c r="C17" s="1226">
        <v>115</v>
      </c>
      <c r="D17" s="1226">
        <v>0</v>
      </c>
      <c r="E17" s="1226">
        <v>0</v>
      </c>
      <c r="F17" s="1226">
        <v>335</v>
      </c>
      <c r="G17" s="1226">
        <v>0</v>
      </c>
      <c r="H17" s="444"/>
    </row>
    <row r="18" spans="1:8" x14ac:dyDescent="0.35">
      <c r="A18" s="131" t="s">
        <v>492</v>
      </c>
      <c r="B18" s="1111">
        <f t="shared" si="0"/>
        <v>32</v>
      </c>
      <c r="C18" s="1226">
        <v>32</v>
      </c>
      <c r="D18" s="1226">
        <v>0</v>
      </c>
      <c r="E18" s="1226">
        <v>0</v>
      </c>
      <c r="F18" s="1226">
        <v>0</v>
      </c>
      <c r="G18" s="1226">
        <v>0</v>
      </c>
      <c r="H18" s="444"/>
    </row>
    <row r="19" spans="1:8" x14ac:dyDescent="0.35">
      <c r="A19" s="159" t="s">
        <v>493</v>
      </c>
      <c r="B19" s="1111">
        <f t="shared" si="0"/>
        <v>2012</v>
      </c>
      <c r="C19" s="1225">
        <v>128</v>
      </c>
      <c r="D19" s="1225">
        <v>0</v>
      </c>
      <c r="E19" s="1225">
        <v>0</v>
      </c>
      <c r="F19" s="1225">
        <v>1884</v>
      </c>
      <c r="G19" s="1225">
        <v>0</v>
      </c>
      <c r="H19" s="444"/>
    </row>
    <row r="20" spans="1:8" x14ac:dyDescent="0.35">
      <c r="A20" s="131" t="s">
        <v>494</v>
      </c>
      <c r="B20" s="1111">
        <f t="shared" si="0"/>
        <v>175</v>
      </c>
      <c r="C20" s="1226">
        <v>0</v>
      </c>
      <c r="D20" s="1226">
        <v>0</v>
      </c>
      <c r="E20" s="1226">
        <v>0</v>
      </c>
      <c r="F20" s="1226">
        <v>175</v>
      </c>
      <c r="G20" s="1226">
        <v>0</v>
      </c>
      <c r="H20" s="444"/>
    </row>
    <row r="21" spans="1:8" x14ac:dyDescent="0.35">
      <c r="A21" s="131" t="s">
        <v>495</v>
      </c>
      <c r="B21" s="1111">
        <f t="shared" si="0"/>
        <v>1577</v>
      </c>
      <c r="C21" s="1226">
        <v>4</v>
      </c>
      <c r="D21" s="1226">
        <v>0</v>
      </c>
      <c r="E21" s="1226">
        <v>0</v>
      </c>
      <c r="F21" s="1226">
        <v>1573</v>
      </c>
      <c r="G21" s="1226">
        <v>0</v>
      </c>
      <c r="H21" s="444"/>
    </row>
    <row r="22" spans="1:8" x14ac:dyDescent="0.35">
      <c r="A22" s="131" t="s">
        <v>496</v>
      </c>
      <c r="B22" s="1111">
        <f t="shared" si="0"/>
        <v>2554</v>
      </c>
      <c r="C22" s="1226">
        <v>264</v>
      </c>
      <c r="D22" s="1226">
        <v>0</v>
      </c>
      <c r="E22" s="1226">
        <v>0</v>
      </c>
      <c r="F22" s="1226">
        <v>2290</v>
      </c>
      <c r="G22" s="1226">
        <v>0</v>
      </c>
      <c r="H22" s="444"/>
    </row>
    <row r="23" spans="1:8" x14ac:dyDescent="0.35">
      <c r="A23" s="388" t="s">
        <v>497</v>
      </c>
      <c r="B23" s="1111">
        <f t="shared" si="0"/>
        <v>104</v>
      </c>
      <c r="C23" s="1228">
        <v>0</v>
      </c>
      <c r="D23" s="1228">
        <v>0</v>
      </c>
      <c r="E23" s="1228">
        <v>0</v>
      </c>
      <c r="F23" s="1228">
        <v>104</v>
      </c>
      <c r="G23" s="1228">
        <v>0</v>
      </c>
      <c r="H23" s="444"/>
    </row>
    <row r="24" spans="1:8" x14ac:dyDescent="0.35">
      <c r="A24" s="131" t="s">
        <v>498</v>
      </c>
      <c r="B24" s="1111">
        <f t="shared" ref="B24:B34" si="1">SUM(C24:G24)</f>
        <v>208</v>
      </c>
      <c r="C24" s="1226">
        <v>0</v>
      </c>
      <c r="D24" s="1226">
        <v>0</v>
      </c>
      <c r="E24" s="1226">
        <v>0</v>
      </c>
      <c r="F24" s="1226">
        <v>208</v>
      </c>
      <c r="G24" s="1226">
        <v>0</v>
      </c>
      <c r="H24" s="444"/>
    </row>
    <row r="25" spans="1:8" x14ac:dyDescent="0.35">
      <c r="A25" s="131" t="s">
        <v>499</v>
      </c>
      <c r="B25" s="1111">
        <f t="shared" si="1"/>
        <v>1561</v>
      </c>
      <c r="C25" s="1226">
        <v>0</v>
      </c>
      <c r="D25" s="1226">
        <v>0</v>
      </c>
      <c r="E25" s="1226">
        <v>0</v>
      </c>
      <c r="F25" s="1226">
        <v>1561</v>
      </c>
      <c r="G25" s="1226">
        <v>0</v>
      </c>
      <c r="H25" s="444"/>
    </row>
    <row r="26" spans="1:8" x14ac:dyDescent="0.35">
      <c r="A26" s="131" t="s">
        <v>500</v>
      </c>
      <c r="B26" s="1111">
        <f t="shared" si="1"/>
        <v>1115</v>
      </c>
      <c r="C26" s="1226">
        <v>18</v>
      </c>
      <c r="D26" s="1226">
        <v>0</v>
      </c>
      <c r="E26" s="1226">
        <v>0</v>
      </c>
      <c r="F26" s="1226">
        <v>1097</v>
      </c>
      <c r="G26" s="1226">
        <v>0</v>
      </c>
      <c r="H26" s="444"/>
    </row>
    <row r="27" spans="1:8" x14ac:dyDescent="0.35">
      <c r="A27" s="131" t="s">
        <v>501</v>
      </c>
      <c r="B27" s="1111">
        <f t="shared" si="1"/>
        <v>1359</v>
      </c>
      <c r="C27" s="1226">
        <v>0</v>
      </c>
      <c r="D27" s="1226">
        <v>0</v>
      </c>
      <c r="E27" s="1226">
        <v>0</v>
      </c>
      <c r="F27" s="1226">
        <v>1359</v>
      </c>
      <c r="G27" s="1226">
        <v>0</v>
      </c>
      <c r="H27" s="444"/>
    </row>
    <row r="28" spans="1:8" x14ac:dyDescent="0.35">
      <c r="A28" s="131" t="s">
        <v>502</v>
      </c>
      <c r="B28" s="1111">
        <f t="shared" si="1"/>
        <v>713</v>
      </c>
      <c r="C28" s="1226">
        <v>177</v>
      </c>
      <c r="D28" s="1226">
        <v>0</v>
      </c>
      <c r="E28" s="1226">
        <v>0</v>
      </c>
      <c r="F28" s="1226">
        <v>536</v>
      </c>
      <c r="G28" s="1226">
        <v>0</v>
      </c>
      <c r="H28" s="444"/>
    </row>
    <row r="29" spans="1:8" x14ac:dyDescent="0.35">
      <c r="A29" s="131" t="s">
        <v>503</v>
      </c>
      <c r="B29" s="1111">
        <f t="shared" si="1"/>
        <v>795</v>
      </c>
      <c r="C29" s="1226">
        <v>366</v>
      </c>
      <c r="D29" s="1226">
        <v>0</v>
      </c>
      <c r="E29" s="1226">
        <v>0</v>
      </c>
      <c r="F29" s="1226">
        <v>429</v>
      </c>
      <c r="G29" s="1226">
        <v>0</v>
      </c>
      <c r="H29" s="444"/>
    </row>
    <row r="30" spans="1:8" x14ac:dyDescent="0.35">
      <c r="A30" s="159" t="s">
        <v>504</v>
      </c>
      <c r="B30" s="1111">
        <f t="shared" si="1"/>
        <v>1242</v>
      </c>
      <c r="C30" s="1225">
        <v>1242</v>
      </c>
      <c r="D30" s="1225">
        <v>0</v>
      </c>
      <c r="E30" s="1225">
        <v>0</v>
      </c>
      <c r="F30" s="1225">
        <v>0</v>
      </c>
      <c r="G30" s="1225">
        <v>0</v>
      </c>
      <c r="H30" s="444"/>
    </row>
    <row r="31" spans="1:8" x14ac:dyDescent="0.35">
      <c r="A31" s="131" t="s">
        <v>505</v>
      </c>
      <c r="B31" s="1111">
        <f t="shared" si="1"/>
        <v>2245</v>
      </c>
      <c r="C31" s="1226">
        <v>0</v>
      </c>
      <c r="D31" s="1226">
        <v>2245</v>
      </c>
      <c r="E31" s="1226">
        <v>0</v>
      </c>
      <c r="F31" s="1226">
        <v>0</v>
      </c>
      <c r="G31" s="1226">
        <v>0</v>
      </c>
      <c r="H31" s="444"/>
    </row>
    <row r="32" spans="1:8" x14ac:dyDescent="0.35">
      <c r="A32" s="131" t="s">
        <v>506</v>
      </c>
      <c r="B32" s="1111">
        <f t="shared" si="1"/>
        <v>17494</v>
      </c>
      <c r="C32" s="1226">
        <v>0</v>
      </c>
      <c r="D32" s="1226">
        <v>0</v>
      </c>
      <c r="E32" s="1226">
        <v>17494</v>
      </c>
      <c r="F32" s="1226">
        <v>0</v>
      </c>
      <c r="G32" s="1226">
        <v>0</v>
      </c>
      <c r="H32" s="444"/>
    </row>
    <row r="33" spans="1:8" x14ac:dyDescent="0.35">
      <c r="A33" s="131" t="s">
        <v>507</v>
      </c>
      <c r="B33" s="1111">
        <f t="shared" si="1"/>
        <v>86</v>
      </c>
      <c r="C33" s="1226">
        <v>0</v>
      </c>
      <c r="D33" s="1226">
        <v>0</v>
      </c>
      <c r="E33" s="1226">
        <v>0</v>
      </c>
      <c r="F33" s="1226">
        <v>86</v>
      </c>
      <c r="G33" s="1226">
        <v>0</v>
      </c>
      <c r="H33" s="444"/>
    </row>
    <row r="34" spans="1:8" x14ac:dyDescent="0.35">
      <c r="A34" s="131" t="s">
        <v>508</v>
      </c>
      <c r="B34" s="1111">
        <f t="shared" si="1"/>
        <v>255</v>
      </c>
      <c r="C34" s="1226">
        <v>101</v>
      </c>
      <c r="D34" s="1226">
        <v>0</v>
      </c>
      <c r="E34" s="1226">
        <v>0</v>
      </c>
      <c r="F34" s="1226">
        <v>154</v>
      </c>
      <c r="G34" s="1226">
        <v>0</v>
      </c>
      <c r="H34" s="69"/>
    </row>
    <row r="35" spans="1:8" x14ac:dyDescent="0.35">
      <c r="H35" s="69"/>
    </row>
    <row r="36" spans="1:8" x14ac:dyDescent="0.35">
      <c r="H36" s="69"/>
    </row>
    <row r="37" spans="1:8" ht="18.75" customHeight="1" x14ac:dyDescent="0.35">
      <c r="A37" s="1447" t="s">
        <v>2522</v>
      </c>
      <c r="B37" s="1447"/>
      <c r="C37" s="1447"/>
      <c r="D37" s="1447"/>
      <c r="E37" s="1447"/>
      <c r="H37" s="69"/>
    </row>
    <row r="38" spans="1:8" x14ac:dyDescent="0.35">
      <c r="H38" s="69"/>
    </row>
    <row r="39" spans="1:8" x14ac:dyDescent="0.35">
      <c r="H39" s="69"/>
    </row>
    <row r="40" spans="1:8" x14ac:dyDescent="0.35">
      <c r="H40" s="69"/>
    </row>
    <row r="41" spans="1:8" x14ac:dyDescent="0.35">
      <c r="H41" s="69"/>
    </row>
    <row r="42" spans="1:8" x14ac:dyDescent="0.35">
      <c r="H42" s="69"/>
    </row>
    <row r="43" spans="1:8" x14ac:dyDescent="0.35">
      <c r="H43" s="111"/>
    </row>
    <row r="44" spans="1:8" x14ac:dyDescent="0.35">
      <c r="H44" s="111"/>
    </row>
    <row r="45" spans="1:8" x14ac:dyDescent="0.35">
      <c r="H45" s="111"/>
    </row>
    <row r="46" spans="1:8" x14ac:dyDescent="0.35">
      <c r="H46" s="111"/>
    </row>
  </sheetData>
  <mergeCells count="11">
    <mergeCell ref="C1:D2"/>
    <mergeCell ref="A6:G6"/>
    <mergeCell ref="C7:G7"/>
    <mergeCell ref="A37:E37"/>
    <mergeCell ref="A7:A9"/>
    <mergeCell ref="B7:B8"/>
    <mergeCell ref="C8:C9"/>
    <mergeCell ref="D8:D9"/>
    <mergeCell ref="E8:E9"/>
    <mergeCell ref="F8:F9"/>
    <mergeCell ref="A1:B2"/>
  </mergeCells>
  <printOptions horizontalCentered="1" verticalCentered="1"/>
  <pageMargins left="0" right="0" top="0" bottom="0" header="0.51180555555555496" footer="0.51180555555555496"/>
  <pageSetup paperSize="9" scale="95" firstPageNumber="0" orientation="landscape" useFirstPageNumber="1" horizontalDpi="300" verticalDpi="30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G34"/>
  <sheetViews>
    <sheetView showGridLines="0" showRowColHeaders="0" zoomScale="90" zoomScaleNormal="90" workbookViewId="0"/>
  </sheetViews>
  <sheetFormatPr baseColWidth="10" defaultColWidth="8.69140625" defaultRowHeight="21" x14ac:dyDescent="0.35"/>
  <cols>
    <col min="1" max="1" width="24.4609375" customWidth="1"/>
    <col min="2" max="2" width="8.4609375" customWidth="1"/>
    <col min="3" max="3" width="5.765625" customWidth="1"/>
    <col min="4" max="4" width="7.53515625" customWidth="1"/>
    <col min="5" max="5" width="6.69140625" customWidth="1"/>
    <col min="6" max="6" width="8.765625" customWidth="1"/>
    <col min="7" max="7" width="7.53515625" customWidth="1"/>
  </cols>
  <sheetData>
    <row r="1" spans="1:7" ht="27" customHeight="1" x14ac:dyDescent="0.35">
      <c r="A1" s="320" t="s">
        <v>2016</v>
      </c>
      <c r="F1" s="1300" t="s">
        <v>163</v>
      </c>
      <c r="G1" s="1300"/>
    </row>
    <row r="2" spans="1:7" ht="12.75" customHeight="1" x14ac:dyDescent="0.35">
      <c r="F2" s="1300"/>
      <c r="G2" s="1300"/>
    </row>
    <row r="3" spans="1:7" ht="12.75" customHeight="1" x14ac:dyDescent="0.35">
      <c r="A3" s="103" t="s">
        <v>509</v>
      </c>
      <c r="B3" s="57"/>
      <c r="C3" s="57"/>
      <c r="D3" s="57"/>
      <c r="E3" s="57"/>
      <c r="F3" s="57"/>
      <c r="G3" s="57"/>
    </row>
    <row r="4" spans="1:7" ht="12.75" customHeight="1" x14ac:dyDescent="0.35">
      <c r="C4" s="57"/>
      <c r="D4" s="57"/>
      <c r="F4" s="57"/>
      <c r="G4" s="57"/>
    </row>
    <row r="5" spans="1:7" ht="28.5" customHeight="1" x14ac:dyDescent="0.35">
      <c r="A5" s="1301" t="s">
        <v>2028</v>
      </c>
      <c r="B5" s="1301"/>
      <c r="C5" s="1301"/>
      <c r="D5" s="1301"/>
      <c r="E5" s="1301"/>
      <c r="F5" s="1301"/>
      <c r="G5" s="1301"/>
    </row>
    <row r="6" spans="1:7" ht="12.75" customHeight="1" x14ac:dyDescent="0.35">
      <c r="A6" s="321"/>
      <c r="B6" s="217"/>
      <c r="C6" s="217"/>
      <c r="D6" s="217"/>
      <c r="E6" s="217"/>
      <c r="F6" s="217"/>
      <c r="G6" s="217"/>
    </row>
    <row r="7" spans="1:7" ht="12.75" customHeight="1" x14ac:dyDescent="0.35">
      <c r="A7" s="1450" t="s">
        <v>510</v>
      </c>
      <c r="B7" s="1451" t="s">
        <v>511</v>
      </c>
      <c r="C7" s="1449" t="s">
        <v>163</v>
      </c>
      <c r="D7" s="1449"/>
      <c r="E7" s="1451" t="s">
        <v>512</v>
      </c>
      <c r="F7" s="1449" t="s">
        <v>513</v>
      </c>
      <c r="G7" s="1449"/>
    </row>
    <row r="8" spans="1:7" ht="20.25" customHeight="1" x14ac:dyDescent="0.35">
      <c r="A8" s="1450"/>
      <c r="B8" s="1451"/>
      <c r="C8" s="439" t="s">
        <v>514</v>
      </c>
      <c r="D8" s="312" t="s">
        <v>515</v>
      </c>
      <c r="E8" s="1451"/>
      <c r="F8" s="312" t="s">
        <v>514</v>
      </c>
      <c r="G8" s="312" t="s">
        <v>515</v>
      </c>
    </row>
    <row r="9" spans="1:7" ht="23.25" customHeight="1" x14ac:dyDescent="0.35">
      <c r="A9" s="109" t="s">
        <v>61</v>
      </c>
      <c r="B9" s="110">
        <f t="shared" ref="B9:B28" si="0">SUM(C9:D9)</f>
        <v>12363</v>
      </c>
      <c r="C9" s="110">
        <f>SUM(C10:C28)</f>
        <v>8200</v>
      </c>
      <c r="D9" s="110">
        <f>SUM(D10:D28)</f>
        <v>4163</v>
      </c>
      <c r="E9" s="110">
        <f t="shared" ref="E9:E28" si="1">SUM(F9:G9)</f>
        <v>142900</v>
      </c>
      <c r="F9" s="110">
        <f>SUM(F10:F28)</f>
        <v>100957</v>
      </c>
      <c r="G9" s="110">
        <f>SUM(G10:G28)</f>
        <v>41943</v>
      </c>
    </row>
    <row r="10" spans="1:7" ht="22.5" customHeight="1" x14ac:dyDescent="0.35">
      <c r="A10" s="440" t="s">
        <v>516</v>
      </c>
      <c r="B10" s="110">
        <f t="shared" si="0"/>
        <v>70</v>
      </c>
      <c r="C10" s="240">
        <v>17</v>
      </c>
      <c r="D10" s="240">
        <v>53</v>
      </c>
      <c r="E10" s="110">
        <f t="shared" si="1"/>
        <v>585</v>
      </c>
      <c r="F10" s="244">
        <v>129</v>
      </c>
      <c r="G10" s="244">
        <v>456</v>
      </c>
    </row>
    <row r="11" spans="1:7" ht="22.5" customHeight="1" x14ac:dyDescent="0.35">
      <c r="A11" s="440" t="s">
        <v>2549</v>
      </c>
      <c r="B11" s="1090">
        <f t="shared" si="0"/>
        <v>1</v>
      </c>
      <c r="C11" s="1089">
        <v>0</v>
      </c>
      <c r="D11" s="1089">
        <v>1</v>
      </c>
      <c r="E11" s="1090">
        <f t="shared" si="1"/>
        <v>11457</v>
      </c>
      <c r="F11" s="244">
        <v>10464</v>
      </c>
      <c r="G11" s="244">
        <v>993</v>
      </c>
    </row>
    <row r="12" spans="1:7" ht="22.5" customHeight="1" x14ac:dyDescent="0.35">
      <c r="A12" s="440" t="s">
        <v>517</v>
      </c>
      <c r="B12" s="1090">
        <f t="shared" si="0"/>
        <v>1094</v>
      </c>
      <c r="C12" s="1089">
        <v>914</v>
      </c>
      <c r="D12" s="1089">
        <v>180</v>
      </c>
      <c r="E12" s="1090">
        <f t="shared" si="1"/>
        <v>7677</v>
      </c>
      <c r="F12" s="244">
        <v>4791</v>
      </c>
      <c r="G12" s="244">
        <v>2886</v>
      </c>
    </row>
    <row r="13" spans="1:7" ht="22.5" customHeight="1" x14ac:dyDescent="0.35">
      <c r="A13" s="440" t="s">
        <v>518</v>
      </c>
      <c r="B13" s="1090">
        <f t="shared" si="0"/>
        <v>734</v>
      </c>
      <c r="C13" s="1089">
        <v>404</v>
      </c>
      <c r="D13" s="1089">
        <v>330</v>
      </c>
      <c r="E13" s="1090">
        <f t="shared" si="1"/>
        <v>7566</v>
      </c>
      <c r="F13" s="244">
        <v>6600</v>
      </c>
      <c r="G13" s="244">
        <v>966</v>
      </c>
    </row>
    <row r="14" spans="1:7" ht="22.5" customHeight="1" x14ac:dyDescent="0.35">
      <c r="A14" s="440" t="s">
        <v>519</v>
      </c>
      <c r="B14" s="1090">
        <f t="shared" si="0"/>
        <v>715</v>
      </c>
      <c r="C14" s="1089">
        <v>533</v>
      </c>
      <c r="D14" s="1089">
        <v>182</v>
      </c>
      <c r="E14" s="1090">
        <f t="shared" si="1"/>
        <v>3693</v>
      </c>
      <c r="F14" s="244">
        <v>3525</v>
      </c>
      <c r="G14" s="244">
        <v>168</v>
      </c>
    </row>
    <row r="15" spans="1:7" ht="22.5" customHeight="1" x14ac:dyDescent="0.35">
      <c r="A15" s="440" t="s">
        <v>520</v>
      </c>
      <c r="B15" s="1090">
        <f t="shared" si="0"/>
        <v>909</v>
      </c>
      <c r="C15" s="1089">
        <v>831</v>
      </c>
      <c r="D15" s="1089">
        <v>78</v>
      </c>
      <c r="E15" s="1090">
        <f t="shared" si="1"/>
        <v>11304</v>
      </c>
      <c r="F15" s="244">
        <v>10559</v>
      </c>
      <c r="G15" s="244">
        <v>745</v>
      </c>
    </row>
    <row r="16" spans="1:7" ht="22.5" customHeight="1" x14ac:dyDescent="0.35">
      <c r="A16" s="440" t="s">
        <v>521</v>
      </c>
      <c r="B16" s="1090">
        <f t="shared" si="0"/>
        <v>524</v>
      </c>
      <c r="C16" s="1089">
        <v>468</v>
      </c>
      <c r="D16" s="1089">
        <v>56</v>
      </c>
      <c r="E16" s="1090">
        <f t="shared" si="1"/>
        <v>3648</v>
      </c>
      <c r="F16" s="244">
        <v>1647</v>
      </c>
      <c r="G16" s="244">
        <v>2001</v>
      </c>
    </row>
    <row r="17" spans="1:7" ht="22.5" customHeight="1" x14ac:dyDescent="0.35">
      <c r="A17" s="440" t="s">
        <v>523</v>
      </c>
      <c r="B17" s="1090">
        <f t="shared" si="0"/>
        <v>468</v>
      </c>
      <c r="C17" s="1089">
        <v>190</v>
      </c>
      <c r="D17" s="1089">
        <v>278</v>
      </c>
      <c r="E17" s="1090">
        <f t="shared" si="1"/>
        <v>10202</v>
      </c>
      <c r="F17" s="244">
        <v>9395</v>
      </c>
      <c r="G17" s="244">
        <v>807</v>
      </c>
    </row>
    <row r="18" spans="1:7" ht="22.5" customHeight="1" x14ac:dyDescent="0.35">
      <c r="A18" s="440" t="s">
        <v>524</v>
      </c>
      <c r="B18" s="1090">
        <f t="shared" si="0"/>
        <v>912</v>
      </c>
      <c r="C18" s="1089">
        <v>750</v>
      </c>
      <c r="D18" s="1089">
        <v>162</v>
      </c>
      <c r="E18" s="1090">
        <f t="shared" si="1"/>
        <v>11445</v>
      </c>
      <c r="F18" s="244">
        <v>10833</v>
      </c>
      <c r="G18" s="244">
        <v>612</v>
      </c>
    </row>
    <row r="19" spans="1:7" ht="22.5" customHeight="1" x14ac:dyDescent="0.35">
      <c r="A19" s="440" t="s">
        <v>666</v>
      </c>
      <c r="B19" s="1090">
        <f t="shared" si="0"/>
        <v>0</v>
      </c>
      <c r="C19" s="1089">
        <v>0</v>
      </c>
      <c r="D19" s="1089">
        <v>0</v>
      </c>
      <c r="E19" s="1090">
        <f t="shared" si="1"/>
        <v>15221</v>
      </c>
      <c r="F19" s="244">
        <v>12288</v>
      </c>
      <c r="G19" s="244">
        <v>2933</v>
      </c>
    </row>
    <row r="20" spans="1:7" ht="22.5" customHeight="1" x14ac:dyDescent="0.35">
      <c r="A20" s="440" t="s">
        <v>525</v>
      </c>
      <c r="B20" s="1090">
        <f t="shared" si="0"/>
        <v>1143</v>
      </c>
      <c r="C20" s="1089">
        <v>997</v>
      </c>
      <c r="D20" s="1089">
        <v>146</v>
      </c>
      <c r="E20" s="1090">
        <f t="shared" si="1"/>
        <v>10032</v>
      </c>
      <c r="F20" s="244">
        <v>2424</v>
      </c>
      <c r="G20" s="244">
        <v>7608</v>
      </c>
    </row>
    <row r="21" spans="1:7" ht="22.5" customHeight="1" x14ac:dyDescent="0.35">
      <c r="A21" s="440" t="s">
        <v>526</v>
      </c>
      <c r="B21" s="1090">
        <f t="shared" si="0"/>
        <v>1096</v>
      </c>
      <c r="C21" s="1089">
        <v>825</v>
      </c>
      <c r="D21" s="1089">
        <v>271</v>
      </c>
      <c r="E21" s="1090">
        <f t="shared" si="1"/>
        <v>15176</v>
      </c>
      <c r="F21" s="244">
        <v>8552</v>
      </c>
      <c r="G21" s="244">
        <v>6624</v>
      </c>
    </row>
    <row r="22" spans="1:7" ht="22.5" customHeight="1" x14ac:dyDescent="0.35">
      <c r="A22" s="440" t="s">
        <v>527</v>
      </c>
      <c r="B22" s="1090">
        <f t="shared" si="0"/>
        <v>770</v>
      </c>
      <c r="C22" s="1089">
        <v>197</v>
      </c>
      <c r="D22" s="1089">
        <v>573</v>
      </c>
      <c r="E22" s="1090">
        <f t="shared" si="1"/>
        <v>16</v>
      </c>
      <c r="F22" s="244">
        <v>16</v>
      </c>
      <c r="G22" s="244">
        <v>0</v>
      </c>
    </row>
    <row r="23" spans="1:7" ht="22.5" customHeight="1" x14ac:dyDescent="0.35">
      <c r="A23" s="440" t="s">
        <v>528</v>
      </c>
      <c r="B23" s="1090">
        <f t="shared" si="0"/>
        <v>1057</v>
      </c>
      <c r="C23" s="1089">
        <v>515</v>
      </c>
      <c r="D23" s="1089">
        <v>542</v>
      </c>
      <c r="E23" s="1090">
        <f t="shared" si="1"/>
        <v>4916</v>
      </c>
      <c r="F23" s="244">
        <v>4144</v>
      </c>
      <c r="G23" s="244">
        <v>772</v>
      </c>
    </row>
    <row r="24" spans="1:7" ht="22.5" customHeight="1" x14ac:dyDescent="0.35">
      <c r="A24" s="440" t="s">
        <v>529</v>
      </c>
      <c r="B24" s="1090">
        <f t="shared" si="0"/>
        <v>1</v>
      </c>
      <c r="C24" s="1089">
        <v>1</v>
      </c>
      <c r="D24" s="1089">
        <v>0</v>
      </c>
      <c r="E24" s="1090">
        <f t="shared" si="1"/>
        <v>18929</v>
      </c>
      <c r="F24" s="244">
        <v>9652</v>
      </c>
      <c r="G24" s="244">
        <v>9277</v>
      </c>
    </row>
    <row r="25" spans="1:7" ht="22.5" customHeight="1" x14ac:dyDescent="0.35">
      <c r="A25" s="440" t="s">
        <v>530</v>
      </c>
      <c r="B25" s="1090">
        <f t="shared" si="0"/>
        <v>587</v>
      </c>
      <c r="C25" s="1089">
        <v>445</v>
      </c>
      <c r="D25" s="1089">
        <v>142</v>
      </c>
      <c r="E25" s="1090">
        <f t="shared" si="1"/>
        <v>7364</v>
      </c>
      <c r="F25" s="244">
        <v>3370</v>
      </c>
      <c r="G25" s="244">
        <v>3994</v>
      </c>
    </row>
    <row r="26" spans="1:7" ht="22.5" customHeight="1" x14ac:dyDescent="0.35">
      <c r="A26" s="440" t="s">
        <v>531</v>
      </c>
      <c r="B26" s="1090">
        <f t="shared" si="0"/>
        <v>1235</v>
      </c>
      <c r="C26" s="1089">
        <v>558</v>
      </c>
      <c r="D26" s="1089">
        <v>677</v>
      </c>
      <c r="E26" s="1090">
        <f>SUM(F26:G26)</f>
        <v>3669</v>
      </c>
      <c r="F26" s="244">
        <v>2568</v>
      </c>
      <c r="G26" s="244">
        <v>1101</v>
      </c>
    </row>
    <row r="27" spans="1:7" ht="22.5" customHeight="1" x14ac:dyDescent="0.35">
      <c r="A27" s="440" t="s">
        <v>532</v>
      </c>
      <c r="B27" s="1090">
        <f t="shared" si="0"/>
        <v>515</v>
      </c>
      <c r="C27" s="1089">
        <v>219</v>
      </c>
      <c r="D27" s="1089">
        <v>296</v>
      </c>
      <c r="E27" s="1090">
        <f t="shared" si="1"/>
        <v>0</v>
      </c>
      <c r="F27" s="244">
        <v>0</v>
      </c>
      <c r="G27" s="244">
        <v>0</v>
      </c>
    </row>
    <row r="28" spans="1:7" ht="22.5" customHeight="1" x14ac:dyDescent="0.35">
      <c r="A28" s="440" t="s">
        <v>533</v>
      </c>
      <c r="B28" s="1090">
        <f t="shared" si="0"/>
        <v>532</v>
      </c>
      <c r="C28" s="1089">
        <v>336</v>
      </c>
      <c r="D28" s="1089">
        <v>196</v>
      </c>
      <c r="E28" s="1090">
        <f t="shared" si="1"/>
        <v>0</v>
      </c>
      <c r="F28" s="244">
        <v>0</v>
      </c>
      <c r="G28" s="244">
        <v>0</v>
      </c>
    </row>
    <row r="29" spans="1:7" ht="12.75" customHeight="1" x14ac:dyDescent="0.35"/>
    <row r="30" spans="1:7" ht="12.75" customHeight="1" x14ac:dyDescent="0.35">
      <c r="A30" s="268" t="s">
        <v>2020</v>
      </c>
    </row>
    <row r="31" spans="1:7" ht="12.75" customHeight="1" x14ac:dyDescent="0.35">
      <c r="A31" s="324" t="s">
        <v>534</v>
      </c>
    </row>
    <row r="32" spans="1:7" ht="12.75" customHeight="1" x14ac:dyDescent="0.35">
      <c r="A32" s="68" t="s">
        <v>535</v>
      </c>
    </row>
    <row r="33" spans="1:1" ht="12.75" customHeight="1" x14ac:dyDescent="0.35">
      <c r="A33" s="68" t="s">
        <v>536</v>
      </c>
    </row>
    <row r="34" spans="1:1" ht="12.75" customHeight="1" x14ac:dyDescent="0.35">
      <c r="A34" s="68" t="s">
        <v>537</v>
      </c>
    </row>
  </sheetData>
  <mergeCells count="7">
    <mergeCell ref="F1:G2"/>
    <mergeCell ref="A5:G5"/>
    <mergeCell ref="C7:D7"/>
    <mergeCell ref="F7:G7"/>
    <mergeCell ref="A7:A8"/>
    <mergeCell ref="B7:B8"/>
    <mergeCell ref="E7:E8"/>
  </mergeCells>
  <printOptions horizontalCentered="1"/>
  <pageMargins left="0" right="0" top="0.98402777777777795" bottom="0" header="0.51180555555555496" footer="0.51180555555555496"/>
  <pageSetup paperSize="9" scale="76" firstPageNumber="0" orientation="portrait" useFirstPageNumber="1" horizontalDpi="300" verticalDpi="30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F14"/>
  <sheetViews>
    <sheetView showGridLines="0" showRowColHeaders="0" zoomScale="90" zoomScaleNormal="90" workbookViewId="0"/>
  </sheetViews>
  <sheetFormatPr baseColWidth="10" defaultColWidth="10.69140625" defaultRowHeight="21" x14ac:dyDescent="0.35"/>
  <cols>
    <col min="1" max="1" width="22.921875" customWidth="1"/>
    <col min="2" max="4" width="8.53515625" customWidth="1"/>
  </cols>
  <sheetData>
    <row r="1" spans="1:6" x14ac:dyDescent="0.35">
      <c r="A1" s="437" t="s">
        <v>2517</v>
      </c>
      <c r="B1" s="314"/>
      <c r="E1" s="1300" t="s">
        <v>163</v>
      </c>
      <c r="F1" s="1300"/>
    </row>
    <row r="2" spans="1:6" x14ac:dyDescent="0.35">
      <c r="A2" s="111"/>
      <c r="B2" s="314"/>
      <c r="E2" s="1300"/>
      <c r="F2" s="1300"/>
    </row>
    <row r="3" spans="1:6" x14ac:dyDescent="0.35">
      <c r="A3" s="315" t="s">
        <v>538</v>
      </c>
      <c r="B3" s="71"/>
      <c r="C3" s="71"/>
      <c r="D3" s="71"/>
    </row>
    <row r="4" spans="1:6" x14ac:dyDescent="0.35">
      <c r="A4" s="71"/>
      <c r="B4" s="71"/>
      <c r="C4" s="71"/>
      <c r="D4" s="71"/>
    </row>
    <row r="5" spans="1:6" ht="33.75" customHeight="1" x14ac:dyDescent="0.35">
      <c r="A5" s="1452" t="s">
        <v>2523</v>
      </c>
      <c r="B5" s="1452"/>
      <c r="C5" s="1452"/>
      <c r="D5" s="1452"/>
    </row>
    <row r="6" spans="1:6" ht="12.6" customHeight="1" x14ac:dyDescent="0.35">
      <c r="A6" s="1399" t="s">
        <v>539</v>
      </c>
      <c r="B6" s="1329" t="s">
        <v>61</v>
      </c>
      <c r="C6" s="1329" t="s">
        <v>111</v>
      </c>
      <c r="D6" s="1329"/>
    </row>
    <row r="7" spans="1:6" x14ac:dyDescent="0.35">
      <c r="A7" s="1399"/>
      <c r="B7" s="1329"/>
      <c r="C7" s="1453"/>
      <c r="D7" s="1453"/>
    </row>
    <row r="8" spans="1:6" x14ac:dyDescent="0.35">
      <c r="A8" s="180"/>
      <c r="B8" s="367"/>
      <c r="C8" s="45" t="s">
        <v>540</v>
      </c>
      <c r="D8" s="45" t="s">
        <v>541</v>
      </c>
    </row>
    <row r="9" spans="1:6" x14ac:dyDescent="0.35">
      <c r="A9" s="263" t="s">
        <v>61</v>
      </c>
      <c r="B9" s="125">
        <f>C9+D9</f>
        <v>8546</v>
      </c>
      <c r="C9" s="125">
        <f>SUM(C10:C13)</f>
        <v>5345</v>
      </c>
      <c r="D9" s="125">
        <f>SUM(D10:D13)</f>
        <v>3201</v>
      </c>
    </row>
    <row r="10" spans="1:6" x14ac:dyDescent="0.35">
      <c r="A10" s="317" t="s">
        <v>542</v>
      </c>
      <c r="B10" s="125">
        <f>C10+D10</f>
        <v>4277</v>
      </c>
      <c r="C10" s="125">
        <v>2638</v>
      </c>
      <c r="D10" s="125">
        <v>1639</v>
      </c>
    </row>
    <row r="11" spans="1:6" x14ac:dyDescent="0.35">
      <c r="A11" s="317" t="s">
        <v>543</v>
      </c>
      <c r="B11" s="125">
        <f>C11+D11</f>
        <v>735</v>
      </c>
      <c r="C11" s="125">
        <v>510</v>
      </c>
      <c r="D11" s="125">
        <v>225</v>
      </c>
    </row>
    <row r="12" spans="1:6" x14ac:dyDescent="0.35">
      <c r="A12" s="317" t="s">
        <v>544</v>
      </c>
      <c r="B12" s="125">
        <f>C12+D12</f>
        <v>3448</v>
      </c>
      <c r="C12" s="125">
        <v>2152</v>
      </c>
      <c r="D12" s="125">
        <v>1296</v>
      </c>
    </row>
    <row r="13" spans="1:6" x14ac:dyDescent="0.35">
      <c r="A13" s="317" t="s">
        <v>545</v>
      </c>
      <c r="B13" s="125">
        <f>C13+D13</f>
        <v>86</v>
      </c>
      <c r="C13" s="125">
        <v>45</v>
      </c>
      <c r="D13" s="125">
        <v>41</v>
      </c>
    </row>
    <row r="14" spans="1:6" x14ac:dyDescent="0.35">
      <c r="A14" s="111" t="s">
        <v>2524</v>
      </c>
    </row>
  </sheetData>
  <mergeCells count="5">
    <mergeCell ref="A5:D5"/>
    <mergeCell ref="A6:A7"/>
    <mergeCell ref="B6:B7"/>
    <mergeCell ref="E1:F2"/>
    <mergeCell ref="C6:D7"/>
  </mergeCells>
  <pageMargins left="0.75" right="0.75" top="1" bottom="1" header="0.51180555555555496" footer="0.51180555555555496"/>
  <pageSetup paperSize="9" firstPageNumber="0" orientation="portrait" useFirstPageNumber="1" horizontalDpi="300" verticalDpi="30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F27"/>
  <sheetViews>
    <sheetView showGridLines="0" showRowColHeaders="0" zoomScale="90" zoomScaleNormal="90" workbookViewId="0">
      <selection activeCell="F10" sqref="F10"/>
    </sheetView>
  </sheetViews>
  <sheetFormatPr baseColWidth="10" defaultColWidth="7.3046875" defaultRowHeight="21" x14ac:dyDescent="0.35"/>
  <cols>
    <col min="1" max="1" width="19.4609375" customWidth="1"/>
    <col min="2" max="3" width="15.765625" customWidth="1"/>
    <col min="4" max="4" width="14.921875" customWidth="1"/>
  </cols>
  <sheetData>
    <row r="1" spans="1:6" ht="23.25" customHeight="1" x14ac:dyDescent="0.35">
      <c r="A1" s="116" t="s">
        <v>2025</v>
      </c>
      <c r="B1" s="68"/>
      <c r="D1" s="1300" t="s">
        <v>546</v>
      </c>
      <c r="E1" s="1300"/>
      <c r="F1" s="68"/>
    </row>
    <row r="2" spans="1:6" ht="12.75" customHeight="1" x14ac:dyDescent="0.35">
      <c r="C2" s="232"/>
      <c r="D2" s="1300"/>
      <c r="E2" s="1300"/>
    </row>
    <row r="3" spans="1:6" ht="12.75" customHeight="1" x14ac:dyDescent="0.35">
      <c r="A3" s="103" t="s">
        <v>547</v>
      </c>
      <c r="B3" s="57"/>
      <c r="C3" s="57"/>
      <c r="D3" s="57"/>
      <c r="E3" s="57"/>
      <c r="F3" s="57"/>
    </row>
    <row r="4" spans="1:6" ht="12.75" customHeight="1" x14ac:dyDescent="0.35">
      <c r="A4" s="57"/>
      <c r="B4" s="57"/>
      <c r="C4" s="57"/>
      <c r="D4" s="57"/>
      <c r="E4" s="57"/>
      <c r="F4" s="57"/>
    </row>
    <row r="5" spans="1:6" ht="42" customHeight="1" x14ac:dyDescent="0.35">
      <c r="A5" s="1344" t="s">
        <v>2026</v>
      </c>
      <c r="B5" s="1344"/>
      <c r="C5" s="1344"/>
      <c r="D5" s="57"/>
      <c r="E5" s="57"/>
      <c r="F5" s="57"/>
    </row>
    <row r="6" spans="1:6" ht="12.75" customHeight="1" x14ac:dyDescent="0.35">
      <c r="A6" s="1299" t="s">
        <v>430</v>
      </c>
      <c r="B6" s="1299" t="s">
        <v>62</v>
      </c>
      <c r="C6" s="1299"/>
      <c r="D6" s="431"/>
      <c r="E6" s="68"/>
      <c r="F6" s="68"/>
    </row>
    <row r="7" spans="1:6" ht="14.25" customHeight="1" x14ac:dyDescent="0.35">
      <c r="A7" s="1299"/>
      <c r="B7" s="1299"/>
      <c r="C7" s="1299"/>
      <c r="E7" s="68"/>
      <c r="F7" s="68"/>
    </row>
    <row r="8" spans="1:6" ht="12.75" customHeight="1" x14ac:dyDescent="0.35">
      <c r="A8" s="1299"/>
      <c r="B8" s="1456" t="s">
        <v>548</v>
      </c>
      <c r="C8" s="1346" t="s">
        <v>549</v>
      </c>
      <c r="D8" s="1454" t="s">
        <v>550</v>
      </c>
      <c r="E8" s="68"/>
      <c r="F8" s="68"/>
    </row>
    <row r="9" spans="1:6" ht="24.75" customHeight="1" x14ac:dyDescent="0.35">
      <c r="A9" s="1299"/>
      <c r="B9" s="1456"/>
      <c r="C9" s="1346"/>
      <c r="D9" s="1454"/>
    </row>
    <row r="10" spans="1:6" ht="20.100000000000001" customHeight="1" x14ac:dyDescent="0.35">
      <c r="A10" s="432" t="s">
        <v>280</v>
      </c>
      <c r="B10" s="62">
        <f>B15+B20</f>
        <v>5528</v>
      </c>
      <c r="C10" s="62">
        <f>C15+C20</f>
        <v>10426</v>
      </c>
      <c r="D10" s="304">
        <f>'II-3.2.1 '!B9/'II-3.4.1'!B10</f>
        <v>24.586287988422576</v>
      </c>
    </row>
    <row r="11" spans="1:6" ht="18" customHeight="1" x14ac:dyDescent="0.35">
      <c r="A11" s="418" t="s">
        <v>434</v>
      </c>
      <c r="B11" s="433">
        <f>B12+B13</f>
        <v>4449</v>
      </c>
      <c r="C11" s="305">
        <f>C12+C13</f>
        <v>8152</v>
      </c>
      <c r="D11" s="434">
        <f>'II-3.2.1 '!B10/'II-3.4.1'!B11</f>
        <v>25.251517194875252</v>
      </c>
    </row>
    <row r="12" spans="1:6" ht="12.75" customHeight="1" x14ac:dyDescent="0.35">
      <c r="A12" s="418" t="s">
        <v>435</v>
      </c>
      <c r="B12" s="433">
        <f t="shared" ref="B12:C14" si="0">B17+B22</f>
        <v>4031</v>
      </c>
      <c r="C12" s="305">
        <f t="shared" si="0"/>
        <v>7156</v>
      </c>
      <c r="D12" s="434">
        <f>'II-3.2.1 '!B11/'II-3.4.1'!B12</f>
        <v>25.009178863805506</v>
      </c>
      <c r="E12" s="57"/>
      <c r="F12" s="57"/>
    </row>
    <row r="13" spans="1:6" ht="12.75" customHeight="1" x14ac:dyDescent="0.35">
      <c r="A13" s="418" t="s">
        <v>551</v>
      </c>
      <c r="B13" s="433">
        <f t="shared" si="0"/>
        <v>418</v>
      </c>
      <c r="C13" s="305">
        <f t="shared" si="0"/>
        <v>996</v>
      </c>
      <c r="D13" s="434">
        <f>'II-3.2.1 '!B12/'II-3.4.1'!B13</f>
        <v>27.588516746411482</v>
      </c>
      <c r="E13" s="57"/>
      <c r="F13" s="57"/>
    </row>
    <row r="14" spans="1:6" ht="18" customHeight="1" x14ac:dyDescent="0.35">
      <c r="A14" s="418" t="s">
        <v>437</v>
      </c>
      <c r="B14" s="305">
        <f t="shared" si="0"/>
        <v>1079</v>
      </c>
      <c r="C14" s="305">
        <f t="shared" si="0"/>
        <v>2274</v>
      </c>
      <c r="D14" s="434">
        <f>'II-3.2.1 '!B13/'II-3.4.1'!B14</f>
        <v>21.843373493975903</v>
      </c>
      <c r="E14" s="57"/>
      <c r="F14" s="57"/>
    </row>
    <row r="15" spans="1:6" ht="20.100000000000001" customHeight="1" x14ac:dyDescent="0.35">
      <c r="A15" s="432" t="s">
        <v>438</v>
      </c>
      <c r="B15" s="114">
        <f>B16+B19</f>
        <v>1957</v>
      </c>
      <c r="C15" s="114">
        <f>C16+C19</f>
        <v>3730</v>
      </c>
      <c r="D15" s="304">
        <f>'II-3.2.1 '!B14/'II-3.4.1'!B15</f>
        <v>25.490546755237609</v>
      </c>
      <c r="E15" s="57"/>
      <c r="F15" s="57"/>
    </row>
    <row r="16" spans="1:6" ht="18" customHeight="1" x14ac:dyDescent="0.35">
      <c r="A16" s="418" t="s">
        <v>434</v>
      </c>
      <c r="B16" s="433">
        <f>B17+B18</f>
        <v>1281</v>
      </c>
      <c r="C16" s="305">
        <f>C17+C18</f>
        <v>2247</v>
      </c>
      <c r="D16" s="434">
        <f>'II-3.2.1 '!B15/'II-3.4.1'!B16</f>
        <v>26.85480093676815</v>
      </c>
      <c r="E16" s="57"/>
      <c r="F16" s="57"/>
    </row>
    <row r="17" spans="1:6" ht="12.75" customHeight="1" x14ac:dyDescent="0.35">
      <c r="A17" s="418" t="s">
        <v>435</v>
      </c>
      <c r="B17" s="433">
        <v>1177</v>
      </c>
      <c r="C17" s="305">
        <v>1964</v>
      </c>
      <c r="D17" s="434">
        <f>'II-3.2.1 '!B16/'II-3.4.1'!B17</f>
        <v>26.230246389124893</v>
      </c>
    </row>
    <row r="18" spans="1:6" ht="12.75" customHeight="1" x14ac:dyDescent="0.35">
      <c r="A18" s="418" t="s">
        <v>551</v>
      </c>
      <c r="B18" s="433">
        <v>104</v>
      </c>
      <c r="C18" s="305">
        <v>283</v>
      </c>
      <c r="D18" s="434">
        <f>'II-3.2.1 '!B17/'II-3.4.1'!B18</f>
        <v>33.92307692307692</v>
      </c>
      <c r="E18" s="57"/>
      <c r="F18" s="57"/>
    </row>
    <row r="19" spans="1:6" ht="18" customHeight="1" x14ac:dyDescent="0.35">
      <c r="A19" s="418" t="s">
        <v>552</v>
      </c>
      <c r="B19" s="433">
        <v>676</v>
      </c>
      <c r="C19" s="305">
        <v>1483</v>
      </c>
      <c r="D19" s="434">
        <f>'II-3.2.1 '!B18/'II-3.4.1'!B19</f>
        <v>22.905325443786982</v>
      </c>
    </row>
    <row r="20" spans="1:6" ht="20.100000000000001" customHeight="1" x14ac:dyDescent="0.35">
      <c r="A20" s="432" t="s">
        <v>439</v>
      </c>
      <c r="B20" s="114">
        <f>B21+B24</f>
        <v>3571</v>
      </c>
      <c r="C20" s="114">
        <f>C21+C24</f>
        <v>6696</v>
      </c>
      <c r="D20" s="304">
        <f>'II-3.2.1 '!B19/'II-3.4.1'!B20</f>
        <v>24.090730887706524</v>
      </c>
    </row>
    <row r="21" spans="1:6" ht="18" customHeight="1" x14ac:dyDescent="0.35">
      <c r="A21" s="418" t="s">
        <v>434</v>
      </c>
      <c r="B21" s="433">
        <f>B22+B23</f>
        <v>3168</v>
      </c>
      <c r="C21" s="305">
        <f>C22+C23</f>
        <v>5905</v>
      </c>
      <c r="D21" s="434">
        <f>'II-3.2.1 '!B20/'II-3.4.1'!B21</f>
        <v>24.603219696969695</v>
      </c>
    </row>
    <row r="22" spans="1:6" ht="12.75" customHeight="1" x14ac:dyDescent="0.35">
      <c r="A22" s="418" t="s">
        <v>435</v>
      </c>
      <c r="B22" s="433">
        <v>2854</v>
      </c>
      <c r="C22" s="305">
        <v>5192</v>
      </c>
      <c r="D22" s="434">
        <f>'II-3.2.1 '!B21/'II-3.4.1'!B22</f>
        <v>24.505606166783462</v>
      </c>
    </row>
    <row r="23" spans="1:6" ht="12.75" customHeight="1" x14ac:dyDescent="0.35">
      <c r="A23" s="418" t="s">
        <v>551</v>
      </c>
      <c r="B23" s="433">
        <v>314</v>
      </c>
      <c r="C23" s="305">
        <v>713</v>
      </c>
      <c r="D23" s="434">
        <f>'II-3.2.1 '!B22/'II-3.4.1'!B23</f>
        <v>25.490445859872612</v>
      </c>
    </row>
    <row r="24" spans="1:6" ht="18" customHeight="1" x14ac:dyDescent="0.35">
      <c r="A24" s="418" t="s">
        <v>553</v>
      </c>
      <c r="B24" s="433">
        <v>403</v>
      </c>
      <c r="C24" s="305">
        <v>791</v>
      </c>
      <c r="D24" s="434">
        <f>'II-3.2.1 '!B23/'II-3.4.1'!B24</f>
        <v>20.062034739454095</v>
      </c>
      <c r="E24" s="57"/>
      <c r="F24" s="57"/>
    </row>
    <row r="25" spans="1:6" ht="12.75" customHeight="1" x14ac:dyDescent="0.35">
      <c r="A25" s="138"/>
      <c r="B25" s="435"/>
      <c r="C25" s="436"/>
    </row>
    <row r="26" spans="1:6" ht="12.75" customHeight="1" x14ac:dyDescent="0.35">
      <c r="A26" s="311" t="s">
        <v>2017</v>
      </c>
    </row>
    <row r="27" spans="1:6" ht="12.75" customHeight="1" x14ac:dyDescent="0.35">
      <c r="A27" s="1455"/>
      <c r="B27" s="1455"/>
      <c r="C27" s="1455"/>
    </row>
  </sheetData>
  <mergeCells count="8">
    <mergeCell ref="D8:D9"/>
    <mergeCell ref="D1:E2"/>
    <mergeCell ref="B6:C7"/>
    <mergeCell ref="A5:C5"/>
    <mergeCell ref="A27:C27"/>
    <mergeCell ref="A6:A9"/>
    <mergeCell ref="B8:B9"/>
    <mergeCell ref="C8:C9"/>
  </mergeCells>
  <pageMargins left="0.59027777777777801" right="0.75" top="0.78749999999999998" bottom="1" header="0.51180555555555496" footer="0.51180555555555496"/>
  <pageSetup paperSize="9" firstPageNumber="0" orientation="portrait" useFirstPageNumber="1" horizontalDpi="300" verticalDpi="30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H147"/>
  <sheetViews>
    <sheetView showGridLines="0" showRowColHeaders="0" zoomScale="90" zoomScaleNormal="90" workbookViewId="0"/>
  </sheetViews>
  <sheetFormatPr baseColWidth="10" defaultColWidth="10.69140625" defaultRowHeight="24" customHeight="1" x14ac:dyDescent="0.35"/>
  <cols>
    <col min="1" max="1" width="13.53515625" style="626" customWidth="1"/>
    <col min="2" max="16384" width="10.69140625" style="626"/>
  </cols>
  <sheetData>
    <row r="7" spans="1:8" ht="24" customHeight="1" x14ac:dyDescent="0.35">
      <c r="C7" s="1058"/>
    </row>
    <row r="8" spans="1:8" ht="24" customHeight="1" x14ac:dyDescent="0.35">
      <c r="C8" s="1058"/>
    </row>
    <row r="9" spans="1:8" ht="24" customHeight="1" x14ac:dyDescent="0.35">
      <c r="C9" s="1058"/>
    </row>
    <row r="11" spans="1:8" ht="24" customHeight="1" x14ac:dyDescent="0.35">
      <c r="B11" s="1059"/>
    </row>
    <row r="12" spans="1:8" ht="24" customHeight="1" x14ac:dyDescent="0.35">
      <c r="A12" s="1060" t="s">
        <v>554</v>
      </c>
      <c r="B12" s="1061" t="s">
        <v>2042</v>
      </c>
      <c r="C12" s="1057"/>
      <c r="D12" s="1057"/>
      <c r="E12" s="1057"/>
      <c r="F12" s="1057"/>
      <c r="G12" s="1057"/>
      <c r="H12" s="1057"/>
    </row>
    <row r="13" spans="1:8" ht="24" customHeight="1" x14ac:dyDescent="0.35">
      <c r="B13" s="1057"/>
      <c r="C13" s="1057"/>
      <c r="D13" s="1057"/>
      <c r="E13" s="1057"/>
      <c r="F13" s="1057"/>
      <c r="G13" s="1057"/>
      <c r="H13" s="1057"/>
    </row>
    <row r="14" spans="1:8" ht="24" customHeight="1" x14ac:dyDescent="0.35">
      <c r="B14" s="1057"/>
      <c r="C14" s="1057"/>
      <c r="D14" s="1057"/>
      <c r="E14" s="1057"/>
      <c r="F14" s="1057"/>
      <c r="G14" s="1057"/>
      <c r="H14" s="1057"/>
    </row>
    <row r="15" spans="1:8" ht="24" customHeight="1" x14ac:dyDescent="0.35">
      <c r="A15" s="1060" t="s">
        <v>555</v>
      </c>
      <c r="B15" s="1061" t="s">
        <v>2045</v>
      </c>
      <c r="C15" s="1062"/>
      <c r="D15" s="1062"/>
      <c r="E15" s="1062"/>
      <c r="F15" s="1062"/>
      <c r="G15" s="1062"/>
      <c r="H15" s="1062"/>
    </row>
    <row r="16" spans="1:8" ht="24" customHeight="1" x14ac:dyDescent="0.35">
      <c r="B16" s="1062"/>
      <c r="C16" s="1062"/>
      <c r="D16" s="1062"/>
      <c r="E16" s="1062"/>
      <c r="F16" s="1062"/>
      <c r="G16" s="1062"/>
      <c r="H16" s="1062"/>
    </row>
    <row r="17" spans="1:8" ht="24" customHeight="1" x14ac:dyDescent="0.35">
      <c r="A17" s="1060" t="s">
        <v>556</v>
      </c>
      <c r="B17" s="1061" t="s">
        <v>2536</v>
      </c>
      <c r="C17" s="1057"/>
      <c r="D17" s="1057"/>
      <c r="E17" s="1057"/>
      <c r="F17" s="1057"/>
      <c r="G17" s="1057"/>
      <c r="H17" s="1057"/>
    </row>
    <row r="18" spans="1:8" ht="24" customHeight="1" x14ac:dyDescent="0.35">
      <c r="B18" s="1057"/>
      <c r="C18" s="1057"/>
      <c r="D18" s="1057"/>
      <c r="E18" s="1057"/>
      <c r="F18" s="1057"/>
      <c r="G18" s="1057"/>
      <c r="H18" s="1057"/>
    </row>
    <row r="19" spans="1:8" ht="24" customHeight="1" x14ac:dyDescent="0.35">
      <c r="A19" s="1060" t="s">
        <v>557</v>
      </c>
      <c r="B19" s="1061" t="s">
        <v>2537</v>
      </c>
      <c r="C19" s="1057"/>
      <c r="D19" s="1057"/>
      <c r="E19" s="1057"/>
      <c r="F19" s="1057"/>
      <c r="G19" s="1057"/>
      <c r="H19" s="1057"/>
    </row>
    <row r="20" spans="1:8" ht="24" customHeight="1" x14ac:dyDescent="0.35">
      <c r="B20" s="1057"/>
      <c r="C20" s="1057"/>
      <c r="D20" s="1057"/>
      <c r="E20" s="1057"/>
      <c r="F20" s="1057"/>
      <c r="G20" s="1057"/>
      <c r="H20" s="1057"/>
    </row>
    <row r="21" spans="1:8" ht="24" customHeight="1" x14ac:dyDescent="0.35">
      <c r="A21" s="1060" t="s">
        <v>558</v>
      </c>
      <c r="B21" s="1061" t="s">
        <v>2538</v>
      </c>
      <c r="C21" s="1057"/>
      <c r="D21" s="1057"/>
      <c r="E21" s="1057"/>
      <c r="F21" s="1057"/>
      <c r="G21" s="1057"/>
      <c r="H21" s="1057"/>
    </row>
    <row r="22" spans="1:8" ht="24" customHeight="1" x14ac:dyDescent="0.35">
      <c r="B22" s="1057"/>
      <c r="C22" s="1057"/>
      <c r="D22" s="1057"/>
      <c r="E22" s="1057"/>
      <c r="F22" s="1057"/>
      <c r="G22" s="1057"/>
      <c r="H22" s="1057"/>
    </row>
    <row r="23" spans="1:8" ht="24" customHeight="1" x14ac:dyDescent="0.35">
      <c r="A23" s="1060" t="s">
        <v>559</v>
      </c>
      <c r="B23" s="1061" t="s">
        <v>2046</v>
      </c>
      <c r="C23" s="1057"/>
      <c r="D23" s="1057"/>
      <c r="E23" s="1057"/>
      <c r="F23" s="1057"/>
      <c r="G23" s="1057"/>
      <c r="H23" s="1057"/>
    </row>
    <row r="24" spans="1:8" ht="24" customHeight="1" x14ac:dyDescent="0.35">
      <c r="B24" s="1057"/>
      <c r="C24" s="1057"/>
      <c r="D24" s="1057"/>
      <c r="E24" s="1057"/>
      <c r="F24" s="1057"/>
      <c r="G24" s="1057"/>
      <c r="H24" s="1057"/>
    </row>
    <row r="25" spans="1:8" ht="24" customHeight="1" x14ac:dyDescent="0.35">
      <c r="A25" s="1060" t="s">
        <v>560</v>
      </c>
      <c r="B25" s="1061" t="s">
        <v>2047</v>
      </c>
      <c r="C25" s="1057"/>
      <c r="D25" s="1057"/>
      <c r="E25" s="1057"/>
      <c r="F25" s="1057"/>
      <c r="G25" s="1057"/>
      <c r="H25" s="1057"/>
    </row>
    <row r="26" spans="1:8" ht="24" customHeight="1" x14ac:dyDescent="0.35">
      <c r="A26" s="1060"/>
      <c r="B26" s="1057"/>
      <c r="C26" s="1057"/>
      <c r="D26" s="1057"/>
      <c r="E26" s="1057"/>
      <c r="F26" s="1057"/>
      <c r="G26" s="1057"/>
      <c r="H26" s="1057"/>
    </row>
    <row r="27" spans="1:8" ht="24" customHeight="1" x14ac:dyDescent="0.35">
      <c r="A27" s="1060" t="s">
        <v>561</v>
      </c>
      <c r="B27" s="1061" t="s">
        <v>2048</v>
      </c>
      <c r="C27" s="1057"/>
      <c r="D27" s="1057"/>
      <c r="E27" s="1057"/>
      <c r="F27" s="1057"/>
      <c r="G27" s="1057"/>
      <c r="H27" s="1057"/>
    </row>
    <row r="28" spans="1:8" ht="24" customHeight="1" x14ac:dyDescent="0.35">
      <c r="A28" s="1060"/>
      <c r="B28" s="1057"/>
      <c r="C28" s="1057"/>
      <c r="D28" s="1057"/>
      <c r="E28" s="1057"/>
      <c r="F28" s="1057"/>
      <c r="G28" s="1057"/>
      <c r="H28" s="1057"/>
    </row>
    <row r="29" spans="1:8" ht="24" customHeight="1" x14ac:dyDescent="0.35">
      <c r="A29" s="1060" t="s">
        <v>562</v>
      </c>
      <c r="B29" s="1061" t="s">
        <v>2049</v>
      </c>
      <c r="C29" s="1062"/>
      <c r="D29" s="1062"/>
      <c r="E29" s="1062"/>
      <c r="F29" s="1062"/>
      <c r="G29" s="1062"/>
      <c r="H29" s="1062"/>
    </row>
    <row r="30" spans="1:8" ht="24" customHeight="1" x14ac:dyDescent="0.35">
      <c r="A30" s="1060"/>
      <c r="B30" s="1062"/>
      <c r="C30" s="1062"/>
      <c r="D30" s="1062"/>
      <c r="E30" s="1062"/>
      <c r="F30" s="1062"/>
      <c r="G30" s="1062"/>
      <c r="H30" s="1062"/>
    </row>
    <row r="31" spans="1:8" ht="24" customHeight="1" x14ac:dyDescent="0.35">
      <c r="A31" s="1060" t="s">
        <v>563</v>
      </c>
      <c r="B31" s="1061" t="s">
        <v>2050</v>
      </c>
      <c r="C31" s="1057"/>
      <c r="D31" s="1057"/>
      <c r="E31" s="1057"/>
      <c r="F31" s="1057"/>
      <c r="G31" s="1057"/>
      <c r="H31" s="1057"/>
    </row>
    <row r="32" spans="1:8" ht="24" customHeight="1" x14ac:dyDescent="0.35">
      <c r="A32" s="1060"/>
      <c r="B32" s="1057"/>
      <c r="C32" s="1057"/>
      <c r="D32" s="1057"/>
      <c r="E32" s="1057"/>
      <c r="F32" s="1057"/>
      <c r="G32" s="1057"/>
      <c r="H32" s="1057"/>
    </row>
    <row r="33" spans="1:8" ht="24" customHeight="1" x14ac:dyDescent="0.35">
      <c r="A33" s="1060" t="s">
        <v>564</v>
      </c>
      <c r="B33" s="1061" t="s">
        <v>2043</v>
      </c>
      <c r="C33" s="1057"/>
      <c r="D33" s="1057"/>
      <c r="E33" s="1057"/>
      <c r="F33" s="1057"/>
      <c r="G33" s="1057"/>
      <c r="H33" s="1057"/>
    </row>
    <row r="34" spans="1:8" ht="24" customHeight="1" x14ac:dyDescent="0.35">
      <c r="A34" s="1060"/>
      <c r="B34" s="1057"/>
      <c r="C34" s="1057"/>
      <c r="D34" s="1057"/>
      <c r="E34" s="1057"/>
      <c r="F34" s="1057"/>
      <c r="G34" s="1057"/>
      <c r="H34" s="1057"/>
    </row>
    <row r="35" spans="1:8" ht="24" customHeight="1" x14ac:dyDescent="0.35">
      <c r="A35" s="1060" t="s">
        <v>565</v>
      </c>
      <c r="B35" s="1061" t="s">
        <v>2044</v>
      </c>
      <c r="C35" s="1057"/>
      <c r="D35" s="1057"/>
      <c r="E35" s="1057"/>
      <c r="F35" s="1057"/>
      <c r="G35" s="1057"/>
      <c r="H35" s="1057"/>
    </row>
    <row r="36" spans="1:8" ht="24" customHeight="1" x14ac:dyDescent="0.35">
      <c r="B36" s="1057"/>
      <c r="C36" s="1057"/>
      <c r="D36" s="1057"/>
      <c r="E36" s="1057"/>
      <c r="F36" s="1057"/>
      <c r="G36" s="1057"/>
      <c r="H36" s="1057"/>
    </row>
    <row r="37" spans="1:8" ht="24" customHeight="1" x14ac:dyDescent="0.35">
      <c r="B37" s="1057"/>
      <c r="C37" s="1057"/>
      <c r="D37" s="1057"/>
      <c r="E37" s="1057"/>
      <c r="F37" s="1057"/>
      <c r="G37" s="1057"/>
      <c r="H37" s="1057"/>
    </row>
    <row r="38" spans="1:8" ht="24" customHeight="1" x14ac:dyDescent="0.35">
      <c r="A38" s="1060" t="s">
        <v>566</v>
      </c>
      <c r="B38" s="1061" t="s">
        <v>2051</v>
      </c>
      <c r="C38" s="1057"/>
      <c r="D38" s="1057"/>
      <c r="E38" s="1057"/>
      <c r="F38" s="1057"/>
      <c r="G38" s="1057"/>
      <c r="H38" s="1057"/>
    </row>
    <row r="39" spans="1:8" ht="24" customHeight="1" x14ac:dyDescent="0.35">
      <c r="B39" s="1057"/>
      <c r="C39" s="1057"/>
      <c r="D39" s="1057"/>
      <c r="E39" s="1057"/>
      <c r="F39" s="1057"/>
      <c r="G39" s="1057"/>
      <c r="H39" s="1057"/>
    </row>
    <row r="40" spans="1:8" ht="24" customHeight="1" x14ac:dyDescent="0.35">
      <c r="A40" s="1060" t="s">
        <v>567</v>
      </c>
      <c r="B40" s="1061" t="s">
        <v>2539</v>
      </c>
      <c r="C40" s="1057"/>
      <c r="D40" s="1057"/>
      <c r="E40" s="1057"/>
      <c r="F40" s="1057"/>
      <c r="G40" s="1057"/>
      <c r="H40" s="1057"/>
    </row>
    <row r="41" spans="1:8" ht="4.5" customHeight="1" x14ac:dyDescent="0.35">
      <c r="B41" s="1057"/>
      <c r="C41" s="1057"/>
      <c r="D41" s="1057"/>
      <c r="E41" s="1057"/>
      <c r="F41" s="1057"/>
      <c r="G41" s="1057"/>
      <c r="H41" s="1057"/>
    </row>
    <row r="42" spans="1:8" ht="24" customHeight="1" x14ac:dyDescent="0.35">
      <c r="B42" s="1057"/>
      <c r="C42" s="1057"/>
      <c r="D42" s="1057"/>
      <c r="E42" s="1057"/>
      <c r="F42" s="1057"/>
      <c r="G42" s="1057"/>
      <c r="H42" s="1057"/>
    </row>
    <row r="43" spans="1:8" ht="24" customHeight="1" x14ac:dyDescent="0.35">
      <c r="A43" s="1060" t="s">
        <v>568</v>
      </c>
      <c r="B43" s="1061" t="s">
        <v>2052</v>
      </c>
      <c r="C43" s="1057"/>
      <c r="D43" s="1057"/>
      <c r="E43" s="1057"/>
      <c r="F43" s="1057"/>
      <c r="G43" s="1057"/>
      <c r="H43" s="1057"/>
    </row>
    <row r="44" spans="1:8" ht="24" customHeight="1" x14ac:dyDescent="0.35">
      <c r="B44" s="1057"/>
      <c r="C44" s="1057"/>
      <c r="D44" s="1057"/>
      <c r="E44" s="1057"/>
      <c r="F44" s="1057"/>
      <c r="G44" s="1057"/>
      <c r="H44" s="1057"/>
    </row>
    <row r="45" spans="1:8" ht="24" customHeight="1" x14ac:dyDescent="0.35">
      <c r="B45" s="1057"/>
      <c r="C45" s="1057"/>
      <c r="D45" s="1057"/>
      <c r="E45" s="1057"/>
      <c r="F45" s="1057"/>
      <c r="G45" s="1057"/>
      <c r="H45" s="1057"/>
    </row>
    <row r="46" spans="1:8" ht="24" customHeight="1" x14ac:dyDescent="0.35">
      <c r="B46" s="1057"/>
      <c r="C46" s="1057"/>
      <c r="D46" s="1057"/>
      <c r="E46" s="1057"/>
      <c r="F46" s="1057"/>
      <c r="G46" s="1057"/>
      <c r="H46" s="1057"/>
    </row>
    <row r="47" spans="1:8" ht="24" customHeight="1" x14ac:dyDescent="0.35">
      <c r="B47" s="1057"/>
      <c r="C47" s="1057"/>
      <c r="D47" s="1057"/>
      <c r="E47" s="1057"/>
      <c r="F47" s="1057"/>
      <c r="G47" s="1057"/>
      <c r="H47" s="1057"/>
    </row>
    <row r="48" spans="1:8" ht="24" customHeight="1" x14ac:dyDescent="0.35">
      <c r="B48" s="1057"/>
      <c r="C48" s="1057"/>
      <c r="D48" s="1057"/>
      <c r="E48" s="1057"/>
      <c r="F48" s="1057"/>
      <c r="G48" s="1057"/>
      <c r="H48" s="1057"/>
    </row>
    <row r="49" spans="2:8" ht="24" customHeight="1" x14ac:dyDescent="0.35">
      <c r="B49" s="1057"/>
      <c r="C49" s="1057"/>
      <c r="D49" s="1057"/>
      <c r="E49" s="1057"/>
      <c r="F49" s="1057"/>
      <c r="G49" s="1057"/>
      <c r="H49" s="1057"/>
    </row>
    <row r="50" spans="2:8" ht="24" customHeight="1" x14ac:dyDescent="0.35">
      <c r="B50" s="1057"/>
      <c r="C50" s="1057"/>
      <c r="D50" s="1057"/>
      <c r="E50" s="1057"/>
      <c r="F50" s="1057"/>
      <c r="G50" s="1057"/>
      <c r="H50" s="1057"/>
    </row>
    <row r="51" spans="2:8" ht="24" customHeight="1" x14ac:dyDescent="0.35">
      <c r="B51" s="1057"/>
      <c r="C51" s="1057"/>
      <c r="D51" s="1057"/>
      <c r="E51" s="1057"/>
      <c r="F51" s="1057"/>
      <c r="G51" s="1057"/>
      <c r="H51" s="1057"/>
    </row>
    <row r="52" spans="2:8" ht="24" customHeight="1" x14ac:dyDescent="0.35">
      <c r="B52" s="1057"/>
      <c r="C52" s="1057"/>
      <c r="D52" s="1057"/>
      <c r="E52" s="1057"/>
      <c r="F52" s="1057"/>
      <c r="G52" s="1057"/>
      <c r="H52" s="1057"/>
    </row>
    <row r="53" spans="2:8" ht="24" customHeight="1" x14ac:dyDescent="0.35">
      <c r="B53" s="1057"/>
      <c r="C53" s="1057"/>
      <c r="D53" s="1057"/>
      <c r="E53" s="1057"/>
      <c r="F53" s="1057"/>
      <c r="G53" s="1057"/>
      <c r="H53" s="1057"/>
    </row>
    <row r="54" spans="2:8" ht="24" customHeight="1" x14ac:dyDescent="0.35">
      <c r="B54" s="1057"/>
      <c r="C54" s="1057"/>
      <c r="D54" s="1057"/>
      <c r="E54" s="1057"/>
      <c r="F54" s="1057"/>
      <c r="G54" s="1057"/>
      <c r="H54" s="1057"/>
    </row>
    <row r="55" spans="2:8" ht="24" customHeight="1" x14ac:dyDescent="0.35">
      <c r="B55" s="1057"/>
      <c r="C55" s="1057"/>
      <c r="D55" s="1057"/>
      <c r="E55" s="1057"/>
      <c r="F55" s="1057"/>
      <c r="G55" s="1057"/>
      <c r="H55" s="1057"/>
    </row>
    <row r="56" spans="2:8" ht="24" customHeight="1" x14ac:dyDescent="0.35">
      <c r="B56" s="1057"/>
      <c r="C56" s="1057"/>
      <c r="D56" s="1057"/>
      <c r="E56" s="1057"/>
      <c r="F56" s="1057"/>
      <c r="G56" s="1057"/>
      <c r="H56" s="1057"/>
    </row>
    <row r="57" spans="2:8" ht="24" customHeight="1" x14ac:dyDescent="0.35">
      <c r="B57" s="1057"/>
      <c r="C57" s="1057"/>
      <c r="D57" s="1057"/>
      <c r="E57" s="1057"/>
      <c r="F57" s="1057"/>
      <c r="G57" s="1057"/>
      <c r="H57" s="1057"/>
    </row>
    <row r="58" spans="2:8" ht="24" customHeight="1" x14ac:dyDescent="0.35">
      <c r="B58" s="1057"/>
      <c r="C58" s="1057"/>
      <c r="D58" s="1057"/>
      <c r="E58" s="1057"/>
      <c r="F58" s="1057"/>
      <c r="G58" s="1057"/>
      <c r="H58" s="1057"/>
    </row>
    <row r="59" spans="2:8" ht="24" customHeight="1" x14ac:dyDescent="0.35">
      <c r="B59" s="1057"/>
      <c r="C59" s="1057"/>
      <c r="D59" s="1057"/>
      <c r="E59" s="1057"/>
      <c r="F59" s="1057"/>
      <c r="G59" s="1057"/>
      <c r="H59" s="1057"/>
    </row>
    <row r="60" spans="2:8" ht="24" customHeight="1" x14ac:dyDescent="0.35">
      <c r="B60" s="1057"/>
      <c r="C60" s="1057"/>
      <c r="D60" s="1057"/>
      <c r="E60" s="1057"/>
      <c r="F60" s="1057"/>
      <c r="G60" s="1057"/>
      <c r="H60" s="1057"/>
    </row>
    <row r="61" spans="2:8" ht="24" customHeight="1" x14ac:dyDescent="0.35">
      <c r="B61" s="1057"/>
      <c r="C61" s="1057"/>
      <c r="D61" s="1057"/>
      <c r="E61" s="1057"/>
      <c r="F61" s="1057"/>
      <c r="G61" s="1057"/>
      <c r="H61" s="1057"/>
    </row>
    <row r="62" spans="2:8" ht="24" customHeight="1" x14ac:dyDescent="0.35">
      <c r="B62" s="1057"/>
      <c r="C62" s="1057"/>
      <c r="D62" s="1057"/>
      <c r="E62" s="1057"/>
      <c r="F62" s="1057"/>
      <c r="G62" s="1057"/>
      <c r="H62" s="1057"/>
    </row>
    <row r="63" spans="2:8" ht="24" customHeight="1" x14ac:dyDescent="0.35">
      <c r="B63" s="1057"/>
      <c r="C63" s="1057"/>
      <c r="D63" s="1057"/>
      <c r="E63" s="1057"/>
      <c r="F63" s="1057"/>
      <c r="G63" s="1057"/>
      <c r="H63" s="1057"/>
    </row>
    <row r="64" spans="2:8" ht="24" customHeight="1" x14ac:dyDescent="0.35">
      <c r="B64" s="1057"/>
      <c r="C64" s="1057"/>
      <c r="D64" s="1057"/>
      <c r="E64" s="1057"/>
      <c r="F64" s="1057"/>
      <c r="G64" s="1057"/>
      <c r="H64" s="1057"/>
    </row>
    <row r="65" spans="2:8" ht="24" customHeight="1" x14ac:dyDescent="0.35">
      <c r="B65" s="1057"/>
      <c r="C65" s="1057"/>
      <c r="D65" s="1057"/>
      <c r="E65" s="1057"/>
      <c r="F65" s="1057"/>
      <c r="G65" s="1057"/>
      <c r="H65" s="1057"/>
    </row>
    <row r="66" spans="2:8" ht="24" customHeight="1" x14ac:dyDescent="0.35">
      <c r="B66" s="1057"/>
      <c r="C66" s="1057"/>
      <c r="D66" s="1057"/>
      <c r="E66" s="1057"/>
      <c r="F66" s="1057"/>
      <c r="G66" s="1057"/>
      <c r="H66" s="1057"/>
    </row>
    <row r="67" spans="2:8" ht="24" customHeight="1" x14ac:dyDescent="0.35">
      <c r="B67" s="1057"/>
      <c r="C67" s="1057"/>
      <c r="D67" s="1057"/>
      <c r="E67" s="1057"/>
      <c r="F67" s="1057"/>
      <c r="G67" s="1057"/>
      <c r="H67" s="1057"/>
    </row>
    <row r="68" spans="2:8" ht="24" customHeight="1" x14ac:dyDescent="0.35">
      <c r="B68" s="1057"/>
      <c r="C68" s="1057"/>
      <c r="D68" s="1057"/>
      <c r="E68" s="1057"/>
      <c r="F68" s="1057"/>
      <c r="G68" s="1057"/>
      <c r="H68" s="1057"/>
    </row>
    <row r="69" spans="2:8" ht="24" customHeight="1" x14ac:dyDescent="0.35">
      <c r="B69" s="1057"/>
      <c r="C69" s="1057"/>
      <c r="D69" s="1057"/>
      <c r="E69" s="1057"/>
      <c r="F69" s="1057"/>
      <c r="G69" s="1057"/>
      <c r="H69" s="1057"/>
    </row>
    <row r="70" spans="2:8" ht="24" customHeight="1" x14ac:dyDescent="0.35">
      <c r="B70" s="1057"/>
      <c r="C70" s="1057"/>
      <c r="D70" s="1057"/>
      <c r="E70" s="1057"/>
      <c r="F70" s="1057"/>
      <c r="G70" s="1057"/>
      <c r="H70" s="1057"/>
    </row>
    <row r="71" spans="2:8" ht="24" customHeight="1" x14ac:dyDescent="0.35">
      <c r="B71" s="1057"/>
      <c r="C71" s="1057"/>
      <c r="D71" s="1057"/>
      <c r="E71" s="1057"/>
      <c r="F71" s="1057"/>
      <c r="G71" s="1057"/>
      <c r="H71" s="1057"/>
    </row>
    <row r="72" spans="2:8" ht="24" customHeight="1" x14ac:dyDescent="0.35">
      <c r="B72" s="1057"/>
      <c r="C72" s="1057"/>
      <c r="D72" s="1057"/>
      <c r="E72" s="1057"/>
      <c r="F72" s="1057"/>
      <c r="G72" s="1057"/>
      <c r="H72" s="1057"/>
    </row>
    <row r="73" spans="2:8" ht="24" customHeight="1" x14ac:dyDescent="0.35">
      <c r="B73" s="1057"/>
      <c r="C73" s="1057"/>
      <c r="D73" s="1057"/>
      <c r="E73" s="1057"/>
      <c r="F73" s="1057"/>
      <c r="G73" s="1057"/>
      <c r="H73" s="1057"/>
    </row>
    <row r="74" spans="2:8" ht="24" customHeight="1" x14ac:dyDescent="0.35">
      <c r="B74" s="1057"/>
      <c r="C74" s="1057"/>
      <c r="D74" s="1057"/>
      <c r="E74" s="1057"/>
      <c r="F74" s="1057"/>
      <c r="G74" s="1057"/>
      <c r="H74" s="1057"/>
    </row>
    <row r="75" spans="2:8" ht="24" customHeight="1" x14ac:dyDescent="0.35">
      <c r="B75" s="1057"/>
      <c r="C75" s="1057"/>
      <c r="D75" s="1057"/>
      <c r="E75" s="1057"/>
      <c r="F75" s="1057"/>
      <c r="G75" s="1057"/>
      <c r="H75" s="1057"/>
    </row>
    <row r="76" spans="2:8" ht="24" customHeight="1" x14ac:dyDescent="0.35">
      <c r="B76" s="1057"/>
      <c r="C76" s="1057"/>
      <c r="D76" s="1057"/>
      <c r="E76" s="1057"/>
      <c r="F76" s="1057"/>
      <c r="G76" s="1057"/>
      <c r="H76" s="1057"/>
    </row>
    <row r="77" spans="2:8" ht="24" customHeight="1" x14ac:dyDescent="0.35">
      <c r="B77" s="1057"/>
      <c r="C77" s="1057"/>
      <c r="D77" s="1057"/>
      <c r="E77" s="1057"/>
      <c r="F77" s="1057"/>
      <c r="G77" s="1057"/>
      <c r="H77" s="1057"/>
    </row>
    <row r="78" spans="2:8" ht="24" customHeight="1" x14ac:dyDescent="0.35">
      <c r="B78" s="1057"/>
      <c r="C78" s="1057"/>
      <c r="D78" s="1057"/>
      <c r="E78" s="1057"/>
      <c r="F78" s="1057"/>
      <c r="G78" s="1057"/>
      <c r="H78" s="1057"/>
    </row>
    <row r="79" spans="2:8" ht="24" customHeight="1" x14ac:dyDescent="0.35">
      <c r="B79" s="1057"/>
      <c r="C79" s="1057"/>
      <c r="D79" s="1057"/>
      <c r="E79" s="1057"/>
      <c r="F79" s="1057"/>
      <c r="G79" s="1057"/>
      <c r="H79" s="1057"/>
    </row>
    <row r="80" spans="2:8" ht="24" customHeight="1" x14ac:dyDescent="0.35">
      <c r="B80" s="1057"/>
      <c r="C80" s="1057"/>
      <c r="D80" s="1057"/>
      <c r="E80" s="1057"/>
      <c r="F80" s="1057"/>
      <c r="G80" s="1057"/>
      <c r="H80" s="1057"/>
    </row>
    <row r="81" spans="2:8" ht="24" customHeight="1" x14ac:dyDescent="0.35">
      <c r="B81" s="1057"/>
      <c r="C81" s="1057"/>
      <c r="D81" s="1057"/>
      <c r="E81" s="1057"/>
      <c r="F81" s="1057"/>
      <c r="G81" s="1057"/>
      <c r="H81" s="1057"/>
    </row>
    <row r="82" spans="2:8" ht="24" customHeight="1" x14ac:dyDescent="0.35">
      <c r="B82" s="1057"/>
      <c r="C82" s="1057"/>
      <c r="D82" s="1057"/>
      <c r="E82" s="1057"/>
      <c r="F82" s="1057"/>
      <c r="G82" s="1057"/>
      <c r="H82" s="1057"/>
    </row>
    <row r="83" spans="2:8" ht="24" customHeight="1" x14ac:dyDescent="0.35">
      <c r="B83" s="1057"/>
      <c r="C83" s="1057"/>
      <c r="D83" s="1057"/>
      <c r="E83" s="1057"/>
      <c r="F83" s="1057"/>
      <c r="G83" s="1057"/>
      <c r="H83" s="1057"/>
    </row>
    <row r="84" spans="2:8" ht="24" customHeight="1" x14ac:dyDescent="0.35">
      <c r="B84" s="1057"/>
      <c r="C84" s="1057"/>
      <c r="D84" s="1057"/>
      <c r="E84" s="1057"/>
      <c r="F84" s="1057"/>
      <c r="G84" s="1057"/>
      <c r="H84" s="1057"/>
    </row>
    <row r="85" spans="2:8" ht="24" customHeight="1" x14ac:dyDescent="0.35">
      <c r="B85" s="1057"/>
      <c r="C85" s="1057"/>
      <c r="D85" s="1057"/>
      <c r="E85" s="1057"/>
      <c r="F85" s="1057"/>
      <c r="G85" s="1057"/>
      <c r="H85" s="1057"/>
    </row>
    <row r="86" spans="2:8" ht="24" customHeight="1" x14ac:dyDescent="0.35">
      <c r="B86" s="1057"/>
      <c r="C86" s="1057"/>
      <c r="D86" s="1057"/>
      <c r="E86" s="1057"/>
      <c r="F86" s="1057"/>
      <c r="G86" s="1057"/>
      <c r="H86" s="1057"/>
    </row>
    <row r="87" spans="2:8" ht="24" customHeight="1" x14ac:dyDescent="0.35">
      <c r="B87" s="1057"/>
      <c r="C87" s="1057"/>
      <c r="D87" s="1057"/>
      <c r="E87" s="1057"/>
      <c r="F87" s="1057"/>
      <c r="G87" s="1057"/>
      <c r="H87" s="1057"/>
    </row>
    <row r="88" spans="2:8" ht="24" customHeight="1" x14ac:dyDescent="0.35">
      <c r="B88" s="1057"/>
      <c r="C88" s="1057"/>
      <c r="D88" s="1057"/>
      <c r="E88" s="1057"/>
      <c r="F88" s="1057"/>
      <c r="G88" s="1057"/>
      <c r="H88" s="1057"/>
    </row>
    <row r="89" spans="2:8" ht="24" customHeight="1" x14ac:dyDescent="0.35">
      <c r="B89" s="1057"/>
      <c r="C89" s="1057"/>
      <c r="D89" s="1057"/>
      <c r="E89" s="1057"/>
      <c r="F89" s="1057"/>
      <c r="G89" s="1057"/>
      <c r="H89" s="1057"/>
    </row>
    <row r="90" spans="2:8" ht="24" customHeight="1" x14ac:dyDescent="0.35">
      <c r="B90" s="1057"/>
      <c r="C90" s="1057"/>
      <c r="D90" s="1057"/>
      <c r="E90" s="1057"/>
      <c r="F90" s="1057"/>
      <c r="G90" s="1057"/>
      <c r="H90" s="1057"/>
    </row>
    <row r="91" spans="2:8" ht="24" customHeight="1" x14ac:dyDescent="0.35">
      <c r="B91" s="1057"/>
      <c r="C91" s="1057"/>
      <c r="D91" s="1057"/>
      <c r="E91" s="1057"/>
      <c r="F91" s="1057"/>
      <c r="G91" s="1057"/>
      <c r="H91" s="1057"/>
    </row>
    <row r="92" spans="2:8" ht="24" customHeight="1" x14ac:dyDescent="0.35">
      <c r="B92" s="1057"/>
      <c r="C92" s="1057"/>
      <c r="D92" s="1057"/>
      <c r="E92" s="1057"/>
      <c r="F92" s="1057"/>
      <c r="G92" s="1057"/>
      <c r="H92" s="1057"/>
    </row>
    <row r="93" spans="2:8" ht="24" customHeight="1" x14ac:dyDescent="0.35">
      <c r="B93" s="1057"/>
      <c r="C93" s="1057"/>
      <c r="D93" s="1057"/>
      <c r="E93" s="1057"/>
      <c r="F93" s="1057"/>
      <c r="G93" s="1057"/>
      <c r="H93" s="1057"/>
    </row>
    <row r="94" spans="2:8" ht="24" customHeight="1" x14ac:dyDescent="0.35">
      <c r="B94" s="1057"/>
      <c r="C94" s="1057"/>
      <c r="D94" s="1057"/>
      <c r="E94" s="1057"/>
      <c r="F94" s="1057"/>
      <c r="G94" s="1057"/>
      <c r="H94" s="1057"/>
    </row>
    <row r="95" spans="2:8" ht="24" customHeight="1" x14ac:dyDescent="0.35">
      <c r="B95" s="1057"/>
      <c r="C95" s="1057"/>
      <c r="D95" s="1057"/>
      <c r="E95" s="1057"/>
      <c r="F95" s="1057"/>
      <c r="G95" s="1057"/>
      <c r="H95" s="1057"/>
    </row>
    <row r="96" spans="2:8" ht="24" customHeight="1" x14ac:dyDescent="0.35">
      <c r="B96" s="1057"/>
      <c r="C96" s="1057"/>
      <c r="D96" s="1057"/>
      <c r="E96" s="1057"/>
      <c r="F96" s="1057"/>
      <c r="G96" s="1057"/>
      <c r="H96" s="1057"/>
    </row>
    <row r="97" spans="1:8" ht="24" customHeight="1" x14ac:dyDescent="0.35">
      <c r="B97" s="1057"/>
      <c r="C97" s="1057"/>
      <c r="D97" s="1057"/>
      <c r="E97" s="1057"/>
      <c r="F97" s="1057"/>
      <c r="G97" s="1057"/>
      <c r="H97" s="1057"/>
    </row>
    <row r="98" spans="1:8" ht="24" customHeight="1" x14ac:dyDescent="0.35">
      <c r="B98" s="1057"/>
      <c r="C98" s="1057"/>
      <c r="D98" s="1057"/>
      <c r="E98" s="1057"/>
      <c r="F98" s="1057"/>
      <c r="G98" s="1057"/>
      <c r="H98" s="1057"/>
    </row>
    <row r="99" spans="1:8" ht="24" customHeight="1" x14ac:dyDescent="0.35">
      <c r="B99" s="1057"/>
      <c r="C99" s="1057"/>
      <c r="D99" s="1057"/>
      <c r="E99" s="1057"/>
      <c r="F99" s="1057"/>
      <c r="G99" s="1057"/>
      <c r="H99" s="1057"/>
    </row>
    <row r="100" spans="1:8" ht="24" customHeight="1" x14ac:dyDescent="0.35">
      <c r="B100" s="1057"/>
      <c r="C100" s="1057"/>
      <c r="D100" s="1057"/>
      <c r="E100" s="1057"/>
      <c r="F100" s="1057"/>
      <c r="G100" s="1057"/>
      <c r="H100" s="1057"/>
    </row>
    <row r="101" spans="1:8" ht="24" customHeight="1" x14ac:dyDescent="0.35">
      <c r="B101" s="1057"/>
      <c r="C101" s="1057"/>
      <c r="D101" s="1057"/>
      <c r="E101" s="1057"/>
      <c r="F101" s="1057"/>
      <c r="G101" s="1057"/>
      <c r="H101" s="1057"/>
    </row>
    <row r="102" spans="1:8" ht="24" customHeight="1" x14ac:dyDescent="0.35">
      <c r="B102" s="1057"/>
      <c r="C102" s="1057"/>
      <c r="D102" s="1057"/>
      <c r="E102" s="1057"/>
      <c r="F102" s="1057"/>
      <c r="G102" s="1057"/>
      <c r="H102" s="1057"/>
    </row>
    <row r="103" spans="1:8" ht="24" customHeight="1" x14ac:dyDescent="0.35">
      <c r="B103" s="1057"/>
      <c r="C103" s="1057"/>
      <c r="D103" s="1057"/>
      <c r="E103" s="1057"/>
      <c r="F103" s="1057"/>
      <c r="G103" s="1057"/>
      <c r="H103" s="1057"/>
    </row>
    <row r="104" spans="1:8" ht="24" customHeight="1" x14ac:dyDescent="0.35">
      <c r="B104" s="1057"/>
      <c r="C104" s="1057"/>
      <c r="D104" s="1057"/>
      <c r="E104" s="1057"/>
      <c r="F104" s="1057"/>
      <c r="G104" s="1057"/>
      <c r="H104" s="1057"/>
    </row>
    <row r="105" spans="1:8" ht="24" customHeight="1" x14ac:dyDescent="0.35">
      <c r="B105" s="1057"/>
      <c r="C105" s="1057"/>
      <c r="D105" s="1057"/>
      <c r="E105" s="1057"/>
      <c r="F105" s="1057"/>
      <c r="G105" s="1057"/>
      <c r="H105" s="1057"/>
    </row>
    <row r="106" spans="1:8" ht="24" customHeight="1" x14ac:dyDescent="0.35">
      <c r="B106" s="1057"/>
      <c r="C106" s="1057"/>
      <c r="D106" s="1057"/>
      <c r="E106" s="1057"/>
      <c r="F106" s="1057"/>
      <c r="G106" s="1057"/>
      <c r="H106" s="1057"/>
    </row>
    <row r="107" spans="1:8" ht="24" customHeight="1" x14ac:dyDescent="0.35">
      <c r="B107" s="1057"/>
      <c r="C107" s="1057"/>
      <c r="D107" s="1057"/>
      <c r="E107" s="1057"/>
      <c r="F107" s="1057"/>
      <c r="G107" s="1057"/>
      <c r="H107" s="1057"/>
    </row>
    <row r="108" spans="1:8" ht="24" customHeight="1" x14ac:dyDescent="0.35">
      <c r="B108" s="1057"/>
      <c r="C108" s="1057"/>
      <c r="D108" s="1057"/>
      <c r="E108" s="1057"/>
      <c r="F108" s="1057"/>
      <c r="G108" s="1057"/>
      <c r="H108" s="1057"/>
    </row>
    <row r="109" spans="1:8" ht="24" customHeight="1" x14ac:dyDescent="0.35">
      <c r="B109" s="1057"/>
      <c r="C109" s="1057"/>
      <c r="D109" s="1057"/>
      <c r="E109" s="1057"/>
      <c r="F109" s="1057"/>
      <c r="G109" s="1057"/>
      <c r="H109" s="1057"/>
    </row>
    <row r="110" spans="1:8" ht="24" customHeight="1" x14ac:dyDescent="0.35">
      <c r="B110" s="1057"/>
      <c r="C110" s="1057"/>
      <c r="D110" s="1057"/>
      <c r="E110" s="1057"/>
      <c r="F110" s="1057"/>
      <c r="G110" s="1057"/>
      <c r="H110" s="1057"/>
    </row>
    <row r="111" spans="1:8" ht="24" customHeight="1" x14ac:dyDescent="0.35">
      <c r="A111" s="1063" t="str">
        <f t="shared" ref="A111:A147" si="0">MID(B74,1,20)</f>
        <v/>
      </c>
      <c r="B111" s="1057"/>
      <c r="C111" s="1057"/>
      <c r="D111" s="1057"/>
      <c r="E111" s="1057"/>
      <c r="F111" s="1057"/>
      <c r="G111" s="1057"/>
      <c r="H111" s="1057"/>
    </row>
    <row r="112" spans="1:8" ht="24" customHeight="1" x14ac:dyDescent="0.35">
      <c r="A112" s="1063" t="str">
        <f t="shared" si="0"/>
        <v/>
      </c>
      <c r="B112" s="1057"/>
      <c r="C112" s="1057"/>
      <c r="D112" s="1057"/>
      <c r="E112" s="1057"/>
      <c r="F112" s="1057"/>
      <c r="G112" s="1057"/>
      <c r="H112" s="1057"/>
    </row>
    <row r="113" spans="1:8" ht="24" customHeight="1" x14ac:dyDescent="0.35">
      <c r="A113" s="1063" t="str">
        <f t="shared" si="0"/>
        <v/>
      </c>
      <c r="B113" s="1057"/>
      <c r="C113" s="1057"/>
      <c r="D113" s="1057"/>
      <c r="E113" s="1057"/>
      <c r="F113" s="1057"/>
      <c r="G113" s="1057"/>
      <c r="H113" s="1057"/>
    </row>
    <row r="114" spans="1:8" ht="24" customHeight="1" x14ac:dyDescent="0.35">
      <c r="A114" s="1063" t="str">
        <f t="shared" si="0"/>
        <v/>
      </c>
      <c r="B114" s="1057"/>
      <c r="C114" s="1057"/>
      <c r="D114" s="1057"/>
      <c r="E114" s="1057"/>
      <c r="F114" s="1057"/>
      <c r="G114" s="1057"/>
      <c r="H114" s="1057"/>
    </row>
    <row r="115" spans="1:8" ht="24" customHeight="1" x14ac:dyDescent="0.35">
      <c r="A115" s="1063" t="str">
        <f t="shared" si="0"/>
        <v/>
      </c>
    </row>
    <row r="116" spans="1:8" ht="24" customHeight="1" x14ac:dyDescent="0.35">
      <c r="A116" s="1063" t="str">
        <f t="shared" si="0"/>
        <v/>
      </c>
    </row>
    <row r="117" spans="1:8" ht="24" customHeight="1" x14ac:dyDescent="0.35">
      <c r="A117" s="1063" t="str">
        <f t="shared" si="0"/>
        <v/>
      </c>
    </row>
    <row r="118" spans="1:8" ht="24" customHeight="1" x14ac:dyDescent="0.35">
      <c r="A118" s="1063" t="str">
        <f t="shared" si="0"/>
        <v/>
      </c>
    </row>
    <row r="119" spans="1:8" ht="24" customHeight="1" x14ac:dyDescent="0.35">
      <c r="A119" s="1063" t="str">
        <f t="shared" si="0"/>
        <v/>
      </c>
    </row>
    <row r="120" spans="1:8" ht="24" customHeight="1" x14ac:dyDescent="0.35">
      <c r="A120" s="1063" t="str">
        <f t="shared" si="0"/>
        <v/>
      </c>
    </row>
    <row r="121" spans="1:8" ht="24" customHeight="1" x14ac:dyDescent="0.35">
      <c r="A121" s="1063" t="str">
        <f t="shared" si="0"/>
        <v/>
      </c>
    </row>
    <row r="122" spans="1:8" ht="24" customHeight="1" x14ac:dyDescent="0.35">
      <c r="A122" s="1063" t="str">
        <f t="shared" si="0"/>
        <v/>
      </c>
    </row>
    <row r="123" spans="1:8" ht="24" customHeight="1" x14ac:dyDescent="0.35">
      <c r="A123" s="1063" t="str">
        <f t="shared" si="0"/>
        <v/>
      </c>
    </row>
    <row r="124" spans="1:8" ht="24" customHeight="1" x14ac:dyDescent="0.35">
      <c r="A124" s="1063" t="str">
        <f t="shared" si="0"/>
        <v/>
      </c>
    </row>
    <row r="125" spans="1:8" ht="24" customHeight="1" x14ac:dyDescent="0.35">
      <c r="A125" s="1063" t="str">
        <f t="shared" si="0"/>
        <v/>
      </c>
    </row>
    <row r="126" spans="1:8" ht="24" customHeight="1" x14ac:dyDescent="0.35">
      <c r="A126" s="1063" t="str">
        <f t="shared" si="0"/>
        <v/>
      </c>
    </row>
    <row r="127" spans="1:8" ht="24" customHeight="1" x14ac:dyDescent="0.35">
      <c r="A127" s="1063" t="str">
        <f t="shared" si="0"/>
        <v/>
      </c>
    </row>
    <row r="128" spans="1:8" ht="24" customHeight="1" x14ac:dyDescent="0.35">
      <c r="A128" s="1063" t="str">
        <f t="shared" si="0"/>
        <v/>
      </c>
    </row>
    <row r="129" spans="1:1" ht="24" customHeight="1" x14ac:dyDescent="0.35">
      <c r="A129" s="1063" t="str">
        <f t="shared" si="0"/>
        <v/>
      </c>
    </row>
    <row r="130" spans="1:1" ht="24" customHeight="1" x14ac:dyDescent="0.35">
      <c r="A130" s="1063" t="str">
        <f t="shared" si="0"/>
        <v/>
      </c>
    </row>
    <row r="131" spans="1:1" ht="24" customHeight="1" x14ac:dyDescent="0.35">
      <c r="A131" s="1063" t="str">
        <f t="shared" si="0"/>
        <v/>
      </c>
    </row>
    <row r="132" spans="1:1" ht="24" customHeight="1" x14ac:dyDescent="0.35">
      <c r="A132" s="1063" t="str">
        <f t="shared" si="0"/>
        <v/>
      </c>
    </row>
    <row r="133" spans="1:1" ht="24" customHeight="1" x14ac:dyDescent="0.35">
      <c r="A133" s="1063" t="str">
        <f t="shared" si="0"/>
        <v/>
      </c>
    </row>
    <row r="134" spans="1:1" ht="24" customHeight="1" x14ac:dyDescent="0.35">
      <c r="A134" s="1063" t="str">
        <f t="shared" si="0"/>
        <v/>
      </c>
    </row>
    <row r="135" spans="1:1" ht="24" customHeight="1" x14ac:dyDescent="0.35">
      <c r="A135" s="1063" t="str">
        <f t="shared" si="0"/>
        <v/>
      </c>
    </row>
    <row r="136" spans="1:1" ht="24" customHeight="1" x14ac:dyDescent="0.35">
      <c r="A136" s="1063" t="str">
        <f t="shared" si="0"/>
        <v/>
      </c>
    </row>
    <row r="137" spans="1:1" ht="24" customHeight="1" x14ac:dyDescent="0.35">
      <c r="A137" s="1063" t="str">
        <f t="shared" si="0"/>
        <v/>
      </c>
    </row>
    <row r="138" spans="1:1" ht="24" customHeight="1" x14ac:dyDescent="0.35">
      <c r="A138" s="1063" t="str">
        <f t="shared" si="0"/>
        <v/>
      </c>
    </row>
    <row r="139" spans="1:1" ht="24" customHeight="1" x14ac:dyDescent="0.35">
      <c r="A139" s="1063" t="str">
        <f t="shared" si="0"/>
        <v/>
      </c>
    </row>
    <row r="140" spans="1:1" ht="24" customHeight="1" x14ac:dyDescent="0.35">
      <c r="A140" s="1063" t="str">
        <f t="shared" si="0"/>
        <v/>
      </c>
    </row>
    <row r="141" spans="1:1" ht="24" customHeight="1" x14ac:dyDescent="0.35">
      <c r="A141" s="1063" t="str">
        <f t="shared" si="0"/>
        <v/>
      </c>
    </row>
    <row r="142" spans="1:1" ht="24" customHeight="1" x14ac:dyDescent="0.35">
      <c r="A142" s="1063" t="str">
        <f t="shared" si="0"/>
        <v/>
      </c>
    </row>
    <row r="143" spans="1:1" ht="24" customHeight="1" x14ac:dyDescent="0.35">
      <c r="A143" s="1063" t="str">
        <f t="shared" si="0"/>
        <v/>
      </c>
    </row>
    <row r="144" spans="1:1" ht="24" customHeight="1" x14ac:dyDescent="0.35">
      <c r="A144" s="1063" t="str">
        <f t="shared" si="0"/>
        <v/>
      </c>
    </row>
    <row r="145" spans="1:1" ht="24" customHeight="1" x14ac:dyDescent="0.35">
      <c r="A145" s="1063" t="str">
        <f t="shared" si="0"/>
        <v/>
      </c>
    </row>
    <row r="146" spans="1:1" ht="24" customHeight="1" x14ac:dyDescent="0.35">
      <c r="A146" s="1063" t="str">
        <f t="shared" si="0"/>
        <v/>
      </c>
    </row>
    <row r="147" spans="1:1" ht="24" customHeight="1" x14ac:dyDescent="0.35">
      <c r="A147" s="1063" t="str">
        <f t="shared" si="0"/>
        <v/>
      </c>
    </row>
  </sheetData>
  <hyperlinks>
    <hyperlink ref="A12" location="'II-4.1.1 '!A1" display="Cuadro Nº II-4.1.1"/>
    <hyperlink ref="A15" location="'II-4.2.1 '!A1" display="Cuadro Nº II-4.2.1"/>
    <hyperlink ref="A17" location="'II-4.2.2 '!A1" display="Cuadro Nº II-4.2.2"/>
    <hyperlink ref="A19" location="'II-4.2.3 '!A1" display="Cuadro Nº II-4.2.3"/>
    <hyperlink ref="A21" location="'II-4.2.4 '!A1" display="Cuadro Nº II-4.2.4"/>
    <hyperlink ref="A23" location="'II-4.2.5'!A1" display="Cuadro Nº II-4.2.5"/>
    <hyperlink ref="A25" location="'II-4.2.6'!A1" display="Cuadro Nº II-4.2.6"/>
    <hyperlink ref="A27" location="'II-4.2.7 '!A1" display="Cuadro Nº II-4.2.7"/>
    <hyperlink ref="A29" location="'II-4.2.8'!A1" display="Cuadro Nº II-4.2.8"/>
    <hyperlink ref="A31" location="'II-4.2.9 '!A1" display="Cuadro Nº II-4.2.9"/>
    <hyperlink ref="A33" location="'II-4.2.10'!A1" display="Cuadro Nº II-4.2.10"/>
    <hyperlink ref="A35" location="'II-4.2.11'!A1" display="Cuadro Nº II-4.2.11"/>
    <hyperlink ref="A38" location="'II-4.3.1 '!A1" display="Cuadro Nº II-4.3.1"/>
    <hyperlink ref="A40" location="'II-4.3.2'!A1" display="Cuadro Nº II-4.3.2"/>
    <hyperlink ref="A43" location="'II-4.4.1'!A1" display="Cuadro Nº II-4.4.1"/>
  </hyperlinks>
  <pageMargins left="0.7" right="0.7" top="0.75" bottom="0.75" header="0.51180555555555496" footer="0.51180555555555496"/>
  <pageSetup paperSize="9" firstPageNumber="0" orientation="portrait" useFirstPageNumber="1" horizontalDpi="300" verticalDpi="30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N59"/>
  <sheetViews>
    <sheetView showGridLines="0" showRowColHeaders="0" zoomScaleNormal="100" workbookViewId="0">
      <selection sqref="A1:G1"/>
    </sheetView>
  </sheetViews>
  <sheetFormatPr baseColWidth="10" defaultColWidth="7.3046875" defaultRowHeight="21" x14ac:dyDescent="0.35"/>
  <cols>
    <col min="1" max="1" width="12.07421875" customWidth="1"/>
    <col min="2" max="2" width="6.07421875" customWidth="1"/>
    <col min="3" max="3" width="8.4609375" customWidth="1"/>
    <col min="4" max="7" width="8" customWidth="1"/>
    <col min="8" max="8" width="6.765625" customWidth="1"/>
    <col min="9" max="10" width="8" customWidth="1"/>
    <col min="12" max="13" width="8" customWidth="1"/>
  </cols>
  <sheetData>
    <row r="1" spans="1:13" ht="29.25" customHeight="1" x14ac:dyDescent="0.35">
      <c r="A1" s="1460" t="s">
        <v>2511</v>
      </c>
      <c r="B1" s="1460"/>
      <c r="C1" s="1460"/>
      <c r="D1" s="1460"/>
      <c r="E1" s="1460"/>
      <c r="F1" s="1460"/>
      <c r="G1" s="1460"/>
      <c r="H1" s="1300" t="s">
        <v>45</v>
      </c>
      <c r="I1" s="1300"/>
      <c r="J1" s="1300"/>
      <c r="K1" s="420"/>
    </row>
    <row r="2" spans="1:13" ht="12.75" customHeight="1" x14ac:dyDescent="0.35">
      <c r="H2" s="1300"/>
      <c r="I2" s="1300"/>
      <c r="J2" s="1300"/>
      <c r="K2" s="420"/>
    </row>
    <row r="3" spans="1:13" ht="12.75" customHeight="1" x14ac:dyDescent="0.35">
      <c r="A3" s="411" t="s">
        <v>554</v>
      </c>
    </row>
    <row r="4" spans="1:13" ht="12.75" customHeight="1" x14ac:dyDescent="0.35">
      <c r="A4" s="102"/>
    </row>
    <row r="5" spans="1:13" ht="28.5" customHeight="1" x14ac:dyDescent="0.35">
      <c r="A5" s="1301" t="s">
        <v>569</v>
      </c>
      <c r="B5" s="1301"/>
      <c r="C5" s="1301"/>
      <c r="D5" s="1301"/>
      <c r="E5" s="1301"/>
      <c r="F5" s="1301"/>
      <c r="G5" s="1301"/>
      <c r="H5" s="1301"/>
      <c r="I5" s="1301"/>
      <c r="J5" s="1301"/>
      <c r="K5" s="1301"/>
    </row>
    <row r="6" spans="1:13" ht="15.75" customHeight="1" x14ac:dyDescent="0.35">
      <c r="A6" s="1420" t="s">
        <v>60</v>
      </c>
      <c r="B6" s="412"/>
      <c r="C6" s="1299" t="s">
        <v>125</v>
      </c>
      <c r="D6" s="1299"/>
      <c r="E6" s="1299"/>
      <c r="F6" s="1299"/>
      <c r="G6" s="1299"/>
      <c r="H6" s="1299"/>
      <c r="I6" s="1299"/>
      <c r="J6" s="1299"/>
      <c r="K6" s="1299"/>
      <c r="L6" s="1299"/>
      <c r="M6" s="1299"/>
    </row>
    <row r="7" spans="1:13" ht="15.75" customHeight="1" x14ac:dyDescent="0.35">
      <c r="A7" s="1420"/>
      <c r="B7" s="1421" t="s">
        <v>305</v>
      </c>
      <c r="C7" s="413"/>
      <c r="D7" s="1315" t="s">
        <v>2013</v>
      </c>
      <c r="E7" s="1315"/>
      <c r="F7" s="1315"/>
      <c r="G7" s="1315"/>
      <c r="H7" s="1315"/>
      <c r="I7" s="1315"/>
      <c r="J7" s="1315"/>
      <c r="K7" s="1315" t="s">
        <v>2512</v>
      </c>
      <c r="L7" s="1315"/>
      <c r="M7" s="1315"/>
    </row>
    <row r="8" spans="1:13" ht="15.75" customHeight="1" x14ac:dyDescent="0.35">
      <c r="A8" s="1420"/>
      <c r="B8" s="1421"/>
      <c r="C8" s="413"/>
      <c r="D8" s="1459" t="s">
        <v>62</v>
      </c>
      <c r="E8" s="1459"/>
      <c r="F8" s="1459"/>
      <c r="G8" s="1459"/>
      <c r="H8" s="1459"/>
      <c r="I8" s="1459"/>
      <c r="J8" s="1459"/>
      <c r="K8" s="1459"/>
      <c r="L8" s="427"/>
    </row>
    <row r="9" spans="1:13" ht="18" customHeight="1" x14ac:dyDescent="0.35">
      <c r="A9" s="1420"/>
      <c r="B9" s="1421"/>
      <c r="C9" s="1421" t="s">
        <v>410</v>
      </c>
      <c r="D9" s="1457" t="s">
        <v>411</v>
      </c>
      <c r="E9" s="1457"/>
      <c r="F9" s="1457"/>
      <c r="G9" s="1457"/>
      <c r="H9" s="1421" t="s">
        <v>412</v>
      </c>
      <c r="I9" s="1457" t="s">
        <v>413</v>
      </c>
      <c r="J9" s="1457"/>
      <c r="K9" s="1414" t="s">
        <v>570</v>
      </c>
      <c r="L9" s="428"/>
      <c r="M9" s="429"/>
    </row>
    <row r="10" spans="1:13" ht="21" customHeight="1" x14ac:dyDescent="0.35">
      <c r="A10" s="1420"/>
      <c r="B10" s="1421"/>
      <c r="C10" s="1421"/>
      <c r="D10" s="1457"/>
      <c r="E10" s="1457"/>
      <c r="F10" s="1457"/>
      <c r="G10" s="1457"/>
      <c r="H10" s="1421"/>
      <c r="I10" s="1457"/>
      <c r="J10" s="1457"/>
      <c r="K10" s="1414"/>
      <c r="L10" s="1418" t="s">
        <v>427</v>
      </c>
      <c r="M10" s="1418"/>
    </row>
    <row r="11" spans="1:13" ht="12.75" customHeight="1" x14ac:dyDescent="0.35">
      <c r="A11" s="1420"/>
      <c r="B11" s="1421"/>
      <c r="C11" s="1421"/>
      <c r="D11" s="1458" t="s">
        <v>417</v>
      </c>
      <c r="E11" s="1458"/>
      <c r="F11" s="1419" t="s">
        <v>418</v>
      </c>
      <c r="G11" s="1419"/>
      <c r="H11" s="1421"/>
      <c r="I11" s="1457"/>
      <c r="J11" s="1457"/>
      <c r="K11" s="1414"/>
      <c r="L11" s="1418"/>
      <c r="M11" s="1418"/>
    </row>
    <row r="12" spans="1:13" ht="12.75" customHeight="1" x14ac:dyDescent="0.35">
      <c r="A12" s="1420"/>
      <c r="B12" s="1421"/>
      <c r="C12" s="1421"/>
      <c r="D12" s="1458"/>
      <c r="E12" s="1458"/>
      <c r="F12" s="1419"/>
      <c r="G12" s="1419"/>
      <c r="H12" s="1421"/>
      <c r="I12" s="1457"/>
      <c r="J12" s="1457"/>
      <c r="K12" s="1414"/>
      <c r="L12" s="1418"/>
      <c r="M12" s="1418"/>
    </row>
    <row r="13" spans="1:13" ht="12.75" customHeight="1" x14ac:dyDescent="0.35">
      <c r="A13" s="1420"/>
      <c r="B13" s="1421"/>
      <c r="C13" s="1421"/>
      <c r="D13" s="1458"/>
      <c r="E13" s="1458"/>
      <c r="F13" s="1419"/>
      <c r="G13" s="1419"/>
      <c r="H13" s="1421"/>
      <c r="I13" s="1457"/>
      <c r="J13" s="1457"/>
      <c r="K13" s="1414"/>
      <c r="L13" s="1418"/>
      <c r="M13" s="1418"/>
    </row>
    <row r="14" spans="1:13" ht="38.25" customHeight="1" x14ac:dyDescent="0.35">
      <c r="A14" s="1420"/>
      <c r="B14" s="1421"/>
      <c r="C14" s="1421"/>
      <c r="D14" s="414" t="s">
        <v>571</v>
      </c>
      <c r="E14" s="414" t="s">
        <v>420</v>
      </c>
      <c r="F14" s="414" t="s">
        <v>571</v>
      </c>
      <c r="G14" s="414" t="s">
        <v>420</v>
      </c>
      <c r="H14" s="1421"/>
      <c r="I14" s="414" t="s">
        <v>571</v>
      </c>
      <c r="J14" s="414" t="s">
        <v>420</v>
      </c>
      <c r="K14" s="1414"/>
      <c r="L14" s="414" t="s">
        <v>427</v>
      </c>
      <c r="M14" s="414" t="s">
        <v>421</v>
      </c>
    </row>
    <row r="15" spans="1:13" ht="12.75" customHeight="1" x14ac:dyDescent="0.35">
      <c r="A15" s="223" t="s">
        <v>61</v>
      </c>
      <c r="B15" s="415">
        <f t="shared" ref="B15:B35" si="0">C15+H15+K15</f>
        <v>650</v>
      </c>
      <c r="C15" s="415">
        <f>SUM(D15:G15)</f>
        <v>315</v>
      </c>
      <c r="D15" s="415">
        <f>D16+D17</f>
        <v>45</v>
      </c>
      <c r="E15" s="415">
        <f>E16+E17</f>
        <v>173</v>
      </c>
      <c r="F15" s="415">
        <f>F16+F17</f>
        <v>37</v>
      </c>
      <c r="G15" s="415">
        <f>G16+G17</f>
        <v>60</v>
      </c>
      <c r="H15" s="415">
        <f t="shared" ref="H15:H35" si="1">SUM(I15:J15)</f>
        <v>173</v>
      </c>
      <c r="I15" s="415">
        <f>I16+I17</f>
        <v>8</v>
      </c>
      <c r="J15" s="415">
        <f>J16+J17</f>
        <v>165</v>
      </c>
      <c r="K15" s="415">
        <f t="shared" ref="K15:K35" si="2">L15+M15</f>
        <v>162</v>
      </c>
      <c r="L15" s="415">
        <f>L16+L17</f>
        <v>134</v>
      </c>
      <c r="M15" s="415">
        <f>M16+M17</f>
        <v>28</v>
      </c>
    </row>
    <row r="16" spans="1:13" ht="12.75" customHeight="1" x14ac:dyDescent="0.35">
      <c r="A16" s="416" t="s">
        <v>70</v>
      </c>
      <c r="B16" s="415">
        <f t="shared" si="0"/>
        <v>202</v>
      </c>
      <c r="C16" s="415">
        <f>SUM(D16:G16)</f>
        <v>67</v>
      </c>
      <c r="D16" s="417">
        <v>18</v>
      </c>
      <c r="E16" s="417">
        <v>21</v>
      </c>
      <c r="F16" s="424">
        <v>15</v>
      </c>
      <c r="G16" s="424">
        <v>13</v>
      </c>
      <c r="H16" s="415">
        <f t="shared" si="1"/>
        <v>99</v>
      </c>
      <c r="I16" s="424">
        <v>5</v>
      </c>
      <c r="J16" s="424">
        <v>94</v>
      </c>
      <c r="K16" s="415">
        <f t="shared" si="2"/>
        <v>36</v>
      </c>
      <c r="L16" s="424">
        <v>31</v>
      </c>
      <c r="M16" s="424">
        <v>5</v>
      </c>
    </row>
    <row r="17" spans="1:13" ht="12.75" customHeight="1" x14ac:dyDescent="0.35">
      <c r="A17" s="418" t="s">
        <v>71</v>
      </c>
      <c r="B17" s="415">
        <f t="shared" si="0"/>
        <v>448</v>
      </c>
      <c r="C17" s="415">
        <f>SUM(C18:C35)</f>
        <v>248</v>
      </c>
      <c r="D17" s="419">
        <f>SUM(D18:D35)</f>
        <v>27</v>
      </c>
      <c r="E17" s="419">
        <f>SUM(E18:E35)</f>
        <v>152</v>
      </c>
      <c r="F17" s="419">
        <f>SUM(F18:F35)</f>
        <v>22</v>
      </c>
      <c r="G17" s="425">
        <f>SUM(G18:G35)</f>
        <v>47</v>
      </c>
      <c r="H17" s="415">
        <f t="shared" si="1"/>
        <v>74</v>
      </c>
      <c r="I17" s="419">
        <f>SUM(I18:I35)</f>
        <v>3</v>
      </c>
      <c r="J17" s="419">
        <f>SUM(J18:J35)</f>
        <v>71</v>
      </c>
      <c r="K17" s="415">
        <f t="shared" si="2"/>
        <v>126</v>
      </c>
      <c r="L17" s="419">
        <f>SUM(L18:L35)</f>
        <v>103</v>
      </c>
      <c r="M17" s="419">
        <f>SUM(M18:M35)</f>
        <v>23</v>
      </c>
    </row>
    <row r="18" spans="1:13" ht="12.75" customHeight="1" x14ac:dyDescent="0.35">
      <c r="A18" s="418" t="s">
        <v>72</v>
      </c>
      <c r="B18" s="415">
        <f t="shared" si="0"/>
        <v>19</v>
      </c>
      <c r="C18" s="415">
        <f t="shared" ref="C18:C35" si="3">SUM(D18:G18)</f>
        <v>12</v>
      </c>
      <c r="D18" s="419">
        <v>2</v>
      </c>
      <c r="E18" s="419">
        <v>8</v>
      </c>
      <c r="F18" s="419">
        <v>1</v>
      </c>
      <c r="G18" s="419">
        <v>1</v>
      </c>
      <c r="H18" s="415">
        <f t="shared" si="1"/>
        <v>1</v>
      </c>
      <c r="I18" s="419">
        <v>0</v>
      </c>
      <c r="J18" s="419">
        <v>1</v>
      </c>
      <c r="K18" s="415">
        <f t="shared" si="2"/>
        <v>6</v>
      </c>
      <c r="L18" s="419">
        <v>4</v>
      </c>
      <c r="M18" s="419">
        <v>2</v>
      </c>
    </row>
    <row r="19" spans="1:13" ht="12.75" customHeight="1" x14ac:dyDescent="0.35">
      <c r="A19" s="418" t="s">
        <v>73</v>
      </c>
      <c r="B19" s="415">
        <f t="shared" si="0"/>
        <v>107</v>
      </c>
      <c r="C19" s="415">
        <f t="shared" si="3"/>
        <v>59</v>
      </c>
      <c r="D19" s="419">
        <v>8</v>
      </c>
      <c r="E19" s="419">
        <v>32</v>
      </c>
      <c r="F19" s="419">
        <v>5</v>
      </c>
      <c r="G19" s="426">
        <v>14</v>
      </c>
      <c r="H19" s="415">
        <f t="shared" si="1"/>
        <v>23</v>
      </c>
      <c r="I19" s="419">
        <v>1</v>
      </c>
      <c r="J19" s="419">
        <v>22</v>
      </c>
      <c r="K19" s="415">
        <f t="shared" si="2"/>
        <v>25</v>
      </c>
      <c r="L19" s="419">
        <v>20</v>
      </c>
      <c r="M19" s="419">
        <v>5</v>
      </c>
    </row>
    <row r="20" spans="1:13" ht="12.75" customHeight="1" x14ac:dyDescent="0.35">
      <c r="A20" s="418" t="s">
        <v>74</v>
      </c>
      <c r="B20" s="415">
        <f t="shared" si="0"/>
        <v>18</v>
      </c>
      <c r="C20" s="415">
        <f t="shared" si="3"/>
        <v>9</v>
      </c>
      <c r="D20" s="419">
        <v>0</v>
      </c>
      <c r="E20" s="419">
        <v>7</v>
      </c>
      <c r="F20" s="419">
        <v>0</v>
      </c>
      <c r="G20" s="425">
        <v>2</v>
      </c>
      <c r="H20" s="415">
        <f t="shared" si="1"/>
        <v>3</v>
      </c>
      <c r="I20" s="419">
        <v>0</v>
      </c>
      <c r="J20" s="419">
        <v>3</v>
      </c>
      <c r="K20" s="415">
        <f t="shared" si="2"/>
        <v>6</v>
      </c>
      <c r="L20" s="419">
        <v>6</v>
      </c>
      <c r="M20" s="419">
        <v>0</v>
      </c>
    </row>
    <row r="21" spans="1:13" ht="12.75" customHeight="1" x14ac:dyDescent="0.35">
      <c r="A21" s="418" t="s">
        <v>422</v>
      </c>
      <c r="B21" s="415">
        <f t="shared" si="0"/>
        <v>32</v>
      </c>
      <c r="C21" s="415">
        <f t="shared" si="3"/>
        <v>20</v>
      </c>
      <c r="D21" s="419">
        <v>2</v>
      </c>
      <c r="E21" s="419">
        <v>10</v>
      </c>
      <c r="F21" s="419">
        <v>3</v>
      </c>
      <c r="G21" s="419">
        <v>5</v>
      </c>
      <c r="H21" s="415">
        <f t="shared" si="1"/>
        <v>1</v>
      </c>
      <c r="I21" s="419">
        <v>0</v>
      </c>
      <c r="J21" s="419">
        <v>1</v>
      </c>
      <c r="K21" s="415">
        <f t="shared" si="2"/>
        <v>11</v>
      </c>
      <c r="L21" s="419">
        <v>9</v>
      </c>
      <c r="M21" s="419">
        <v>2</v>
      </c>
    </row>
    <row r="22" spans="1:13" ht="12.75" customHeight="1" x14ac:dyDescent="0.35">
      <c r="A22" s="418" t="s">
        <v>76</v>
      </c>
      <c r="B22" s="415">
        <f t="shared" si="0"/>
        <v>16</v>
      </c>
      <c r="C22" s="415">
        <f t="shared" si="3"/>
        <v>9</v>
      </c>
      <c r="D22" s="419">
        <v>1</v>
      </c>
      <c r="E22" s="419">
        <v>5</v>
      </c>
      <c r="F22" s="419">
        <v>1</v>
      </c>
      <c r="G22" s="426">
        <v>2</v>
      </c>
      <c r="H22" s="415">
        <f t="shared" si="1"/>
        <v>2</v>
      </c>
      <c r="I22" s="419">
        <v>0</v>
      </c>
      <c r="J22" s="419">
        <v>2</v>
      </c>
      <c r="K22" s="415">
        <f t="shared" si="2"/>
        <v>5</v>
      </c>
      <c r="L22" s="419">
        <v>4</v>
      </c>
      <c r="M22" s="419">
        <v>1</v>
      </c>
    </row>
    <row r="23" spans="1:13" ht="12.75" customHeight="1" x14ac:dyDescent="0.35">
      <c r="A23" s="418" t="s">
        <v>423</v>
      </c>
      <c r="B23" s="415">
        <f t="shared" si="0"/>
        <v>9</v>
      </c>
      <c r="C23" s="415">
        <f t="shared" si="3"/>
        <v>4</v>
      </c>
      <c r="D23" s="419">
        <v>0</v>
      </c>
      <c r="E23" s="419">
        <v>2</v>
      </c>
      <c r="F23" s="419">
        <v>1</v>
      </c>
      <c r="G23" s="425">
        <v>1</v>
      </c>
      <c r="H23" s="415">
        <f t="shared" si="1"/>
        <v>2</v>
      </c>
      <c r="I23" s="419">
        <v>0</v>
      </c>
      <c r="J23" s="419">
        <v>2</v>
      </c>
      <c r="K23" s="415">
        <f t="shared" si="2"/>
        <v>3</v>
      </c>
      <c r="L23" s="419">
        <v>2</v>
      </c>
      <c r="M23" s="419">
        <v>1</v>
      </c>
    </row>
    <row r="24" spans="1:13" ht="12.75" customHeight="1" x14ac:dyDescent="0.35">
      <c r="A24" s="418" t="s">
        <v>78</v>
      </c>
      <c r="B24" s="415">
        <f t="shared" si="0"/>
        <v>17</v>
      </c>
      <c r="C24" s="415">
        <f t="shared" si="3"/>
        <v>12</v>
      </c>
      <c r="D24" s="419">
        <v>1</v>
      </c>
      <c r="E24" s="419">
        <v>9</v>
      </c>
      <c r="F24" s="419">
        <v>1</v>
      </c>
      <c r="G24" s="419">
        <v>1</v>
      </c>
      <c r="H24" s="415">
        <f t="shared" si="1"/>
        <v>2</v>
      </c>
      <c r="I24" s="419">
        <v>0</v>
      </c>
      <c r="J24" s="419">
        <v>2</v>
      </c>
      <c r="K24" s="415">
        <f t="shared" si="2"/>
        <v>3</v>
      </c>
      <c r="L24" s="419">
        <v>2</v>
      </c>
      <c r="M24" s="419">
        <v>1</v>
      </c>
    </row>
    <row r="25" spans="1:13" ht="12.75" customHeight="1" x14ac:dyDescent="0.35">
      <c r="A25" s="418" t="s">
        <v>79</v>
      </c>
      <c r="B25" s="415">
        <f t="shared" si="0"/>
        <v>12</v>
      </c>
      <c r="C25" s="415">
        <f t="shared" si="3"/>
        <v>8</v>
      </c>
      <c r="D25" s="419">
        <v>0</v>
      </c>
      <c r="E25" s="419">
        <v>7</v>
      </c>
      <c r="F25" s="419">
        <v>1</v>
      </c>
      <c r="G25" s="426">
        <v>0</v>
      </c>
      <c r="H25" s="415">
        <f t="shared" si="1"/>
        <v>0</v>
      </c>
      <c r="I25" s="419">
        <v>0</v>
      </c>
      <c r="J25" s="419">
        <v>0</v>
      </c>
      <c r="K25" s="415">
        <f t="shared" si="2"/>
        <v>4</v>
      </c>
      <c r="L25" s="419">
        <v>3</v>
      </c>
      <c r="M25" s="419">
        <v>1</v>
      </c>
    </row>
    <row r="26" spans="1:13" ht="12.75" customHeight="1" x14ac:dyDescent="0.35">
      <c r="A26" s="418" t="s">
        <v>80</v>
      </c>
      <c r="B26" s="415">
        <f t="shared" si="0"/>
        <v>37</v>
      </c>
      <c r="C26" s="415">
        <f t="shared" si="3"/>
        <v>15</v>
      </c>
      <c r="D26" s="419">
        <v>1</v>
      </c>
      <c r="E26" s="419">
        <v>9</v>
      </c>
      <c r="F26" s="419">
        <v>1</v>
      </c>
      <c r="G26" s="419">
        <v>4</v>
      </c>
      <c r="H26" s="415">
        <f t="shared" si="1"/>
        <v>14</v>
      </c>
      <c r="I26" s="419">
        <v>1</v>
      </c>
      <c r="J26" s="419">
        <v>13</v>
      </c>
      <c r="K26" s="415">
        <f t="shared" si="2"/>
        <v>8</v>
      </c>
      <c r="L26" s="419">
        <v>8</v>
      </c>
      <c r="M26" s="419">
        <v>0</v>
      </c>
    </row>
    <row r="27" spans="1:13" ht="12.75" customHeight="1" x14ac:dyDescent="0.35">
      <c r="A27" s="418" t="s">
        <v>81</v>
      </c>
      <c r="B27" s="415">
        <f t="shared" si="0"/>
        <v>27</v>
      </c>
      <c r="C27" s="415">
        <f t="shared" si="3"/>
        <v>13</v>
      </c>
      <c r="D27" s="419">
        <v>3</v>
      </c>
      <c r="E27" s="419">
        <v>8</v>
      </c>
      <c r="F27" s="419">
        <v>1</v>
      </c>
      <c r="G27" s="419">
        <v>1</v>
      </c>
      <c r="H27" s="415">
        <f t="shared" si="1"/>
        <v>3</v>
      </c>
      <c r="I27" s="419">
        <v>0</v>
      </c>
      <c r="J27" s="419">
        <v>3</v>
      </c>
      <c r="K27" s="415">
        <f t="shared" si="2"/>
        <v>11</v>
      </c>
      <c r="L27" s="419">
        <v>7</v>
      </c>
      <c r="M27" s="419">
        <v>4</v>
      </c>
    </row>
    <row r="28" spans="1:13" ht="12.75" customHeight="1" x14ac:dyDescent="0.35">
      <c r="A28" s="418" t="s">
        <v>82</v>
      </c>
      <c r="B28" s="415">
        <f t="shared" si="0"/>
        <v>15</v>
      </c>
      <c r="C28" s="415">
        <f t="shared" si="3"/>
        <v>9</v>
      </c>
      <c r="D28" s="419">
        <v>1</v>
      </c>
      <c r="E28" s="419">
        <v>5</v>
      </c>
      <c r="F28" s="419">
        <v>1</v>
      </c>
      <c r="G28" s="426">
        <v>2</v>
      </c>
      <c r="H28" s="415">
        <f t="shared" si="1"/>
        <v>3</v>
      </c>
      <c r="I28" s="419">
        <v>0</v>
      </c>
      <c r="J28" s="419">
        <v>3</v>
      </c>
      <c r="K28" s="415">
        <f t="shared" si="2"/>
        <v>3</v>
      </c>
      <c r="L28" s="419">
        <v>3</v>
      </c>
      <c r="M28" s="419">
        <v>0</v>
      </c>
    </row>
    <row r="29" spans="1:13" ht="12.75" customHeight="1" x14ac:dyDescent="0.35">
      <c r="A29" s="418" t="s">
        <v>83</v>
      </c>
      <c r="B29" s="415">
        <f t="shared" si="0"/>
        <v>21</v>
      </c>
      <c r="C29" s="415">
        <f t="shared" si="3"/>
        <v>12</v>
      </c>
      <c r="D29" s="419">
        <v>2</v>
      </c>
      <c r="E29" s="419">
        <v>7</v>
      </c>
      <c r="F29" s="419">
        <v>1</v>
      </c>
      <c r="G29" s="425">
        <v>2</v>
      </c>
      <c r="H29" s="415">
        <f t="shared" si="1"/>
        <v>2</v>
      </c>
      <c r="I29" s="419">
        <v>0</v>
      </c>
      <c r="J29" s="419">
        <v>2</v>
      </c>
      <c r="K29" s="415">
        <f t="shared" si="2"/>
        <v>7</v>
      </c>
      <c r="L29" s="419">
        <v>5</v>
      </c>
      <c r="M29" s="419">
        <v>2</v>
      </c>
    </row>
    <row r="30" spans="1:13" ht="12.75" customHeight="1" x14ac:dyDescent="0.35">
      <c r="A30" s="418" t="s">
        <v>84</v>
      </c>
      <c r="B30" s="415">
        <f t="shared" si="0"/>
        <v>18</v>
      </c>
      <c r="C30" s="415">
        <f t="shared" si="3"/>
        <v>12</v>
      </c>
      <c r="D30" s="419">
        <v>1</v>
      </c>
      <c r="E30" s="419">
        <v>7</v>
      </c>
      <c r="F30" s="419">
        <v>1</v>
      </c>
      <c r="G30" s="425">
        <v>3</v>
      </c>
      <c r="H30" s="415">
        <f t="shared" si="1"/>
        <v>1</v>
      </c>
      <c r="I30" s="419">
        <v>0</v>
      </c>
      <c r="J30" s="419">
        <v>1</v>
      </c>
      <c r="K30" s="415">
        <f t="shared" si="2"/>
        <v>5</v>
      </c>
      <c r="L30" s="419">
        <v>5</v>
      </c>
      <c r="M30" s="419">
        <v>0</v>
      </c>
    </row>
    <row r="31" spans="1:13" ht="12.75" customHeight="1" x14ac:dyDescent="0.35">
      <c r="A31" s="418" t="s">
        <v>85</v>
      </c>
      <c r="B31" s="415">
        <f t="shared" si="0"/>
        <v>25</v>
      </c>
      <c r="C31" s="415">
        <f t="shared" si="3"/>
        <v>13</v>
      </c>
      <c r="D31" s="419">
        <v>1</v>
      </c>
      <c r="E31" s="419">
        <v>10</v>
      </c>
      <c r="F31" s="419">
        <v>1</v>
      </c>
      <c r="G31" s="425">
        <v>1</v>
      </c>
      <c r="H31" s="415">
        <f t="shared" si="1"/>
        <v>6</v>
      </c>
      <c r="I31" s="419">
        <v>0</v>
      </c>
      <c r="J31" s="419">
        <v>6</v>
      </c>
      <c r="K31" s="415">
        <f t="shared" si="2"/>
        <v>6</v>
      </c>
      <c r="L31" s="419">
        <v>4</v>
      </c>
      <c r="M31" s="419">
        <v>2</v>
      </c>
    </row>
    <row r="32" spans="1:13" ht="12.75" customHeight="1" x14ac:dyDescent="0.35">
      <c r="A32" s="418" t="s">
        <v>86</v>
      </c>
      <c r="B32" s="415">
        <f t="shared" si="0"/>
        <v>23</v>
      </c>
      <c r="C32" s="415">
        <f t="shared" si="3"/>
        <v>13</v>
      </c>
      <c r="D32" s="419">
        <v>1</v>
      </c>
      <c r="E32" s="419">
        <v>7</v>
      </c>
      <c r="F32" s="419">
        <v>1</v>
      </c>
      <c r="G32" s="425">
        <v>4</v>
      </c>
      <c r="H32" s="415">
        <f t="shared" si="1"/>
        <v>3</v>
      </c>
      <c r="I32" s="419">
        <v>0</v>
      </c>
      <c r="J32" s="419">
        <v>3</v>
      </c>
      <c r="K32" s="415">
        <f t="shared" si="2"/>
        <v>7</v>
      </c>
      <c r="L32" s="419">
        <v>7</v>
      </c>
      <c r="M32" s="419">
        <v>0</v>
      </c>
    </row>
    <row r="33" spans="1:14" ht="13.5" customHeight="1" x14ac:dyDescent="0.35">
      <c r="A33" s="418" t="s">
        <v>87</v>
      </c>
      <c r="B33" s="415">
        <f t="shared" si="0"/>
        <v>17</v>
      </c>
      <c r="C33" s="415">
        <f t="shared" si="3"/>
        <v>10</v>
      </c>
      <c r="D33" s="419">
        <v>1</v>
      </c>
      <c r="E33" s="419">
        <v>5</v>
      </c>
      <c r="F33" s="419">
        <v>1</v>
      </c>
      <c r="G33" s="425">
        <v>3</v>
      </c>
      <c r="H33" s="415">
        <f t="shared" si="1"/>
        <v>1</v>
      </c>
      <c r="I33" s="419">
        <v>0</v>
      </c>
      <c r="J33" s="419">
        <v>1</v>
      </c>
      <c r="K33" s="415">
        <f t="shared" si="2"/>
        <v>6</v>
      </c>
      <c r="L33" s="419">
        <v>6</v>
      </c>
      <c r="M33" s="419">
        <v>0</v>
      </c>
      <c r="N33" s="430"/>
    </row>
    <row r="34" spans="1:14" ht="12.75" customHeight="1" x14ac:dyDescent="0.35">
      <c r="A34" s="418" t="s">
        <v>88</v>
      </c>
      <c r="B34" s="415">
        <f t="shared" si="0"/>
        <v>23</v>
      </c>
      <c r="C34" s="415">
        <f t="shared" si="3"/>
        <v>12</v>
      </c>
      <c r="D34" s="419">
        <v>1</v>
      </c>
      <c r="E34" s="419">
        <v>10</v>
      </c>
      <c r="F34" s="419">
        <v>0</v>
      </c>
      <c r="G34" s="425">
        <v>1</v>
      </c>
      <c r="H34" s="415">
        <f t="shared" si="1"/>
        <v>5</v>
      </c>
      <c r="I34" s="419">
        <v>1</v>
      </c>
      <c r="J34" s="419">
        <v>4</v>
      </c>
      <c r="K34" s="415">
        <f t="shared" si="2"/>
        <v>6</v>
      </c>
      <c r="L34" s="419">
        <v>4</v>
      </c>
      <c r="M34" s="419">
        <v>2</v>
      </c>
    </row>
    <row r="35" spans="1:14" ht="12.75" customHeight="1" x14ac:dyDescent="0.35">
      <c r="A35" s="418" t="s">
        <v>89</v>
      </c>
      <c r="B35" s="415">
        <f t="shared" si="0"/>
        <v>12</v>
      </c>
      <c r="C35" s="415">
        <f t="shared" si="3"/>
        <v>6</v>
      </c>
      <c r="D35" s="419">
        <v>1</v>
      </c>
      <c r="E35" s="419">
        <v>4</v>
      </c>
      <c r="F35" s="419">
        <v>1</v>
      </c>
      <c r="G35" s="425">
        <v>0</v>
      </c>
      <c r="H35" s="415">
        <f t="shared" si="1"/>
        <v>2</v>
      </c>
      <c r="I35" s="419">
        <v>0</v>
      </c>
      <c r="J35" s="419">
        <v>2</v>
      </c>
      <c r="K35" s="415">
        <f t="shared" si="2"/>
        <v>4</v>
      </c>
      <c r="L35" s="419">
        <v>4</v>
      </c>
      <c r="M35" s="419">
        <v>0</v>
      </c>
    </row>
    <row r="36" spans="1:14" ht="12.75" customHeight="1" x14ac:dyDescent="0.35">
      <c r="G36" s="82"/>
    </row>
    <row r="37" spans="1:14" ht="0.75" customHeight="1" x14ac:dyDescent="0.35">
      <c r="A37" s="420" t="s">
        <v>424</v>
      </c>
    </row>
    <row r="38" spans="1:14" ht="39" customHeight="1" x14ac:dyDescent="0.35">
      <c r="A38" s="1349" t="s">
        <v>572</v>
      </c>
      <c r="B38" s="1349"/>
      <c r="C38" s="1349"/>
      <c r="D38" s="1349"/>
      <c r="E38" s="1349"/>
      <c r="F38" s="1349"/>
      <c r="G38" s="1349"/>
      <c r="H38" s="1349"/>
      <c r="I38" s="1349"/>
      <c r="J38" s="1349"/>
      <c r="K38" s="1349"/>
      <c r="L38" s="1349"/>
      <c r="M38" s="1349"/>
    </row>
    <row r="39" spans="1:14" ht="12.75" customHeight="1" x14ac:dyDescent="0.35">
      <c r="A39" s="1349" t="s">
        <v>2528</v>
      </c>
      <c r="B39" s="1349"/>
      <c r="C39" s="1349"/>
      <c r="D39" s="1349"/>
      <c r="E39" s="1349"/>
      <c r="F39" s="1349"/>
      <c r="G39" s="1349"/>
      <c r="H39" s="1349"/>
      <c r="I39" s="1349"/>
      <c r="J39" s="1349"/>
      <c r="K39" s="1349"/>
      <c r="L39" s="1349"/>
      <c r="M39" s="1349"/>
    </row>
    <row r="40" spans="1:14" ht="12.75" customHeight="1" x14ac:dyDescent="0.35">
      <c r="A40" s="1349"/>
      <c r="B40" s="1349"/>
      <c r="C40" s="1349"/>
      <c r="D40" s="1349"/>
      <c r="E40" s="1349"/>
      <c r="F40" s="1349"/>
      <c r="G40" s="1349"/>
      <c r="H40" s="1349"/>
      <c r="I40" s="1349"/>
      <c r="J40" s="1349"/>
      <c r="K40" s="1349"/>
      <c r="L40" s="1349"/>
      <c r="M40" s="1349"/>
    </row>
    <row r="41" spans="1:14" ht="12.75" customHeight="1" x14ac:dyDescent="0.35">
      <c r="B41" s="24"/>
    </row>
    <row r="42" spans="1:14" ht="12.75" customHeight="1" x14ac:dyDescent="0.35">
      <c r="A42" s="421"/>
      <c r="B42" s="24"/>
    </row>
    <row r="43" spans="1:14" ht="12.75" customHeight="1" x14ac:dyDescent="0.35">
      <c r="A43" s="421"/>
      <c r="B43" s="24"/>
    </row>
    <row r="44" spans="1:14" ht="12.75" customHeight="1" x14ac:dyDescent="0.35">
      <c r="A44" s="421"/>
      <c r="B44" s="24"/>
    </row>
    <row r="45" spans="1:14" ht="12.75" customHeight="1" x14ac:dyDescent="0.35">
      <c r="A45" s="421"/>
      <c r="B45" s="24"/>
    </row>
    <row r="46" spans="1:14" ht="12.75" customHeight="1" x14ac:dyDescent="0.35">
      <c r="A46" s="421"/>
      <c r="B46" s="24"/>
    </row>
    <row r="47" spans="1:14" ht="12.75" customHeight="1" x14ac:dyDescent="0.35">
      <c r="A47" s="421"/>
      <c r="B47" s="24"/>
    </row>
    <row r="48" spans="1:14" ht="12.75" customHeight="1" x14ac:dyDescent="0.35">
      <c r="A48" s="421"/>
      <c r="B48" s="24"/>
    </row>
    <row r="49" spans="1:2" ht="12.75" customHeight="1" x14ac:dyDescent="0.35">
      <c r="A49" s="421"/>
      <c r="B49" s="24"/>
    </row>
    <row r="50" spans="1:2" ht="12.75" customHeight="1" x14ac:dyDescent="0.35">
      <c r="A50" s="421"/>
      <c r="B50" s="24"/>
    </row>
    <row r="51" spans="1:2" ht="12.75" customHeight="1" x14ac:dyDescent="0.35">
      <c r="A51" s="421"/>
      <c r="B51" s="24"/>
    </row>
    <row r="52" spans="1:2" ht="12.75" customHeight="1" x14ac:dyDescent="0.35">
      <c r="A52" s="421"/>
      <c r="B52" s="24"/>
    </row>
    <row r="53" spans="1:2" ht="12.75" customHeight="1" x14ac:dyDescent="0.35">
      <c r="A53" s="421"/>
      <c r="B53" s="24"/>
    </row>
    <row r="54" spans="1:2" ht="12.75" customHeight="1" x14ac:dyDescent="0.35">
      <c r="A54" s="421"/>
      <c r="B54" s="364"/>
    </row>
    <row r="55" spans="1:2" ht="12.75" customHeight="1" x14ac:dyDescent="0.35">
      <c r="A55" s="422"/>
      <c r="B55" s="364"/>
    </row>
    <row r="56" spans="1:2" ht="12.75" customHeight="1" x14ac:dyDescent="0.35">
      <c r="A56" s="422"/>
      <c r="B56" s="364"/>
    </row>
    <row r="57" spans="1:2" ht="12.75" customHeight="1" x14ac:dyDescent="0.35">
      <c r="A57" s="422"/>
      <c r="B57" s="364"/>
    </row>
    <row r="58" spans="1:2" ht="12.75" customHeight="1" x14ac:dyDescent="0.35">
      <c r="A58" s="422"/>
      <c r="B58" s="364"/>
    </row>
    <row r="59" spans="1:2" ht="12.75" customHeight="1" x14ac:dyDescent="0.35">
      <c r="A59" s="422"/>
      <c r="B59" s="364"/>
    </row>
  </sheetData>
  <mergeCells count="19">
    <mergeCell ref="H1:J2"/>
    <mergeCell ref="D9:G10"/>
    <mergeCell ref="I9:J13"/>
    <mergeCell ref="L10:M13"/>
    <mergeCell ref="D11:E13"/>
    <mergeCell ref="F11:G13"/>
    <mergeCell ref="H9:H14"/>
    <mergeCell ref="K9:K14"/>
    <mergeCell ref="A5:K5"/>
    <mergeCell ref="C6:M6"/>
    <mergeCell ref="D7:J7"/>
    <mergeCell ref="K7:M7"/>
    <mergeCell ref="D8:K8"/>
    <mergeCell ref="A1:G1"/>
    <mergeCell ref="A39:M40"/>
    <mergeCell ref="A38:M38"/>
    <mergeCell ref="A6:A14"/>
    <mergeCell ref="B7:B14"/>
    <mergeCell ref="C9:C14"/>
  </mergeCells>
  <pageMargins left="0.59027777777777801" right="0.59027777777777801" top="0.98402777777777795" bottom="0.98402777777777795" header="0.51180555555555496" footer="0.51180555555555496"/>
  <pageSetup paperSize="9" firstPageNumber="0" orientation="portrait" useFirstPageNumber="1" horizontalDpi="300" verticalDpi="30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I45"/>
  <sheetViews>
    <sheetView showGridLines="0" showRowColHeaders="0" zoomScaleNormal="100" workbookViewId="0"/>
  </sheetViews>
  <sheetFormatPr baseColWidth="10" defaultColWidth="7.3046875" defaultRowHeight="21" x14ac:dyDescent="0.35"/>
  <cols>
    <col min="1" max="1" width="19.4609375" customWidth="1"/>
    <col min="2" max="2" width="6" customWidth="1"/>
    <col min="3" max="3" width="7.921875" customWidth="1"/>
    <col min="4" max="4" width="4.921875" customWidth="1"/>
    <col min="5" max="5" width="5.69140625" customWidth="1"/>
    <col min="7" max="7" width="8.4609375" customWidth="1"/>
  </cols>
  <sheetData>
    <row r="1" spans="1:9" ht="19.5" customHeight="1" x14ac:dyDescent="0.35">
      <c r="A1" s="116" t="s">
        <v>2016</v>
      </c>
      <c r="C1" s="1300" t="s">
        <v>479</v>
      </c>
      <c r="D1" s="1300"/>
      <c r="E1" s="1300"/>
      <c r="H1" s="1385"/>
    </row>
    <row r="2" spans="1:9" ht="12.75" customHeight="1" x14ac:dyDescent="0.35">
      <c r="C2" s="1300"/>
      <c r="D2" s="1300"/>
      <c r="E2" s="1300"/>
      <c r="F2" s="57"/>
      <c r="H2" s="1385"/>
    </row>
    <row r="3" spans="1:9" ht="12.75" customHeight="1" x14ac:dyDescent="0.35">
      <c r="A3" s="103" t="s">
        <v>555</v>
      </c>
      <c r="I3" s="313"/>
    </row>
    <row r="4" spans="1:9" ht="21" customHeight="1" x14ac:dyDescent="0.35">
      <c r="I4" s="313"/>
    </row>
    <row r="5" spans="1:9" ht="65.25" customHeight="1" x14ac:dyDescent="0.35">
      <c r="A5" s="1344" t="s">
        <v>2027</v>
      </c>
      <c r="B5" s="1344"/>
      <c r="C5" s="1344"/>
      <c r="D5" s="1344"/>
      <c r="E5" s="1344"/>
      <c r="I5" s="71"/>
    </row>
    <row r="6" spans="1:9" ht="7.5" customHeight="1" x14ac:dyDescent="0.35">
      <c r="A6" s="1299" t="s">
        <v>430</v>
      </c>
      <c r="B6" s="1314" t="s">
        <v>61</v>
      </c>
      <c r="C6" s="1439" t="s">
        <v>333</v>
      </c>
      <c r="D6" s="1439"/>
      <c r="E6" s="1439"/>
    </row>
    <row r="7" spans="1:9" ht="12.75" customHeight="1" x14ac:dyDescent="0.35">
      <c r="A7" s="1299"/>
      <c r="B7" s="1314"/>
      <c r="C7" s="1439"/>
      <c r="D7" s="1439"/>
      <c r="E7" s="1439"/>
    </row>
    <row r="8" spans="1:9" ht="12.75" customHeight="1" x14ac:dyDescent="0.35">
      <c r="A8" s="1299"/>
      <c r="B8" s="1314"/>
      <c r="C8" s="322" t="s">
        <v>573</v>
      </c>
      <c r="D8" s="322" t="s">
        <v>574</v>
      </c>
      <c r="E8" s="322" t="s">
        <v>575</v>
      </c>
    </row>
    <row r="9" spans="1:9" ht="20.100000000000001" customHeight="1" x14ac:dyDescent="0.35">
      <c r="A9" s="61" t="s">
        <v>280</v>
      </c>
      <c r="B9" s="63">
        <f t="shared" ref="B9:B23" si="0">C9+D9+E9</f>
        <v>127776</v>
      </c>
      <c r="C9" s="62">
        <f>C10+C13</f>
        <v>47105</v>
      </c>
      <c r="D9" s="62">
        <f>D10+D13</f>
        <v>44989</v>
      </c>
      <c r="E9" s="62">
        <f>E10+E13</f>
        <v>35682</v>
      </c>
    </row>
    <row r="10" spans="1:9" ht="18" customHeight="1" x14ac:dyDescent="0.35">
      <c r="A10" s="182" t="s">
        <v>576</v>
      </c>
      <c r="B10" s="63">
        <f t="shared" si="0"/>
        <v>112128</v>
      </c>
      <c r="C10" s="306">
        <f>C11+C12</f>
        <v>40691</v>
      </c>
      <c r="D10" s="306">
        <f>D11+D12</f>
        <v>40147</v>
      </c>
      <c r="E10" s="306">
        <f>E11+E12</f>
        <v>31290</v>
      </c>
    </row>
    <row r="11" spans="1:9" ht="12.75" customHeight="1" x14ac:dyDescent="0.35">
      <c r="A11" s="182" t="s">
        <v>435</v>
      </c>
      <c r="B11" s="63">
        <f t="shared" si="0"/>
        <v>79455</v>
      </c>
      <c r="C11" s="306">
        <f t="shared" ref="C11:E13" si="1">C16+C21</f>
        <v>30745</v>
      </c>
      <c r="D11" s="306">
        <f t="shared" si="1"/>
        <v>27495</v>
      </c>
      <c r="E11" s="306">
        <f t="shared" si="1"/>
        <v>21215</v>
      </c>
    </row>
    <row r="12" spans="1:9" ht="12.75" customHeight="1" x14ac:dyDescent="0.35">
      <c r="A12" s="182" t="s">
        <v>551</v>
      </c>
      <c r="B12" s="63">
        <f t="shared" si="0"/>
        <v>32673</v>
      </c>
      <c r="C12" s="306">
        <f t="shared" si="1"/>
        <v>9946</v>
      </c>
      <c r="D12" s="306">
        <f t="shared" si="1"/>
        <v>12652</v>
      </c>
      <c r="E12" s="306">
        <f t="shared" si="1"/>
        <v>10075</v>
      </c>
    </row>
    <row r="13" spans="1:9" ht="18" customHeight="1" x14ac:dyDescent="0.35">
      <c r="A13" s="182" t="s">
        <v>577</v>
      </c>
      <c r="B13" s="63">
        <f t="shared" si="0"/>
        <v>15648</v>
      </c>
      <c r="C13" s="306">
        <f t="shared" si="1"/>
        <v>6414</v>
      </c>
      <c r="D13" s="306">
        <f t="shared" si="1"/>
        <v>4842</v>
      </c>
      <c r="E13" s="306">
        <f t="shared" si="1"/>
        <v>4392</v>
      </c>
    </row>
    <row r="14" spans="1:9" ht="20.100000000000001" customHeight="1" x14ac:dyDescent="0.35">
      <c r="A14" s="61" t="s">
        <v>438</v>
      </c>
      <c r="B14" s="63">
        <f t="shared" si="0"/>
        <v>48429</v>
      </c>
      <c r="C14" s="62">
        <f>C15+C18</f>
        <v>17378</v>
      </c>
      <c r="D14" s="62">
        <f>D15+D18</f>
        <v>17124</v>
      </c>
      <c r="E14" s="62">
        <f>E15+E18</f>
        <v>13927</v>
      </c>
    </row>
    <row r="15" spans="1:9" ht="18" customHeight="1" x14ac:dyDescent="0.35">
      <c r="A15" s="182" t="s">
        <v>576</v>
      </c>
      <c r="B15" s="63">
        <f t="shared" si="0"/>
        <v>36913</v>
      </c>
      <c r="C15" s="306">
        <f>C16+C17</f>
        <v>12954</v>
      </c>
      <c r="D15" s="306">
        <f>D16+D17</f>
        <v>13453</v>
      </c>
      <c r="E15" s="306">
        <f>E16+E17</f>
        <v>10506</v>
      </c>
    </row>
    <row r="16" spans="1:9" ht="12.75" customHeight="1" x14ac:dyDescent="0.35">
      <c r="A16" s="182" t="s">
        <v>435</v>
      </c>
      <c r="B16" s="63">
        <f t="shared" si="0"/>
        <v>24921</v>
      </c>
      <c r="C16" s="306">
        <v>9512</v>
      </c>
      <c r="D16" s="306">
        <v>8800</v>
      </c>
      <c r="E16" s="67">
        <v>6609</v>
      </c>
    </row>
    <row r="17" spans="1:5" ht="12.75" customHeight="1" x14ac:dyDescent="0.35">
      <c r="A17" s="182" t="s">
        <v>551</v>
      </c>
      <c r="B17" s="63">
        <f t="shared" si="0"/>
        <v>11992</v>
      </c>
      <c r="C17" s="306">
        <v>3442</v>
      </c>
      <c r="D17" s="306">
        <v>4653</v>
      </c>
      <c r="E17" s="67">
        <v>3897</v>
      </c>
    </row>
    <row r="18" spans="1:5" ht="18" customHeight="1" x14ac:dyDescent="0.35">
      <c r="A18" s="182" t="s">
        <v>578</v>
      </c>
      <c r="B18" s="63">
        <f t="shared" si="0"/>
        <v>11516</v>
      </c>
      <c r="C18" s="306">
        <v>4424</v>
      </c>
      <c r="D18" s="306">
        <v>3671</v>
      </c>
      <c r="E18" s="67">
        <v>3421</v>
      </c>
    </row>
    <row r="19" spans="1:5" ht="20.100000000000001" customHeight="1" x14ac:dyDescent="0.35">
      <c r="A19" s="61" t="s">
        <v>439</v>
      </c>
      <c r="B19" s="63">
        <f t="shared" si="0"/>
        <v>79347</v>
      </c>
      <c r="C19" s="62">
        <f>C20+C23</f>
        <v>29727</v>
      </c>
      <c r="D19" s="62">
        <f>D20+D23</f>
        <v>27865</v>
      </c>
      <c r="E19" s="62">
        <f>E20+E23</f>
        <v>21755</v>
      </c>
    </row>
    <row r="20" spans="1:5" ht="18" customHeight="1" x14ac:dyDescent="0.35">
      <c r="A20" s="182" t="s">
        <v>576</v>
      </c>
      <c r="B20" s="63">
        <f t="shared" si="0"/>
        <v>75215</v>
      </c>
      <c r="C20" s="306">
        <f>C21+C22</f>
        <v>27737</v>
      </c>
      <c r="D20" s="306">
        <f>D21+D22</f>
        <v>26694</v>
      </c>
      <c r="E20" s="306">
        <f>E21+E22</f>
        <v>20784</v>
      </c>
    </row>
    <row r="21" spans="1:5" ht="12.75" customHeight="1" x14ac:dyDescent="0.35">
      <c r="A21" s="182" t="s">
        <v>435</v>
      </c>
      <c r="B21" s="63">
        <f t="shared" si="0"/>
        <v>54534</v>
      </c>
      <c r="C21" s="306">
        <v>21233</v>
      </c>
      <c r="D21" s="306">
        <v>18695</v>
      </c>
      <c r="E21" s="67">
        <v>14606</v>
      </c>
    </row>
    <row r="22" spans="1:5" ht="12.75" customHeight="1" x14ac:dyDescent="0.35">
      <c r="A22" s="182" t="s">
        <v>551</v>
      </c>
      <c r="B22" s="63">
        <f t="shared" si="0"/>
        <v>20681</v>
      </c>
      <c r="C22" s="306">
        <v>6504</v>
      </c>
      <c r="D22" s="306">
        <v>7999</v>
      </c>
      <c r="E22" s="67">
        <v>6178</v>
      </c>
    </row>
    <row r="23" spans="1:5" ht="18" customHeight="1" x14ac:dyDescent="0.35">
      <c r="A23" s="182" t="s">
        <v>578</v>
      </c>
      <c r="B23" s="63">
        <f t="shared" si="0"/>
        <v>4132</v>
      </c>
      <c r="C23" s="306">
        <v>1990</v>
      </c>
      <c r="D23" s="306">
        <v>1171</v>
      </c>
      <c r="E23" s="67">
        <v>971</v>
      </c>
    </row>
    <row r="24" spans="1:5" ht="12.75" customHeight="1" x14ac:dyDescent="0.35">
      <c r="A24" s="311" t="s">
        <v>2019</v>
      </c>
      <c r="B24" s="68"/>
      <c r="C24" s="68"/>
      <c r="D24" s="68"/>
      <c r="E24" s="68"/>
    </row>
    <row r="25" spans="1:5" ht="40.5" customHeight="1" x14ac:dyDescent="0.35">
      <c r="A25" s="1455" t="s">
        <v>579</v>
      </c>
      <c r="B25" s="1455"/>
      <c r="C25" s="1455"/>
      <c r="D25" s="1455"/>
      <c r="E25" s="1455"/>
    </row>
    <row r="26" spans="1:5" ht="12.75" customHeight="1" x14ac:dyDescent="0.35">
      <c r="A26" s="311" t="s">
        <v>273</v>
      </c>
      <c r="B26" s="68"/>
      <c r="C26" s="68"/>
      <c r="D26" s="68"/>
      <c r="E26" s="68"/>
    </row>
    <row r="27" spans="1:5" x14ac:dyDescent="0.35">
      <c r="A27" s="311" t="s">
        <v>167</v>
      </c>
      <c r="B27" s="169"/>
      <c r="C27" s="68"/>
      <c r="D27" s="68"/>
      <c r="E27" s="68"/>
    </row>
    <row r="28" spans="1:5" ht="12.75" customHeight="1" x14ac:dyDescent="0.35">
      <c r="A28" s="311" t="s">
        <v>167</v>
      </c>
      <c r="B28" s="68"/>
      <c r="C28" s="68"/>
      <c r="D28" s="68"/>
      <c r="E28" s="68"/>
    </row>
    <row r="29" spans="1:5" ht="12.75" customHeight="1" x14ac:dyDescent="0.35">
      <c r="A29" s="311" t="s">
        <v>167</v>
      </c>
      <c r="B29" s="169"/>
      <c r="C29" s="68"/>
      <c r="D29" s="68"/>
      <c r="E29" s="68"/>
    </row>
    <row r="30" spans="1:5" ht="12.75" customHeight="1" x14ac:dyDescent="0.35">
      <c r="A30" s="169"/>
      <c r="B30" s="169"/>
      <c r="C30" s="68"/>
      <c r="D30" s="68"/>
      <c r="E30" s="68"/>
    </row>
    <row r="31" spans="1:5" ht="12.75" customHeight="1" x14ac:dyDescent="0.35">
      <c r="A31" s="169"/>
      <c r="B31" s="169"/>
      <c r="C31" s="68"/>
      <c r="D31" s="68"/>
      <c r="E31" s="68"/>
    </row>
    <row r="34" spans="1:2" ht="12.75" customHeight="1" x14ac:dyDescent="0.35">
      <c r="A34" s="169"/>
      <c r="B34" s="169"/>
    </row>
    <row r="36" spans="1:2" ht="12.75" customHeight="1" x14ac:dyDescent="0.35">
      <c r="A36" s="169"/>
      <c r="B36" s="169"/>
    </row>
    <row r="37" spans="1:2" ht="12.75" customHeight="1" x14ac:dyDescent="0.35">
      <c r="A37" s="169"/>
      <c r="B37" s="169"/>
    </row>
    <row r="38" spans="1:2" ht="12.75" customHeight="1" x14ac:dyDescent="0.35">
      <c r="A38" s="169"/>
      <c r="B38" s="169"/>
    </row>
    <row r="41" spans="1:2" ht="12.75" customHeight="1" x14ac:dyDescent="0.35">
      <c r="A41" s="169"/>
      <c r="B41" s="169"/>
    </row>
    <row r="43" spans="1:2" ht="12.75" customHeight="1" x14ac:dyDescent="0.35">
      <c r="A43" s="169"/>
      <c r="B43" s="169"/>
    </row>
    <row r="44" spans="1:2" ht="12.75" customHeight="1" x14ac:dyDescent="0.35">
      <c r="A44" s="169"/>
      <c r="B44" s="169"/>
    </row>
    <row r="45" spans="1:2" ht="12.75" customHeight="1" x14ac:dyDescent="0.35">
      <c r="A45" s="169"/>
      <c r="B45" s="169"/>
    </row>
  </sheetData>
  <mergeCells count="7">
    <mergeCell ref="A5:E5"/>
    <mergeCell ref="A25:E25"/>
    <mergeCell ref="A6:A8"/>
    <mergeCell ref="B6:B8"/>
    <mergeCell ref="H1:H2"/>
    <mergeCell ref="C1:E2"/>
    <mergeCell ref="C6:E7"/>
  </mergeCells>
  <printOptions horizontalCentered="1"/>
  <pageMargins left="0" right="0" top="0.78749999999999998" bottom="0" header="0.51180555555555496" footer="0.51180555555555496"/>
  <pageSetup paperSize="9" firstPageNumber="0" fitToWidth="0" orientation="portrait" useFirstPageNumber="1"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AO37"/>
  <sheetViews>
    <sheetView showGridLines="0" showRowColHeaders="0" zoomScale="80" zoomScaleNormal="80" workbookViewId="0">
      <selection activeCell="E12" sqref="E12"/>
    </sheetView>
  </sheetViews>
  <sheetFormatPr baseColWidth="10" defaultColWidth="9.53515625" defaultRowHeight="21" x14ac:dyDescent="0.35"/>
  <cols>
    <col min="1" max="1" width="10.23046875" customWidth="1"/>
    <col min="2" max="5" width="6.07421875" customWidth="1"/>
    <col min="6" max="6" width="5.07421875" customWidth="1"/>
    <col min="7" max="7" width="6" customWidth="1"/>
    <col min="8" max="9" width="5.07421875" customWidth="1"/>
    <col min="10" max="10" width="5.53515625" customWidth="1"/>
    <col min="11" max="11" width="5.69140625" customWidth="1"/>
    <col min="12" max="13" width="5.07421875" customWidth="1"/>
    <col min="14" max="14" width="0.53515625" customWidth="1"/>
    <col min="15" max="36" width="5.07421875" customWidth="1"/>
    <col min="37" max="37" width="6.07421875" customWidth="1"/>
    <col min="38" max="39" width="5.07421875" customWidth="1"/>
    <col min="40" max="41" width="5.69140625" customWidth="1"/>
    <col min="1023" max="1024" width="6.69140625" customWidth="1"/>
  </cols>
  <sheetData>
    <row r="1" spans="1:41" ht="23.25" customHeight="1" x14ac:dyDescent="0.35">
      <c r="A1" s="116" t="s">
        <v>2003</v>
      </c>
      <c r="F1" s="547"/>
      <c r="G1" s="547"/>
      <c r="H1" s="547"/>
      <c r="I1" s="547"/>
      <c r="J1" s="1313" t="s">
        <v>117</v>
      </c>
      <c r="K1" s="1313"/>
      <c r="L1" s="1313"/>
      <c r="M1" s="1313"/>
      <c r="N1" s="564"/>
      <c r="O1" s="547"/>
      <c r="P1" s="547"/>
      <c r="Q1" s="547"/>
      <c r="R1" s="547"/>
      <c r="S1" s="547"/>
      <c r="T1" s="547"/>
      <c r="U1" s="547"/>
      <c r="V1" s="547"/>
      <c r="W1" s="547"/>
      <c r="X1" s="547"/>
      <c r="Y1" s="547"/>
      <c r="Z1" s="547"/>
      <c r="AA1" s="547"/>
      <c r="AB1" s="547"/>
      <c r="AC1" s="547"/>
      <c r="AL1" s="1316"/>
      <c r="AM1" s="1316"/>
      <c r="AN1" s="1316"/>
      <c r="AO1" s="1316"/>
    </row>
    <row r="2" spans="1:41" ht="12.75" customHeight="1" x14ac:dyDescent="0.35">
      <c r="A2" s="57"/>
      <c r="F2" s="547"/>
      <c r="G2" s="547"/>
      <c r="H2" s="547"/>
      <c r="I2" s="547"/>
      <c r="J2" s="1313"/>
      <c r="K2" s="1313"/>
      <c r="L2" s="1313"/>
      <c r="M2" s="1313"/>
      <c r="N2" s="564"/>
      <c r="O2" s="547"/>
      <c r="P2" s="547"/>
      <c r="Q2" s="547"/>
      <c r="R2" s="547"/>
      <c r="S2" s="547"/>
      <c r="T2" s="547"/>
      <c r="U2" s="547"/>
      <c r="V2" s="547"/>
      <c r="W2" s="547"/>
      <c r="X2" s="547"/>
      <c r="Y2" s="547"/>
      <c r="Z2" s="547"/>
      <c r="AA2" s="547"/>
      <c r="AB2" s="547"/>
      <c r="AC2" s="547"/>
      <c r="AL2" s="1316"/>
      <c r="AM2" s="1316"/>
      <c r="AN2" s="1316"/>
      <c r="AO2" s="1316"/>
    </row>
    <row r="3" spans="1:41" x14ac:dyDescent="0.35">
      <c r="A3" s="103" t="s">
        <v>90</v>
      </c>
    </row>
    <row r="4" spans="1:41" x14ac:dyDescent="0.35">
      <c r="A4" s="57"/>
    </row>
    <row r="5" spans="1:41" x14ac:dyDescent="0.35">
      <c r="A5" s="1319" t="s">
        <v>91</v>
      </c>
      <c r="B5" s="1319"/>
      <c r="C5" s="1319"/>
      <c r="D5" s="1319"/>
      <c r="E5" s="1319"/>
      <c r="F5" s="1319"/>
      <c r="G5" s="1319"/>
      <c r="H5" s="1319"/>
      <c r="I5" s="1319"/>
      <c r="J5" s="1319"/>
      <c r="K5" s="1319"/>
      <c r="L5" s="1319"/>
      <c r="M5" s="1319"/>
      <c r="N5" s="1319"/>
      <c r="O5" s="1319"/>
      <c r="P5" s="1319"/>
      <c r="Q5" s="1319"/>
      <c r="R5" s="1319"/>
      <c r="S5" s="1319"/>
      <c r="T5" s="1319"/>
      <c r="U5" s="1319"/>
      <c r="V5" s="1319"/>
      <c r="W5" s="1319"/>
      <c r="X5" s="1319"/>
      <c r="Y5" s="1319"/>
      <c r="Z5" s="1319"/>
      <c r="AA5" s="1319"/>
      <c r="AB5" s="1319"/>
      <c r="AC5" s="1319"/>
      <c r="AD5" s="1319"/>
      <c r="AE5" s="1319"/>
      <c r="AF5" s="1319"/>
      <c r="AG5" s="1319"/>
      <c r="AH5" s="1319"/>
      <c r="AI5" s="1319"/>
      <c r="AJ5" s="1319"/>
      <c r="AK5" s="1319"/>
      <c r="AL5" s="1319"/>
      <c r="AM5" s="1319"/>
      <c r="AN5" s="1319"/>
      <c r="AO5" s="1319"/>
    </row>
    <row r="6" spans="1:41" ht="18" customHeight="1" x14ac:dyDescent="0.35">
      <c r="B6" s="1320" t="s">
        <v>62</v>
      </c>
      <c r="C6" s="1320"/>
      <c r="D6" s="1320"/>
      <c r="E6" s="1320"/>
      <c r="F6" s="1320"/>
      <c r="G6" s="1320"/>
      <c r="H6" s="1320"/>
      <c r="I6" s="1320"/>
      <c r="J6" s="1320"/>
      <c r="K6" s="1320"/>
      <c r="L6" s="1320"/>
      <c r="M6" s="1320"/>
      <c r="N6" s="1320"/>
      <c r="O6" s="1320"/>
      <c r="P6" s="1320"/>
      <c r="Q6" s="1320"/>
      <c r="R6" s="1320"/>
      <c r="S6" s="1320"/>
      <c r="T6" s="1320"/>
      <c r="U6" s="1320"/>
      <c r="V6" s="1320"/>
      <c r="W6" s="1320"/>
      <c r="X6" s="1320"/>
      <c r="Y6" s="1320"/>
      <c r="Z6" s="1320"/>
      <c r="AA6" s="1320"/>
      <c r="AB6" s="1320"/>
      <c r="AC6" s="1320"/>
      <c r="AD6" s="1320"/>
      <c r="AE6" s="1320"/>
      <c r="AF6" s="1320"/>
      <c r="AG6" s="1320"/>
      <c r="AH6" s="1320"/>
      <c r="AI6" s="1320"/>
      <c r="AJ6" s="1320"/>
      <c r="AK6" s="1320"/>
      <c r="AL6" s="1320"/>
      <c r="AM6" s="1320"/>
      <c r="AN6" s="1320"/>
      <c r="AO6" s="1320"/>
    </row>
    <row r="7" spans="1:41" ht="18" customHeight="1" x14ac:dyDescent="0.35">
      <c r="A7" s="1321" t="s">
        <v>60</v>
      </c>
      <c r="B7" s="1317" t="s">
        <v>61</v>
      </c>
      <c r="C7" s="1317"/>
      <c r="D7" s="1317"/>
      <c r="E7" s="571"/>
      <c r="F7" s="1315" t="s">
        <v>63</v>
      </c>
      <c r="G7" s="1315"/>
      <c r="H7" s="1315"/>
      <c r="I7" s="1315"/>
      <c r="J7" s="1315"/>
      <c r="K7" s="1315"/>
      <c r="L7" s="1315"/>
      <c r="M7" s="1315"/>
      <c r="N7" s="1315"/>
      <c r="O7" s="1315"/>
      <c r="P7" s="1315"/>
      <c r="Q7" s="1315"/>
      <c r="R7" s="1315"/>
      <c r="S7" s="1315"/>
      <c r="T7" s="1315"/>
      <c r="U7" s="1315"/>
      <c r="V7" s="1315"/>
      <c r="W7" s="1315"/>
      <c r="X7" s="1315"/>
      <c r="Y7" s="1315"/>
      <c r="Z7" s="1315"/>
      <c r="AA7" s="1315"/>
      <c r="AB7" s="1315"/>
      <c r="AC7" s="1315"/>
      <c r="AD7" s="1315"/>
      <c r="AE7" s="1315"/>
      <c r="AF7" s="1315"/>
      <c r="AG7" s="1315"/>
      <c r="AH7" s="1315"/>
      <c r="AI7" s="1315"/>
      <c r="AJ7" s="1315"/>
      <c r="AK7" s="1315" t="s">
        <v>64</v>
      </c>
      <c r="AL7" s="1315"/>
      <c r="AM7" s="1315"/>
      <c r="AN7" s="1315"/>
      <c r="AO7" s="1315"/>
    </row>
    <row r="8" spans="1:41" ht="26.25" customHeight="1" x14ac:dyDescent="0.35">
      <c r="A8" s="1321"/>
      <c r="B8" s="1317"/>
      <c r="C8" s="1317"/>
      <c r="D8" s="1317"/>
      <c r="E8" s="1317" t="s">
        <v>65</v>
      </c>
      <c r="F8" s="1318" t="s">
        <v>92</v>
      </c>
      <c r="G8" s="1318"/>
      <c r="H8" s="1318"/>
      <c r="I8" s="1318"/>
      <c r="J8" s="1318"/>
      <c r="K8" s="1318"/>
      <c r="L8" s="1318"/>
      <c r="M8" s="1318"/>
      <c r="N8" s="168"/>
      <c r="O8" s="1318" t="s">
        <v>93</v>
      </c>
      <c r="P8" s="1318"/>
      <c r="Q8" s="1318"/>
      <c r="R8" s="1318"/>
      <c r="S8" s="1318"/>
      <c r="T8" s="1318"/>
      <c r="U8" s="1318"/>
      <c r="V8" s="1318"/>
      <c r="W8" s="1318"/>
      <c r="X8" s="1318"/>
      <c r="Y8" s="1318"/>
      <c r="Z8" s="1318"/>
      <c r="AA8" s="1318"/>
      <c r="AB8" s="1318"/>
      <c r="AC8" s="1318"/>
      <c r="AD8" s="1318"/>
      <c r="AE8" s="1318"/>
      <c r="AF8" s="1318"/>
      <c r="AG8" s="1318"/>
      <c r="AH8" s="1318"/>
      <c r="AI8" s="1318"/>
      <c r="AJ8" s="1318"/>
      <c r="AK8" s="1302" t="s">
        <v>94</v>
      </c>
      <c r="AL8" s="1299" t="s">
        <v>66</v>
      </c>
      <c r="AM8" s="1299"/>
      <c r="AN8" s="1299" t="s">
        <v>95</v>
      </c>
      <c r="AO8" s="1299"/>
    </row>
    <row r="9" spans="1:41" ht="43.5" customHeight="1" x14ac:dyDescent="0.35">
      <c r="A9" s="1321"/>
      <c r="B9" s="1317" t="s">
        <v>61</v>
      </c>
      <c r="C9" s="73"/>
      <c r="D9" s="73"/>
      <c r="E9" s="1317"/>
      <c r="F9" s="1318" t="s">
        <v>96</v>
      </c>
      <c r="G9" s="1318"/>
      <c r="H9" s="1318" t="s">
        <v>97</v>
      </c>
      <c r="I9" s="1318"/>
      <c r="J9" s="1318" t="s">
        <v>98</v>
      </c>
      <c r="K9" s="1318"/>
      <c r="L9" s="1318" t="s">
        <v>99</v>
      </c>
      <c r="M9" s="1318"/>
      <c r="N9" s="168"/>
      <c r="O9" s="1318" t="s">
        <v>100</v>
      </c>
      <c r="P9" s="1318"/>
      <c r="Q9" s="1318" t="s">
        <v>101</v>
      </c>
      <c r="R9" s="1318"/>
      <c r="S9" s="1318" t="s">
        <v>102</v>
      </c>
      <c r="T9" s="1318"/>
      <c r="U9" s="1318" t="s">
        <v>103</v>
      </c>
      <c r="V9" s="1318"/>
      <c r="W9" s="1318" t="s">
        <v>104</v>
      </c>
      <c r="X9" s="1318"/>
      <c r="Y9" s="1318" t="s">
        <v>105</v>
      </c>
      <c r="Z9" s="1318"/>
      <c r="AA9" s="1318" t="s">
        <v>106</v>
      </c>
      <c r="AB9" s="1318"/>
      <c r="AC9" s="1318" t="s">
        <v>107</v>
      </c>
      <c r="AD9" s="1318"/>
      <c r="AE9" s="1318" t="s">
        <v>108</v>
      </c>
      <c r="AF9" s="1318"/>
      <c r="AG9" s="1318" t="s">
        <v>109</v>
      </c>
      <c r="AH9" s="1318"/>
      <c r="AI9" s="1318" t="s">
        <v>110</v>
      </c>
      <c r="AJ9" s="1318"/>
      <c r="AK9" s="1302"/>
      <c r="AL9" s="235"/>
      <c r="AM9" s="423"/>
      <c r="AN9" s="235"/>
      <c r="AO9" s="423"/>
    </row>
    <row r="10" spans="1:41" ht="18" customHeight="1" x14ac:dyDescent="0.35">
      <c r="A10" s="1321"/>
      <c r="B10" s="1317"/>
      <c r="C10" s="1314" t="s">
        <v>111</v>
      </c>
      <c r="D10" s="1314"/>
      <c r="E10" s="1317"/>
      <c r="F10" s="1315" t="s">
        <v>111</v>
      </c>
      <c r="G10" s="1315"/>
      <c r="H10" s="1315" t="s">
        <v>111</v>
      </c>
      <c r="I10" s="1315"/>
      <c r="J10" s="1315" t="s">
        <v>111</v>
      </c>
      <c r="K10" s="1315"/>
      <c r="L10" s="1315" t="s">
        <v>111</v>
      </c>
      <c r="M10" s="1315"/>
      <c r="N10" s="364"/>
      <c r="O10" s="1315" t="s">
        <v>111</v>
      </c>
      <c r="P10" s="1315"/>
      <c r="Q10" s="1315" t="s">
        <v>111</v>
      </c>
      <c r="R10" s="1315"/>
      <c r="S10" s="1315" t="s">
        <v>111</v>
      </c>
      <c r="T10" s="1315"/>
      <c r="U10" s="1315" t="s">
        <v>111</v>
      </c>
      <c r="V10" s="1315"/>
      <c r="W10" s="1315" t="s">
        <v>111</v>
      </c>
      <c r="X10" s="1315"/>
      <c r="Y10" s="1315" t="s">
        <v>111</v>
      </c>
      <c r="Z10" s="1315"/>
      <c r="AA10" s="1315" t="s">
        <v>111</v>
      </c>
      <c r="AB10" s="1315"/>
      <c r="AC10" s="1315" t="s">
        <v>111</v>
      </c>
      <c r="AD10" s="1315"/>
      <c r="AE10" s="1315" t="s">
        <v>111</v>
      </c>
      <c r="AF10" s="1315"/>
      <c r="AG10" s="1315" t="s">
        <v>111</v>
      </c>
      <c r="AH10" s="1315"/>
      <c r="AI10" s="1315" t="s">
        <v>111</v>
      </c>
      <c r="AJ10" s="1315"/>
      <c r="AK10" s="1302"/>
      <c r="AL10" s="1315" t="s">
        <v>111</v>
      </c>
      <c r="AM10" s="1315"/>
      <c r="AN10" s="1315" t="s">
        <v>111</v>
      </c>
      <c r="AO10" s="1315"/>
    </row>
    <row r="11" spans="1:41" ht="18" customHeight="1" x14ac:dyDescent="0.35">
      <c r="A11" s="1321"/>
      <c r="B11" s="1317"/>
      <c r="C11" s="675" t="s">
        <v>112</v>
      </c>
      <c r="D11" s="675" t="s">
        <v>113</v>
      </c>
      <c r="E11" s="1317"/>
      <c r="F11" s="235" t="s">
        <v>114</v>
      </c>
      <c r="G11" s="235" t="s">
        <v>115</v>
      </c>
      <c r="H11" s="235" t="s">
        <v>114</v>
      </c>
      <c r="I11" s="235" t="s">
        <v>115</v>
      </c>
      <c r="J11" s="235" t="s">
        <v>114</v>
      </c>
      <c r="K11" s="235" t="s">
        <v>115</v>
      </c>
      <c r="L11" s="235" t="s">
        <v>114</v>
      </c>
      <c r="M11" s="235" t="s">
        <v>115</v>
      </c>
      <c r="N11" s="438"/>
      <c r="O11" s="235" t="s">
        <v>114</v>
      </c>
      <c r="P11" s="235" t="s">
        <v>115</v>
      </c>
      <c r="Q11" s="235" t="s">
        <v>114</v>
      </c>
      <c r="R11" s="235" t="s">
        <v>115</v>
      </c>
      <c r="S11" s="235" t="s">
        <v>114</v>
      </c>
      <c r="T11" s="235" t="s">
        <v>115</v>
      </c>
      <c r="U11" s="235" t="s">
        <v>114</v>
      </c>
      <c r="V11" s="235" t="s">
        <v>115</v>
      </c>
      <c r="W11" s="235" t="s">
        <v>114</v>
      </c>
      <c r="X11" s="235" t="s">
        <v>115</v>
      </c>
      <c r="Y11" s="235" t="s">
        <v>114</v>
      </c>
      <c r="Z11" s="235" t="s">
        <v>115</v>
      </c>
      <c r="AA11" s="235" t="s">
        <v>114</v>
      </c>
      <c r="AB11" s="235" t="s">
        <v>115</v>
      </c>
      <c r="AC11" s="235" t="s">
        <v>114</v>
      </c>
      <c r="AD11" s="235" t="s">
        <v>115</v>
      </c>
      <c r="AE11" s="235" t="s">
        <v>114</v>
      </c>
      <c r="AF11" s="235" t="s">
        <v>115</v>
      </c>
      <c r="AG11" s="235" t="s">
        <v>114</v>
      </c>
      <c r="AH11" s="235" t="s">
        <v>115</v>
      </c>
      <c r="AI11" s="235" t="s">
        <v>114</v>
      </c>
      <c r="AJ11" s="235" t="s">
        <v>115</v>
      </c>
      <c r="AK11" s="1302"/>
      <c r="AL11" s="235" t="s">
        <v>114</v>
      </c>
      <c r="AM11" s="235" t="s">
        <v>115</v>
      </c>
      <c r="AN11" s="235" t="s">
        <v>114</v>
      </c>
      <c r="AO11" s="235" t="s">
        <v>115</v>
      </c>
    </row>
    <row r="12" spans="1:41" x14ac:dyDescent="0.35">
      <c r="A12" s="569" t="s">
        <v>61</v>
      </c>
      <c r="B12" s="60">
        <f>+B13+B14</f>
        <v>116890</v>
      </c>
      <c r="C12" s="60">
        <f>+C13+C14</f>
        <v>57813</v>
      </c>
      <c r="D12" s="60">
        <f>+D13+D14</f>
        <v>59077</v>
      </c>
      <c r="E12" s="60">
        <f>+E13+E14</f>
        <v>92350</v>
      </c>
      <c r="F12" s="195">
        <f t="shared" ref="F12:M12" si="0">F13+F14</f>
        <v>973</v>
      </c>
      <c r="G12" s="195">
        <f t="shared" si="0"/>
        <v>1039</v>
      </c>
      <c r="H12" s="195">
        <f t="shared" si="0"/>
        <v>3265</v>
      </c>
      <c r="I12" s="195">
        <f t="shared" si="0"/>
        <v>3507</v>
      </c>
      <c r="J12" s="195">
        <f t="shared" si="0"/>
        <v>13089</v>
      </c>
      <c r="K12" s="195">
        <f t="shared" si="0"/>
        <v>13274</v>
      </c>
      <c r="L12" s="195">
        <f t="shared" si="0"/>
        <v>3698</v>
      </c>
      <c r="M12" s="195">
        <f t="shared" si="0"/>
        <v>3844</v>
      </c>
      <c r="N12" s="60"/>
      <c r="O12" s="195">
        <f t="shared" ref="O12:AB12" si="1">O13+O14</f>
        <v>5846</v>
      </c>
      <c r="P12" s="195">
        <f t="shared" si="1"/>
        <v>6019</v>
      </c>
      <c r="Q12" s="195">
        <f t="shared" si="1"/>
        <v>384</v>
      </c>
      <c r="R12" s="195">
        <f t="shared" si="1"/>
        <v>382</v>
      </c>
      <c r="S12" s="195">
        <f t="shared" si="1"/>
        <v>6296</v>
      </c>
      <c r="T12" s="195">
        <f t="shared" si="1"/>
        <v>6665</v>
      </c>
      <c r="U12" s="195">
        <f t="shared" si="1"/>
        <v>1401</v>
      </c>
      <c r="V12" s="195">
        <f t="shared" si="1"/>
        <v>1539</v>
      </c>
      <c r="W12" s="195">
        <f t="shared" si="1"/>
        <v>1616</v>
      </c>
      <c r="X12" s="195">
        <f t="shared" si="1"/>
        <v>1717</v>
      </c>
      <c r="Y12" s="195">
        <f t="shared" si="1"/>
        <v>4858</v>
      </c>
      <c r="Z12" s="195">
        <f t="shared" si="1"/>
        <v>5139</v>
      </c>
      <c r="AA12" s="195">
        <f t="shared" si="1"/>
        <v>1854</v>
      </c>
      <c r="AB12" s="195">
        <f t="shared" si="1"/>
        <v>1960</v>
      </c>
      <c r="AC12" s="195">
        <f>+AC13+AC14</f>
        <v>10</v>
      </c>
      <c r="AD12" s="195">
        <f>AD13+AD14</f>
        <v>18</v>
      </c>
      <c r="AE12" s="195">
        <f>AE14+AE13</f>
        <v>243</v>
      </c>
      <c r="AF12" s="195">
        <f>AF13+AF14</f>
        <v>272</v>
      </c>
      <c r="AG12" s="195">
        <f>AG13+AG14</f>
        <v>940</v>
      </c>
      <c r="AH12" s="195">
        <f>AH13+AH14</f>
        <v>1059</v>
      </c>
      <c r="AI12" s="195">
        <f>+AI13+AI14</f>
        <v>677</v>
      </c>
      <c r="AJ12" s="195">
        <f>AJ13+AJ14</f>
        <v>766</v>
      </c>
      <c r="AK12" s="60">
        <f>+AK13+AK14</f>
        <v>24540</v>
      </c>
      <c r="AL12" s="195">
        <f>+AL13+AL14</f>
        <v>1371</v>
      </c>
      <c r="AM12" s="195">
        <f>+AM13+AM14</f>
        <v>1263</v>
      </c>
      <c r="AN12" s="195">
        <f>+AN13+AN14</f>
        <v>11292</v>
      </c>
      <c r="AO12" s="195">
        <f>+AO13+AO14</f>
        <v>10614</v>
      </c>
    </row>
    <row r="13" spans="1:41" x14ac:dyDescent="0.35">
      <c r="A13" s="182" t="s">
        <v>70</v>
      </c>
      <c r="B13" s="60">
        <f>E13+AK13</f>
        <v>42503</v>
      </c>
      <c r="C13" s="60">
        <f>F13+H13+J13+L13+O13+Q13+S13+U13+W13+Y13+AA13+AC13+AE13+AG13+AI13+AL13+AN13</f>
        <v>21137</v>
      </c>
      <c r="D13" s="60">
        <f>G13+I13+K13+M13+P13+R13+T13+V13+X13+Z13+AB13+AD13+AF13+AH13+AJ13+AM13+AO13</f>
        <v>21366</v>
      </c>
      <c r="E13" s="60">
        <f>SUM(F13:AJ13)</f>
        <v>27911</v>
      </c>
      <c r="F13" s="537">
        <v>420</v>
      </c>
      <c r="G13" s="537">
        <v>485</v>
      </c>
      <c r="H13" s="537">
        <v>1713</v>
      </c>
      <c r="I13" s="537">
        <v>1817</v>
      </c>
      <c r="J13" s="537">
        <v>3757</v>
      </c>
      <c r="K13" s="537">
        <v>3939</v>
      </c>
      <c r="L13" s="537">
        <v>1662</v>
      </c>
      <c r="M13" s="537">
        <v>1754</v>
      </c>
      <c r="N13" s="538"/>
      <c r="O13" s="537">
        <v>2283</v>
      </c>
      <c r="P13" s="537">
        <v>2349</v>
      </c>
      <c r="Q13" s="537">
        <v>0</v>
      </c>
      <c r="R13" s="537">
        <v>0</v>
      </c>
      <c r="S13" s="537">
        <v>1556</v>
      </c>
      <c r="T13" s="537">
        <v>1673</v>
      </c>
      <c r="U13" s="537">
        <v>0</v>
      </c>
      <c r="V13" s="537">
        <v>0</v>
      </c>
      <c r="W13" s="537">
        <v>519</v>
      </c>
      <c r="X13" s="537">
        <v>544</v>
      </c>
      <c r="Y13" s="537">
        <v>1252</v>
      </c>
      <c r="Z13" s="537">
        <v>1257</v>
      </c>
      <c r="AA13" s="537">
        <v>117</v>
      </c>
      <c r="AB13" s="537">
        <v>120</v>
      </c>
      <c r="AC13" s="537">
        <v>0</v>
      </c>
      <c r="AD13" s="537">
        <v>0</v>
      </c>
      <c r="AE13" s="537">
        <v>115</v>
      </c>
      <c r="AF13" s="537">
        <v>130</v>
      </c>
      <c r="AG13" s="537">
        <v>211</v>
      </c>
      <c r="AH13" s="203">
        <v>238</v>
      </c>
      <c r="AI13" s="537">
        <v>0</v>
      </c>
      <c r="AJ13" s="537">
        <v>0</v>
      </c>
      <c r="AK13" s="60">
        <f>+AL13+AM13+AN13+AO13</f>
        <v>14592</v>
      </c>
      <c r="AL13" s="537">
        <v>901</v>
      </c>
      <c r="AM13" s="537">
        <v>845</v>
      </c>
      <c r="AN13" s="537">
        <v>6631</v>
      </c>
      <c r="AO13" s="537">
        <v>6215</v>
      </c>
    </row>
    <row r="14" spans="1:41" x14ac:dyDescent="0.35">
      <c r="A14" s="182" t="s">
        <v>71</v>
      </c>
      <c r="B14" s="60">
        <f>SUM(B15:B32)</f>
        <v>74387</v>
      </c>
      <c r="C14" s="60">
        <f>SUM(C15:C32)</f>
        <v>36676</v>
      </c>
      <c r="D14" s="60">
        <f>SUM(D15:D32)</f>
        <v>37711</v>
      </c>
      <c r="E14" s="60">
        <f>SUM(F14:AJ14)</f>
        <v>64439</v>
      </c>
      <c r="F14" s="537">
        <f t="shared" ref="F14:M14" si="2">SUM(F15:F32)</f>
        <v>553</v>
      </c>
      <c r="G14" s="537">
        <f t="shared" si="2"/>
        <v>554</v>
      </c>
      <c r="H14" s="537">
        <f t="shared" si="2"/>
        <v>1552</v>
      </c>
      <c r="I14" s="537">
        <f t="shared" si="2"/>
        <v>1690</v>
      </c>
      <c r="J14" s="537">
        <f t="shared" si="2"/>
        <v>9332</v>
      </c>
      <c r="K14" s="537">
        <f t="shared" si="2"/>
        <v>9335</v>
      </c>
      <c r="L14" s="537">
        <f t="shared" si="2"/>
        <v>2036</v>
      </c>
      <c r="M14" s="537">
        <f t="shared" si="2"/>
        <v>2090</v>
      </c>
      <c r="N14" s="538"/>
      <c r="O14" s="537">
        <f t="shared" ref="O14:AO14" si="3">SUM(O15:O32)</f>
        <v>3563</v>
      </c>
      <c r="P14" s="537">
        <f t="shared" si="3"/>
        <v>3670</v>
      </c>
      <c r="Q14" s="537">
        <f t="shared" si="3"/>
        <v>384</v>
      </c>
      <c r="R14" s="537">
        <f t="shared" si="3"/>
        <v>382</v>
      </c>
      <c r="S14" s="537">
        <f t="shared" si="3"/>
        <v>4740</v>
      </c>
      <c r="T14" s="537">
        <f t="shared" si="3"/>
        <v>4992</v>
      </c>
      <c r="U14" s="537">
        <f t="shared" si="3"/>
        <v>1401</v>
      </c>
      <c r="V14" s="537">
        <f t="shared" si="3"/>
        <v>1539</v>
      </c>
      <c r="W14" s="537">
        <f t="shared" si="3"/>
        <v>1097</v>
      </c>
      <c r="X14" s="537">
        <f t="shared" si="3"/>
        <v>1173</v>
      </c>
      <c r="Y14" s="537">
        <f t="shared" si="3"/>
        <v>3606</v>
      </c>
      <c r="Z14" s="537">
        <f t="shared" si="3"/>
        <v>3882</v>
      </c>
      <c r="AA14" s="537">
        <f t="shared" si="3"/>
        <v>1737</v>
      </c>
      <c r="AB14" s="537">
        <f t="shared" si="3"/>
        <v>1840</v>
      </c>
      <c r="AC14" s="537">
        <f t="shared" si="3"/>
        <v>10</v>
      </c>
      <c r="AD14" s="537">
        <f t="shared" si="3"/>
        <v>18</v>
      </c>
      <c r="AE14" s="537">
        <f t="shared" si="3"/>
        <v>128</v>
      </c>
      <c r="AF14" s="537">
        <f t="shared" si="3"/>
        <v>142</v>
      </c>
      <c r="AG14" s="537">
        <f t="shared" si="3"/>
        <v>729</v>
      </c>
      <c r="AH14" s="537">
        <f t="shared" si="3"/>
        <v>821</v>
      </c>
      <c r="AI14" s="537">
        <f t="shared" si="3"/>
        <v>677</v>
      </c>
      <c r="AJ14" s="537">
        <f t="shared" si="3"/>
        <v>766</v>
      </c>
      <c r="AK14" s="60">
        <f t="shared" si="3"/>
        <v>9948</v>
      </c>
      <c r="AL14" s="537">
        <f t="shared" si="3"/>
        <v>470</v>
      </c>
      <c r="AM14" s="537">
        <f t="shared" si="3"/>
        <v>418</v>
      </c>
      <c r="AN14" s="537">
        <f t="shared" si="3"/>
        <v>4661</v>
      </c>
      <c r="AO14" s="537">
        <f t="shared" si="3"/>
        <v>4399</v>
      </c>
    </row>
    <row r="15" spans="1:41" x14ac:dyDescent="0.35">
      <c r="A15" s="182" t="s">
        <v>72</v>
      </c>
      <c r="B15" s="60">
        <f t="shared" ref="B15:B32" si="4">E15+AK15</f>
        <v>2882</v>
      </c>
      <c r="C15" s="60">
        <f t="shared" ref="C15:C32" si="5">F15+H15+J15+L15+O15+Q15+S15+U15+W15+Y15+AA15+AC15+AE15+AG15+AI15+AL15+AN15</f>
        <v>1429</v>
      </c>
      <c r="D15" s="60">
        <f t="shared" ref="D15:D32" si="6">G15+I15+K15+M15+P15+R15+T15+V15+X15+Z15+AB15+AD15+AF15+AH15+AJ15+AM15+AO15</f>
        <v>1453</v>
      </c>
      <c r="E15" s="60">
        <f t="shared" ref="E15:E32" si="7">SUM(F15:AJ15)</f>
        <v>2721</v>
      </c>
      <c r="F15" s="537">
        <v>0</v>
      </c>
      <c r="G15" s="537">
        <v>0</v>
      </c>
      <c r="H15" s="537">
        <v>163</v>
      </c>
      <c r="I15" s="537">
        <v>148</v>
      </c>
      <c r="J15" s="537">
        <v>378</v>
      </c>
      <c r="K15" s="537">
        <v>343</v>
      </c>
      <c r="L15" s="537">
        <v>0</v>
      </c>
      <c r="M15" s="537">
        <v>0</v>
      </c>
      <c r="N15" s="538"/>
      <c r="O15" s="537">
        <v>235</v>
      </c>
      <c r="P15" s="537">
        <v>198</v>
      </c>
      <c r="Q15" s="537">
        <v>36</v>
      </c>
      <c r="R15" s="537">
        <v>31</v>
      </c>
      <c r="S15" s="537">
        <v>44</v>
      </c>
      <c r="T15" s="537">
        <v>45</v>
      </c>
      <c r="U15" s="537">
        <v>64</v>
      </c>
      <c r="V15" s="537">
        <v>95</v>
      </c>
      <c r="W15" s="537">
        <v>0</v>
      </c>
      <c r="X15" s="537">
        <v>0</v>
      </c>
      <c r="Y15" s="537">
        <v>205</v>
      </c>
      <c r="Z15" s="537">
        <v>250</v>
      </c>
      <c r="AA15" s="537">
        <v>169</v>
      </c>
      <c r="AB15" s="537">
        <v>208</v>
      </c>
      <c r="AC15" s="537">
        <v>1</v>
      </c>
      <c r="AD15" s="537">
        <v>5</v>
      </c>
      <c r="AE15" s="537">
        <v>0</v>
      </c>
      <c r="AF15" s="537">
        <v>0</v>
      </c>
      <c r="AG15" s="537">
        <v>28</v>
      </c>
      <c r="AH15" s="537">
        <v>36</v>
      </c>
      <c r="AI15" s="537">
        <v>20</v>
      </c>
      <c r="AJ15" s="537">
        <v>19</v>
      </c>
      <c r="AK15" s="60">
        <f t="shared" ref="AK15:AK32" si="8">+AL15+AM15+AN15+AO15</f>
        <v>161</v>
      </c>
      <c r="AL15" s="537">
        <v>0</v>
      </c>
      <c r="AM15" s="537">
        <v>0</v>
      </c>
      <c r="AN15" s="537">
        <v>86</v>
      </c>
      <c r="AO15" s="537">
        <v>75</v>
      </c>
    </row>
    <row r="16" spans="1:41" x14ac:dyDescent="0.35">
      <c r="A16" s="182" t="s">
        <v>73</v>
      </c>
      <c r="B16" s="60">
        <f t="shared" si="4"/>
        <v>19147</v>
      </c>
      <c r="C16" s="60">
        <f t="shared" si="5"/>
        <v>9387</v>
      </c>
      <c r="D16" s="60">
        <f t="shared" si="6"/>
        <v>9760</v>
      </c>
      <c r="E16" s="60">
        <f t="shared" si="7"/>
        <v>16010</v>
      </c>
      <c r="F16" s="537">
        <v>111</v>
      </c>
      <c r="G16" s="537">
        <v>116</v>
      </c>
      <c r="H16" s="537">
        <v>811</v>
      </c>
      <c r="I16" s="537">
        <v>925</v>
      </c>
      <c r="J16" s="537">
        <v>3329</v>
      </c>
      <c r="K16" s="537">
        <v>3381</v>
      </c>
      <c r="L16" s="537">
        <v>191</v>
      </c>
      <c r="M16" s="537">
        <v>205</v>
      </c>
      <c r="N16" s="538"/>
      <c r="O16" s="537">
        <v>733</v>
      </c>
      <c r="P16" s="537">
        <v>767</v>
      </c>
      <c r="Q16" s="537">
        <v>19</v>
      </c>
      <c r="R16" s="537">
        <v>21</v>
      </c>
      <c r="S16" s="537">
        <v>950</v>
      </c>
      <c r="T16" s="537">
        <v>999</v>
      </c>
      <c r="U16" s="537">
        <v>242</v>
      </c>
      <c r="V16" s="537">
        <v>287</v>
      </c>
      <c r="W16" s="537">
        <v>157</v>
      </c>
      <c r="X16" s="537">
        <v>156</v>
      </c>
      <c r="Y16" s="537">
        <v>768</v>
      </c>
      <c r="Z16" s="537">
        <v>858</v>
      </c>
      <c r="AA16" s="537">
        <v>278</v>
      </c>
      <c r="AB16" s="537">
        <v>286</v>
      </c>
      <c r="AC16" s="537">
        <v>1</v>
      </c>
      <c r="AD16" s="537">
        <v>3</v>
      </c>
      <c r="AE16" s="537">
        <v>0</v>
      </c>
      <c r="AF16" s="537">
        <v>0</v>
      </c>
      <c r="AG16" s="537">
        <v>128</v>
      </c>
      <c r="AH16" s="203">
        <v>160</v>
      </c>
      <c r="AI16" s="537">
        <v>52</v>
      </c>
      <c r="AJ16" s="537">
        <v>76</v>
      </c>
      <c r="AK16" s="60">
        <f t="shared" si="8"/>
        <v>3137</v>
      </c>
      <c r="AL16" s="537">
        <v>113</v>
      </c>
      <c r="AM16" s="537">
        <v>106</v>
      </c>
      <c r="AN16" s="537">
        <v>1504</v>
      </c>
      <c r="AO16" s="537">
        <v>1414</v>
      </c>
    </row>
    <row r="17" spans="1:41" x14ac:dyDescent="0.35">
      <c r="A17" s="182" t="s">
        <v>74</v>
      </c>
      <c r="B17" s="60">
        <f t="shared" si="4"/>
        <v>3283</v>
      </c>
      <c r="C17" s="60">
        <f t="shared" si="5"/>
        <v>1589</v>
      </c>
      <c r="D17" s="60">
        <f t="shared" si="6"/>
        <v>1694</v>
      </c>
      <c r="E17" s="60">
        <f t="shared" si="7"/>
        <v>3068</v>
      </c>
      <c r="F17" s="537">
        <v>0</v>
      </c>
      <c r="G17" s="537">
        <v>0</v>
      </c>
      <c r="H17" s="537">
        <v>152</v>
      </c>
      <c r="I17" s="537">
        <v>164</v>
      </c>
      <c r="J17" s="537">
        <v>309</v>
      </c>
      <c r="K17" s="537">
        <v>306</v>
      </c>
      <c r="L17" s="537">
        <v>161</v>
      </c>
      <c r="M17" s="537">
        <v>178</v>
      </c>
      <c r="N17" s="538"/>
      <c r="O17" s="537">
        <v>233</v>
      </c>
      <c r="P17" s="537">
        <v>270</v>
      </c>
      <c r="Q17" s="537">
        <v>0</v>
      </c>
      <c r="R17" s="537">
        <v>0</v>
      </c>
      <c r="S17" s="537">
        <v>124</v>
      </c>
      <c r="T17" s="537">
        <v>133</v>
      </c>
      <c r="U17" s="537">
        <v>61</v>
      </c>
      <c r="V17" s="537">
        <v>75</v>
      </c>
      <c r="W17" s="537">
        <v>55</v>
      </c>
      <c r="X17" s="537">
        <v>48</v>
      </c>
      <c r="Y17" s="537">
        <v>169</v>
      </c>
      <c r="Z17" s="537">
        <v>152</v>
      </c>
      <c r="AA17" s="537">
        <v>130</v>
      </c>
      <c r="AB17" s="537">
        <v>140</v>
      </c>
      <c r="AC17" s="537">
        <v>0</v>
      </c>
      <c r="AD17" s="537">
        <v>0</v>
      </c>
      <c r="AE17" s="537">
        <v>0</v>
      </c>
      <c r="AF17" s="537">
        <v>0</v>
      </c>
      <c r="AG17" s="537">
        <v>54</v>
      </c>
      <c r="AH17" s="203">
        <v>54</v>
      </c>
      <c r="AI17" s="537">
        <v>41</v>
      </c>
      <c r="AJ17" s="537">
        <v>59</v>
      </c>
      <c r="AK17" s="60">
        <f t="shared" si="8"/>
        <v>215</v>
      </c>
      <c r="AL17" s="537">
        <v>0</v>
      </c>
      <c r="AM17" s="537">
        <v>0</v>
      </c>
      <c r="AN17" s="537">
        <v>100</v>
      </c>
      <c r="AO17" s="537">
        <v>115</v>
      </c>
    </row>
    <row r="18" spans="1:41" x14ac:dyDescent="0.35">
      <c r="A18" s="182" t="s">
        <v>75</v>
      </c>
      <c r="B18" s="60">
        <f t="shared" si="4"/>
        <v>4526</v>
      </c>
      <c r="C18" s="60">
        <f t="shared" si="5"/>
        <v>2209</v>
      </c>
      <c r="D18" s="60">
        <f t="shared" si="6"/>
        <v>2317</v>
      </c>
      <c r="E18" s="60">
        <f t="shared" si="7"/>
        <v>3981</v>
      </c>
      <c r="F18" s="537">
        <v>0</v>
      </c>
      <c r="G18" s="537">
        <v>0</v>
      </c>
      <c r="H18" s="537">
        <v>0</v>
      </c>
      <c r="I18" s="537">
        <v>0</v>
      </c>
      <c r="J18" s="537">
        <v>479</v>
      </c>
      <c r="K18" s="537">
        <v>533</v>
      </c>
      <c r="L18" s="537">
        <v>38</v>
      </c>
      <c r="M18" s="537">
        <v>42</v>
      </c>
      <c r="N18" s="538"/>
      <c r="O18" s="537">
        <v>27</v>
      </c>
      <c r="P18" s="537">
        <v>39</v>
      </c>
      <c r="Q18" s="537">
        <v>0</v>
      </c>
      <c r="R18" s="537">
        <v>0</v>
      </c>
      <c r="S18" s="537">
        <v>594</v>
      </c>
      <c r="T18" s="537">
        <v>609</v>
      </c>
      <c r="U18" s="537">
        <v>108</v>
      </c>
      <c r="V18" s="537">
        <v>106</v>
      </c>
      <c r="W18" s="537">
        <v>110</v>
      </c>
      <c r="X18" s="537">
        <v>113</v>
      </c>
      <c r="Y18" s="537">
        <v>187</v>
      </c>
      <c r="Z18" s="537">
        <v>205</v>
      </c>
      <c r="AA18" s="537">
        <v>172</v>
      </c>
      <c r="AB18" s="537">
        <v>169</v>
      </c>
      <c r="AC18" s="537">
        <v>0</v>
      </c>
      <c r="AD18" s="537">
        <v>0</v>
      </c>
      <c r="AE18" s="537">
        <v>20</v>
      </c>
      <c r="AF18" s="537">
        <v>27</v>
      </c>
      <c r="AG18" s="537">
        <v>112</v>
      </c>
      <c r="AH18" s="203">
        <v>128</v>
      </c>
      <c r="AI18" s="537">
        <v>76</v>
      </c>
      <c r="AJ18" s="537">
        <v>87</v>
      </c>
      <c r="AK18" s="60">
        <f t="shared" si="8"/>
        <v>545</v>
      </c>
      <c r="AL18" s="537">
        <v>0</v>
      </c>
      <c r="AM18" s="537">
        <v>0</v>
      </c>
      <c r="AN18" s="537">
        <v>286</v>
      </c>
      <c r="AO18" s="537">
        <v>259</v>
      </c>
    </row>
    <row r="19" spans="1:41" x14ac:dyDescent="0.35">
      <c r="A19" s="182" t="s">
        <v>76</v>
      </c>
      <c r="B19" s="60">
        <f t="shared" si="4"/>
        <v>2053</v>
      </c>
      <c r="C19" s="60">
        <f t="shared" si="5"/>
        <v>1025</v>
      </c>
      <c r="D19" s="60">
        <f t="shared" si="6"/>
        <v>1028</v>
      </c>
      <c r="E19" s="60">
        <f t="shared" si="7"/>
        <v>1921</v>
      </c>
      <c r="F19" s="537">
        <v>0</v>
      </c>
      <c r="G19" s="537">
        <v>0</v>
      </c>
      <c r="H19" s="537">
        <v>0</v>
      </c>
      <c r="I19" s="537">
        <v>0</v>
      </c>
      <c r="J19" s="537">
        <v>271</v>
      </c>
      <c r="K19" s="537">
        <v>281</v>
      </c>
      <c r="L19" s="537">
        <v>99</v>
      </c>
      <c r="M19" s="537">
        <v>92</v>
      </c>
      <c r="N19" s="538"/>
      <c r="O19" s="537">
        <v>94</v>
      </c>
      <c r="P19" s="537">
        <v>80</v>
      </c>
      <c r="Q19" s="537">
        <v>0</v>
      </c>
      <c r="R19" s="537">
        <v>0</v>
      </c>
      <c r="S19" s="537">
        <v>109</v>
      </c>
      <c r="T19" s="537">
        <v>123</v>
      </c>
      <c r="U19" s="537">
        <v>27</v>
      </c>
      <c r="V19" s="537">
        <v>25</v>
      </c>
      <c r="W19" s="537">
        <v>73</v>
      </c>
      <c r="X19" s="537">
        <v>73</v>
      </c>
      <c r="Y19" s="537">
        <v>140</v>
      </c>
      <c r="Z19" s="537">
        <v>149</v>
      </c>
      <c r="AA19" s="537">
        <v>70</v>
      </c>
      <c r="AB19" s="537">
        <v>70</v>
      </c>
      <c r="AC19" s="537">
        <v>0</v>
      </c>
      <c r="AD19" s="537">
        <v>0</v>
      </c>
      <c r="AE19" s="537">
        <v>0</v>
      </c>
      <c r="AF19" s="537">
        <v>0</v>
      </c>
      <c r="AG19" s="537">
        <v>34</v>
      </c>
      <c r="AH19" s="203">
        <v>30</v>
      </c>
      <c r="AI19" s="537">
        <v>41</v>
      </c>
      <c r="AJ19" s="537">
        <v>40</v>
      </c>
      <c r="AK19" s="60">
        <f t="shared" si="8"/>
        <v>132</v>
      </c>
      <c r="AL19" s="537">
        <v>0</v>
      </c>
      <c r="AM19" s="537">
        <v>0</v>
      </c>
      <c r="AN19" s="537">
        <v>67</v>
      </c>
      <c r="AO19" s="537">
        <v>65</v>
      </c>
    </row>
    <row r="20" spans="1:41" x14ac:dyDescent="0.35">
      <c r="A20" s="182" t="s">
        <v>77</v>
      </c>
      <c r="B20" s="60">
        <f t="shared" si="4"/>
        <v>870</v>
      </c>
      <c r="C20" s="60">
        <f t="shared" si="5"/>
        <v>406</v>
      </c>
      <c r="D20" s="60">
        <f t="shared" si="6"/>
        <v>464</v>
      </c>
      <c r="E20" s="60">
        <f t="shared" si="7"/>
        <v>751</v>
      </c>
      <c r="F20" s="537">
        <v>0</v>
      </c>
      <c r="G20" s="537">
        <v>0</v>
      </c>
      <c r="H20" s="537">
        <v>0</v>
      </c>
      <c r="I20" s="537">
        <v>0</v>
      </c>
      <c r="J20" s="537">
        <v>86</v>
      </c>
      <c r="K20" s="537">
        <v>79</v>
      </c>
      <c r="L20" s="537">
        <v>30</v>
      </c>
      <c r="M20" s="537">
        <v>55</v>
      </c>
      <c r="N20" s="538"/>
      <c r="O20" s="537">
        <v>0</v>
      </c>
      <c r="P20" s="537">
        <v>0</v>
      </c>
      <c r="Q20" s="537">
        <v>0</v>
      </c>
      <c r="R20" s="537">
        <v>0</v>
      </c>
      <c r="S20" s="537">
        <v>69</v>
      </c>
      <c r="T20" s="537">
        <v>82</v>
      </c>
      <c r="U20" s="537">
        <v>17</v>
      </c>
      <c r="V20" s="537">
        <v>14</v>
      </c>
      <c r="W20" s="537">
        <v>20</v>
      </c>
      <c r="X20" s="537">
        <v>27</v>
      </c>
      <c r="Y20" s="537">
        <v>86</v>
      </c>
      <c r="Z20" s="537">
        <v>80</v>
      </c>
      <c r="AA20" s="537">
        <v>20</v>
      </c>
      <c r="AB20" s="537">
        <v>21</v>
      </c>
      <c r="AC20" s="537">
        <v>0</v>
      </c>
      <c r="AD20" s="537">
        <v>2</v>
      </c>
      <c r="AE20" s="537">
        <v>0</v>
      </c>
      <c r="AF20" s="537">
        <v>0</v>
      </c>
      <c r="AG20" s="537">
        <v>11</v>
      </c>
      <c r="AH20" s="537">
        <v>15</v>
      </c>
      <c r="AI20" s="537">
        <v>9</v>
      </c>
      <c r="AJ20" s="537">
        <v>28</v>
      </c>
      <c r="AK20" s="60">
        <f t="shared" si="8"/>
        <v>119</v>
      </c>
      <c r="AL20" s="537">
        <v>0</v>
      </c>
      <c r="AM20" s="537">
        <v>0</v>
      </c>
      <c r="AN20" s="537">
        <v>58</v>
      </c>
      <c r="AO20" s="537">
        <v>61</v>
      </c>
    </row>
    <row r="21" spans="1:41" x14ac:dyDescent="0.35">
      <c r="A21" s="182" t="s">
        <v>78</v>
      </c>
      <c r="B21" s="60">
        <f t="shared" si="4"/>
        <v>2180</v>
      </c>
      <c r="C21" s="60">
        <f t="shared" si="5"/>
        <v>1071</v>
      </c>
      <c r="D21" s="60">
        <f t="shared" si="6"/>
        <v>1109</v>
      </c>
      <c r="E21" s="60">
        <f t="shared" si="7"/>
        <v>2009</v>
      </c>
      <c r="F21" s="537">
        <v>0</v>
      </c>
      <c r="G21" s="537">
        <v>0</v>
      </c>
      <c r="H21" s="537">
        <v>0</v>
      </c>
      <c r="I21" s="537">
        <v>0</v>
      </c>
      <c r="J21" s="537">
        <v>242</v>
      </c>
      <c r="K21" s="537">
        <v>228</v>
      </c>
      <c r="L21" s="537">
        <v>101</v>
      </c>
      <c r="M21" s="537">
        <v>105</v>
      </c>
      <c r="N21" s="538"/>
      <c r="O21" s="537">
        <v>46</v>
      </c>
      <c r="P21" s="537">
        <v>49</v>
      </c>
      <c r="Q21" s="537">
        <v>0</v>
      </c>
      <c r="R21" s="537">
        <v>0</v>
      </c>
      <c r="S21" s="537">
        <v>168</v>
      </c>
      <c r="T21" s="537">
        <v>179</v>
      </c>
      <c r="U21" s="537">
        <v>69</v>
      </c>
      <c r="V21" s="537">
        <v>78</v>
      </c>
      <c r="W21" s="537">
        <v>36</v>
      </c>
      <c r="X21" s="537">
        <v>42</v>
      </c>
      <c r="Y21" s="537">
        <v>134</v>
      </c>
      <c r="Z21" s="537">
        <v>142</v>
      </c>
      <c r="AA21" s="537">
        <v>100</v>
      </c>
      <c r="AB21" s="537">
        <v>92</v>
      </c>
      <c r="AC21" s="537">
        <v>0</v>
      </c>
      <c r="AD21" s="537">
        <v>0</v>
      </c>
      <c r="AE21" s="537">
        <v>0</v>
      </c>
      <c r="AF21" s="537">
        <v>0</v>
      </c>
      <c r="AG21" s="537">
        <v>50</v>
      </c>
      <c r="AH21" s="537">
        <v>63</v>
      </c>
      <c r="AI21" s="537">
        <v>39</v>
      </c>
      <c r="AJ21" s="537">
        <v>46</v>
      </c>
      <c r="AK21" s="60">
        <f t="shared" si="8"/>
        <v>171</v>
      </c>
      <c r="AL21" s="537">
        <v>10</v>
      </c>
      <c r="AM21" s="537">
        <v>10</v>
      </c>
      <c r="AN21" s="537">
        <v>76</v>
      </c>
      <c r="AO21" s="537">
        <v>75</v>
      </c>
    </row>
    <row r="22" spans="1:41" x14ac:dyDescent="0.35">
      <c r="A22" s="182" t="s">
        <v>79</v>
      </c>
      <c r="B22" s="60">
        <f t="shared" si="4"/>
        <v>2028</v>
      </c>
      <c r="C22" s="60">
        <f t="shared" si="5"/>
        <v>1016</v>
      </c>
      <c r="D22" s="60">
        <f t="shared" si="6"/>
        <v>1012</v>
      </c>
      <c r="E22" s="60">
        <f t="shared" si="7"/>
        <v>1813</v>
      </c>
      <c r="F22" s="537">
        <v>0</v>
      </c>
      <c r="G22" s="537">
        <v>0</v>
      </c>
      <c r="H22" s="537">
        <v>0</v>
      </c>
      <c r="I22" s="537">
        <v>0</v>
      </c>
      <c r="J22" s="537">
        <v>312</v>
      </c>
      <c r="K22" s="537">
        <v>318</v>
      </c>
      <c r="L22" s="537">
        <v>157</v>
      </c>
      <c r="M22" s="537">
        <v>151</v>
      </c>
      <c r="N22" s="538"/>
      <c r="O22" s="537">
        <v>16</v>
      </c>
      <c r="P22" s="537">
        <v>10</v>
      </c>
      <c r="Q22" s="537">
        <v>0</v>
      </c>
      <c r="R22" s="537">
        <v>0</v>
      </c>
      <c r="S22" s="537">
        <v>141</v>
      </c>
      <c r="T22" s="537">
        <v>150</v>
      </c>
      <c r="U22" s="537">
        <v>20</v>
      </c>
      <c r="V22" s="537">
        <v>14</v>
      </c>
      <c r="W22" s="537">
        <v>25</v>
      </c>
      <c r="X22" s="537">
        <v>26</v>
      </c>
      <c r="Y22" s="537">
        <v>74</v>
      </c>
      <c r="Z22" s="537">
        <v>86</v>
      </c>
      <c r="AA22" s="537">
        <v>119</v>
      </c>
      <c r="AB22" s="537">
        <v>111</v>
      </c>
      <c r="AC22" s="537">
        <v>0</v>
      </c>
      <c r="AD22" s="537">
        <v>0</v>
      </c>
      <c r="AE22" s="537">
        <v>0</v>
      </c>
      <c r="AF22" s="537">
        <v>0</v>
      </c>
      <c r="AG22" s="537">
        <v>0</v>
      </c>
      <c r="AH22" s="537">
        <v>0</v>
      </c>
      <c r="AI22" s="537">
        <v>38</v>
      </c>
      <c r="AJ22" s="537">
        <v>45</v>
      </c>
      <c r="AK22" s="60">
        <f t="shared" si="8"/>
        <v>215</v>
      </c>
      <c r="AL22" s="537">
        <v>0</v>
      </c>
      <c r="AM22" s="537">
        <v>0</v>
      </c>
      <c r="AN22" s="537">
        <v>114</v>
      </c>
      <c r="AO22" s="537">
        <v>101</v>
      </c>
    </row>
    <row r="23" spans="1:41" x14ac:dyDescent="0.35">
      <c r="A23" s="182" t="s">
        <v>80</v>
      </c>
      <c r="B23" s="60">
        <f t="shared" si="4"/>
        <v>6374</v>
      </c>
      <c r="C23" s="60">
        <f t="shared" si="5"/>
        <v>3148</v>
      </c>
      <c r="D23" s="60">
        <f t="shared" si="6"/>
        <v>3226</v>
      </c>
      <c r="E23" s="60">
        <f t="shared" si="7"/>
        <v>4642</v>
      </c>
      <c r="F23" s="537">
        <v>0</v>
      </c>
      <c r="G23" s="537">
        <v>0</v>
      </c>
      <c r="H23" s="537">
        <v>145</v>
      </c>
      <c r="I23" s="537">
        <v>132</v>
      </c>
      <c r="J23" s="537">
        <v>808</v>
      </c>
      <c r="K23" s="537">
        <v>769</v>
      </c>
      <c r="L23" s="537">
        <v>53</v>
      </c>
      <c r="M23" s="537">
        <v>56</v>
      </c>
      <c r="N23" s="538"/>
      <c r="O23" s="537">
        <v>162</v>
      </c>
      <c r="P23" s="537">
        <v>172</v>
      </c>
      <c r="Q23" s="537">
        <v>0</v>
      </c>
      <c r="R23" s="537">
        <v>0</v>
      </c>
      <c r="S23" s="537">
        <v>498</v>
      </c>
      <c r="T23" s="537">
        <v>542</v>
      </c>
      <c r="U23" s="537">
        <v>64</v>
      </c>
      <c r="V23" s="537">
        <v>74</v>
      </c>
      <c r="W23" s="537">
        <v>63</v>
      </c>
      <c r="X23" s="537">
        <v>80</v>
      </c>
      <c r="Y23" s="537">
        <v>221</v>
      </c>
      <c r="Z23" s="537">
        <v>249</v>
      </c>
      <c r="AA23" s="537">
        <v>213</v>
      </c>
      <c r="AB23" s="537">
        <v>232</v>
      </c>
      <c r="AC23" s="537">
        <v>1</v>
      </c>
      <c r="AD23" s="537">
        <v>0</v>
      </c>
      <c r="AE23" s="537">
        <v>0</v>
      </c>
      <c r="AF23" s="537">
        <v>0</v>
      </c>
      <c r="AG23" s="537">
        <v>23</v>
      </c>
      <c r="AH23" s="537">
        <v>27</v>
      </c>
      <c r="AI23" s="537">
        <v>23</v>
      </c>
      <c r="AJ23" s="537">
        <v>35</v>
      </c>
      <c r="AK23" s="60">
        <f t="shared" si="8"/>
        <v>1732</v>
      </c>
      <c r="AL23" s="537">
        <v>44</v>
      </c>
      <c r="AM23" s="537">
        <v>44</v>
      </c>
      <c r="AN23" s="537">
        <v>830</v>
      </c>
      <c r="AO23" s="537">
        <v>814</v>
      </c>
    </row>
    <row r="24" spans="1:41" x14ac:dyDescent="0.35">
      <c r="A24" s="182" t="s">
        <v>81</v>
      </c>
      <c r="B24" s="60">
        <f t="shared" si="4"/>
        <v>4494</v>
      </c>
      <c r="C24" s="60">
        <f t="shared" si="5"/>
        <v>2199</v>
      </c>
      <c r="D24" s="60">
        <f t="shared" si="6"/>
        <v>2295</v>
      </c>
      <c r="E24" s="60">
        <f t="shared" si="7"/>
        <v>3865</v>
      </c>
      <c r="F24" s="537">
        <v>0</v>
      </c>
      <c r="G24" s="537">
        <v>0</v>
      </c>
      <c r="H24" s="537">
        <v>0</v>
      </c>
      <c r="I24" s="537">
        <v>0</v>
      </c>
      <c r="J24" s="537">
        <v>241</v>
      </c>
      <c r="K24" s="537">
        <v>259</v>
      </c>
      <c r="L24" s="537">
        <v>176</v>
      </c>
      <c r="M24" s="537">
        <v>159</v>
      </c>
      <c r="N24" s="538"/>
      <c r="O24" s="537">
        <v>404</v>
      </c>
      <c r="P24" s="537">
        <v>426</v>
      </c>
      <c r="Q24" s="537">
        <v>68</v>
      </c>
      <c r="R24" s="537">
        <v>83</v>
      </c>
      <c r="S24" s="537">
        <v>450</v>
      </c>
      <c r="T24" s="537">
        <v>498</v>
      </c>
      <c r="U24" s="537">
        <v>100</v>
      </c>
      <c r="V24" s="537">
        <v>89</v>
      </c>
      <c r="W24" s="537">
        <v>109</v>
      </c>
      <c r="X24" s="537">
        <v>107</v>
      </c>
      <c r="Y24" s="537">
        <v>237</v>
      </c>
      <c r="Z24" s="537">
        <v>284</v>
      </c>
      <c r="AA24" s="537">
        <v>0</v>
      </c>
      <c r="AB24" s="537">
        <v>0</v>
      </c>
      <c r="AC24" s="537">
        <v>3</v>
      </c>
      <c r="AD24" s="537">
        <v>2</v>
      </c>
      <c r="AE24" s="537">
        <v>36</v>
      </c>
      <c r="AF24" s="537">
        <v>43</v>
      </c>
      <c r="AG24" s="537">
        <v>0</v>
      </c>
      <c r="AH24" s="203">
        <v>0</v>
      </c>
      <c r="AI24" s="537">
        <v>47</v>
      </c>
      <c r="AJ24" s="537">
        <v>44</v>
      </c>
      <c r="AK24" s="60">
        <f t="shared" si="8"/>
        <v>629</v>
      </c>
      <c r="AL24" s="537">
        <v>57</v>
      </c>
      <c r="AM24" s="537">
        <v>51</v>
      </c>
      <c r="AN24" s="537">
        <v>271</v>
      </c>
      <c r="AO24" s="537">
        <v>250</v>
      </c>
    </row>
    <row r="25" spans="1:41" x14ac:dyDescent="0.35">
      <c r="A25" s="182" t="s">
        <v>82</v>
      </c>
      <c r="B25" s="60">
        <f t="shared" si="4"/>
        <v>2194</v>
      </c>
      <c r="C25" s="60">
        <f t="shared" si="5"/>
        <v>1095</v>
      </c>
      <c r="D25" s="60">
        <f t="shared" si="6"/>
        <v>1099</v>
      </c>
      <c r="E25" s="60">
        <f t="shared" si="7"/>
        <v>1926</v>
      </c>
      <c r="F25" s="537">
        <v>95</v>
      </c>
      <c r="G25" s="537">
        <v>85</v>
      </c>
      <c r="H25" s="537">
        <v>0</v>
      </c>
      <c r="I25" s="537">
        <v>0</v>
      </c>
      <c r="J25" s="537">
        <v>208</v>
      </c>
      <c r="K25" s="537">
        <v>231</v>
      </c>
      <c r="L25" s="537">
        <v>182</v>
      </c>
      <c r="M25" s="537">
        <v>200</v>
      </c>
      <c r="N25" s="538"/>
      <c r="O25" s="537">
        <v>27</v>
      </c>
      <c r="P25" s="537">
        <v>25</v>
      </c>
      <c r="Q25" s="537">
        <v>0</v>
      </c>
      <c r="R25" s="537">
        <v>0</v>
      </c>
      <c r="S25" s="537">
        <v>227</v>
      </c>
      <c r="T25" s="537">
        <v>216</v>
      </c>
      <c r="U25" s="537">
        <v>42</v>
      </c>
      <c r="V25" s="537">
        <v>35</v>
      </c>
      <c r="W25" s="537">
        <v>44</v>
      </c>
      <c r="X25" s="537">
        <v>49</v>
      </c>
      <c r="Y25" s="537">
        <v>90</v>
      </c>
      <c r="Z25" s="537">
        <v>83</v>
      </c>
      <c r="AA25" s="537">
        <v>0</v>
      </c>
      <c r="AB25" s="537">
        <v>0</v>
      </c>
      <c r="AC25" s="537">
        <v>4</v>
      </c>
      <c r="AD25" s="537">
        <v>5</v>
      </c>
      <c r="AE25" s="537">
        <v>20</v>
      </c>
      <c r="AF25" s="537">
        <v>28</v>
      </c>
      <c r="AG25" s="537">
        <v>0</v>
      </c>
      <c r="AH25" s="537">
        <v>0</v>
      </c>
      <c r="AI25" s="537">
        <v>13</v>
      </c>
      <c r="AJ25" s="537">
        <v>17</v>
      </c>
      <c r="AK25" s="60">
        <f t="shared" si="8"/>
        <v>268</v>
      </c>
      <c r="AL25" s="537">
        <v>0</v>
      </c>
      <c r="AM25" s="537">
        <v>0</v>
      </c>
      <c r="AN25" s="537">
        <v>143</v>
      </c>
      <c r="AO25" s="537">
        <v>125</v>
      </c>
    </row>
    <row r="26" spans="1:41" x14ac:dyDescent="0.35">
      <c r="A26" s="182" t="s">
        <v>83</v>
      </c>
      <c r="B26" s="60">
        <f t="shared" si="4"/>
        <v>3956</v>
      </c>
      <c r="C26" s="60">
        <f t="shared" si="5"/>
        <v>1998</v>
      </c>
      <c r="D26" s="60">
        <f t="shared" si="6"/>
        <v>1958</v>
      </c>
      <c r="E26" s="60">
        <f t="shared" si="7"/>
        <v>3681</v>
      </c>
      <c r="F26" s="537">
        <v>65</v>
      </c>
      <c r="G26" s="537">
        <v>57</v>
      </c>
      <c r="H26" s="537">
        <v>0</v>
      </c>
      <c r="I26" s="537">
        <v>0</v>
      </c>
      <c r="J26" s="537">
        <v>422</v>
      </c>
      <c r="K26" s="537">
        <v>435</v>
      </c>
      <c r="L26" s="537">
        <v>209</v>
      </c>
      <c r="M26" s="537">
        <v>191</v>
      </c>
      <c r="N26" s="538"/>
      <c r="O26" s="537">
        <v>370</v>
      </c>
      <c r="P26" s="537">
        <v>354</v>
      </c>
      <c r="Q26" s="537">
        <v>119</v>
      </c>
      <c r="R26" s="537">
        <v>94</v>
      </c>
      <c r="S26" s="537">
        <v>128</v>
      </c>
      <c r="T26" s="537">
        <v>135</v>
      </c>
      <c r="U26" s="537">
        <v>89</v>
      </c>
      <c r="V26" s="537">
        <v>80</v>
      </c>
      <c r="W26" s="537">
        <v>116</v>
      </c>
      <c r="X26" s="537">
        <v>143</v>
      </c>
      <c r="Y26" s="537">
        <v>177</v>
      </c>
      <c r="Z26" s="537">
        <v>188</v>
      </c>
      <c r="AA26" s="537">
        <v>78</v>
      </c>
      <c r="AB26" s="537">
        <v>91</v>
      </c>
      <c r="AC26" s="537">
        <v>0</v>
      </c>
      <c r="AD26" s="537">
        <v>0</v>
      </c>
      <c r="AE26" s="537">
        <v>0</v>
      </c>
      <c r="AF26" s="537">
        <v>0</v>
      </c>
      <c r="AG26" s="537">
        <v>29</v>
      </c>
      <c r="AH26" s="203">
        <v>25</v>
      </c>
      <c r="AI26" s="537">
        <v>46</v>
      </c>
      <c r="AJ26" s="537">
        <v>40</v>
      </c>
      <c r="AK26" s="60">
        <f t="shared" si="8"/>
        <v>275</v>
      </c>
      <c r="AL26" s="537">
        <v>0</v>
      </c>
      <c r="AM26" s="537">
        <v>0</v>
      </c>
      <c r="AN26" s="537">
        <v>150</v>
      </c>
      <c r="AO26" s="537">
        <v>125</v>
      </c>
    </row>
    <row r="27" spans="1:41" x14ac:dyDescent="0.35">
      <c r="A27" s="182" t="s">
        <v>84</v>
      </c>
      <c r="B27" s="60">
        <f t="shared" si="4"/>
        <v>2516</v>
      </c>
      <c r="C27" s="60">
        <f t="shared" si="5"/>
        <v>1247</v>
      </c>
      <c r="D27" s="60">
        <f t="shared" si="6"/>
        <v>1269</v>
      </c>
      <c r="E27" s="60">
        <f t="shared" si="7"/>
        <v>2343</v>
      </c>
      <c r="F27" s="537">
        <v>0</v>
      </c>
      <c r="G27" s="537">
        <v>0</v>
      </c>
      <c r="H27" s="537">
        <v>0</v>
      </c>
      <c r="I27" s="537">
        <v>0</v>
      </c>
      <c r="J27" s="537">
        <v>352</v>
      </c>
      <c r="K27" s="537">
        <v>322</v>
      </c>
      <c r="L27" s="537">
        <v>137</v>
      </c>
      <c r="M27" s="537">
        <v>164</v>
      </c>
      <c r="N27" s="538"/>
      <c r="O27" s="537">
        <v>95</v>
      </c>
      <c r="P27" s="537">
        <v>88</v>
      </c>
      <c r="Q27" s="537">
        <v>0</v>
      </c>
      <c r="R27" s="537">
        <v>0</v>
      </c>
      <c r="S27" s="537">
        <v>243</v>
      </c>
      <c r="T27" s="537">
        <v>269</v>
      </c>
      <c r="U27" s="537">
        <v>24</v>
      </c>
      <c r="V27" s="537">
        <v>20</v>
      </c>
      <c r="W27" s="537">
        <v>24</v>
      </c>
      <c r="X27" s="537">
        <v>44</v>
      </c>
      <c r="Y27" s="537">
        <v>208</v>
      </c>
      <c r="Z27" s="537">
        <v>199</v>
      </c>
      <c r="AA27" s="537">
        <v>8</v>
      </c>
      <c r="AB27" s="537">
        <v>10</v>
      </c>
      <c r="AC27" s="537">
        <v>0</v>
      </c>
      <c r="AD27" s="537">
        <v>0</v>
      </c>
      <c r="AE27" s="537">
        <v>24</v>
      </c>
      <c r="AF27" s="537">
        <v>23</v>
      </c>
      <c r="AG27" s="537">
        <v>22</v>
      </c>
      <c r="AH27" s="537">
        <v>20</v>
      </c>
      <c r="AI27" s="537">
        <v>22</v>
      </c>
      <c r="AJ27" s="537">
        <v>25</v>
      </c>
      <c r="AK27" s="60">
        <f t="shared" si="8"/>
        <v>173</v>
      </c>
      <c r="AL27" s="537">
        <v>0</v>
      </c>
      <c r="AM27" s="537">
        <v>0</v>
      </c>
      <c r="AN27" s="537">
        <v>88</v>
      </c>
      <c r="AO27" s="537">
        <v>85</v>
      </c>
    </row>
    <row r="28" spans="1:41" x14ac:dyDescent="0.35">
      <c r="A28" s="182" t="s">
        <v>85</v>
      </c>
      <c r="B28" s="60">
        <f t="shared" si="4"/>
        <v>5487</v>
      </c>
      <c r="C28" s="60">
        <f t="shared" si="5"/>
        <v>2755</v>
      </c>
      <c r="D28" s="60">
        <f t="shared" si="6"/>
        <v>2732</v>
      </c>
      <c r="E28" s="60">
        <f t="shared" si="7"/>
        <v>4629</v>
      </c>
      <c r="F28" s="537">
        <v>148</v>
      </c>
      <c r="G28" s="537">
        <v>153</v>
      </c>
      <c r="H28" s="537">
        <v>156</v>
      </c>
      <c r="I28" s="537">
        <v>170</v>
      </c>
      <c r="J28" s="537">
        <v>384</v>
      </c>
      <c r="K28" s="537">
        <v>401</v>
      </c>
      <c r="L28" s="537">
        <v>59</v>
      </c>
      <c r="M28" s="537">
        <v>56</v>
      </c>
      <c r="N28" s="538"/>
      <c r="O28" s="537">
        <v>421</v>
      </c>
      <c r="P28" s="537">
        <v>424</v>
      </c>
      <c r="Q28" s="537">
        <v>37</v>
      </c>
      <c r="R28" s="537">
        <v>52</v>
      </c>
      <c r="S28" s="537">
        <v>146</v>
      </c>
      <c r="T28" s="537">
        <v>152</v>
      </c>
      <c r="U28" s="537">
        <v>151</v>
      </c>
      <c r="V28" s="537">
        <v>172</v>
      </c>
      <c r="W28" s="537">
        <v>58</v>
      </c>
      <c r="X28" s="537">
        <v>46</v>
      </c>
      <c r="Y28" s="537">
        <v>392</v>
      </c>
      <c r="Z28" s="537">
        <v>354</v>
      </c>
      <c r="AA28" s="537">
        <v>216</v>
      </c>
      <c r="AB28" s="537">
        <v>234</v>
      </c>
      <c r="AC28" s="537">
        <v>0</v>
      </c>
      <c r="AD28" s="537">
        <v>1</v>
      </c>
      <c r="AE28" s="537">
        <v>0</v>
      </c>
      <c r="AF28" s="537">
        <v>0</v>
      </c>
      <c r="AG28" s="537">
        <v>84</v>
      </c>
      <c r="AH28" s="537">
        <v>85</v>
      </c>
      <c r="AI28" s="537">
        <v>38</v>
      </c>
      <c r="AJ28" s="537">
        <v>39</v>
      </c>
      <c r="AK28" s="60">
        <f t="shared" si="8"/>
        <v>858</v>
      </c>
      <c r="AL28" s="537">
        <v>138</v>
      </c>
      <c r="AM28" s="537">
        <v>118</v>
      </c>
      <c r="AN28" s="537">
        <v>327</v>
      </c>
      <c r="AO28" s="537">
        <v>275</v>
      </c>
    </row>
    <row r="29" spans="1:41" x14ac:dyDescent="0.35">
      <c r="A29" s="182" t="s">
        <v>86</v>
      </c>
      <c r="B29" s="60">
        <f t="shared" si="4"/>
        <v>4399</v>
      </c>
      <c r="C29" s="60">
        <f t="shared" si="5"/>
        <v>2176</v>
      </c>
      <c r="D29" s="60">
        <f t="shared" si="6"/>
        <v>2223</v>
      </c>
      <c r="E29" s="60">
        <f t="shared" si="7"/>
        <v>3872</v>
      </c>
      <c r="F29" s="537">
        <v>134</v>
      </c>
      <c r="G29" s="537">
        <v>143</v>
      </c>
      <c r="H29" s="537">
        <v>125</v>
      </c>
      <c r="I29" s="537">
        <v>151</v>
      </c>
      <c r="J29" s="537">
        <v>356</v>
      </c>
      <c r="K29" s="537">
        <v>322</v>
      </c>
      <c r="L29" s="537">
        <v>52</v>
      </c>
      <c r="M29" s="537">
        <v>48</v>
      </c>
      <c r="N29" s="538"/>
      <c r="O29" s="537">
        <v>366</v>
      </c>
      <c r="P29" s="537">
        <v>370</v>
      </c>
      <c r="Q29" s="537">
        <v>38</v>
      </c>
      <c r="R29" s="537">
        <v>39</v>
      </c>
      <c r="S29" s="537">
        <v>291</v>
      </c>
      <c r="T29" s="537">
        <v>294</v>
      </c>
      <c r="U29" s="537">
        <v>154</v>
      </c>
      <c r="V29" s="537">
        <v>180</v>
      </c>
      <c r="W29" s="537">
        <v>43</v>
      </c>
      <c r="X29" s="537">
        <v>49</v>
      </c>
      <c r="Y29" s="537">
        <v>164</v>
      </c>
      <c r="Z29" s="537">
        <v>176</v>
      </c>
      <c r="AA29" s="537">
        <v>87</v>
      </c>
      <c r="AB29" s="537">
        <v>93</v>
      </c>
      <c r="AC29" s="537">
        <v>0</v>
      </c>
      <c r="AD29" s="537">
        <v>0</v>
      </c>
      <c r="AE29" s="537">
        <v>0</v>
      </c>
      <c r="AF29" s="537">
        <v>0</v>
      </c>
      <c r="AG29" s="537">
        <v>50</v>
      </c>
      <c r="AH29" s="203">
        <v>58</v>
      </c>
      <c r="AI29" s="537">
        <v>40</v>
      </c>
      <c r="AJ29" s="537">
        <v>49</v>
      </c>
      <c r="AK29" s="60">
        <f t="shared" si="8"/>
        <v>527</v>
      </c>
      <c r="AL29" s="537">
        <v>70</v>
      </c>
      <c r="AM29" s="537">
        <v>51</v>
      </c>
      <c r="AN29" s="537">
        <v>206</v>
      </c>
      <c r="AO29" s="537">
        <v>200</v>
      </c>
    </row>
    <row r="30" spans="1:41" x14ac:dyDescent="0.35">
      <c r="A30" s="182" t="s">
        <v>87</v>
      </c>
      <c r="B30" s="60">
        <f t="shared" si="4"/>
        <v>2919</v>
      </c>
      <c r="C30" s="60">
        <f t="shared" si="5"/>
        <v>1422</v>
      </c>
      <c r="D30" s="60">
        <f t="shared" si="6"/>
        <v>1497</v>
      </c>
      <c r="E30" s="60">
        <f t="shared" si="7"/>
        <v>2651</v>
      </c>
      <c r="F30" s="537">
        <v>0</v>
      </c>
      <c r="G30" s="537">
        <v>0</v>
      </c>
      <c r="H30" s="537">
        <v>0</v>
      </c>
      <c r="I30" s="537">
        <v>0</v>
      </c>
      <c r="J30" s="537">
        <v>466</v>
      </c>
      <c r="K30" s="537">
        <v>466</v>
      </c>
      <c r="L30" s="537">
        <v>44</v>
      </c>
      <c r="M30" s="537">
        <v>35</v>
      </c>
      <c r="N30" s="538"/>
      <c r="O30" s="537">
        <v>57</v>
      </c>
      <c r="P30" s="537">
        <v>89</v>
      </c>
      <c r="Q30" s="537">
        <v>56</v>
      </c>
      <c r="R30" s="537">
        <v>52</v>
      </c>
      <c r="S30" s="537">
        <v>253</v>
      </c>
      <c r="T30" s="537">
        <v>253</v>
      </c>
      <c r="U30" s="537">
        <v>74</v>
      </c>
      <c r="V30" s="537">
        <v>74</v>
      </c>
      <c r="W30" s="537">
        <v>70</v>
      </c>
      <c r="X30" s="537">
        <v>83</v>
      </c>
      <c r="Y30" s="537">
        <v>158</v>
      </c>
      <c r="Z30" s="537">
        <v>214</v>
      </c>
      <c r="AA30" s="537">
        <v>21</v>
      </c>
      <c r="AB30" s="537">
        <v>18</v>
      </c>
      <c r="AC30" s="537">
        <v>0</v>
      </c>
      <c r="AD30" s="537">
        <v>0</v>
      </c>
      <c r="AE30" s="537">
        <v>0</v>
      </c>
      <c r="AF30" s="537">
        <v>0</v>
      </c>
      <c r="AG30" s="537">
        <v>38</v>
      </c>
      <c r="AH30" s="537">
        <v>55</v>
      </c>
      <c r="AI30" s="537">
        <v>49</v>
      </c>
      <c r="AJ30" s="537">
        <v>26</v>
      </c>
      <c r="AK30" s="60">
        <f t="shared" si="8"/>
        <v>268</v>
      </c>
      <c r="AL30" s="537">
        <v>0</v>
      </c>
      <c r="AM30" s="537">
        <v>0</v>
      </c>
      <c r="AN30" s="537">
        <v>136</v>
      </c>
      <c r="AO30" s="537">
        <v>132</v>
      </c>
    </row>
    <row r="31" spans="1:41" x14ac:dyDescent="0.35">
      <c r="A31" s="182" t="s">
        <v>88</v>
      </c>
      <c r="B31" s="60">
        <f t="shared" si="4"/>
        <v>3441</v>
      </c>
      <c r="C31" s="60">
        <f t="shared" si="5"/>
        <v>1686</v>
      </c>
      <c r="D31" s="60">
        <f t="shared" si="6"/>
        <v>1755</v>
      </c>
      <c r="E31" s="60">
        <f t="shared" si="7"/>
        <v>2969</v>
      </c>
      <c r="F31" s="537">
        <v>0</v>
      </c>
      <c r="G31" s="537">
        <v>0</v>
      </c>
      <c r="H31" s="537">
        <v>0</v>
      </c>
      <c r="I31" s="537">
        <v>0</v>
      </c>
      <c r="J31" s="537">
        <v>479</v>
      </c>
      <c r="K31" s="537">
        <v>448</v>
      </c>
      <c r="L31" s="537">
        <v>168</v>
      </c>
      <c r="M31" s="537">
        <v>179</v>
      </c>
      <c r="N31" s="538"/>
      <c r="O31" s="537">
        <v>196</v>
      </c>
      <c r="P31" s="537">
        <v>218</v>
      </c>
      <c r="Q31" s="537">
        <v>11</v>
      </c>
      <c r="R31" s="537">
        <v>10</v>
      </c>
      <c r="S31" s="537">
        <v>216</v>
      </c>
      <c r="T31" s="537">
        <v>230</v>
      </c>
      <c r="U31" s="537">
        <v>71</v>
      </c>
      <c r="V31" s="537">
        <v>90</v>
      </c>
      <c r="W31" s="537">
        <v>55</v>
      </c>
      <c r="X31" s="537">
        <v>59</v>
      </c>
      <c r="Y31" s="537">
        <v>140</v>
      </c>
      <c r="Z31" s="537">
        <v>137</v>
      </c>
      <c r="AA31" s="537">
        <v>27</v>
      </c>
      <c r="AB31" s="537">
        <v>31</v>
      </c>
      <c r="AC31" s="537">
        <v>0</v>
      </c>
      <c r="AD31" s="537">
        <v>0</v>
      </c>
      <c r="AE31" s="537">
        <v>0</v>
      </c>
      <c r="AF31" s="537">
        <v>0</v>
      </c>
      <c r="AG31" s="537">
        <v>40</v>
      </c>
      <c r="AH31" s="537">
        <v>43</v>
      </c>
      <c r="AI31" s="537">
        <v>51</v>
      </c>
      <c r="AJ31" s="537">
        <v>70</v>
      </c>
      <c r="AK31" s="60">
        <f t="shared" si="8"/>
        <v>472</v>
      </c>
      <c r="AL31" s="537">
        <v>38</v>
      </c>
      <c r="AM31" s="537">
        <v>38</v>
      </c>
      <c r="AN31" s="537">
        <v>194</v>
      </c>
      <c r="AO31" s="537">
        <v>202</v>
      </c>
    </row>
    <row r="32" spans="1:41" x14ac:dyDescent="0.35">
      <c r="A32" s="182" t="s">
        <v>89</v>
      </c>
      <c r="B32" s="60">
        <f t="shared" si="4"/>
        <v>1638</v>
      </c>
      <c r="C32" s="60">
        <f t="shared" si="5"/>
        <v>818</v>
      </c>
      <c r="D32" s="60">
        <f t="shared" si="6"/>
        <v>820</v>
      </c>
      <c r="E32" s="60">
        <f t="shared" si="7"/>
        <v>1587</v>
      </c>
      <c r="F32" s="537">
        <v>0</v>
      </c>
      <c r="G32" s="537">
        <v>0</v>
      </c>
      <c r="H32" s="537">
        <v>0</v>
      </c>
      <c r="I32" s="537">
        <v>0</v>
      </c>
      <c r="J32" s="537">
        <v>210</v>
      </c>
      <c r="K32" s="537">
        <v>213</v>
      </c>
      <c r="L32" s="537">
        <v>179</v>
      </c>
      <c r="M32" s="537">
        <v>174</v>
      </c>
      <c r="N32" s="538"/>
      <c r="O32" s="537">
        <v>81</v>
      </c>
      <c r="P32" s="537">
        <v>91</v>
      </c>
      <c r="Q32" s="537">
        <v>0</v>
      </c>
      <c r="R32" s="537">
        <v>0</v>
      </c>
      <c r="S32" s="537">
        <v>89</v>
      </c>
      <c r="T32" s="537">
        <v>83</v>
      </c>
      <c r="U32" s="537">
        <v>24</v>
      </c>
      <c r="V32" s="537">
        <v>31</v>
      </c>
      <c r="W32" s="537">
        <v>39</v>
      </c>
      <c r="X32" s="537">
        <v>28</v>
      </c>
      <c r="Y32" s="537">
        <v>56</v>
      </c>
      <c r="Z32" s="537">
        <v>76</v>
      </c>
      <c r="AA32" s="537">
        <v>29</v>
      </c>
      <c r="AB32" s="537">
        <v>34</v>
      </c>
      <c r="AC32" s="537">
        <v>0</v>
      </c>
      <c r="AD32" s="537">
        <v>0</v>
      </c>
      <c r="AE32" s="537">
        <v>28</v>
      </c>
      <c r="AF32" s="537">
        <v>21</v>
      </c>
      <c r="AG32" s="537">
        <v>26</v>
      </c>
      <c r="AH32" s="203">
        <v>22</v>
      </c>
      <c r="AI32" s="537">
        <v>32</v>
      </c>
      <c r="AJ32" s="537">
        <v>21</v>
      </c>
      <c r="AK32" s="60">
        <f t="shared" si="8"/>
        <v>51</v>
      </c>
      <c r="AL32" s="537">
        <v>0</v>
      </c>
      <c r="AM32" s="537">
        <v>0</v>
      </c>
      <c r="AN32" s="537">
        <v>25</v>
      </c>
      <c r="AO32" s="537">
        <v>26</v>
      </c>
    </row>
    <row r="33" spans="1:33" ht="20.25" customHeight="1" x14ac:dyDescent="0.35">
      <c r="A33" s="116" t="s">
        <v>2005</v>
      </c>
      <c r="B33" s="551"/>
      <c r="C33" s="551"/>
    </row>
    <row r="34" spans="1:33" ht="21" customHeight="1" x14ac:dyDescent="0.35">
      <c r="A34" s="116" t="s">
        <v>116</v>
      </c>
      <c r="B34" s="551"/>
      <c r="C34" s="551"/>
    </row>
    <row r="35" spans="1:33" x14ac:dyDescent="0.35">
      <c r="B35" s="552"/>
      <c r="C35" s="552"/>
      <c r="AC35" s="169"/>
      <c r="AD35" s="169"/>
      <c r="AE35" s="169"/>
      <c r="AF35" s="169"/>
      <c r="AG35" s="169"/>
    </row>
    <row r="36" spans="1:33" x14ac:dyDescent="0.35">
      <c r="AC36" s="169"/>
      <c r="AD36" s="169"/>
      <c r="AE36" s="169"/>
      <c r="AF36" s="169"/>
      <c r="AG36" s="169"/>
    </row>
    <row r="37" spans="1:33" x14ac:dyDescent="0.35">
      <c r="A37" s="116"/>
      <c r="AC37" s="169"/>
      <c r="AD37" s="169"/>
      <c r="AE37" s="169"/>
      <c r="AF37" s="169"/>
      <c r="AG37" s="169"/>
    </row>
  </sheetData>
  <mergeCells count="48">
    <mergeCell ref="A5:AO5"/>
    <mergeCell ref="B6:AO6"/>
    <mergeCell ref="F7:AJ7"/>
    <mergeCell ref="AK7:AO7"/>
    <mergeCell ref="F8:M8"/>
    <mergeCell ref="O8:AJ8"/>
    <mergeCell ref="AL8:AM8"/>
    <mergeCell ref="AN8:AO8"/>
    <mergeCell ref="A7:A11"/>
    <mergeCell ref="B9:B11"/>
    <mergeCell ref="E8:E11"/>
    <mergeCell ref="AK8:AK11"/>
    <mergeCell ref="Y10:Z10"/>
    <mergeCell ref="AA10:AB10"/>
    <mergeCell ref="AC10:AD10"/>
    <mergeCell ref="AE10:AF10"/>
    <mergeCell ref="F9:G9"/>
    <mergeCell ref="H9:I9"/>
    <mergeCell ref="J9:K9"/>
    <mergeCell ref="L9:M9"/>
    <mergeCell ref="O9:P9"/>
    <mergeCell ref="Q9:R9"/>
    <mergeCell ref="AG10:AH10"/>
    <mergeCell ref="O10:P10"/>
    <mergeCell ref="Q10:R10"/>
    <mergeCell ref="S10:T10"/>
    <mergeCell ref="U10:V10"/>
    <mergeCell ref="W10:X10"/>
    <mergeCell ref="W9:X9"/>
    <mergeCell ref="Y9:Z9"/>
    <mergeCell ref="S9:T9"/>
    <mergeCell ref="U9:V9"/>
    <mergeCell ref="J1:M2"/>
    <mergeCell ref="C10:D10"/>
    <mergeCell ref="F10:G10"/>
    <mergeCell ref="AL1:AO2"/>
    <mergeCell ref="B7:D8"/>
    <mergeCell ref="AI10:AJ10"/>
    <mergeCell ref="AL10:AM10"/>
    <mergeCell ref="AN10:AO10"/>
    <mergeCell ref="H10:I10"/>
    <mergeCell ref="J10:K10"/>
    <mergeCell ref="L10:M10"/>
    <mergeCell ref="AA9:AB9"/>
    <mergeCell ref="AC9:AD9"/>
    <mergeCell ref="AE9:AF9"/>
    <mergeCell ref="AG9:AH9"/>
    <mergeCell ref="AI9:AJ9"/>
  </mergeCells>
  <printOptions horizontalCentered="1"/>
  <pageMargins left="0" right="0" top="0.98402777777777795" bottom="0.98402777777777795" header="0.51180555555555496" footer="0.51180555555555496"/>
  <pageSetup paperSize="9" firstPageNumber="0" orientation="landscape" useFirstPageNumber="1" horizontalDpi="300" verticalDpi="3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H82"/>
  <sheetViews>
    <sheetView showGridLines="0" showRowColHeaders="0" zoomScale="90" zoomScaleNormal="90" workbookViewId="0"/>
  </sheetViews>
  <sheetFormatPr baseColWidth="10" defaultColWidth="7.3046875" defaultRowHeight="21" x14ac:dyDescent="0.35"/>
  <cols>
    <col min="1" max="1" width="16.15234375" customWidth="1"/>
    <col min="2" max="2" width="6.765625" customWidth="1"/>
    <col min="3" max="3" width="7.4609375" customWidth="1"/>
    <col min="4" max="4" width="6.53515625" customWidth="1"/>
    <col min="5" max="9" width="4.765625" customWidth="1"/>
    <col min="10" max="10" width="7.921875" customWidth="1"/>
    <col min="11" max="11" width="8.921875" customWidth="1"/>
    <col min="12" max="12" width="5.4609375" customWidth="1"/>
    <col min="13" max="15" width="4.765625" customWidth="1"/>
    <col min="16" max="16" width="7.765625" customWidth="1"/>
    <col min="17" max="18" width="5.921875" customWidth="1"/>
    <col min="19" max="20" width="5.765625" customWidth="1"/>
    <col min="21" max="21" width="7.07421875" customWidth="1"/>
    <col min="22" max="22" width="6.07421875" customWidth="1"/>
    <col min="23" max="23" width="5.53515625" customWidth="1"/>
    <col min="24" max="24" width="4.15234375" customWidth="1"/>
    <col min="25" max="25" width="6.15234375" customWidth="1"/>
    <col min="26" max="26" width="7.15234375" customWidth="1"/>
  </cols>
  <sheetData>
    <row r="1" spans="1:34" ht="35.25" customHeight="1" x14ac:dyDescent="0.35">
      <c r="A1" s="10" t="s">
        <v>2517</v>
      </c>
      <c r="B1" s="10"/>
      <c r="C1" s="10"/>
      <c r="D1" s="10"/>
      <c r="E1" s="338"/>
      <c r="F1" s="111"/>
      <c r="G1" s="111"/>
      <c r="H1" s="111"/>
      <c r="I1" s="1322" t="s">
        <v>580</v>
      </c>
      <c r="J1" s="1322"/>
      <c r="K1" s="1322"/>
      <c r="L1" s="402"/>
      <c r="M1" s="402"/>
      <c r="N1" s="402"/>
      <c r="O1" s="314"/>
      <c r="P1" s="111"/>
      <c r="Q1" s="111"/>
      <c r="R1" s="111"/>
      <c r="S1" s="111"/>
      <c r="T1" s="111"/>
      <c r="U1" s="111"/>
      <c r="V1" s="111"/>
      <c r="W1" s="111"/>
      <c r="X1" s="111"/>
      <c r="Y1" s="111"/>
    </row>
    <row r="2" spans="1:34" ht="21.75" customHeight="1" x14ac:dyDescent="0.35">
      <c r="A2" s="111"/>
      <c r="B2" s="111"/>
      <c r="C2" s="111"/>
      <c r="D2" s="111"/>
      <c r="E2" s="338"/>
      <c r="F2" s="111"/>
      <c r="G2" s="111"/>
      <c r="H2" s="111"/>
      <c r="I2" s="403"/>
      <c r="J2" s="403"/>
      <c r="K2" s="403"/>
      <c r="L2" s="403"/>
      <c r="M2" s="403"/>
      <c r="N2" s="403"/>
      <c r="O2" s="314"/>
      <c r="P2" s="111"/>
      <c r="Q2" s="111"/>
      <c r="R2" s="111"/>
      <c r="S2" s="111"/>
      <c r="T2" s="111"/>
      <c r="U2" s="111"/>
      <c r="V2" s="111"/>
      <c r="W2" s="111"/>
      <c r="X2" s="111"/>
      <c r="Y2" s="111"/>
    </row>
    <row r="3" spans="1:34" x14ac:dyDescent="0.35">
      <c r="A3" s="137" t="s">
        <v>556</v>
      </c>
      <c r="B3" s="137"/>
      <c r="C3" s="137"/>
      <c r="D3" s="137"/>
      <c r="E3" s="71"/>
      <c r="F3" s="313"/>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row>
    <row r="4" spans="1:34" ht="24.75" customHeight="1" x14ac:dyDescent="0.35">
      <c r="A4" s="71"/>
      <c r="B4" s="71"/>
      <c r="C4" s="71"/>
      <c r="D4" s="71"/>
      <c r="E4" s="71"/>
      <c r="F4" s="313"/>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row>
    <row r="5" spans="1:34" ht="49.5" customHeight="1" x14ac:dyDescent="0.35">
      <c r="A5" s="1372" t="s">
        <v>2529</v>
      </c>
      <c r="B5" s="1372"/>
      <c r="C5" s="1372"/>
      <c r="D5" s="1372"/>
      <c r="E5" s="1372"/>
      <c r="F5" s="1372"/>
      <c r="G5" s="1372"/>
      <c r="H5" s="1372"/>
      <c r="I5" s="1372"/>
      <c r="J5" s="1372"/>
      <c r="K5" s="1372"/>
      <c r="L5" s="1372"/>
      <c r="M5" s="1372"/>
      <c r="N5" s="1372"/>
      <c r="O5" s="1372"/>
      <c r="P5" s="1372"/>
      <c r="Q5" s="1372"/>
      <c r="R5" s="1372"/>
      <c r="S5" s="1372"/>
      <c r="T5" s="1372"/>
      <c r="U5" s="1372"/>
      <c r="V5" s="1372"/>
      <c r="W5" s="406"/>
      <c r="X5" s="79"/>
      <c r="Y5" s="166"/>
    </row>
    <row r="6" spans="1:34" ht="12.75" customHeight="1" x14ac:dyDescent="0.35">
      <c r="A6" s="1390" t="s">
        <v>581</v>
      </c>
      <c r="B6" s="1317" t="s">
        <v>61</v>
      </c>
      <c r="C6" s="1317" t="s">
        <v>158</v>
      </c>
      <c r="D6" s="1317"/>
      <c r="E6" s="1466"/>
      <c r="F6" s="1466"/>
      <c r="G6" s="1466"/>
      <c r="H6" s="1466"/>
      <c r="I6" s="1466"/>
      <c r="J6" s="1466"/>
      <c r="K6" s="1466"/>
      <c r="L6" s="1466"/>
      <c r="M6" s="1466"/>
      <c r="N6" s="1466"/>
      <c r="O6" s="1466"/>
      <c r="P6" s="1466"/>
      <c r="Q6" s="1466"/>
      <c r="R6" s="1466"/>
      <c r="S6" s="1466"/>
      <c r="T6" s="1466"/>
      <c r="U6" s="1466"/>
      <c r="V6" s="1466"/>
      <c r="W6" s="1466"/>
      <c r="X6" s="1466"/>
      <c r="Y6" s="1466"/>
    </row>
    <row r="7" spans="1:34" ht="23.25" customHeight="1" x14ac:dyDescent="0.35">
      <c r="A7" s="1390"/>
      <c r="B7" s="1317"/>
      <c r="C7" s="1317"/>
      <c r="D7" s="1317"/>
      <c r="E7" s="1466"/>
      <c r="F7" s="1466"/>
      <c r="G7" s="1466"/>
      <c r="H7" s="1466"/>
      <c r="I7" s="1466"/>
      <c r="J7" s="1466"/>
      <c r="K7" s="1466"/>
      <c r="L7" s="1466"/>
      <c r="M7" s="1466"/>
      <c r="N7" s="1466"/>
      <c r="O7" s="1466"/>
      <c r="P7" s="1466"/>
      <c r="Q7" s="1466"/>
      <c r="R7" s="1466"/>
      <c r="S7" s="1466"/>
      <c r="T7" s="1466"/>
      <c r="U7" s="1466"/>
      <c r="V7" s="1466"/>
      <c r="W7" s="1466"/>
      <c r="X7" s="1466"/>
      <c r="Y7" s="1466"/>
    </row>
    <row r="8" spans="1:34" ht="54.75" customHeight="1" x14ac:dyDescent="0.35">
      <c r="A8" s="1390"/>
      <c r="B8" s="1317"/>
      <c r="C8" s="1317"/>
      <c r="D8" s="1317"/>
      <c r="E8" s="1329" t="s">
        <v>158</v>
      </c>
      <c r="F8" s="1318" t="s">
        <v>582</v>
      </c>
      <c r="G8" s="1318"/>
      <c r="H8" s="1463"/>
      <c r="I8" s="1318" t="s">
        <v>583</v>
      </c>
      <c r="J8" s="1318"/>
      <c r="K8" s="1467"/>
      <c r="L8" s="1318" t="s">
        <v>584</v>
      </c>
      <c r="M8" s="1318"/>
      <c r="N8" s="1463"/>
      <c r="O8" s="1318" t="s">
        <v>585</v>
      </c>
      <c r="P8" s="1318"/>
      <c r="Q8" s="1463"/>
      <c r="R8" s="1390" t="s">
        <v>586</v>
      </c>
      <c r="S8" s="1390"/>
      <c r="T8" s="1463"/>
      <c r="U8" s="1318" t="s">
        <v>587</v>
      </c>
      <c r="V8" s="1318"/>
      <c r="W8" s="1463"/>
      <c r="X8" s="1318" t="s">
        <v>588</v>
      </c>
      <c r="Y8" s="1318"/>
    </row>
    <row r="9" spans="1:34" ht="17.25" customHeight="1" x14ac:dyDescent="0.35">
      <c r="A9" s="1390"/>
      <c r="B9" s="1317"/>
      <c r="C9" s="1317"/>
      <c r="D9" s="1317"/>
      <c r="E9" s="1329"/>
      <c r="F9" s="1440" t="s">
        <v>450</v>
      </c>
      <c r="G9" s="1440"/>
      <c r="H9" s="1463"/>
      <c r="I9" s="1440" t="s">
        <v>450</v>
      </c>
      <c r="J9" s="1440"/>
      <c r="K9" s="1467"/>
      <c r="L9" s="1368" t="s">
        <v>450</v>
      </c>
      <c r="M9" s="1368"/>
      <c r="N9" s="1463"/>
      <c r="O9" s="1368" t="s">
        <v>450</v>
      </c>
      <c r="P9" s="1368"/>
      <c r="Q9" s="1463"/>
      <c r="R9" s="1368" t="s">
        <v>450</v>
      </c>
      <c r="S9" s="1368"/>
      <c r="T9" s="1463"/>
      <c r="U9" s="1346" t="s">
        <v>450</v>
      </c>
      <c r="V9" s="1346"/>
      <c r="W9" s="1463"/>
      <c r="X9" s="1346" t="s">
        <v>450</v>
      </c>
      <c r="Y9" s="1346"/>
    </row>
    <row r="10" spans="1:34" ht="20.25" customHeight="1" x14ac:dyDescent="0.35">
      <c r="A10" s="1390"/>
      <c r="B10" s="1317"/>
      <c r="C10" s="1314"/>
      <c r="D10" s="1314"/>
      <c r="E10" s="1329"/>
      <c r="F10" s="1462"/>
      <c r="G10" s="1462"/>
      <c r="H10" s="1463"/>
      <c r="I10" s="1462"/>
      <c r="J10" s="1462"/>
      <c r="K10" s="1467"/>
      <c r="L10" s="1462"/>
      <c r="M10" s="1462"/>
      <c r="N10" s="1463"/>
      <c r="O10" s="1462"/>
      <c r="P10" s="1462"/>
      <c r="Q10" s="1463"/>
      <c r="R10" s="123"/>
      <c r="S10" s="123"/>
      <c r="T10" s="1463"/>
      <c r="U10" s="1462"/>
      <c r="V10" s="1462"/>
      <c r="W10" s="1463"/>
      <c r="X10" s="1462"/>
      <c r="Y10" s="1462"/>
    </row>
    <row r="11" spans="1:34" ht="12" hidden="1" customHeight="1" x14ac:dyDescent="0.35">
      <c r="A11" s="1390"/>
      <c r="B11" s="1317"/>
      <c r="C11" s="1314"/>
      <c r="D11" s="1314"/>
      <c r="E11" s="1329"/>
      <c r="F11" s="1462"/>
      <c r="G11" s="1462"/>
      <c r="H11" s="398"/>
      <c r="I11" s="1462"/>
      <c r="J11" s="1462"/>
      <c r="K11" s="398"/>
      <c r="L11" s="1462"/>
      <c r="M11" s="1462"/>
      <c r="N11" s="398"/>
      <c r="O11" s="1462"/>
      <c r="P11" s="1462"/>
      <c r="Q11" s="398"/>
      <c r="R11" s="123"/>
      <c r="S11" s="123"/>
      <c r="T11" s="398"/>
      <c r="U11" s="1462"/>
      <c r="V11" s="1462"/>
      <c r="W11" s="398"/>
      <c r="X11" s="1462"/>
      <c r="Y11" s="1462"/>
    </row>
    <row r="12" spans="1:34" ht="31.5" customHeight="1" x14ac:dyDescent="0.35">
      <c r="A12" s="393"/>
      <c r="B12" s="1317"/>
      <c r="C12" s="45" t="s">
        <v>589</v>
      </c>
      <c r="D12" s="45" t="s">
        <v>590</v>
      </c>
      <c r="E12" s="1314" t="s">
        <v>158</v>
      </c>
      <c r="F12" s="110" t="s">
        <v>115</v>
      </c>
      <c r="G12" s="110" t="s">
        <v>114</v>
      </c>
      <c r="H12" s="1314" t="s">
        <v>158</v>
      </c>
      <c r="I12" s="110" t="s">
        <v>115</v>
      </c>
      <c r="J12" s="110" t="s">
        <v>114</v>
      </c>
      <c r="K12" s="1314" t="s">
        <v>158</v>
      </c>
      <c r="L12" s="110" t="s">
        <v>115</v>
      </c>
      <c r="M12" s="110" t="s">
        <v>114</v>
      </c>
      <c r="N12" s="1314" t="s">
        <v>158</v>
      </c>
      <c r="O12" s="110" t="s">
        <v>115</v>
      </c>
      <c r="P12" s="110" t="s">
        <v>114</v>
      </c>
      <c r="Q12" s="1314" t="s">
        <v>158</v>
      </c>
      <c r="R12" s="110" t="s">
        <v>115</v>
      </c>
      <c r="S12" s="110" t="s">
        <v>114</v>
      </c>
      <c r="T12" s="1314" t="s">
        <v>158</v>
      </c>
      <c r="U12" s="110" t="s">
        <v>115</v>
      </c>
      <c r="V12" s="110" t="s">
        <v>114</v>
      </c>
      <c r="W12" s="1314" t="s">
        <v>158</v>
      </c>
      <c r="X12" s="110" t="s">
        <v>115</v>
      </c>
      <c r="Y12" s="110" t="s">
        <v>114</v>
      </c>
      <c r="Z12" s="407"/>
    </row>
    <row r="13" spans="1:34" ht="31.5" customHeight="1" x14ac:dyDescent="0.35">
      <c r="A13" s="393"/>
      <c r="B13" s="1317"/>
      <c r="C13" s="45"/>
      <c r="D13" s="45"/>
      <c r="E13" s="1314"/>
      <c r="F13" s="110"/>
      <c r="G13" s="110"/>
      <c r="H13" s="1314"/>
      <c r="I13" s="110"/>
      <c r="J13" s="110"/>
      <c r="K13" s="1314"/>
      <c r="L13" s="110"/>
      <c r="M13" s="110"/>
      <c r="N13" s="1314"/>
      <c r="O13" s="110"/>
      <c r="P13" s="110"/>
      <c r="Q13" s="1314"/>
      <c r="R13" s="110"/>
      <c r="S13" s="110"/>
      <c r="T13" s="1314"/>
      <c r="U13" s="110"/>
      <c r="V13" s="110"/>
      <c r="W13" s="1314"/>
      <c r="X13" s="110"/>
      <c r="Y13" s="110"/>
      <c r="Z13" s="407"/>
    </row>
    <row r="14" spans="1:34" ht="31.5" customHeight="1" x14ac:dyDescent="0.35">
      <c r="A14" s="141" t="s">
        <v>158</v>
      </c>
      <c r="B14" s="45">
        <f t="shared" ref="B14:B34" si="0">C14+D14</f>
        <v>52729</v>
      </c>
      <c r="C14" s="60">
        <f t="shared" ref="C14:C34" si="1">F14+I14+L14+O14+R14+U14+X14</f>
        <v>21896</v>
      </c>
      <c r="D14" s="60">
        <f t="shared" ref="D14:D34" si="2">G14+J14+M14+P14+S14+V14+Y14</f>
        <v>30833</v>
      </c>
      <c r="E14" s="60">
        <f t="shared" ref="E14:Y14" si="3">E15+E16</f>
        <v>680</v>
      </c>
      <c r="F14" s="60">
        <f t="shared" si="3"/>
        <v>439</v>
      </c>
      <c r="G14" s="60">
        <f t="shared" si="3"/>
        <v>241</v>
      </c>
      <c r="H14" s="60">
        <f t="shared" si="3"/>
        <v>2701</v>
      </c>
      <c r="I14" s="60">
        <f t="shared" si="3"/>
        <v>960</v>
      </c>
      <c r="J14" s="60">
        <f t="shared" si="3"/>
        <v>1741</v>
      </c>
      <c r="K14" s="60">
        <f t="shared" si="3"/>
        <v>162</v>
      </c>
      <c r="L14" s="60">
        <f t="shared" si="3"/>
        <v>158</v>
      </c>
      <c r="M14" s="60">
        <f t="shared" si="3"/>
        <v>4</v>
      </c>
      <c r="N14" s="60">
        <f t="shared" si="3"/>
        <v>41</v>
      </c>
      <c r="O14" s="60">
        <f t="shared" si="3"/>
        <v>2</v>
      </c>
      <c r="P14" s="60">
        <f t="shared" si="3"/>
        <v>39</v>
      </c>
      <c r="Q14" s="60">
        <f t="shared" si="3"/>
        <v>15991</v>
      </c>
      <c r="R14" s="60">
        <f t="shared" si="3"/>
        <v>7182</v>
      </c>
      <c r="S14" s="60">
        <f t="shared" si="3"/>
        <v>8809</v>
      </c>
      <c r="T14" s="60">
        <f t="shared" si="3"/>
        <v>32899</v>
      </c>
      <c r="U14" s="60">
        <f t="shared" si="3"/>
        <v>13060</v>
      </c>
      <c r="V14" s="60">
        <f t="shared" si="3"/>
        <v>19839</v>
      </c>
      <c r="W14" s="60">
        <f t="shared" si="3"/>
        <v>255</v>
      </c>
      <c r="X14" s="63">
        <f t="shared" si="3"/>
        <v>95</v>
      </c>
      <c r="Y14" s="63">
        <f t="shared" si="3"/>
        <v>160</v>
      </c>
      <c r="Z14" s="407"/>
    </row>
    <row r="15" spans="1:34" ht="28.5" customHeight="1" x14ac:dyDescent="0.35">
      <c r="A15" s="394" t="s">
        <v>591</v>
      </c>
      <c r="B15" s="45">
        <f t="shared" si="0"/>
        <v>20115</v>
      </c>
      <c r="C15" s="60">
        <f t="shared" si="1"/>
        <v>7852</v>
      </c>
      <c r="D15" s="60">
        <f t="shared" si="2"/>
        <v>12263</v>
      </c>
      <c r="E15" s="60">
        <f t="shared" ref="E15:E34" si="4">F15+G15</f>
        <v>550</v>
      </c>
      <c r="F15" s="384">
        <v>355</v>
      </c>
      <c r="G15" s="384">
        <v>195</v>
      </c>
      <c r="H15" s="60">
        <f t="shared" ref="H15:H34" si="5">I15+J15</f>
        <v>1006</v>
      </c>
      <c r="I15" s="384">
        <v>300</v>
      </c>
      <c r="J15" s="384">
        <v>706</v>
      </c>
      <c r="K15" s="60">
        <f>L15+M15</f>
        <v>162</v>
      </c>
      <c r="L15" s="384">
        <v>158</v>
      </c>
      <c r="M15" s="384">
        <v>4</v>
      </c>
      <c r="N15" s="60">
        <f t="shared" ref="N15:N34" si="6">O15+P15</f>
        <v>41</v>
      </c>
      <c r="O15" s="384">
        <v>2</v>
      </c>
      <c r="P15" s="384">
        <v>39</v>
      </c>
      <c r="Q15" s="60">
        <f t="shared" ref="Q15:Q34" si="7">R15+S15</f>
        <v>6415</v>
      </c>
      <c r="R15" s="384">
        <v>2805</v>
      </c>
      <c r="S15" s="384">
        <v>3610</v>
      </c>
      <c r="T15" s="60">
        <f t="shared" ref="T15:T34" si="8">U15+V15</f>
        <v>11773</v>
      </c>
      <c r="U15" s="165">
        <v>4172</v>
      </c>
      <c r="V15" s="165">
        <v>7601</v>
      </c>
      <c r="W15" s="60">
        <f t="shared" ref="W15:W34" si="9">X15+Y15</f>
        <v>168</v>
      </c>
      <c r="X15" s="165">
        <v>60</v>
      </c>
      <c r="Y15" s="165">
        <v>108</v>
      </c>
    </row>
    <row r="16" spans="1:34" ht="18" customHeight="1" x14ac:dyDescent="0.35">
      <c r="A16" s="395" t="s">
        <v>452</v>
      </c>
      <c r="B16" s="45">
        <f t="shared" si="0"/>
        <v>32614</v>
      </c>
      <c r="C16" s="60">
        <f t="shared" si="1"/>
        <v>14044</v>
      </c>
      <c r="D16" s="60">
        <f t="shared" si="2"/>
        <v>18570</v>
      </c>
      <c r="E16" s="60">
        <f t="shared" si="4"/>
        <v>130</v>
      </c>
      <c r="F16" s="399">
        <f>SUM(F17:F34)</f>
        <v>84</v>
      </c>
      <c r="G16" s="399">
        <f>SUM(G17:G34)</f>
        <v>46</v>
      </c>
      <c r="H16" s="60">
        <f t="shared" si="5"/>
        <v>1695</v>
      </c>
      <c r="I16" s="399">
        <f>SUM(I17:I34)</f>
        <v>660</v>
      </c>
      <c r="J16" s="399">
        <f>SUM(J17:J34)</f>
        <v>1035</v>
      </c>
      <c r="K16" s="60">
        <f t="shared" ref="K16:K34" si="10">L16+N16</f>
        <v>0</v>
      </c>
      <c r="L16" s="399">
        <f>SUM(L17:L34)</f>
        <v>0</v>
      </c>
      <c r="M16" s="399">
        <f>SUM(M17:M34)</f>
        <v>0</v>
      </c>
      <c r="N16" s="60">
        <f t="shared" si="6"/>
        <v>0</v>
      </c>
      <c r="O16" s="399">
        <f>SUM(O17:O34)</f>
        <v>0</v>
      </c>
      <c r="P16" s="399">
        <f>SUM(P17:P34)</f>
        <v>0</v>
      </c>
      <c r="Q16" s="60">
        <f t="shared" si="7"/>
        <v>9576</v>
      </c>
      <c r="R16" s="399">
        <f>SUM(R17:R34)</f>
        <v>4377</v>
      </c>
      <c r="S16" s="399">
        <f>SUM(S17:S34)</f>
        <v>5199</v>
      </c>
      <c r="T16" s="60">
        <f t="shared" si="8"/>
        <v>21126</v>
      </c>
      <c r="U16" s="165">
        <f>SUM(U17:U34)</f>
        <v>8888</v>
      </c>
      <c r="V16" s="165">
        <f>SUM(V17:V34)</f>
        <v>12238</v>
      </c>
      <c r="W16" s="60">
        <f t="shared" si="9"/>
        <v>87</v>
      </c>
      <c r="X16" s="165">
        <f>SUM(X17:X34)</f>
        <v>35</v>
      </c>
      <c r="Y16" s="165">
        <f>SUM(Y17:Y34)</f>
        <v>52</v>
      </c>
    </row>
    <row r="17" spans="1:34" ht="26.25" customHeight="1" x14ac:dyDescent="0.35">
      <c r="A17" s="131" t="s">
        <v>72</v>
      </c>
      <c r="B17" s="45">
        <f t="shared" si="0"/>
        <v>2021</v>
      </c>
      <c r="C17" s="60">
        <f t="shared" si="1"/>
        <v>1047</v>
      </c>
      <c r="D17" s="60">
        <f t="shared" si="2"/>
        <v>974</v>
      </c>
      <c r="E17" s="60">
        <f t="shared" si="4"/>
        <v>64</v>
      </c>
      <c r="F17" s="145">
        <v>37</v>
      </c>
      <c r="G17" s="145">
        <v>27</v>
      </c>
      <c r="H17" s="60">
        <f t="shared" si="5"/>
        <v>109</v>
      </c>
      <c r="I17" s="145">
        <v>54</v>
      </c>
      <c r="J17" s="145">
        <v>55</v>
      </c>
      <c r="K17" s="60">
        <f t="shared" si="10"/>
        <v>0</v>
      </c>
      <c r="L17" s="165">
        <v>0</v>
      </c>
      <c r="M17" s="165">
        <v>0</v>
      </c>
      <c r="N17" s="60">
        <f t="shared" si="6"/>
        <v>0</v>
      </c>
      <c r="O17" s="144">
        <v>0</v>
      </c>
      <c r="P17" s="67">
        <v>0</v>
      </c>
      <c r="Q17" s="60">
        <f t="shared" si="7"/>
        <v>841</v>
      </c>
      <c r="R17" s="67">
        <v>466</v>
      </c>
      <c r="S17" s="67">
        <v>375</v>
      </c>
      <c r="T17" s="60">
        <f t="shared" si="8"/>
        <v>1007</v>
      </c>
      <c r="U17" s="67">
        <v>490</v>
      </c>
      <c r="V17" s="67">
        <v>517</v>
      </c>
      <c r="W17" s="60">
        <f t="shared" si="9"/>
        <v>0</v>
      </c>
      <c r="X17" s="67">
        <v>0</v>
      </c>
      <c r="Y17" s="67">
        <v>0</v>
      </c>
      <c r="Z17" s="111"/>
      <c r="AA17" s="313"/>
      <c r="AB17" s="313"/>
      <c r="AC17" s="313"/>
      <c r="AD17" s="313"/>
      <c r="AE17" s="313"/>
      <c r="AF17" s="313"/>
      <c r="AG17" s="313"/>
      <c r="AH17" s="313"/>
    </row>
    <row r="18" spans="1:34" ht="14.25" customHeight="1" x14ac:dyDescent="0.35">
      <c r="A18" s="129" t="s">
        <v>73</v>
      </c>
      <c r="B18" s="45">
        <f t="shared" si="0"/>
        <v>6611</v>
      </c>
      <c r="C18" s="60">
        <f t="shared" si="1"/>
        <v>3024</v>
      </c>
      <c r="D18" s="60">
        <f t="shared" si="2"/>
        <v>3587</v>
      </c>
      <c r="E18" s="60">
        <f t="shared" si="4"/>
        <v>0</v>
      </c>
      <c r="F18" s="145">
        <v>0</v>
      </c>
      <c r="G18" s="145">
        <v>0</v>
      </c>
      <c r="H18" s="60">
        <f t="shared" si="5"/>
        <v>309</v>
      </c>
      <c r="I18" s="145">
        <v>158</v>
      </c>
      <c r="J18" s="145">
        <v>151</v>
      </c>
      <c r="K18" s="60">
        <f t="shared" si="10"/>
        <v>0</v>
      </c>
      <c r="L18" s="165">
        <v>0</v>
      </c>
      <c r="M18" s="165">
        <v>0</v>
      </c>
      <c r="N18" s="60">
        <f t="shared" si="6"/>
        <v>0</v>
      </c>
      <c r="O18" s="144">
        <v>0</v>
      </c>
      <c r="P18" s="67">
        <v>0</v>
      </c>
      <c r="Q18" s="60">
        <f t="shared" si="7"/>
        <v>2037</v>
      </c>
      <c r="R18" s="67">
        <v>1063</v>
      </c>
      <c r="S18" s="67">
        <v>974</v>
      </c>
      <c r="T18" s="60">
        <f t="shared" si="8"/>
        <v>4246</v>
      </c>
      <c r="U18" s="67">
        <v>1788</v>
      </c>
      <c r="V18" s="67">
        <v>2458</v>
      </c>
      <c r="W18" s="60">
        <f t="shared" si="9"/>
        <v>19</v>
      </c>
      <c r="X18" s="67">
        <v>15</v>
      </c>
      <c r="Y18" s="67">
        <v>4</v>
      </c>
    </row>
    <row r="19" spans="1:34" ht="14.25" customHeight="1" x14ac:dyDescent="0.35">
      <c r="A19" s="131" t="s">
        <v>74</v>
      </c>
      <c r="B19" s="45">
        <f t="shared" si="0"/>
        <v>1563</v>
      </c>
      <c r="C19" s="60">
        <f t="shared" si="1"/>
        <v>729</v>
      </c>
      <c r="D19" s="60">
        <f t="shared" si="2"/>
        <v>834</v>
      </c>
      <c r="E19" s="60">
        <f t="shared" si="4"/>
        <v>0</v>
      </c>
      <c r="F19" s="145">
        <v>0</v>
      </c>
      <c r="G19" s="145">
        <v>0</v>
      </c>
      <c r="H19" s="60">
        <f t="shared" si="5"/>
        <v>73</v>
      </c>
      <c r="I19" s="145">
        <v>25</v>
      </c>
      <c r="J19" s="145">
        <v>48</v>
      </c>
      <c r="K19" s="60">
        <f t="shared" si="10"/>
        <v>0</v>
      </c>
      <c r="L19" s="165">
        <v>0</v>
      </c>
      <c r="M19" s="165">
        <v>0</v>
      </c>
      <c r="N19" s="60">
        <f t="shared" si="6"/>
        <v>0</v>
      </c>
      <c r="O19" s="145">
        <v>0</v>
      </c>
      <c r="P19" s="67">
        <v>0</v>
      </c>
      <c r="Q19" s="60">
        <f t="shared" si="7"/>
        <v>428</v>
      </c>
      <c r="R19" s="67">
        <v>239</v>
      </c>
      <c r="S19" s="67">
        <v>189</v>
      </c>
      <c r="T19" s="60">
        <f t="shared" si="8"/>
        <v>1062</v>
      </c>
      <c r="U19" s="67">
        <v>465</v>
      </c>
      <c r="V19" s="67">
        <v>597</v>
      </c>
      <c r="W19" s="60">
        <f t="shared" si="9"/>
        <v>0</v>
      </c>
      <c r="X19" s="67">
        <v>0</v>
      </c>
      <c r="Y19" s="67">
        <v>0</v>
      </c>
    </row>
    <row r="20" spans="1:34" ht="14.25" customHeight="1" x14ac:dyDescent="0.35">
      <c r="A20" s="128" t="s">
        <v>75</v>
      </c>
      <c r="B20" s="45">
        <f t="shared" si="0"/>
        <v>2001</v>
      </c>
      <c r="C20" s="60">
        <f t="shared" si="1"/>
        <v>768</v>
      </c>
      <c r="D20" s="60">
        <f t="shared" si="2"/>
        <v>1233</v>
      </c>
      <c r="E20" s="60">
        <f t="shared" si="4"/>
        <v>0</v>
      </c>
      <c r="F20" s="144">
        <v>0</v>
      </c>
      <c r="G20" s="144">
        <v>0</v>
      </c>
      <c r="H20" s="60">
        <f t="shared" si="5"/>
        <v>137</v>
      </c>
      <c r="I20" s="144">
        <v>38</v>
      </c>
      <c r="J20" s="144">
        <v>99</v>
      </c>
      <c r="K20" s="60">
        <f t="shared" si="10"/>
        <v>0</v>
      </c>
      <c r="L20" s="165">
        <v>0</v>
      </c>
      <c r="M20" s="165">
        <v>0</v>
      </c>
      <c r="N20" s="60">
        <f t="shared" si="6"/>
        <v>0</v>
      </c>
      <c r="O20" s="144">
        <v>0</v>
      </c>
      <c r="P20" s="67">
        <v>0</v>
      </c>
      <c r="Q20" s="60">
        <f t="shared" si="7"/>
        <v>674</v>
      </c>
      <c r="R20" s="67">
        <v>246</v>
      </c>
      <c r="S20" s="67">
        <v>428</v>
      </c>
      <c r="T20" s="60">
        <f t="shared" si="8"/>
        <v>1190</v>
      </c>
      <c r="U20" s="67">
        <v>484</v>
      </c>
      <c r="V20" s="67">
        <v>706</v>
      </c>
      <c r="W20" s="60">
        <f t="shared" si="9"/>
        <v>0</v>
      </c>
      <c r="X20" s="67">
        <v>0</v>
      </c>
      <c r="Y20" s="67">
        <v>0</v>
      </c>
    </row>
    <row r="21" spans="1:34" ht="14.25" customHeight="1" x14ac:dyDescent="0.35">
      <c r="A21" s="128" t="s">
        <v>76</v>
      </c>
      <c r="B21" s="45">
        <f t="shared" si="0"/>
        <v>1084</v>
      </c>
      <c r="C21" s="60">
        <f t="shared" si="1"/>
        <v>442</v>
      </c>
      <c r="D21" s="60">
        <f t="shared" si="2"/>
        <v>642</v>
      </c>
      <c r="E21" s="60">
        <f t="shared" si="4"/>
        <v>0</v>
      </c>
      <c r="F21" s="144">
        <v>0</v>
      </c>
      <c r="G21" s="144">
        <v>0</v>
      </c>
      <c r="H21" s="60">
        <f t="shared" si="5"/>
        <v>0</v>
      </c>
      <c r="I21" s="144">
        <v>0</v>
      </c>
      <c r="J21" s="144">
        <v>0</v>
      </c>
      <c r="K21" s="60">
        <f t="shared" si="10"/>
        <v>0</v>
      </c>
      <c r="L21" s="165">
        <v>0</v>
      </c>
      <c r="M21" s="165">
        <v>0</v>
      </c>
      <c r="N21" s="60">
        <f t="shared" si="6"/>
        <v>0</v>
      </c>
      <c r="O21" s="144">
        <v>0</v>
      </c>
      <c r="P21" s="67">
        <v>0</v>
      </c>
      <c r="Q21" s="60">
        <f t="shared" si="7"/>
        <v>107</v>
      </c>
      <c r="R21" s="67">
        <v>54</v>
      </c>
      <c r="S21" s="67">
        <v>53</v>
      </c>
      <c r="T21" s="60">
        <f t="shared" si="8"/>
        <v>946</v>
      </c>
      <c r="U21" s="67">
        <v>378</v>
      </c>
      <c r="V21" s="67">
        <v>568</v>
      </c>
      <c r="W21" s="60">
        <f t="shared" si="9"/>
        <v>31</v>
      </c>
      <c r="X21" s="67">
        <v>10</v>
      </c>
      <c r="Y21" s="67">
        <v>21</v>
      </c>
    </row>
    <row r="22" spans="1:34" ht="14.25" customHeight="1" x14ac:dyDescent="0.35">
      <c r="A22" s="131" t="s">
        <v>77</v>
      </c>
      <c r="B22" s="45">
        <f t="shared" si="0"/>
        <v>413</v>
      </c>
      <c r="C22" s="60">
        <f t="shared" si="1"/>
        <v>181</v>
      </c>
      <c r="D22" s="60">
        <f t="shared" si="2"/>
        <v>232</v>
      </c>
      <c r="E22" s="60">
        <f t="shared" si="4"/>
        <v>0</v>
      </c>
      <c r="F22" s="145">
        <v>0</v>
      </c>
      <c r="G22" s="145">
        <v>0</v>
      </c>
      <c r="H22" s="60">
        <f t="shared" si="5"/>
        <v>0</v>
      </c>
      <c r="I22" s="145">
        <v>0</v>
      </c>
      <c r="J22" s="145">
        <v>0</v>
      </c>
      <c r="K22" s="60">
        <f t="shared" si="10"/>
        <v>0</v>
      </c>
      <c r="L22" s="165">
        <v>0</v>
      </c>
      <c r="M22" s="165">
        <v>0</v>
      </c>
      <c r="N22" s="60">
        <f t="shared" si="6"/>
        <v>0</v>
      </c>
      <c r="O22" s="144">
        <v>0</v>
      </c>
      <c r="P22" s="67">
        <v>0</v>
      </c>
      <c r="Q22" s="60">
        <f t="shared" si="7"/>
        <v>0</v>
      </c>
      <c r="R22" s="67">
        <v>0</v>
      </c>
      <c r="S22" s="67">
        <v>0</v>
      </c>
      <c r="T22" s="60">
        <f t="shared" si="8"/>
        <v>413</v>
      </c>
      <c r="U22" s="67">
        <v>181</v>
      </c>
      <c r="V22" s="67">
        <v>232</v>
      </c>
      <c r="W22" s="60">
        <f t="shared" si="9"/>
        <v>0</v>
      </c>
      <c r="X22" s="67">
        <v>0</v>
      </c>
      <c r="Y22" s="67">
        <v>0</v>
      </c>
    </row>
    <row r="23" spans="1:34" ht="14.25" customHeight="1" x14ac:dyDescent="0.35">
      <c r="A23" s="128" t="s">
        <v>78</v>
      </c>
      <c r="B23" s="45">
        <f t="shared" si="0"/>
        <v>745</v>
      </c>
      <c r="C23" s="60">
        <f t="shared" si="1"/>
        <v>349</v>
      </c>
      <c r="D23" s="60">
        <f t="shared" si="2"/>
        <v>396</v>
      </c>
      <c r="E23" s="60">
        <f t="shared" si="4"/>
        <v>0</v>
      </c>
      <c r="F23" s="145">
        <v>0</v>
      </c>
      <c r="G23" s="145">
        <v>0</v>
      </c>
      <c r="H23" s="60">
        <f t="shared" si="5"/>
        <v>16</v>
      </c>
      <c r="I23" s="145">
        <v>9</v>
      </c>
      <c r="J23" s="145">
        <v>7</v>
      </c>
      <c r="K23" s="60">
        <f t="shared" si="10"/>
        <v>0</v>
      </c>
      <c r="L23" s="165">
        <v>0</v>
      </c>
      <c r="M23" s="165">
        <v>0</v>
      </c>
      <c r="N23" s="60">
        <f t="shared" si="6"/>
        <v>0</v>
      </c>
      <c r="O23" s="144">
        <v>0</v>
      </c>
      <c r="P23" s="67">
        <v>0</v>
      </c>
      <c r="Q23" s="60">
        <f t="shared" si="7"/>
        <v>202</v>
      </c>
      <c r="R23" s="67">
        <v>131</v>
      </c>
      <c r="S23" s="67">
        <v>71</v>
      </c>
      <c r="T23" s="60">
        <f t="shared" si="8"/>
        <v>527</v>
      </c>
      <c r="U23" s="67">
        <v>209</v>
      </c>
      <c r="V23" s="67">
        <v>318</v>
      </c>
      <c r="W23" s="60">
        <f t="shared" si="9"/>
        <v>0</v>
      </c>
      <c r="X23" s="67">
        <v>0</v>
      </c>
      <c r="Y23" s="67">
        <v>0</v>
      </c>
    </row>
    <row r="24" spans="1:34" ht="14.25" customHeight="1" x14ac:dyDescent="0.35">
      <c r="A24" s="128" t="s">
        <v>79</v>
      </c>
      <c r="B24" s="45">
        <f t="shared" si="0"/>
        <v>831</v>
      </c>
      <c r="C24" s="60">
        <f t="shared" si="1"/>
        <v>351</v>
      </c>
      <c r="D24" s="60">
        <f t="shared" si="2"/>
        <v>480</v>
      </c>
      <c r="E24" s="60">
        <f t="shared" si="4"/>
        <v>0</v>
      </c>
      <c r="F24" s="145">
        <v>0</v>
      </c>
      <c r="G24" s="145">
        <v>0</v>
      </c>
      <c r="H24" s="60">
        <f t="shared" si="5"/>
        <v>78</v>
      </c>
      <c r="I24" s="145">
        <v>34</v>
      </c>
      <c r="J24" s="145">
        <v>44</v>
      </c>
      <c r="K24" s="60">
        <f t="shared" si="10"/>
        <v>0</v>
      </c>
      <c r="L24" s="165">
        <v>0</v>
      </c>
      <c r="M24" s="165">
        <v>0</v>
      </c>
      <c r="N24" s="60">
        <f t="shared" si="6"/>
        <v>0</v>
      </c>
      <c r="O24" s="144">
        <v>0</v>
      </c>
      <c r="P24" s="67">
        <v>0</v>
      </c>
      <c r="Q24" s="60">
        <f t="shared" si="7"/>
        <v>373</v>
      </c>
      <c r="R24" s="67">
        <v>144</v>
      </c>
      <c r="S24" s="67">
        <v>229</v>
      </c>
      <c r="T24" s="60">
        <f t="shared" si="8"/>
        <v>380</v>
      </c>
      <c r="U24" s="67">
        <v>173</v>
      </c>
      <c r="V24" s="67">
        <v>207</v>
      </c>
      <c r="W24" s="60">
        <f t="shared" si="9"/>
        <v>0</v>
      </c>
      <c r="X24" s="67">
        <v>0</v>
      </c>
      <c r="Y24" s="67">
        <v>0</v>
      </c>
    </row>
    <row r="25" spans="1:34" ht="14.25" customHeight="1" x14ac:dyDescent="0.35">
      <c r="A25" s="129" t="s">
        <v>80</v>
      </c>
      <c r="B25" s="45">
        <f t="shared" si="0"/>
        <v>2615</v>
      </c>
      <c r="C25" s="60">
        <f t="shared" si="1"/>
        <v>1032</v>
      </c>
      <c r="D25" s="60">
        <f t="shared" si="2"/>
        <v>1583</v>
      </c>
      <c r="E25" s="60">
        <f t="shared" si="4"/>
        <v>0</v>
      </c>
      <c r="F25" s="144">
        <v>0</v>
      </c>
      <c r="G25" s="144">
        <v>0</v>
      </c>
      <c r="H25" s="60">
        <f t="shared" si="5"/>
        <v>220</v>
      </c>
      <c r="I25" s="145">
        <v>79</v>
      </c>
      <c r="J25" s="145">
        <v>141</v>
      </c>
      <c r="K25" s="60">
        <f t="shared" si="10"/>
        <v>0</v>
      </c>
      <c r="L25" s="165">
        <v>0</v>
      </c>
      <c r="M25" s="165">
        <v>0</v>
      </c>
      <c r="N25" s="60">
        <f t="shared" si="6"/>
        <v>0</v>
      </c>
      <c r="O25" s="144">
        <v>0</v>
      </c>
      <c r="P25" s="67">
        <v>0</v>
      </c>
      <c r="Q25" s="60">
        <f t="shared" si="7"/>
        <v>967</v>
      </c>
      <c r="R25" s="67">
        <v>372</v>
      </c>
      <c r="S25" s="67">
        <v>595</v>
      </c>
      <c r="T25" s="60">
        <f t="shared" si="8"/>
        <v>1428</v>
      </c>
      <c r="U25" s="67">
        <v>581</v>
      </c>
      <c r="V25" s="67">
        <v>847</v>
      </c>
      <c r="W25" s="60">
        <f t="shared" si="9"/>
        <v>0</v>
      </c>
      <c r="X25" s="67">
        <v>0</v>
      </c>
      <c r="Y25" s="67">
        <v>0</v>
      </c>
    </row>
    <row r="26" spans="1:34" ht="14.25" customHeight="1" x14ac:dyDescent="0.35">
      <c r="A26" s="128" t="s">
        <v>81</v>
      </c>
      <c r="B26" s="45">
        <f t="shared" si="0"/>
        <v>2514</v>
      </c>
      <c r="C26" s="60">
        <f t="shared" si="1"/>
        <v>915</v>
      </c>
      <c r="D26" s="60">
        <f t="shared" si="2"/>
        <v>1599</v>
      </c>
      <c r="E26" s="60">
        <f t="shared" si="4"/>
        <v>0</v>
      </c>
      <c r="F26" s="144">
        <v>0</v>
      </c>
      <c r="G26" s="144">
        <v>0</v>
      </c>
      <c r="H26" s="60">
        <f t="shared" si="5"/>
        <v>118</v>
      </c>
      <c r="I26" s="145">
        <v>45</v>
      </c>
      <c r="J26" s="145">
        <v>73</v>
      </c>
      <c r="K26" s="60">
        <f t="shared" si="10"/>
        <v>0</v>
      </c>
      <c r="L26" s="165">
        <v>0</v>
      </c>
      <c r="M26" s="165">
        <v>0</v>
      </c>
      <c r="N26" s="60">
        <f t="shared" si="6"/>
        <v>0</v>
      </c>
      <c r="O26" s="144">
        <v>0</v>
      </c>
      <c r="P26" s="67">
        <v>0</v>
      </c>
      <c r="Q26" s="60">
        <f t="shared" si="7"/>
        <v>425</v>
      </c>
      <c r="R26" s="67">
        <v>174</v>
      </c>
      <c r="S26" s="67">
        <v>251</v>
      </c>
      <c r="T26" s="60">
        <f t="shared" si="8"/>
        <v>1963</v>
      </c>
      <c r="U26" s="67">
        <v>694</v>
      </c>
      <c r="V26" s="67">
        <v>1269</v>
      </c>
      <c r="W26" s="60">
        <f t="shared" si="9"/>
        <v>8</v>
      </c>
      <c r="X26" s="67">
        <v>2</v>
      </c>
      <c r="Y26" s="67">
        <v>6</v>
      </c>
    </row>
    <row r="27" spans="1:34" ht="14.25" customHeight="1" x14ac:dyDescent="0.35">
      <c r="A27" s="128" t="s">
        <v>183</v>
      </c>
      <c r="B27" s="45">
        <f t="shared" si="0"/>
        <v>992</v>
      </c>
      <c r="C27" s="60">
        <f t="shared" si="1"/>
        <v>386</v>
      </c>
      <c r="D27" s="60">
        <f t="shared" si="2"/>
        <v>606</v>
      </c>
      <c r="E27" s="60">
        <f t="shared" si="4"/>
        <v>0</v>
      </c>
      <c r="F27" s="145">
        <v>0</v>
      </c>
      <c r="G27" s="145">
        <v>0</v>
      </c>
      <c r="H27" s="60">
        <f t="shared" si="5"/>
        <v>44</v>
      </c>
      <c r="I27" s="144">
        <v>20</v>
      </c>
      <c r="J27" s="144">
        <v>24</v>
      </c>
      <c r="K27" s="60">
        <f t="shared" si="10"/>
        <v>0</v>
      </c>
      <c r="L27" s="165">
        <v>0</v>
      </c>
      <c r="M27" s="165">
        <v>0</v>
      </c>
      <c r="N27" s="60">
        <f t="shared" si="6"/>
        <v>0</v>
      </c>
      <c r="O27" s="144">
        <v>0</v>
      </c>
      <c r="P27" s="67">
        <v>0</v>
      </c>
      <c r="Q27" s="60">
        <f t="shared" si="7"/>
        <v>236</v>
      </c>
      <c r="R27" s="67">
        <v>92</v>
      </c>
      <c r="S27" s="67">
        <v>144</v>
      </c>
      <c r="T27" s="60">
        <f t="shared" si="8"/>
        <v>712</v>
      </c>
      <c r="U27" s="67">
        <v>274</v>
      </c>
      <c r="V27" s="67">
        <v>438</v>
      </c>
      <c r="W27" s="60">
        <f t="shared" si="9"/>
        <v>0</v>
      </c>
      <c r="X27" s="67">
        <v>0</v>
      </c>
      <c r="Y27" s="67">
        <v>0</v>
      </c>
    </row>
    <row r="28" spans="1:34" ht="14.25" customHeight="1" x14ac:dyDescent="0.35">
      <c r="A28" s="131" t="s">
        <v>83</v>
      </c>
      <c r="B28" s="45">
        <f t="shared" si="0"/>
        <v>1524</v>
      </c>
      <c r="C28" s="60">
        <f t="shared" si="1"/>
        <v>626</v>
      </c>
      <c r="D28" s="60">
        <f t="shared" si="2"/>
        <v>898</v>
      </c>
      <c r="E28" s="60">
        <f t="shared" si="4"/>
        <v>66</v>
      </c>
      <c r="F28" s="145">
        <v>47</v>
      </c>
      <c r="G28" s="145">
        <v>19</v>
      </c>
      <c r="H28" s="60">
        <f t="shared" si="5"/>
        <v>59</v>
      </c>
      <c r="I28" s="144">
        <v>10</v>
      </c>
      <c r="J28" s="144">
        <v>49</v>
      </c>
      <c r="K28" s="60">
        <f t="shared" si="10"/>
        <v>0</v>
      </c>
      <c r="L28" s="165">
        <v>0</v>
      </c>
      <c r="M28" s="165">
        <v>0</v>
      </c>
      <c r="N28" s="60">
        <f t="shared" si="6"/>
        <v>0</v>
      </c>
      <c r="O28" s="144">
        <v>0</v>
      </c>
      <c r="P28" s="67">
        <v>0</v>
      </c>
      <c r="Q28" s="60">
        <f t="shared" si="7"/>
        <v>294</v>
      </c>
      <c r="R28" s="67">
        <v>129</v>
      </c>
      <c r="S28" s="67">
        <v>165</v>
      </c>
      <c r="T28" s="60">
        <f t="shared" si="8"/>
        <v>1076</v>
      </c>
      <c r="U28" s="67">
        <v>432</v>
      </c>
      <c r="V28" s="67">
        <v>644</v>
      </c>
      <c r="W28" s="60">
        <f t="shared" si="9"/>
        <v>29</v>
      </c>
      <c r="X28" s="67">
        <v>8</v>
      </c>
      <c r="Y28" s="67">
        <v>21</v>
      </c>
    </row>
    <row r="29" spans="1:34" ht="14.25" customHeight="1" x14ac:dyDescent="0.35">
      <c r="A29" s="128" t="s">
        <v>84</v>
      </c>
      <c r="B29" s="45">
        <f t="shared" si="0"/>
        <v>957</v>
      </c>
      <c r="C29" s="60">
        <f t="shared" si="1"/>
        <v>502</v>
      </c>
      <c r="D29" s="60">
        <f t="shared" si="2"/>
        <v>455</v>
      </c>
      <c r="E29" s="60">
        <f t="shared" si="4"/>
        <v>0</v>
      </c>
      <c r="F29" s="145">
        <v>0</v>
      </c>
      <c r="G29" s="145">
        <v>0</v>
      </c>
      <c r="H29" s="60">
        <f t="shared" si="5"/>
        <v>33</v>
      </c>
      <c r="I29" s="145">
        <v>26</v>
      </c>
      <c r="J29" s="145">
        <v>7</v>
      </c>
      <c r="K29" s="60">
        <f t="shared" si="10"/>
        <v>0</v>
      </c>
      <c r="L29" s="165">
        <v>0</v>
      </c>
      <c r="M29" s="165">
        <v>0</v>
      </c>
      <c r="N29" s="60">
        <f t="shared" si="6"/>
        <v>0</v>
      </c>
      <c r="O29" s="144">
        <v>0</v>
      </c>
      <c r="P29" s="67">
        <v>0</v>
      </c>
      <c r="Q29" s="60">
        <f t="shared" si="7"/>
        <v>339</v>
      </c>
      <c r="R29" s="67">
        <v>146</v>
      </c>
      <c r="S29" s="67">
        <v>193</v>
      </c>
      <c r="T29" s="60">
        <f t="shared" si="8"/>
        <v>585</v>
      </c>
      <c r="U29" s="67">
        <v>330</v>
      </c>
      <c r="V29" s="67">
        <v>255</v>
      </c>
      <c r="W29" s="60">
        <f t="shared" si="9"/>
        <v>0</v>
      </c>
      <c r="X29" s="67">
        <v>0</v>
      </c>
      <c r="Y29" s="67">
        <v>0</v>
      </c>
    </row>
    <row r="30" spans="1:34" ht="14.25" customHeight="1" x14ac:dyDescent="0.35">
      <c r="A30" s="128" t="s">
        <v>85</v>
      </c>
      <c r="B30" s="45">
        <f t="shared" si="0"/>
        <v>2723</v>
      </c>
      <c r="C30" s="60">
        <f t="shared" si="1"/>
        <v>1120</v>
      </c>
      <c r="D30" s="60">
        <f t="shared" si="2"/>
        <v>1603</v>
      </c>
      <c r="E30" s="60">
        <f t="shared" si="4"/>
        <v>0</v>
      </c>
      <c r="F30" s="144">
        <v>0</v>
      </c>
      <c r="G30" s="144">
        <v>0</v>
      </c>
      <c r="H30" s="60">
        <f t="shared" si="5"/>
        <v>197</v>
      </c>
      <c r="I30" s="145">
        <v>61</v>
      </c>
      <c r="J30" s="145">
        <v>136</v>
      </c>
      <c r="K30" s="60">
        <f t="shared" si="10"/>
        <v>0</v>
      </c>
      <c r="L30" s="165">
        <v>0</v>
      </c>
      <c r="M30" s="165">
        <v>0</v>
      </c>
      <c r="N30" s="60">
        <f t="shared" si="6"/>
        <v>0</v>
      </c>
      <c r="O30" s="144">
        <v>0</v>
      </c>
      <c r="P30" s="67">
        <v>0</v>
      </c>
      <c r="Q30" s="60">
        <f t="shared" si="7"/>
        <v>817</v>
      </c>
      <c r="R30" s="67">
        <v>362</v>
      </c>
      <c r="S30" s="67">
        <v>455</v>
      </c>
      <c r="T30" s="60">
        <f t="shared" si="8"/>
        <v>1709</v>
      </c>
      <c r="U30" s="67">
        <v>697</v>
      </c>
      <c r="V30" s="67">
        <v>1012</v>
      </c>
      <c r="W30" s="60">
        <f t="shared" si="9"/>
        <v>0</v>
      </c>
      <c r="X30" s="67">
        <v>0</v>
      </c>
      <c r="Y30" s="67">
        <v>0</v>
      </c>
    </row>
    <row r="31" spans="1:34" ht="14.25" customHeight="1" x14ac:dyDescent="0.35">
      <c r="A31" s="131" t="s">
        <v>86</v>
      </c>
      <c r="B31" s="45">
        <f t="shared" si="0"/>
        <v>1593</v>
      </c>
      <c r="C31" s="60">
        <f t="shared" si="1"/>
        <v>664</v>
      </c>
      <c r="D31" s="60">
        <f t="shared" si="2"/>
        <v>929</v>
      </c>
      <c r="E31" s="60">
        <f t="shared" si="4"/>
        <v>0</v>
      </c>
      <c r="F31" s="144">
        <v>0</v>
      </c>
      <c r="G31" s="144">
        <v>0</v>
      </c>
      <c r="H31" s="60">
        <f t="shared" si="5"/>
        <v>81</v>
      </c>
      <c r="I31" s="145">
        <v>19</v>
      </c>
      <c r="J31" s="145">
        <v>62</v>
      </c>
      <c r="K31" s="60">
        <f t="shared" si="10"/>
        <v>0</v>
      </c>
      <c r="L31" s="165">
        <v>0</v>
      </c>
      <c r="M31" s="165">
        <v>0</v>
      </c>
      <c r="N31" s="60">
        <f t="shared" si="6"/>
        <v>0</v>
      </c>
      <c r="O31" s="144">
        <v>0</v>
      </c>
      <c r="P31" s="67">
        <v>0</v>
      </c>
      <c r="Q31" s="60">
        <f t="shared" si="7"/>
        <v>645</v>
      </c>
      <c r="R31" s="67">
        <v>255</v>
      </c>
      <c r="S31" s="67">
        <v>390</v>
      </c>
      <c r="T31" s="60">
        <f t="shared" si="8"/>
        <v>867</v>
      </c>
      <c r="U31" s="67">
        <v>390</v>
      </c>
      <c r="V31" s="67">
        <v>477</v>
      </c>
      <c r="W31" s="60">
        <f t="shared" si="9"/>
        <v>0</v>
      </c>
      <c r="X31" s="67">
        <v>0</v>
      </c>
      <c r="Y31" s="67">
        <v>0</v>
      </c>
    </row>
    <row r="32" spans="1:34" ht="14.25" customHeight="1" x14ac:dyDescent="0.35">
      <c r="A32" s="128" t="s">
        <v>87</v>
      </c>
      <c r="B32" s="45">
        <f t="shared" si="0"/>
        <v>1734</v>
      </c>
      <c r="C32" s="60">
        <f t="shared" si="1"/>
        <v>702</v>
      </c>
      <c r="D32" s="60">
        <f t="shared" si="2"/>
        <v>1032</v>
      </c>
      <c r="E32" s="60">
        <f t="shared" si="4"/>
        <v>0</v>
      </c>
      <c r="F32" s="145">
        <v>0</v>
      </c>
      <c r="G32" s="145">
        <v>0</v>
      </c>
      <c r="H32" s="60">
        <f t="shared" si="5"/>
        <v>55</v>
      </c>
      <c r="I32" s="145">
        <v>12</v>
      </c>
      <c r="J32" s="145">
        <v>43</v>
      </c>
      <c r="K32" s="60">
        <f t="shared" si="10"/>
        <v>0</v>
      </c>
      <c r="L32" s="165">
        <v>0</v>
      </c>
      <c r="M32" s="165">
        <v>0</v>
      </c>
      <c r="N32" s="60">
        <f t="shared" si="6"/>
        <v>0</v>
      </c>
      <c r="O32" s="144">
        <v>0</v>
      </c>
      <c r="P32" s="67">
        <v>0</v>
      </c>
      <c r="Q32" s="60">
        <f t="shared" si="7"/>
        <v>503</v>
      </c>
      <c r="R32" s="67">
        <v>229</v>
      </c>
      <c r="S32" s="67">
        <v>274</v>
      </c>
      <c r="T32" s="60">
        <f t="shared" si="8"/>
        <v>1176</v>
      </c>
      <c r="U32" s="67">
        <v>461</v>
      </c>
      <c r="V32" s="67">
        <v>715</v>
      </c>
      <c r="W32" s="60">
        <f t="shared" si="9"/>
        <v>0</v>
      </c>
      <c r="X32" s="67">
        <v>0</v>
      </c>
      <c r="Y32" s="67">
        <v>0</v>
      </c>
    </row>
    <row r="33" spans="1:25" ht="14.25" customHeight="1" x14ac:dyDescent="0.35">
      <c r="A33" s="128" t="s">
        <v>88</v>
      </c>
      <c r="B33" s="45">
        <f t="shared" si="0"/>
        <v>1811</v>
      </c>
      <c r="C33" s="60">
        <f t="shared" si="1"/>
        <v>806</v>
      </c>
      <c r="D33" s="60">
        <f t="shared" si="2"/>
        <v>1005</v>
      </c>
      <c r="E33" s="60">
        <f t="shared" si="4"/>
        <v>0</v>
      </c>
      <c r="F33" s="145">
        <v>0</v>
      </c>
      <c r="G33" s="145">
        <v>0</v>
      </c>
      <c r="H33" s="60">
        <f t="shared" si="5"/>
        <v>154</v>
      </c>
      <c r="I33" s="145">
        <v>70</v>
      </c>
      <c r="J33" s="145">
        <v>84</v>
      </c>
      <c r="K33" s="60">
        <f t="shared" si="10"/>
        <v>0</v>
      </c>
      <c r="L33" s="165">
        <v>0</v>
      </c>
      <c r="M33" s="165">
        <v>0</v>
      </c>
      <c r="N33" s="60">
        <f t="shared" si="6"/>
        <v>0</v>
      </c>
      <c r="O33" s="144">
        <v>0</v>
      </c>
      <c r="P33" s="67">
        <v>0</v>
      </c>
      <c r="Q33" s="60">
        <f t="shared" si="7"/>
        <v>537</v>
      </c>
      <c r="R33" s="67">
        <v>209</v>
      </c>
      <c r="S33" s="67">
        <v>328</v>
      </c>
      <c r="T33" s="60">
        <f t="shared" si="8"/>
        <v>1120</v>
      </c>
      <c r="U33" s="67">
        <v>527</v>
      </c>
      <c r="V33" s="67">
        <v>593</v>
      </c>
      <c r="W33" s="60">
        <f t="shared" si="9"/>
        <v>0</v>
      </c>
      <c r="X33" s="67">
        <v>0</v>
      </c>
      <c r="Y33" s="67">
        <v>0</v>
      </c>
    </row>
    <row r="34" spans="1:25" ht="14.25" customHeight="1" x14ac:dyDescent="0.35">
      <c r="A34" s="131" t="s">
        <v>89</v>
      </c>
      <c r="B34" s="45">
        <f t="shared" si="0"/>
        <v>882</v>
      </c>
      <c r="C34" s="60">
        <f t="shared" si="1"/>
        <v>400</v>
      </c>
      <c r="D34" s="60">
        <f t="shared" si="2"/>
        <v>482</v>
      </c>
      <c r="E34" s="60">
        <f t="shared" si="4"/>
        <v>0</v>
      </c>
      <c r="F34" s="145">
        <v>0</v>
      </c>
      <c r="G34" s="145">
        <v>0</v>
      </c>
      <c r="H34" s="60">
        <f t="shared" si="5"/>
        <v>12</v>
      </c>
      <c r="I34" s="144">
        <v>0</v>
      </c>
      <c r="J34" s="144">
        <v>12</v>
      </c>
      <c r="K34" s="60">
        <f t="shared" si="10"/>
        <v>0</v>
      </c>
      <c r="L34" s="165">
        <v>0</v>
      </c>
      <c r="M34" s="165">
        <v>0</v>
      </c>
      <c r="N34" s="60">
        <f t="shared" si="6"/>
        <v>0</v>
      </c>
      <c r="O34" s="144">
        <v>0</v>
      </c>
      <c r="P34" s="67">
        <v>0</v>
      </c>
      <c r="Q34" s="60">
        <f t="shared" si="7"/>
        <v>151</v>
      </c>
      <c r="R34" s="67">
        <v>66</v>
      </c>
      <c r="S34" s="67">
        <v>85</v>
      </c>
      <c r="T34" s="60">
        <f t="shared" si="8"/>
        <v>719</v>
      </c>
      <c r="U34" s="67">
        <v>334</v>
      </c>
      <c r="V34" s="67">
        <v>385</v>
      </c>
      <c r="W34" s="60">
        <f t="shared" si="9"/>
        <v>0</v>
      </c>
      <c r="X34" s="67">
        <v>0</v>
      </c>
      <c r="Y34" s="67">
        <v>0</v>
      </c>
    </row>
    <row r="35" spans="1:25" ht="27.75" customHeight="1" x14ac:dyDescent="0.35">
      <c r="A35" s="1464" t="s">
        <v>2530</v>
      </c>
      <c r="B35" s="1464"/>
      <c r="C35" s="1464"/>
      <c r="D35" s="1464"/>
      <c r="E35" s="1464"/>
      <c r="F35" s="1464"/>
      <c r="G35" s="1464"/>
      <c r="H35" s="1464"/>
      <c r="I35" s="1464"/>
      <c r="J35" s="1464"/>
      <c r="K35" s="167"/>
      <c r="L35" s="400"/>
      <c r="M35" s="400"/>
      <c r="N35" s="400"/>
      <c r="O35" s="404"/>
    </row>
    <row r="36" spans="1:25" ht="30" customHeight="1" x14ac:dyDescent="0.35">
      <c r="A36" s="1465"/>
      <c r="B36" s="1465"/>
      <c r="C36" s="1465"/>
      <c r="D36" s="1465"/>
      <c r="E36" s="1465"/>
      <c r="F36" s="1465"/>
      <c r="G36" s="1465"/>
      <c r="H36" s="1465"/>
      <c r="I36" s="1465"/>
      <c r="J36" s="1465"/>
      <c r="K36" s="1465"/>
      <c r="L36" s="1465"/>
      <c r="M36" s="1465"/>
      <c r="N36" s="1465"/>
      <c r="O36" s="1465"/>
      <c r="P36" s="1465"/>
      <c r="Q36" s="1465"/>
      <c r="R36" s="1465"/>
      <c r="S36" s="1465"/>
      <c r="T36" s="1465"/>
      <c r="U36" s="1465"/>
      <c r="V36" s="1465"/>
      <c r="W36" s="396"/>
    </row>
    <row r="37" spans="1:25" ht="12.75" customHeight="1" x14ac:dyDescent="0.35">
      <c r="A37" s="1461"/>
      <c r="B37" s="1461"/>
      <c r="C37" s="1461"/>
      <c r="D37" s="1461"/>
      <c r="E37" s="1461"/>
      <c r="F37" s="1461"/>
      <c r="G37" s="1461"/>
      <c r="H37" s="1461"/>
      <c r="I37" s="1461"/>
      <c r="J37" s="1461"/>
      <c r="K37" s="1461"/>
      <c r="L37" s="1461"/>
      <c r="M37" s="1461"/>
      <c r="N37" s="1461"/>
      <c r="O37" s="1461"/>
      <c r="P37" s="1461"/>
      <c r="Q37" s="1461"/>
      <c r="R37" s="1461"/>
      <c r="S37" s="1461"/>
      <c r="T37" s="397"/>
    </row>
    <row r="38" spans="1:25" x14ac:dyDescent="0.35">
      <c r="A38" s="396"/>
      <c r="B38" s="396"/>
      <c r="C38" s="396"/>
      <c r="D38" s="396"/>
      <c r="E38" s="400"/>
      <c r="F38" s="400"/>
      <c r="G38" s="400"/>
      <c r="H38" s="400"/>
      <c r="I38" s="400"/>
      <c r="J38" s="400"/>
      <c r="K38" s="400"/>
      <c r="L38" s="400"/>
      <c r="M38" s="400"/>
      <c r="N38" s="400"/>
      <c r="O38" s="404"/>
    </row>
    <row r="39" spans="1:25" x14ac:dyDescent="0.35">
      <c r="A39" s="396"/>
      <c r="B39" s="396"/>
      <c r="C39" s="396"/>
      <c r="D39" s="396"/>
      <c r="E39" s="400"/>
      <c r="F39" s="400"/>
      <c r="G39" s="400"/>
      <c r="H39" s="400"/>
      <c r="I39" s="400"/>
      <c r="J39" s="400"/>
      <c r="K39" s="400"/>
      <c r="L39" s="400"/>
      <c r="M39" s="400"/>
      <c r="N39" s="400"/>
      <c r="O39" s="404"/>
    </row>
    <row r="40" spans="1:25" ht="12.75" customHeight="1" x14ac:dyDescent="0.35">
      <c r="A40" s="397"/>
      <c r="B40" s="397"/>
      <c r="C40" s="397"/>
      <c r="D40" s="397"/>
      <c r="E40" s="401"/>
      <c r="F40" s="401"/>
      <c r="G40" s="401"/>
      <c r="H40" s="401"/>
      <c r="I40" s="401"/>
      <c r="J40" s="401"/>
      <c r="K40" s="401"/>
      <c r="L40" s="401"/>
      <c r="M40" s="401"/>
      <c r="N40" s="401"/>
      <c r="O40" s="404"/>
    </row>
    <row r="41" spans="1:25" x14ac:dyDescent="0.35">
      <c r="A41" s="394"/>
      <c r="B41" s="394"/>
      <c r="C41" s="394"/>
      <c r="D41" s="394"/>
      <c r="E41" s="123"/>
      <c r="F41" s="123"/>
      <c r="G41" s="123"/>
      <c r="H41" s="123"/>
      <c r="I41" s="123"/>
      <c r="J41" s="123"/>
      <c r="K41" s="123"/>
      <c r="L41" s="123"/>
      <c r="M41" s="123"/>
      <c r="N41" s="123"/>
      <c r="O41" s="69"/>
    </row>
    <row r="42" spans="1:25" x14ac:dyDescent="0.35">
      <c r="A42" s="394"/>
      <c r="B42" s="394"/>
      <c r="C42" s="394"/>
      <c r="D42" s="394"/>
      <c r="E42" s="123"/>
      <c r="F42" s="123"/>
      <c r="G42" s="123"/>
      <c r="H42" s="123"/>
      <c r="I42" s="123"/>
      <c r="J42" s="123"/>
      <c r="K42" s="123"/>
      <c r="L42" s="123"/>
      <c r="M42" s="123"/>
      <c r="N42" s="123"/>
      <c r="O42" s="69"/>
    </row>
    <row r="43" spans="1:25" x14ac:dyDescent="0.35">
      <c r="A43" s="161"/>
      <c r="B43" s="161"/>
      <c r="C43" s="161"/>
      <c r="D43" s="161"/>
      <c r="E43" s="133"/>
      <c r="F43" s="133"/>
      <c r="G43" s="133"/>
      <c r="H43" s="133"/>
      <c r="I43" s="133"/>
      <c r="J43" s="133"/>
      <c r="K43" s="133"/>
      <c r="L43" s="133"/>
      <c r="M43" s="133"/>
      <c r="N43" s="133"/>
      <c r="O43" s="69"/>
    </row>
    <row r="44" spans="1:25" x14ac:dyDescent="0.35">
      <c r="A44" s="394"/>
      <c r="B44" s="394"/>
      <c r="C44" s="394"/>
      <c r="D44" s="394"/>
      <c r="E44" s="123"/>
      <c r="F44" s="123"/>
      <c r="G44" s="123"/>
      <c r="H44" s="123"/>
      <c r="I44" s="123"/>
      <c r="J44" s="123"/>
      <c r="K44" s="123"/>
      <c r="L44" s="123"/>
      <c r="M44" s="123"/>
      <c r="N44" s="123"/>
      <c r="O44" s="69"/>
    </row>
    <row r="45" spans="1:25" x14ac:dyDescent="0.35">
      <c r="A45" s="394"/>
      <c r="B45" s="394"/>
      <c r="C45" s="394"/>
      <c r="D45" s="394"/>
      <c r="E45" s="123"/>
      <c r="F45" s="123"/>
      <c r="G45" s="123"/>
      <c r="H45" s="123"/>
      <c r="I45" s="123"/>
      <c r="J45" s="123"/>
      <c r="K45" s="123"/>
      <c r="L45" s="123"/>
      <c r="M45" s="123"/>
      <c r="N45" s="123"/>
      <c r="O45" s="69"/>
    </row>
    <row r="46" spans="1:25" ht="13.5" customHeight="1" x14ac:dyDescent="0.35">
      <c r="A46" s="161"/>
      <c r="B46" s="161"/>
      <c r="C46" s="161"/>
      <c r="D46" s="161"/>
      <c r="E46" s="133"/>
      <c r="F46" s="133"/>
      <c r="G46" s="133"/>
      <c r="H46" s="133"/>
      <c r="I46" s="133"/>
      <c r="J46" s="133"/>
      <c r="K46" s="133"/>
      <c r="L46" s="133"/>
      <c r="M46" s="133"/>
      <c r="N46" s="133"/>
      <c r="O46" s="69"/>
    </row>
    <row r="47" spans="1:25" ht="13.5" customHeight="1" x14ac:dyDescent="0.35">
      <c r="A47" s="394"/>
      <c r="B47" s="394"/>
      <c r="C47" s="394"/>
      <c r="D47" s="394"/>
      <c r="E47" s="123"/>
      <c r="F47" s="123"/>
      <c r="G47" s="123"/>
      <c r="H47" s="123"/>
      <c r="I47" s="123"/>
      <c r="J47" s="123"/>
      <c r="K47" s="123"/>
      <c r="L47" s="123"/>
      <c r="M47" s="123"/>
      <c r="N47" s="123"/>
      <c r="O47" s="69"/>
    </row>
    <row r="48" spans="1:25" ht="13.5" customHeight="1" x14ac:dyDescent="0.35">
      <c r="A48" s="394"/>
      <c r="B48" s="394"/>
      <c r="C48" s="394"/>
      <c r="D48" s="394"/>
      <c r="E48" s="123"/>
      <c r="F48" s="123"/>
      <c r="G48" s="123"/>
      <c r="H48" s="123"/>
      <c r="I48" s="123"/>
      <c r="J48" s="123"/>
      <c r="K48" s="123"/>
      <c r="L48" s="123"/>
      <c r="M48" s="123"/>
      <c r="N48" s="123"/>
      <c r="O48" s="69"/>
    </row>
    <row r="49" spans="1:15" x14ac:dyDescent="0.35">
      <c r="A49" s="161"/>
      <c r="B49" s="161"/>
      <c r="C49" s="161"/>
      <c r="D49" s="161"/>
      <c r="E49" s="133"/>
      <c r="F49" s="133"/>
      <c r="G49" s="133"/>
      <c r="H49" s="133"/>
      <c r="I49" s="133"/>
      <c r="J49" s="133"/>
      <c r="K49" s="133"/>
      <c r="L49" s="133"/>
      <c r="M49" s="133"/>
      <c r="N49" s="133"/>
      <c r="O49" s="69"/>
    </row>
    <row r="50" spans="1:15" x14ac:dyDescent="0.35">
      <c r="A50" s="394"/>
      <c r="B50" s="394"/>
      <c r="C50" s="394"/>
      <c r="D50" s="394"/>
      <c r="E50" s="123"/>
      <c r="F50" s="123"/>
      <c r="G50" s="123"/>
      <c r="H50" s="123"/>
      <c r="I50" s="123"/>
      <c r="J50" s="123"/>
      <c r="K50" s="123"/>
      <c r="L50" s="123"/>
      <c r="M50" s="123"/>
      <c r="N50" s="123"/>
      <c r="O50" s="69"/>
    </row>
    <row r="51" spans="1:15" x14ac:dyDescent="0.35">
      <c r="A51" s="394"/>
      <c r="B51" s="394"/>
      <c r="C51" s="394"/>
      <c r="D51" s="394"/>
      <c r="E51" s="123"/>
      <c r="F51" s="123"/>
      <c r="G51" s="123"/>
      <c r="H51" s="123"/>
      <c r="I51" s="123"/>
      <c r="J51" s="123"/>
      <c r="K51" s="123"/>
      <c r="L51" s="123"/>
      <c r="M51" s="123"/>
      <c r="N51" s="123"/>
      <c r="O51" s="69"/>
    </row>
    <row r="52" spans="1:15" x14ac:dyDescent="0.35">
      <c r="A52" s="161"/>
      <c r="B52" s="161"/>
      <c r="C52" s="161"/>
      <c r="D52" s="161"/>
      <c r="E52" s="133"/>
      <c r="F52" s="133"/>
      <c r="G52" s="133"/>
      <c r="H52" s="133"/>
      <c r="I52" s="133"/>
      <c r="J52" s="133"/>
      <c r="K52" s="133"/>
      <c r="L52" s="133"/>
      <c r="M52" s="133"/>
      <c r="N52" s="133"/>
      <c r="O52" s="405"/>
    </row>
    <row r="53" spans="1:15" x14ac:dyDescent="0.35">
      <c r="A53" s="394"/>
      <c r="B53" s="394"/>
      <c r="C53" s="394"/>
      <c r="D53" s="394"/>
      <c r="E53" s="123"/>
      <c r="F53" s="123"/>
      <c r="G53" s="123"/>
      <c r="H53" s="123"/>
      <c r="I53" s="123"/>
      <c r="J53" s="123"/>
      <c r="K53" s="123"/>
      <c r="L53" s="123"/>
      <c r="M53" s="123"/>
      <c r="N53" s="123"/>
      <c r="O53" s="69"/>
    </row>
    <row r="54" spans="1:15" x14ac:dyDescent="0.35">
      <c r="A54" s="394"/>
      <c r="B54" s="394"/>
      <c r="C54" s="394"/>
      <c r="D54" s="394"/>
      <c r="E54" s="123"/>
      <c r="F54" s="123"/>
      <c r="G54" s="123"/>
      <c r="H54" s="123"/>
      <c r="I54" s="123"/>
      <c r="J54" s="123"/>
      <c r="K54" s="123"/>
      <c r="L54" s="123"/>
      <c r="M54" s="123"/>
      <c r="N54" s="123"/>
      <c r="O54" s="69"/>
    </row>
    <row r="55" spans="1:15" x14ac:dyDescent="0.35">
      <c r="A55" s="161"/>
      <c r="B55" s="161"/>
      <c r="C55" s="161"/>
      <c r="D55" s="161"/>
      <c r="E55" s="133"/>
      <c r="F55" s="133"/>
      <c r="G55" s="133"/>
      <c r="H55" s="133"/>
      <c r="I55" s="133"/>
      <c r="J55" s="133"/>
      <c r="K55" s="133"/>
      <c r="L55" s="133"/>
      <c r="M55" s="133"/>
      <c r="N55" s="133"/>
      <c r="O55" s="69"/>
    </row>
    <row r="56" spans="1:15" x14ac:dyDescent="0.35">
      <c r="A56" s="394"/>
      <c r="B56" s="394"/>
      <c r="C56" s="394"/>
      <c r="D56" s="394"/>
      <c r="E56" s="123"/>
      <c r="F56" s="123"/>
      <c r="G56" s="123"/>
      <c r="H56" s="123"/>
      <c r="I56" s="123"/>
      <c r="J56" s="123"/>
      <c r="K56" s="123"/>
      <c r="L56" s="123"/>
      <c r="M56" s="123"/>
      <c r="N56" s="123"/>
      <c r="O56" s="69"/>
    </row>
    <row r="57" spans="1:15" x14ac:dyDescent="0.35">
      <c r="A57" s="394"/>
      <c r="B57" s="394"/>
      <c r="C57" s="394"/>
      <c r="D57" s="394"/>
      <c r="E57" s="123"/>
      <c r="F57" s="123"/>
      <c r="G57" s="123"/>
      <c r="H57" s="123"/>
      <c r="I57" s="123"/>
      <c r="J57" s="123"/>
      <c r="K57" s="123"/>
      <c r="L57" s="123"/>
      <c r="M57" s="123"/>
      <c r="N57" s="123"/>
      <c r="O57" s="69"/>
    </row>
    <row r="58" spans="1:15" x14ac:dyDescent="0.35">
      <c r="A58" s="161"/>
      <c r="B58" s="161"/>
      <c r="C58" s="161"/>
      <c r="D58" s="161"/>
      <c r="E58" s="133"/>
      <c r="F58" s="133"/>
      <c r="G58" s="133"/>
      <c r="H58" s="133"/>
      <c r="I58" s="133"/>
      <c r="J58" s="133"/>
      <c r="K58" s="133"/>
      <c r="L58" s="133"/>
      <c r="M58" s="133"/>
      <c r="N58" s="133"/>
      <c r="O58" s="69"/>
    </row>
    <row r="59" spans="1:15" x14ac:dyDescent="0.35">
      <c r="A59" s="394"/>
      <c r="B59" s="394"/>
      <c r="C59" s="394"/>
      <c r="D59" s="394"/>
      <c r="E59" s="123"/>
      <c r="F59" s="123"/>
      <c r="G59" s="123"/>
      <c r="H59" s="123"/>
      <c r="I59" s="123"/>
      <c r="J59" s="123"/>
      <c r="K59" s="123"/>
      <c r="L59" s="123"/>
      <c r="M59" s="123"/>
      <c r="N59" s="123"/>
      <c r="O59" s="69"/>
    </row>
    <row r="60" spans="1:15" x14ac:dyDescent="0.35">
      <c r="A60" s="394"/>
      <c r="B60" s="394"/>
      <c r="C60" s="394"/>
      <c r="D60" s="394"/>
      <c r="E60" s="123"/>
      <c r="F60" s="123"/>
      <c r="G60" s="123"/>
      <c r="H60" s="123"/>
      <c r="I60" s="123"/>
      <c r="J60" s="123"/>
      <c r="K60" s="123"/>
      <c r="L60" s="123"/>
      <c r="M60" s="123"/>
      <c r="N60" s="123"/>
      <c r="O60" s="69"/>
    </row>
    <row r="61" spans="1:15" x14ac:dyDescent="0.35">
      <c r="A61" s="161"/>
      <c r="B61" s="161"/>
      <c r="C61" s="161"/>
      <c r="D61" s="161"/>
      <c r="E61" s="133"/>
      <c r="F61" s="133"/>
      <c r="G61" s="133"/>
      <c r="H61" s="133"/>
      <c r="I61" s="133"/>
      <c r="J61" s="133"/>
      <c r="K61" s="133"/>
      <c r="L61" s="133"/>
      <c r="M61" s="133"/>
      <c r="N61" s="133"/>
      <c r="O61" s="69"/>
    </row>
    <row r="62" spans="1:15" x14ac:dyDescent="0.35">
      <c r="A62" s="394"/>
      <c r="B62" s="394"/>
      <c r="C62" s="394"/>
      <c r="D62" s="394"/>
      <c r="E62" s="123"/>
      <c r="F62" s="123"/>
      <c r="G62" s="123"/>
      <c r="H62" s="123"/>
      <c r="I62" s="123"/>
      <c r="J62" s="123"/>
      <c r="K62" s="123"/>
      <c r="L62" s="123"/>
      <c r="M62" s="123"/>
      <c r="N62" s="123"/>
      <c r="O62" s="69"/>
    </row>
    <row r="63" spans="1:15" x14ac:dyDescent="0.35">
      <c r="A63" s="394"/>
      <c r="B63" s="394"/>
      <c r="C63" s="394"/>
      <c r="D63" s="394"/>
      <c r="E63" s="123"/>
      <c r="F63" s="123"/>
      <c r="G63" s="123"/>
      <c r="H63" s="123"/>
      <c r="I63" s="123"/>
      <c r="J63" s="123"/>
      <c r="K63" s="123"/>
      <c r="L63" s="123"/>
      <c r="M63" s="123"/>
      <c r="N63" s="123"/>
      <c r="O63" s="69"/>
    </row>
    <row r="64" spans="1:15" ht="11.25" customHeight="1" x14ac:dyDescent="0.35">
      <c r="A64" s="161"/>
      <c r="B64" s="161"/>
      <c r="C64" s="161"/>
      <c r="D64" s="161"/>
      <c r="E64" s="133"/>
      <c r="F64" s="133"/>
      <c r="G64" s="133"/>
      <c r="H64" s="133"/>
      <c r="I64" s="133"/>
      <c r="J64" s="133"/>
      <c r="K64" s="133"/>
      <c r="L64" s="133"/>
      <c r="M64" s="133"/>
      <c r="N64" s="133"/>
      <c r="O64" s="69"/>
    </row>
    <row r="65" spans="1:15" ht="11.25" customHeight="1" x14ac:dyDescent="0.35">
      <c r="A65" s="394"/>
      <c r="B65" s="394"/>
      <c r="C65" s="394"/>
      <c r="D65" s="394"/>
      <c r="E65" s="123"/>
      <c r="F65" s="123"/>
      <c r="G65" s="123"/>
      <c r="H65" s="123"/>
      <c r="I65" s="123"/>
      <c r="J65" s="123"/>
      <c r="K65" s="123"/>
      <c r="L65" s="123"/>
      <c r="M65" s="123"/>
      <c r="N65" s="123"/>
      <c r="O65" s="69"/>
    </row>
    <row r="66" spans="1:15" ht="11.25" customHeight="1" x14ac:dyDescent="0.35">
      <c r="A66" s="394"/>
      <c r="B66" s="394"/>
      <c r="C66" s="394"/>
      <c r="D66" s="394"/>
      <c r="E66" s="123"/>
      <c r="F66" s="123"/>
      <c r="G66" s="123"/>
      <c r="H66" s="123"/>
      <c r="I66" s="123"/>
      <c r="J66" s="123"/>
      <c r="K66" s="123"/>
      <c r="L66" s="123"/>
      <c r="M66" s="123"/>
      <c r="N66" s="123"/>
      <c r="O66" s="69"/>
    </row>
    <row r="67" spans="1:15" x14ac:dyDescent="0.35">
      <c r="A67" s="161"/>
      <c r="B67" s="161"/>
      <c r="C67" s="161"/>
      <c r="D67" s="161"/>
      <c r="E67" s="133"/>
      <c r="F67" s="133"/>
      <c r="G67" s="133"/>
      <c r="H67" s="133"/>
      <c r="I67" s="133"/>
      <c r="J67" s="133"/>
      <c r="K67" s="133"/>
      <c r="L67" s="133"/>
      <c r="M67" s="133"/>
      <c r="N67" s="133"/>
      <c r="O67" s="69"/>
    </row>
    <row r="68" spans="1:15" x14ac:dyDescent="0.35">
      <c r="A68" s="394"/>
      <c r="B68" s="394"/>
      <c r="C68" s="394"/>
      <c r="D68" s="394"/>
      <c r="E68" s="123"/>
      <c r="F68" s="123"/>
      <c r="G68" s="123"/>
      <c r="H68" s="123"/>
      <c r="I68" s="123"/>
      <c r="J68" s="123"/>
      <c r="K68" s="123"/>
      <c r="L68" s="123"/>
      <c r="M68" s="123"/>
      <c r="N68" s="123"/>
      <c r="O68" s="69"/>
    </row>
    <row r="69" spans="1:15" x14ac:dyDescent="0.35">
      <c r="A69" s="394"/>
      <c r="B69" s="394"/>
      <c r="C69" s="394"/>
      <c r="D69" s="394"/>
      <c r="E69" s="123"/>
      <c r="F69" s="123"/>
      <c r="G69" s="123"/>
      <c r="H69" s="123"/>
      <c r="I69" s="123"/>
      <c r="J69" s="123"/>
      <c r="K69" s="123"/>
      <c r="L69" s="123"/>
      <c r="M69" s="123"/>
      <c r="N69" s="123"/>
      <c r="O69" s="69"/>
    </row>
    <row r="70" spans="1:15" x14ac:dyDescent="0.35">
      <c r="A70" s="161"/>
      <c r="B70" s="161"/>
      <c r="C70" s="161"/>
      <c r="D70" s="161"/>
      <c r="E70" s="133"/>
      <c r="F70" s="133"/>
      <c r="G70" s="133"/>
      <c r="H70" s="133"/>
      <c r="I70" s="133"/>
      <c r="J70" s="133"/>
      <c r="K70" s="133"/>
      <c r="L70" s="133"/>
      <c r="M70" s="133"/>
      <c r="N70" s="133"/>
      <c r="O70" s="69"/>
    </row>
    <row r="71" spans="1:15" x14ac:dyDescent="0.35">
      <c r="A71" s="394"/>
      <c r="B71" s="394"/>
      <c r="C71" s="394"/>
      <c r="D71" s="394"/>
      <c r="E71" s="123"/>
      <c r="F71" s="123"/>
      <c r="G71" s="123"/>
      <c r="H71" s="123"/>
      <c r="I71" s="123"/>
      <c r="J71" s="123"/>
      <c r="K71" s="123"/>
      <c r="L71" s="123"/>
      <c r="M71" s="123"/>
      <c r="N71" s="123"/>
      <c r="O71" s="69"/>
    </row>
    <row r="72" spans="1:15" x14ac:dyDescent="0.35">
      <c r="A72" s="394"/>
      <c r="B72" s="394"/>
      <c r="C72" s="394"/>
      <c r="D72" s="394"/>
      <c r="E72" s="123"/>
      <c r="F72" s="123"/>
      <c r="G72" s="123"/>
      <c r="H72" s="123"/>
      <c r="I72" s="123"/>
      <c r="J72" s="123"/>
      <c r="K72" s="123"/>
      <c r="L72" s="123"/>
      <c r="M72" s="123"/>
      <c r="N72" s="123"/>
      <c r="O72" s="69"/>
    </row>
    <row r="73" spans="1:15" x14ac:dyDescent="0.35">
      <c r="A73" s="161"/>
      <c r="B73" s="161"/>
      <c r="C73" s="161"/>
      <c r="D73" s="161"/>
      <c r="E73" s="133"/>
      <c r="F73" s="133"/>
      <c r="G73" s="133"/>
      <c r="H73" s="133"/>
      <c r="I73" s="133"/>
      <c r="J73" s="133"/>
      <c r="K73" s="133"/>
      <c r="L73" s="133"/>
      <c r="M73" s="133"/>
      <c r="N73" s="133"/>
      <c r="O73" s="69"/>
    </row>
    <row r="74" spans="1:15" x14ac:dyDescent="0.35">
      <c r="A74" s="394"/>
      <c r="B74" s="394"/>
      <c r="C74" s="394"/>
      <c r="D74" s="394"/>
      <c r="E74" s="123"/>
      <c r="F74" s="123"/>
      <c r="G74" s="123"/>
      <c r="H74" s="123"/>
      <c r="I74" s="123"/>
      <c r="J74" s="123"/>
      <c r="K74" s="123"/>
      <c r="L74" s="123"/>
      <c r="M74" s="123"/>
      <c r="N74" s="123"/>
      <c r="O74" s="69"/>
    </row>
    <row r="75" spans="1:15" x14ac:dyDescent="0.35">
      <c r="A75" s="394"/>
      <c r="B75" s="394"/>
      <c r="C75" s="394"/>
      <c r="D75" s="394"/>
      <c r="E75" s="123"/>
      <c r="F75" s="123"/>
      <c r="G75" s="123"/>
      <c r="H75" s="123"/>
      <c r="I75" s="123"/>
      <c r="J75" s="123"/>
      <c r="K75" s="123"/>
      <c r="L75" s="123"/>
      <c r="M75" s="123"/>
      <c r="N75" s="123"/>
      <c r="O75" s="69"/>
    </row>
    <row r="76" spans="1:15" x14ac:dyDescent="0.35">
      <c r="A76" s="161"/>
      <c r="B76" s="161"/>
      <c r="C76" s="161"/>
      <c r="D76" s="161"/>
      <c r="E76" s="133"/>
      <c r="F76" s="133"/>
      <c r="G76" s="133"/>
      <c r="H76" s="133"/>
      <c r="I76" s="133"/>
      <c r="J76" s="133"/>
      <c r="K76" s="133"/>
      <c r="L76" s="133"/>
      <c r="M76" s="133"/>
      <c r="N76" s="133"/>
      <c r="O76" s="69"/>
    </row>
    <row r="77" spans="1:15" x14ac:dyDescent="0.35">
      <c r="A77" s="394"/>
      <c r="B77" s="394"/>
      <c r="C77" s="394"/>
      <c r="D77" s="394"/>
      <c r="E77" s="123"/>
      <c r="F77" s="123"/>
      <c r="G77" s="123"/>
      <c r="H77" s="123"/>
      <c r="I77" s="123"/>
      <c r="J77" s="123"/>
      <c r="K77" s="123"/>
      <c r="L77" s="123"/>
      <c r="M77" s="123"/>
      <c r="N77" s="123"/>
      <c r="O77" s="69"/>
    </row>
    <row r="78" spans="1:15" x14ac:dyDescent="0.35">
      <c r="A78" s="394"/>
      <c r="B78" s="394"/>
      <c r="C78" s="394"/>
      <c r="D78" s="394"/>
      <c r="E78" s="123"/>
      <c r="F78" s="123"/>
      <c r="G78" s="123"/>
      <c r="H78" s="123"/>
      <c r="I78" s="123"/>
      <c r="J78" s="123"/>
      <c r="K78" s="123"/>
      <c r="L78" s="123"/>
      <c r="M78" s="123"/>
      <c r="N78" s="123"/>
      <c r="O78" s="69"/>
    </row>
    <row r="79" spans="1:15" ht="6" customHeight="1" x14ac:dyDescent="0.35">
      <c r="A79" s="360"/>
      <c r="B79" s="360"/>
      <c r="C79" s="360"/>
      <c r="D79" s="360"/>
      <c r="E79" s="130"/>
      <c r="F79" s="130"/>
      <c r="G79" s="130"/>
      <c r="H79" s="130"/>
      <c r="I79" s="130"/>
      <c r="J79" s="130"/>
      <c r="K79" s="130"/>
      <c r="L79" s="130"/>
      <c r="M79" s="130"/>
      <c r="N79" s="130"/>
      <c r="O79" s="69"/>
    </row>
    <row r="80" spans="1:15" ht="21.75" customHeight="1" x14ac:dyDescent="0.35">
      <c r="A80" s="408"/>
      <c r="B80" s="408"/>
      <c r="C80" s="408"/>
      <c r="D80" s="408"/>
      <c r="E80" s="408"/>
      <c r="F80" s="408"/>
      <c r="G80" s="338"/>
      <c r="H80" s="338"/>
      <c r="I80" s="338"/>
      <c r="J80" s="338"/>
      <c r="K80" s="338"/>
      <c r="L80" s="338"/>
      <c r="M80" s="338"/>
      <c r="N80" s="338"/>
      <c r="O80" s="69"/>
    </row>
    <row r="81" spans="1:24" ht="25.5" customHeight="1" x14ac:dyDescent="0.35">
      <c r="A81" s="409"/>
      <c r="B81" s="409"/>
      <c r="C81" s="409"/>
      <c r="D81" s="409"/>
      <c r="E81" s="409"/>
      <c r="F81" s="409"/>
      <c r="G81" s="409"/>
      <c r="H81" s="409"/>
      <c r="I81" s="409"/>
      <c r="J81" s="409"/>
      <c r="K81" s="409"/>
      <c r="L81" s="409"/>
      <c r="M81" s="409"/>
      <c r="N81" s="409"/>
      <c r="O81" s="166"/>
      <c r="P81" s="410"/>
      <c r="Q81" s="410"/>
      <c r="R81" s="410"/>
      <c r="S81" s="410"/>
      <c r="T81" s="410"/>
      <c r="U81" s="410"/>
      <c r="V81" s="410"/>
      <c r="W81" s="410"/>
      <c r="X81" s="410"/>
    </row>
    <row r="82" spans="1:24" x14ac:dyDescent="0.35">
      <c r="A82" s="338"/>
      <c r="B82" s="338"/>
      <c r="C82" s="338"/>
      <c r="D82" s="338"/>
      <c r="E82" s="338"/>
      <c r="F82" s="338"/>
      <c r="G82" s="338"/>
      <c r="H82" s="338"/>
      <c r="I82" s="338"/>
      <c r="J82" s="338"/>
      <c r="K82" s="338"/>
      <c r="L82" s="338"/>
      <c r="M82" s="338"/>
      <c r="N82" s="338"/>
      <c r="O82" s="69"/>
    </row>
  </sheetData>
  <mergeCells count="52">
    <mergeCell ref="I1:K1"/>
    <mergeCell ref="A5:V5"/>
    <mergeCell ref="E6:Y6"/>
    <mergeCell ref="E7:Y7"/>
    <mergeCell ref="F8:G8"/>
    <mergeCell ref="I8:J8"/>
    <mergeCell ref="L8:M8"/>
    <mergeCell ref="O8:P8"/>
    <mergeCell ref="R8:S8"/>
    <mergeCell ref="U8:V8"/>
    <mergeCell ref="X8:Y8"/>
    <mergeCell ref="T8:T10"/>
    <mergeCell ref="F9:G9"/>
    <mergeCell ref="J10:J11"/>
    <mergeCell ref="K8:K10"/>
    <mergeCell ref="X10:X11"/>
    <mergeCell ref="W12:W13"/>
    <mergeCell ref="U9:V9"/>
    <mergeCell ref="A35:J35"/>
    <mergeCell ref="A36:V36"/>
    <mergeCell ref="L10:L11"/>
    <mergeCell ref="M10:M11"/>
    <mergeCell ref="I9:J9"/>
    <mergeCell ref="L9:M9"/>
    <mergeCell ref="N12:N13"/>
    <mergeCell ref="O10:O11"/>
    <mergeCell ref="P10:P11"/>
    <mergeCell ref="Q8:Q10"/>
    <mergeCell ref="Q12:Q13"/>
    <mergeCell ref="O9:P9"/>
    <mergeCell ref="T12:T13"/>
    <mergeCell ref="U10:U11"/>
    <mergeCell ref="X9:Y9"/>
    <mergeCell ref="Y10:Y11"/>
    <mergeCell ref="N8:N10"/>
    <mergeCell ref="V10:V11"/>
    <mergeCell ref="W8:W10"/>
    <mergeCell ref="R9:S9"/>
    <mergeCell ref="A37:S37"/>
    <mergeCell ref="A6:A11"/>
    <mergeCell ref="B6:B13"/>
    <mergeCell ref="C10:C11"/>
    <mergeCell ref="D10:D11"/>
    <mergeCell ref="E8:E11"/>
    <mergeCell ref="E12:E13"/>
    <mergeCell ref="F10:F11"/>
    <mergeCell ref="G10:G11"/>
    <mergeCell ref="H8:H10"/>
    <mergeCell ref="H12:H13"/>
    <mergeCell ref="I10:I11"/>
    <mergeCell ref="K12:K13"/>
    <mergeCell ref="C6:D9"/>
  </mergeCells>
  <printOptions horizontalCentered="1" verticalCentered="1"/>
  <pageMargins left="0" right="0" top="0" bottom="0" header="0.51180555555555496" footer="0.51180555555555496"/>
  <pageSetup paperSize="9" scale="95" firstPageNumber="0" orientation="landscape" useFirstPageNumber="1" horizontalDpi="300" verticalDpi="300"/>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N29"/>
  <sheetViews>
    <sheetView showGridLines="0" showRowColHeaders="0" zoomScaleNormal="100" workbookViewId="0"/>
  </sheetViews>
  <sheetFormatPr baseColWidth="10" defaultColWidth="7.3046875" defaultRowHeight="21" x14ac:dyDescent="0.35"/>
  <cols>
    <col min="1" max="2" width="13.4609375" customWidth="1"/>
    <col min="3" max="3" width="9" customWidth="1"/>
    <col min="4" max="4" width="9.4609375" customWidth="1"/>
    <col min="5" max="5" width="11.23046875" customWidth="1"/>
    <col min="6" max="6" width="7.69140625" customWidth="1"/>
    <col min="7" max="7" width="9.07421875" customWidth="1"/>
    <col min="8" max="8" width="8.4609375" customWidth="1"/>
    <col min="9" max="9" width="12" customWidth="1"/>
    <col min="10" max="10" width="10.07421875" customWidth="1"/>
    <col min="11" max="11" width="7.53515625" customWidth="1"/>
  </cols>
  <sheetData>
    <row r="1" spans="1:14" ht="19.5" customHeight="1" x14ac:dyDescent="0.35">
      <c r="A1" s="116" t="s">
        <v>2517</v>
      </c>
      <c r="B1" s="116"/>
      <c r="C1" s="116"/>
      <c r="D1" s="116"/>
      <c r="H1" s="1300" t="s">
        <v>479</v>
      </c>
      <c r="I1" s="1300"/>
    </row>
    <row r="2" spans="1:14" ht="12" customHeight="1" x14ac:dyDescent="0.35">
      <c r="H2" s="1300"/>
      <c r="I2" s="1300"/>
    </row>
    <row r="3" spans="1:14" x14ac:dyDescent="0.35">
      <c r="A3" s="103" t="s">
        <v>557</v>
      </c>
      <c r="B3" s="103"/>
      <c r="C3" s="103"/>
      <c r="D3" s="103"/>
      <c r="J3" s="314"/>
      <c r="L3" s="68"/>
      <c r="M3" s="68"/>
      <c r="N3" s="68"/>
    </row>
    <row r="4" spans="1:14" x14ac:dyDescent="0.35">
      <c r="J4" s="314"/>
      <c r="L4" s="68"/>
      <c r="M4" s="68"/>
      <c r="N4" s="68"/>
    </row>
    <row r="5" spans="1:14" ht="27.75" customHeight="1" x14ac:dyDescent="0.35">
      <c r="A5" s="1348" t="s">
        <v>2531</v>
      </c>
      <c r="B5" s="1348"/>
      <c r="C5" s="1348"/>
      <c r="D5" s="1348"/>
      <c r="E5" s="1348"/>
      <c r="F5" s="1348"/>
      <c r="G5" s="1348"/>
      <c r="H5" s="1348"/>
      <c r="I5" s="1348"/>
      <c r="J5" s="1348"/>
      <c r="K5" s="68"/>
      <c r="L5" s="68"/>
      <c r="M5" s="68"/>
      <c r="N5" s="68"/>
    </row>
    <row r="6" spans="1:14" ht="15" customHeight="1" x14ac:dyDescent="0.35">
      <c r="A6" s="1468" t="s">
        <v>592</v>
      </c>
      <c r="B6" s="1317" t="s">
        <v>158</v>
      </c>
      <c r="C6" s="1441" t="s">
        <v>593</v>
      </c>
      <c r="D6" s="1441"/>
      <c r="E6" s="1441"/>
      <c r="F6" s="1441"/>
      <c r="G6" s="1441"/>
      <c r="H6" s="1441"/>
      <c r="I6" s="1441"/>
      <c r="J6" s="391"/>
      <c r="K6" s="355"/>
    </row>
    <row r="7" spans="1:14" ht="15" customHeight="1" x14ac:dyDescent="0.35">
      <c r="A7" s="1468"/>
      <c r="B7" s="1317"/>
      <c r="C7" s="1441"/>
      <c r="D7" s="1441"/>
      <c r="E7" s="1441"/>
      <c r="F7" s="1441"/>
      <c r="G7" s="1441"/>
      <c r="H7" s="1441"/>
      <c r="I7" s="1441"/>
      <c r="J7" s="391"/>
      <c r="K7" s="355"/>
    </row>
    <row r="8" spans="1:14" ht="15" customHeight="1" x14ac:dyDescent="0.35">
      <c r="A8" s="1468"/>
      <c r="B8" s="1317"/>
      <c r="C8" s="1441" t="s">
        <v>594</v>
      </c>
      <c r="D8" s="1441"/>
      <c r="E8" s="1441"/>
      <c r="F8" s="1441"/>
      <c r="G8" s="1441"/>
      <c r="H8" s="1441"/>
      <c r="I8" s="1441"/>
      <c r="J8" s="391"/>
      <c r="K8" s="355"/>
    </row>
    <row r="9" spans="1:14" ht="55.5" customHeight="1" x14ac:dyDescent="0.35">
      <c r="A9" s="1468"/>
      <c r="B9" s="1317"/>
      <c r="C9" s="140" t="s">
        <v>582</v>
      </c>
      <c r="D9" s="140" t="s">
        <v>583</v>
      </c>
      <c r="E9" s="140" t="s">
        <v>584</v>
      </c>
      <c r="F9" s="374" t="s">
        <v>585</v>
      </c>
      <c r="G9" s="140" t="s">
        <v>586</v>
      </c>
      <c r="H9" s="140" t="s">
        <v>587</v>
      </c>
      <c r="I9" s="376" t="s">
        <v>588</v>
      </c>
      <c r="J9" s="135"/>
      <c r="K9" s="355"/>
    </row>
    <row r="10" spans="1:14" ht="26.25" customHeight="1" x14ac:dyDescent="0.35">
      <c r="A10" s="381" t="s">
        <v>158</v>
      </c>
      <c r="B10" s="45">
        <f t="shared" ref="B10:B22" si="0">C10+E10+D10+F10+G10+H10+I10</f>
        <v>52729</v>
      </c>
      <c r="C10" s="382">
        <f t="shared" ref="C10:I10" si="1">SUM(C11:C22)</f>
        <v>680</v>
      </c>
      <c r="D10" s="382">
        <f t="shared" si="1"/>
        <v>2701</v>
      </c>
      <c r="E10" s="382">
        <f t="shared" si="1"/>
        <v>162</v>
      </c>
      <c r="F10" s="382">
        <f t="shared" si="1"/>
        <v>41</v>
      </c>
      <c r="G10" s="382">
        <f t="shared" si="1"/>
        <v>15991</v>
      </c>
      <c r="H10" s="382">
        <f t="shared" si="1"/>
        <v>32899</v>
      </c>
      <c r="I10" s="382">
        <f t="shared" si="1"/>
        <v>255</v>
      </c>
      <c r="J10" s="391"/>
      <c r="K10" s="355"/>
    </row>
    <row r="11" spans="1:14" ht="20.100000000000001" customHeight="1" x14ac:dyDescent="0.35">
      <c r="A11" s="383" t="s">
        <v>467</v>
      </c>
      <c r="B11" s="1125">
        <f t="shared" si="0"/>
        <v>7</v>
      </c>
      <c r="C11" s="371">
        <v>0</v>
      </c>
      <c r="D11" s="384">
        <v>0</v>
      </c>
      <c r="E11" s="384">
        <v>0</v>
      </c>
      <c r="F11" s="384">
        <v>0</v>
      </c>
      <c r="G11" s="384">
        <v>2</v>
      </c>
      <c r="H11" s="384">
        <v>5</v>
      </c>
      <c r="I11" s="384">
        <v>0</v>
      </c>
      <c r="J11" s="391"/>
      <c r="K11" s="338"/>
    </row>
    <row r="12" spans="1:14" ht="20.100000000000001" customHeight="1" x14ac:dyDescent="0.35">
      <c r="A12" s="385" t="s">
        <v>468</v>
      </c>
      <c r="B12" s="1125">
        <f t="shared" si="0"/>
        <v>4</v>
      </c>
      <c r="C12" s="384">
        <v>0</v>
      </c>
      <c r="D12" s="371">
        <v>0</v>
      </c>
      <c r="E12" s="67">
        <v>0</v>
      </c>
      <c r="F12" s="371">
        <v>0</v>
      </c>
      <c r="G12" s="371">
        <v>1</v>
      </c>
      <c r="H12" s="371">
        <v>3</v>
      </c>
      <c r="I12" s="371">
        <v>0</v>
      </c>
      <c r="J12" s="391"/>
      <c r="K12" s="338"/>
    </row>
    <row r="13" spans="1:14" ht="20.100000000000001" customHeight="1" x14ac:dyDescent="0.35">
      <c r="A13" s="386" t="s">
        <v>316</v>
      </c>
      <c r="B13" s="1125">
        <f t="shared" si="0"/>
        <v>42</v>
      </c>
      <c r="C13" s="371">
        <v>0</v>
      </c>
      <c r="D13" s="371">
        <v>0</v>
      </c>
      <c r="E13" s="67">
        <v>0</v>
      </c>
      <c r="F13" s="371">
        <v>0</v>
      </c>
      <c r="G13" s="371">
        <v>5</v>
      </c>
      <c r="H13" s="371">
        <v>37</v>
      </c>
      <c r="I13" s="371">
        <v>0</v>
      </c>
      <c r="J13" s="391"/>
      <c r="K13" s="338"/>
    </row>
    <row r="14" spans="1:14" ht="20.100000000000001" customHeight="1" x14ac:dyDescent="0.35">
      <c r="A14" s="386" t="s">
        <v>317</v>
      </c>
      <c r="B14" s="1125">
        <f t="shared" si="0"/>
        <v>5148</v>
      </c>
      <c r="C14" s="371">
        <v>43</v>
      </c>
      <c r="D14" s="371">
        <v>0</v>
      </c>
      <c r="E14" s="67">
        <v>0</v>
      </c>
      <c r="F14" s="371">
        <v>0</v>
      </c>
      <c r="G14" s="371">
        <v>1072</v>
      </c>
      <c r="H14" s="371">
        <v>4033</v>
      </c>
      <c r="I14" s="371">
        <v>0</v>
      </c>
      <c r="J14" s="391"/>
      <c r="K14" s="133"/>
    </row>
    <row r="15" spans="1:14" ht="20.100000000000001" customHeight="1" x14ac:dyDescent="0.35">
      <c r="A15" s="385" t="s">
        <v>318</v>
      </c>
      <c r="B15" s="1125">
        <f t="shared" si="0"/>
        <v>7150</v>
      </c>
      <c r="C15" s="371">
        <v>80</v>
      </c>
      <c r="D15" s="371">
        <v>2</v>
      </c>
      <c r="E15" s="67">
        <v>1</v>
      </c>
      <c r="F15" s="371">
        <v>0</v>
      </c>
      <c r="G15" s="371">
        <v>1740</v>
      </c>
      <c r="H15" s="371">
        <v>5327</v>
      </c>
      <c r="I15" s="371">
        <v>0</v>
      </c>
      <c r="J15" s="391"/>
      <c r="K15" s="130"/>
    </row>
    <row r="16" spans="1:14" ht="20.100000000000001" customHeight="1" x14ac:dyDescent="0.35">
      <c r="A16" s="386" t="s">
        <v>319</v>
      </c>
      <c r="B16" s="1125">
        <f t="shared" si="0"/>
        <v>8694</v>
      </c>
      <c r="C16" s="371">
        <v>83</v>
      </c>
      <c r="D16" s="371">
        <v>337</v>
      </c>
      <c r="E16" s="67">
        <v>12</v>
      </c>
      <c r="F16" s="371">
        <v>8</v>
      </c>
      <c r="G16" s="371">
        <v>2040</v>
      </c>
      <c r="H16" s="371">
        <v>6208</v>
      </c>
      <c r="I16" s="371">
        <v>6</v>
      </c>
      <c r="J16" s="391"/>
      <c r="K16" s="123"/>
    </row>
    <row r="17" spans="1:11" ht="20.100000000000001" customHeight="1" x14ac:dyDescent="0.35">
      <c r="A17" s="385" t="s">
        <v>595</v>
      </c>
      <c r="B17" s="1125">
        <f t="shared" si="0"/>
        <v>6287</v>
      </c>
      <c r="C17" s="371">
        <v>57</v>
      </c>
      <c r="D17" s="371">
        <v>390</v>
      </c>
      <c r="E17" s="67">
        <v>8</v>
      </c>
      <c r="F17" s="371">
        <v>10</v>
      </c>
      <c r="G17" s="371">
        <v>1609</v>
      </c>
      <c r="H17" s="371">
        <v>4190</v>
      </c>
      <c r="I17" s="371">
        <v>23</v>
      </c>
      <c r="J17" s="391"/>
      <c r="K17" s="123"/>
    </row>
    <row r="18" spans="1:11" ht="20.100000000000001" customHeight="1" x14ac:dyDescent="0.35">
      <c r="A18" s="387" t="s">
        <v>596</v>
      </c>
      <c r="B18" s="1125">
        <f t="shared" si="0"/>
        <v>4645</v>
      </c>
      <c r="C18" s="371">
        <v>59</v>
      </c>
      <c r="D18" s="371">
        <v>292</v>
      </c>
      <c r="E18" s="67">
        <v>18</v>
      </c>
      <c r="F18" s="371">
        <v>4</v>
      </c>
      <c r="G18" s="371">
        <v>1388</v>
      </c>
      <c r="H18" s="371">
        <v>2857</v>
      </c>
      <c r="I18" s="371">
        <v>27</v>
      </c>
      <c r="J18" s="391"/>
      <c r="K18" s="123"/>
    </row>
    <row r="19" spans="1:11" ht="20.100000000000001" customHeight="1" x14ac:dyDescent="0.35">
      <c r="A19" s="387" t="s">
        <v>597</v>
      </c>
      <c r="B19" s="1125">
        <f t="shared" si="0"/>
        <v>10331</v>
      </c>
      <c r="C19" s="371">
        <v>151</v>
      </c>
      <c r="D19" s="371">
        <v>774</v>
      </c>
      <c r="E19" s="67">
        <v>66</v>
      </c>
      <c r="F19" s="371">
        <v>8</v>
      </c>
      <c r="G19" s="371">
        <v>3501</v>
      </c>
      <c r="H19" s="371">
        <v>5772</v>
      </c>
      <c r="I19" s="371">
        <v>59</v>
      </c>
      <c r="J19" s="391"/>
      <c r="K19" s="123"/>
    </row>
    <row r="20" spans="1:11" ht="20.100000000000001" customHeight="1" x14ac:dyDescent="0.35">
      <c r="A20" s="386" t="s">
        <v>598</v>
      </c>
      <c r="B20" s="1125">
        <f t="shared" si="0"/>
        <v>4313</v>
      </c>
      <c r="C20" s="371">
        <v>53</v>
      </c>
      <c r="D20" s="371">
        <v>335</v>
      </c>
      <c r="E20" s="371">
        <v>31</v>
      </c>
      <c r="F20" s="371">
        <v>7</v>
      </c>
      <c r="G20" s="371">
        <v>1706</v>
      </c>
      <c r="H20" s="371">
        <v>2140</v>
      </c>
      <c r="I20" s="371">
        <v>41</v>
      </c>
      <c r="J20" s="391"/>
      <c r="K20" s="123"/>
    </row>
    <row r="21" spans="1:11" ht="20.100000000000001" customHeight="1" x14ac:dyDescent="0.35">
      <c r="A21" s="385" t="s">
        <v>599</v>
      </c>
      <c r="B21" s="1125">
        <f t="shared" si="0"/>
        <v>6108</v>
      </c>
      <c r="C21" s="371">
        <v>154</v>
      </c>
      <c r="D21" s="371">
        <v>571</v>
      </c>
      <c r="E21" s="371">
        <v>26</v>
      </c>
      <c r="F21" s="371">
        <v>4</v>
      </c>
      <c r="G21" s="371">
        <v>2927</v>
      </c>
      <c r="H21" s="371">
        <v>2327</v>
      </c>
      <c r="I21" s="371">
        <v>99</v>
      </c>
      <c r="J21" s="391"/>
      <c r="K21" s="123"/>
    </row>
    <row r="22" spans="1:11" ht="20.100000000000001" customHeight="1" x14ac:dyDescent="0.35">
      <c r="A22" s="388" t="s">
        <v>478</v>
      </c>
      <c r="B22" s="1125">
        <f t="shared" si="0"/>
        <v>0</v>
      </c>
      <c r="C22" s="371">
        <v>0</v>
      </c>
      <c r="D22" s="371">
        <v>0</v>
      </c>
      <c r="E22" s="371">
        <v>0</v>
      </c>
      <c r="F22" s="371">
        <v>0</v>
      </c>
      <c r="G22" s="371">
        <v>0</v>
      </c>
      <c r="H22" s="371">
        <v>0</v>
      </c>
      <c r="I22" s="371">
        <v>0</v>
      </c>
      <c r="J22" s="391"/>
      <c r="K22" s="123"/>
    </row>
    <row r="23" spans="1:11" ht="13.5" customHeight="1" x14ac:dyDescent="0.35">
      <c r="A23" s="389"/>
      <c r="B23" s="390"/>
      <c r="C23" s="390"/>
      <c r="D23" s="390"/>
      <c r="E23" s="295"/>
      <c r="F23" s="390"/>
      <c r="G23" s="390"/>
      <c r="H23" s="390"/>
      <c r="I23" s="390"/>
      <c r="J23" s="391"/>
      <c r="K23" s="123"/>
    </row>
    <row r="24" spans="1:11" ht="13.5" customHeight="1" x14ac:dyDescent="0.35">
      <c r="A24" s="134" t="s">
        <v>2519</v>
      </c>
      <c r="B24" s="134"/>
      <c r="C24" s="134"/>
      <c r="D24" s="134"/>
      <c r="E24" s="134"/>
      <c r="F24" s="134"/>
      <c r="G24" s="134"/>
      <c r="H24" s="134"/>
      <c r="I24" s="134"/>
      <c r="J24" s="391"/>
      <c r="K24" s="123"/>
    </row>
    <row r="25" spans="1:11" ht="44.25" customHeight="1" x14ac:dyDescent="0.35">
      <c r="A25" s="1402"/>
      <c r="B25" s="1402"/>
      <c r="C25" s="1402"/>
      <c r="D25" s="1402"/>
      <c r="E25" s="1402"/>
      <c r="F25" s="1402"/>
      <c r="G25" s="1402"/>
      <c r="H25" s="1402"/>
      <c r="I25" s="1402"/>
      <c r="J25" s="391"/>
      <c r="K25" s="123"/>
    </row>
    <row r="26" spans="1:11" ht="12" customHeight="1" x14ac:dyDescent="0.35">
      <c r="A26" s="98"/>
      <c r="B26" s="98"/>
      <c r="C26" s="98"/>
      <c r="D26" s="98"/>
      <c r="E26" s="98"/>
      <c r="F26" s="98"/>
      <c r="G26" s="98"/>
      <c r="H26" s="98"/>
      <c r="I26" s="98"/>
      <c r="J26" s="338"/>
      <c r="K26" s="338"/>
    </row>
    <row r="27" spans="1:11" ht="12" customHeight="1" x14ac:dyDescent="0.35">
      <c r="A27" s="98"/>
      <c r="B27" s="98"/>
      <c r="C27" s="98"/>
      <c r="D27" s="98"/>
      <c r="E27" s="98"/>
      <c r="F27" s="98"/>
      <c r="G27" s="98"/>
      <c r="H27" s="98"/>
      <c r="I27" s="98"/>
    </row>
    <row r="28" spans="1:11" ht="12" customHeight="1" x14ac:dyDescent="0.35">
      <c r="A28" s="98"/>
      <c r="B28" s="98"/>
      <c r="C28" s="98"/>
      <c r="D28" s="98"/>
      <c r="E28" s="98"/>
      <c r="F28" s="98"/>
      <c r="G28" s="98"/>
      <c r="H28" s="98"/>
      <c r="I28" s="98"/>
      <c r="J28" s="392"/>
      <c r="K28" s="392"/>
    </row>
    <row r="29" spans="1:11" x14ac:dyDescent="0.35">
      <c r="A29" s="98"/>
      <c r="B29" s="98"/>
      <c r="C29" s="98"/>
      <c r="D29" s="98"/>
      <c r="E29" s="98"/>
      <c r="F29" s="98"/>
      <c r="G29" s="98"/>
      <c r="H29" s="98"/>
      <c r="I29" s="98"/>
    </row>
  </sheetData>
  <mergeCells count="7">
    <mergeCell ref="H1:I2"/>
    <mergeCell ref="C6:I7"/>
    <mergeCell ref="A5:J5"/>
    <mergeCell ref="C8:I8"/>
    <mergeCell ref="A25:I25"/>
    <mergeCell ref="A6:A9"/>
    <mergeCell ref="B6:B9"/>
  </mergeCells>
  <printOptions horizontalCentered="1" verticalCentered="1"/>
  <pageMargins left="0" right="0" top="0" bottom="0" header="0.51180555555555496" footer="0.51180555555555496"/>
  <pageSetup paperSize="9" firstPageNumber="0" orientation="landscape" useFirstPageNumber="1" horizontalDpi="300" verticalDpi="300"/>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S83"/>
  <sheetViews>
    <sheetView showGridLines="0" showRowColHeaders="0" zoomScaleNormal="100" workbookViewId="0"/>
  </sheetViews>
  <sheetFormatPr baseColWidth="10" defaultColWidth="7.3046875" defaultRowHeight="21" x14ac:dyDescent="0.35"/>
  <cols>
    <col min="1" max="1" width="27.53515625" customWidth="1"/>
    <col min="2" max="2" width="6.4609375" customWidth="1"/>
    <col min="3" max="3" width="10.07421875" customWidth="1"/>
    <col min="4" max="4" width="10.23046875" customWidth="1"/>
    <col min="5" max="6" width="8.07421875" customWidth="1"/>
    <col min="7" max="7" width="9.15234375" customWidth="1"/>
    <col min="8" max="8" width="9.53515625" customWidth="1"/>
    <col min="9" max="9" width="14.15234375" customWidth="1"/>
    <col min="10" max="10" width="9.53515625" customWidth="1"/>
    <col min="11" max="11" width="7.69140625" customWidth="1"/>
    <col min="12" max="12" width="5.23046875" customWidth="1"/>
    <col min="13" max="17" width="4.765625" customWidth="1"/>
    <col min="20" max="20" width="8.765625" customWidth="1"/>
  </cols>
  <sheetData>
    <row r="1" spans="1:19" ht="19.5" customHeight="1" x14ac:dyDescent="0.35">
      <c r="A1" s="116" t="s">
        <v>2517</v>
      </c>
      <c r="B1" s="116"/>
      <c r="H1" s="1322" t="s">
        <v>479</v>
      </c>
      <c r="I1" s="1322"/>
      <c r="L1" s="100"/>
    </row>
    <row r="2" spans="1:19" ht="6" customHeight="1" x14ac:dyDescent="0.35">
      <c r="H2" s="1322"/>
      <c r="I2" s="1322"/>
      <c r="L2" s="100"/>
    </row>
    <row r="3" spans="1:19" x14ac:dyDescent="0.35">
      <c r="A3" s="103" t="s">
        <v>600</v>
      </c>
      <c r="B3" s="103"/>
      <c r="K3" s="314"/>
      <c r="L3" s="217"/>
      <c r="M3" s="217"/>
      <c r="N3" s="217"/>
      <c r="O3" s="217"/>
      <c r="P3" s="217"/>
      <c r="Q3" s="217"/>
      <c r="R3" s="217"/>
      <c r="S3" s="217"/>
    </row>
    <row r="4" spans="1:19" ht="6" customHeight="1" x14ac:dyDescent="0.35">
      <c r="K4" s="314"/>
      <c r="L4" s="217"/>
      <c r="M4" s="217"/>
      <c r="N4" s="217"/>
      <c r="O4" s="217"/>
      <c r="P4" s="217"/>
      <c r="Q4" s="217"/>
      <c r="R4" s="217"/>
      <c r="S4" s="217"/>
    </row>
    <row r="5" spans="1:19" ht="18" customHeight="1" x14ac:dyDescent="0.35">
      <c r="A5" s="1344" t="s">
        <v>2532</v>
      </c>
      <c r="B5" s="1344"/>
      <c r="C5" s="1344"/>
      <c r="D5" s="1344"/>
      <c r="E5" s="1344"/>
      <c r="F5" s="1344"/>
      <c r="G5" s="1344"/>
      <c r="H5" s="1344"/>
      <c r="I5" s="1344"/>
      <c r="J5" s="1344"/>
      <c r="K5" s="1344"/>
      <c r="L5" s="91"/>
      <c r="M5" s="91"/>
      <c r="N5" s="91"/>
      <c r="O5" s="91"/>
      <c r="P5" s="135"/>
      <c r="Q5" s="135"/>
      <c r="R5" s="135"/>
    </row>
    <row r="6" spans="1:19" ht="28.5" customHeight="1" x14ac:dyDescent="0.35">
      <c r="A6" s="1390" t="s">
        <v>601</v>
      </c>
      <c r="B6" s="1317" t="s">
        <v>61</v>
      </c>
      <c r="C6" s="1340" t="s">
        <v>602</v>
      </c>
      <c r="D6" s="1340"/>
      <c r="E6" s="1340"/>
      <c r="F6" s="1340"/>
      <c r="G6" s="1340"/>
      <c r="H6" s="1340"/>
      <c r="I6" s="1340"/>
      <c r="J6" s="375"/>
      <c r="K6" s="375"/>
      <c r="L6" s="375"/>
      <c r="M6" s="375"/>
      <c r="N6" s="375"/>
      <c r="O6" s="375"/>
      <c r="P6" s="375"/>
      <c r="Q6" s="375"/>
      <c r="R6" s="380"/>
    </row>
    <row r="7" spans="1:19" ht="47.25" customHeight="1" x14ac:dyDescent="0.35">
      <c r="A7" s="1390"/>
      <c r="B7" s="1317"/>
      <c r="C7" s="140" t="s">
        <v>582</v>
      </c>
      <c r="D7" s="140" t="s">
        <v>583</v>
      </c>
      <c r="E7" s="140" t="s">
        <v>584</v>
      </c>
      <c r="F7" s="140" t="s">
        <v>585</v>
      </c>
      <c r="G7" s="140" t="s">
        <v>586</v>
      </c>
      <c r="H7" s="374" t="s">
        <v>587</v>
      </c>
      <c r="I7" s="376" t="s">
        <v>588</v>
      </c>
      <c r="J7" s="104"/>
      <c r="K7" s="104"/>
      <c r="L7" s="104"/>
      <c r="M7" s="104"/>
      <c r="N7" s="104"/>
      <c r="O7" s="104"/>
      <c r="P7" s="104"/>
      <c r="Q7" s="104"/>
      <c r="R7" s="104"/>
    </row>
    <row r="8" spans="1:19" ht="20.100000000000001" customHeight="1" x14ac:dyDescent="0.35">
      <c r="A8" s="367" t="s">
        <v>61</v>
      </c>
      <c r="B8" s="60">
        <f>C8+D8+E8+F8+G8+H8+I8</f>
        <v>52729</v>
      </c>
      <c r="C8" s="368">
        <f>SUM(C9:C35)</f>
        <v>680</v>
      </c>
      <c r="D8" s="368">
        <f t="shared" ref="D8:I8" si="0">SUM(D9:D35)</f>
        <v>2701</v>
      </c>
      <c r="E8" s="368">
        <f t="shared" si="0"/>
        <v>162</v>
      </c>
      <c r="F8" s="368">
        <f t="shared" si="0"/>
        <v>41</v>
      </c>
      <c r="G8" s="368">
        <f t="shared" si="0"/>
        <v>15991</v>
      </c>
      <c r="H8" s="368">
        <f t="shared" si="0"/>
        <v>32899</v>
      </c>
      <c r="I8" s="368">
        <f t="shared" si="0"/>
        <v>255</v>
      </c>
      <c r="J8" s="104"/>
      <c r="K8" s="104"/>
      <c r="L8" s="104"/>
      <c r="M8" s="104"/>
      <c r="N8" s="104"/>
      <c r="O8" s="104"/>
      <c r="P8" s="104"/>
      <c r="Q8" s="104"/>
      <c r="R8" s="104"/>
    </row>
    <row r="9" spans="1:19" ht="15.75" customHeight="1" x14ac:dyDescent="0.35">
      <c r="A9" s="369" t="s">
        <v>485</v>
      </c>
      <c r="B9" s="60">
        <f>C9+D9+E9+F9+G9+H9+I9</f>
        <v>2637</v>
      </c>
      <c r="C9" s="370">
        <v>0</v>
      </c>
      <c r="D9" s="370">
        <v>46</v>
      </c>
      <c r="E9" s="370">
        <v>0</v>
      </c>
      <c r="F9" s="370">
        <v>0</v>
      </c>
      <c r="G9" s="370">
        <v>190</v>
      </c>
      <c r="H9" s="370">
        <v>2401</v>
      </c>
      <c r="I9" s="370">
        <v>0</v>
      </c>
      <c r="J9" s="104"/>
      <c r="K9" s="104"/>
      <c r="L9" s="104"/>
      <c r="M9" s="104"/>
      <c r="N9" s="104"/>
      <c r="O9" s="104"/>
      <c r="P9" s="104"/>
      <c r="Q9" s="104"/>
      <c r="R9" s="104"/>
    </row>
    <row r="10" spans="1:19" ht="15.75" customHeight="1" x14ac:dyDescent="0.35">
      <c r="A10" s="369" t="s">
        <v>486</v>
      </c>
      <c r="B10" s="60">
        <f>C10+D10+E10+F10+G10+H10+I10</f>
        <v>320</v>
      </c>
      <c r="C10" s="145">
        <v>0</v>
      </c>
      <c r="D10" s="145">
        <v>0</v>
      </c>
      <c r="E10" s="145">
        <v>0</v>
      </c>
      <c r="F10" s="145">
        <v>0</v>
      </c>
      <c r="G10" s="145">
        <v>0</v>
      </c>
      <c r="H10" s="145">
        <v>320</v>
      </c>
      <c r="I10" s="145">
        <v>0</v>
      </c>
      <c r="J10" s="104"/>
      <c r="K10" s="104"/>
      <c r="L10" s="104"/>
      <c r="M10" s="104"/>
      <c r="N10" s="104"/>
      <c r="O10" s="104"/>
      <c r="P10" s="104"/>
      <c r="Q10" s="104"/>
      <c r="R10" s="104"/>
    </row>
    <row r="11" spans="1:19" ht="15.75" customHeight="1" x14ac:dyDescent="0.35">
      <c r="A11" s="131" t="s">
        <v>487</v>
      </c>
      <c r="B11" s="60">
        <f>C11+D11+E11+F11+G11+H11+I11</f>
        <v>775</v>
      </c>
      <c r="C11" s="371">
        <v>624</v>
      </c>
      <c r="D11" s="371">
        <v>14</v>
      </c>
      <c r="E11" s="371">
        <v>0</v>
      </c>
      <c r="F11" s="371">
        <v>0</v>
      </c>
      <c r="G11" s="371">
        <v>137</v>
      </c>
      <c r="H11" s="371">
        <v>0</v>
      </c>
      <c r="I11" s="371">
        <v>0</v>
      </c>
      <c r="J11" s="104"/>
      <c r="K11" s="104"/>
      <c r="L11" s="104"/>
      <c r="M11" s="104"/>
      <c r="N11" s="104"/>
      <c r="O11" s="104"/>
      <c r="P11" s="104"/>
      <c r="Q11" s="104"/>
      <c r="R11" s="104"/>
    </row>
    <row r="12" spans="1:19" ht="15.75" customHeight="1" x14ac:dyDescent="0.35">
      <c r="A12" s="131" t="s">
        <v>603</v>
      </c>
      <c r="B12" s="60">
        <f>C12+D12+E12+F12+G12+H12+I12</f>
        <v>2291</v>
      </c>
      <c r="C12" s="371">
        <v>0</v>
      </c>
      <c r="D12" s="371">
        <v>276</v>
      </c>
      <c r="E12" s="371">
        <v>55</v>
      </c>
      <c r="F12" s="371">
        <v>0</v>
      </c>
      <c r="G12" s="371">
        <v>1880</v>
      </c>
      <c r="H12" s="371">
        <v>80</v>
      </c>
      <c r="I12" s="371">
        <v>0</v>
      </c>
      <c r="J12" s="104"/>
      <c r="K12" s="104"/>
      <c r="L12" s="104"/>
      <c r="M12" s="104"/>
      <c r="N12" s="104"/>
      <c r="O12" s="104"/>
      <c r="P12" s="104"/>
      <c r="Q12" s="104"/>
      <c r="R12" s="104"/>
    </row>
    <row r="13" spans="1:19" ht="15.75" customHeight="1" x14ac:dyDescent="0.35">
      <c r="A13" s="128" t="s">
        <v>604</v>
      </c>
      <c r="B13" s="60">
        <f t="shared" ref="B13:B35" si="1">C13+D13+E13+F13+G13+H13+I13</f>
        <v>44</v>
      </c>
      <c r="C13" s="371">
        <v>44</v>
      </c>
      <c r="D13" s="371">
        <v>0</v>
      </c>
      <c r="E13" s="371">
        <v>0</v>
      </c>
      <c r="F13" s="371">
        <v>0</v>
      </c>
      <c r="G13" s="371">
        <v>0</v>
      </c>
      <c r="H13" s="371">
        <v>0</v>
      </c>
      <c r="I13" s="371">
        <v>0</v>
      </c>
      <c r="J13" s="104"/>
      <c r="K13" s="104"/>
      <c r="L13" s="104"/>
      <c r="M13" s="104"/>
      <c r="N13" s="104"/>
      <c r="O13" s="104"/>
      <c r="P13" s="104"/>
      <c r="Q13" s="104"/>
      <c r="R13" s="104"/>
    </row>
    <row r="14" spans="1:19" ht="15.75" customHeight="1" x14ac:dyDescent="0.35">
      <c r="A14" s="128" t="s">
        <v>605</v>
      </c>
      <c r="B14" s="60">
        <f t="shared" si="1"/>
        <v>11437</v>
      </c>
      <c r="C14" s="371">
        <v>0</v>
      </c>
      <c r="D14" s="371">
        <v>98</v>
      </c>
      <c r="E14" s="371">
        <v>0</v>
      </c>
      <c r="F14" s="371">
        <v>0</v>
      </c>
      <c r="G14" s="371">
        <v>3107</v>
      </c>
      <c r="H14" s="371">
        <v>8232</v>
      </c>
      <c r="I14" s="371">
        <v>0</v>
      </c>
      <c r="J14" s="104"/>
      <c r="K14" s="104"/>
      <c r="L14" s="104"/>
      <c r="M14" s="104"/>
      <c r="N14" s="104"/>
      <c r="O14" s="104"/>
      <c r="P14" s="104"/>
      <c r="Q14" s="104"/>
      <c r="R14" s="104"/>
    </row>
    <row r="15" spans="1:19" ht="15.75" customHeight="1" x14ac:dyDescent="0.35">
      <c r="A15" s="128" t="s">
        <v>490</v>
      </c>
      <c r="B15" s="60">
        <f t="shared" si="1"/>
        <v>523</v>
      </c>
      <c r="C15" s="370">
        <v>0</v>
      </c>
      <c r="D15" s="370">
        <v>0</v>
      </c>
      <c r="E15" s="370">
        <v>0</v>
      </c>
      <c r="F15" s="370">
        <v>0</v>
      </c>
      <c r="G15" s="370">
        <v>0</v>
      </c>
      <c r="H15" s="370">
        <v>523</v>
      </c>
      <c r="I15" s="370">
        <v>0</v>
      </c>
      <c r="J15" s="375"/>
      <c r="K15" s="375"/>
      <c r="L15" s="104"/>
      <c r="M15" s="104"/>
      <c r="N15" s="104"/>
      <c r="O15" s="104"/>
      <c r="P15" s="104"/>
    </row>
    <row r="16" spans="1:19" ht="15.75" customHeight="1" x14ac:dyDescent="0.35">
      <c r="A16" s="369" t="s">
        <v>491</v>
      </c>
      <c r="B16" s="60">
        <f t="shared" si="1"/>
        <v>1793</v>
      </c>
      <c r="C16" s="145">
        <v>0</v>
      </c>
      <c r="D16" s="145">
        <v>119</v>
      </c>
      <c r="E16" s="145">
        <v>0</v>
      </c>
      <c r="F16" s="145">
        <v>1</v>
      </c>
      <c r="G16" s="145">
        <v>482</v>
      </c>
      <c r="H16" s="145">
        <v>1191</v>
      </c>
      <c r="I16" s="145">
        <v>0</v>
      </c>
      <c r="J16" s="375"/>
      <c r="K16" s="375"/>
      <c r="L16" s="104"/>
      <c r="M16" s="104"/>
      <c r="N16" s="104"/>
      <c r="O16" s="104"/>
      <c r="P16" s="104"/>
    </row>
    <row r="17" spans="1:16" ht="15.75" customHeight="1" x14ac:dyDescent="0.35">
      <c r="A17" s="131" t="s">
        <v>493</v>
      </c>
      <c r="B17" s="60">
        <f t="shared" si="1"/>
        <v>8432</v>
      </c>
      <c r="C17" s="371">
        <v>0</v>
      </c>
      <c r="D17" s="371">
        <v>57</v>
      </c>
      <c r="E17" s="371">
        <v>0</v>
      </c>
      <c r="F17" s="371">
        <v>0</v>
      </c>
      <c r="G17" s="371">
        <v>236</v>
      </c>
      <c r="H17" s="371">
        <v>8139</v>
      </c>
      <c r="I17" s="371">
        <v>0</v>
      </c>
      <c r="J17" s="375"/>
      <c r="K17" s="375"/>
      <c r="L17" s="104"/>
      <c r="M17" s="104"/>
      <c r="N17" s="104"/>
      <c r="O17" s="104"/>
      <c r="P17" s="104"/>
    </row>
    <row r="18" spans="1:16" ht="15.75" customHeight="1" x14ac:dyDescent="0.35">
      <c r="A18" s="128" t="s">
        <v>494</v>
      </c>
      <c r="B18" s="60">
        <f t="shared" si="1"/>
        <v>134</v>
      </c>
      <c r="C18" s="371">
        <v>0</v>
      </c>
      <c r="D18" s="371">
        <v>0</v>
      </c>
      <c r="E18" s="371">
        <v>0</v>
      </c>
      <c r="F18" s="371">
        <v>0</v>
      </c>
      <c r="G18" s="371">
        <v>0</v>
      </c>
      <c r="H18" s="371">
        <v>134</v>
      </c>
      <c r="I18" s="371">
        <v>0</v>
      </c>
      <c r="J18" s="375"/>
      <c r="K18" s="375"/>
      <c r="L18" s="104"/>
      <c r="M18" s="104"/>
      <c r="N18" s="104"/>
      <c r="O18" s="104"/>
      <c r="P18" s="104"/>
    </row>
    <row r="19" spans="1:16" ht="15.75" customHeight="1" x14ac:dyDescent="0.35">
      <c r="A19" s="128" t="s">
        <v>495</v>
      </c>
      <c r="B19" s="60">
        <f t="shared" si="1"/>
        <v>6276</v>
      </c>
      <c r="C19" s="371">
        <v>0</v>
      </c>
      <c r="D19" s="371">
        <v>671</v>
      </c>
      <c r="E19" s="371">
        <v>0</v>
      </c>
      <c r="F19" s="371">
        <v>0</v>
      </c>
      <c r="G19" s="371">
        <v>2551</v>
      </c>
      <c r="H19" s="371">
        <v>2830</v>
      </c>
      <c r="I19" s="371">
        <v>224</v>
      </c>
      <c r="J19" s="375"/>
      <c r="K19" s="375"/>
    </row>
    <row r="20" spans="1:16" ht="15.75" customHeight="1" x14ac:dyDescent="0.35">
      <c r="A20" s="128" t="s">
        <v>606</v>
      </c>
      <c r="B20" s="60">
        <f t="shared" si="1"/>
        <v>46</v>
      </c>
      <c r="C20" s="370">
        <v>0</v>
      </c>
      <c r="D20" s="370">
        <v>7</v>
      </c>
      <c r="E20" s="370">
        <v>0</v>
      </c>
      <c r="F20" s="370">
        <v>0</v>
      </c>
      <c r="G20" s="370">
        <v>39</v>
      </c>
      <c r="H20" s="370">
        <v>0</v>
      </c>
      <c r="I20" s="370">
        <v>0</v>
      </c>
      <c r="J20" s="375"/>
      <c r="K20" s="375"/>
    </row>
    <row r="21" spans="1:16" ht="15.75" customHeight="1" x14ac:dyDescent="0.35">
      <c r="A21" s="369" t="s">
        <v>496</v>
      </c>
      <c r="B21" s="60">
        <f t="shared" si="1"/>
        <v>4112</v>
      </c>
      <c r="C21" s="370">
        <v>0</v>
      </c>
      <c r="D21" s="370">
        <v>746</v>
      </c>
      <c r="E21" s="370">
        <v>0</v>
      </c>
      <c r="F21" s="370">
        <v>0</v>
      </c>
      <c r="G21" s="370">
        <v>3366</v>
      </c>
      <c r="H21" s="370">
        <v>0</v>
      </c>
      <c r="I21" s="370">
        <v>0</v>
      </c>
      <c r="J21" s="375"/>
      <c r="K21" s="375"/>
    </row>
    <row r="22" spans="1:16" ht="15.75" customHeight="1" x14ac:dyDescent="0.35">
      <c r="A22" s="131" t="s">
        <v>497</v>
      </c>
      <c r="B22" s="60">
        <f t="shared" si="1"/>
        <v>231</v>
      </c>
      <c r="C22" s="145">
        <v>0</v>
      </c>
      <c r="D22" s="145">
        <v>0</v>
      </c>
      <c r="E22" s="145">
        <v>0</v>
      </c>
      <c r="F22" s="145">
        <v>0</v>
      </c>
      <c r="G22" s="145">
        <v>31</v>
      </c>
      <c r="H22" s="145">
        <v>200</v>
      </c>
      <c r="I22" s="145">
        <v>0</v>
      </c>
      <c r="J22" s="375"/>
      <c r="K22" s="375"/>
    </row>
    <row r="23" spans="1:16" ht="15.75" customHeight="1" x14ac:dyDescent="0.35">
      <c r="A23" s="128" t="s">
        <v>498</v>
      </c>
      <c r="B23" s="60">
        <f t="shared" si="1"/>
        <v>76</v>
      </c>
      <c r="C23" s="371">
        <v>0</v>
      </c>
      <c r="D23" s="371">
        <v>0</v>
      </c>
      <c r="E23" s="371">
        <v>0</v>
      </c>
      <c r="F23" s="371">
        <v>0</v>
      </c>
      <c r="G23" s="371">
        <v>76</v>
      </c>
      <c r="H23" s="371">
        <v>0</v>
      </c>
      <c r="I23" s="371">
        <v>0</v>
      </c>
      <c r="J23" s="375"/>
      <c r="K23" s="375"/>
    </row>
    <row r="24" spans="1:16" ht="15.75" customHeight="1" x14ac:dyDescent="0.35">
      <c r="A24" s="128" t="s">
        <v>607</v>
      </c>
      <c r="B24" s="60">
        <f t="shared" si="1"/>
        <v>79</v>
      </c>
      <c r="C24" s="371">
        <v>0</v>
      </c>
      <c r="D24" s="371">
        <v>0</v>
      </c>
      <c r="E24" s="371">
        <v>0</v>
      </c>
      <c r="F24" s="371">
        <v>0</v>
      </c>
      <c r="G24" s="371">
        <v>79</v>
      </c>
      <c r="H24" s="371">
        <v>0</v>
      </c>
      <c r="I24" s="371">
        <v>0</v>
      </c>
      <c r="J24" s="375"/>
      <c r="K24" s="375"/>
    </row>
    <row r="25" spans="1:16" ht="15.75" customHeight="1" x14ac:dyDescent="0.35">
      <c r="A25" s="128" t="s">
        <v>499</v>
      </c>
      <c r="B25" s="60">
        <f t="shared" si="1"/>
        <v>5480</v>
      </c>
      <c r="C25" s="371">
        <v>0</v>
      </c>
      <c r="D25" s="371">
        <v>38</v>
      </c>
      <c r="E25" s="371">
        <v>0</v>
      </c>
      <c r="F25" s="371">
        <v>0</v>
      </c>
      <c r="G25" s="371">
        <v>90</v>
      </c>
      <c r="H25" s="371">
        <v>5352</v>
      </c>
      <c r="I25" s="371">
        <v>0</v>
      </c>
      <c r="J25" s="375"/>
      <c r="K25" s="375"/>
    </row>
    <row r="26" spans="1:16" ht="15.75" customHeight="1" x14ac:dyDescent="0.35">
      <c r="A26" s="369" t="s">
        <v>500</v>
      </c>
      <c r="B26" s="60">
        <f t="shared" si="1"/>
        <v>1049</v>
      </c>
      <c r="C26" s="370">
        <v>12</v>
      </c>
      <c r="D26" s="370">
        <v>149</v>
      </c>
      <c r="E26" s="370">
        <v>0</v>
      </c>
      <c r="F26" s="370">
        <v>0</v>
      </c>
      <c r="G26" s="370">
        <v>888</v>
      </c>
      <c r="H26" s="370">
        <v>0</v>
      </c>
      <c r="I26" s="370">
        <v>0</v>
      </c>
      <c r="J26" s="375"/>
      <c r="K26" s="375"/>
    </row>
    <row r="27" spans="1:16" ht="15.75" customHeight="1" x14ac:dyDescent="0.35">
      <c r="A27" s="131" t="s">
        <v>608</v>
      </c>
      <c r="B27" s="60">
        <f t="shared" si="1"/>
        <v>102</v>
      </c>
      <c r="C27" s="145">
        <v>0</v>
      </c>
      <c r="D27" s="145">
        <v>0</v>
      </c>
      <c r="E27" s="145">
        <v>0</v>
      </c>
      <c r="F27" s="145">
        <v>0</v>
      </c>
      <c r="G27" s="145">
        <v>102</v>
      </c>
      <c r="H27" s="145">
        <v>0</v>
      </c>
      <c r="I27" s="145">
        <v>0</v>
      </c>
      <c r="J27" s="375"/>
      <c r="K27" s="375"/>
    </row>
    <row r="28" spans="1:16" ht="15.75" customHeight="1" x14ac:dyDescent="0.35">
      <c r="A28" s="128" t="s">
        <v>501</v>
      </c>
      <c r="B28" s="60">
        <f t="shared" si="1"/>
        <v>2433</v>
      </c>
      <c r="C28" s="371">
        <v>0</v>
      </c>
      <c r="D28" s="371">
        <v>329</v>
      </c>
      <c r="E28" s="371">
        <v>0</v>
      </c>
      <c r="F28" s="371">
        <v>40</v>
      </c>
      <c r="G28" s="371">
        <v>1679</v>
      </c>
      <c r="H28" s="371">
        <v>385</v>
      </c>
      <c r="I28" s="371">
        <v>0</v>
      </c>
      <c r="J28" s="375"/>
      <c r="K28" s="375"/>
    </row>
    <row r="29" spans="1:16" ht="15.75" customHeight="1" x14ac:dyDescent="0.35">
      <c r="A29" s="128" t="s">
        <v>502</v>
      </c>
      <c r="B29" s="60">
        <f t="shared" si="1"/>
        <v>1075</v>
      </c>
      <c r="C29" s="371">
        <v>0</v>
      </c>
      <c r="D29" s="371">
        <v>32</v>
      </c>
      <c r="E29" s="371">
        <v>0</v>
      </c>
      <c r="F29" s="371">
        <v>0</v>
      </c>
      <c r="G29" s="371">
        <v>512</v>
      </c>
      <c r="H29" s="371">
        <v>531</v>
      </c>
      <c r="I29" s="371">
        <v>0</v>
      </c>
      <c r="J29" s="375"/>
      <c r="K29" s="375"/>
    </row>
    <row r="30" spans="1:16" ht="15.75" customHeight="1" x14ac:dyDescent="0.35">
      <c r="A30" s="128" t="s">
        <v>609</v>
      </c>
      <c r="B30" s="60">
        <f t="shared" si="1"/>
        <v>127</v>
      </c>
      <c r="C30" s="371">
        <v>0</v>
      </c>
      <c r="D30" s="371">
        <v>32</v>
      </c>
      <c r="E30" s="371">
        <v>0</v>
      </c>
      <c r="F30" s="371">
        <v>0</v>
      </c>
      <c r="G30" s="371">
        <v>95</v>
      </c>
      <c r="H30" s="371">
        <v>0</v>
      </c>
      <c r="I30" s="371">
        <v>0</v>
      </c>
      <c r="J30" s="375"/>
      <c r="K30" s="375"/>
    </row>
    <row r="31" spans="1:16" ht="15.75" customHeight="1" x14ac:dyDescent="0.35">
      <c r="A31" s="369" t="s">
        <v>610</v>
      </c>
      <c r="B31" s="60">
        <f t="shared" si="1"/>
        <v>60</v>
      </c>
      <c r="C31" s="370">
        <v>0</v>
      </c>
      <c r="D31" s="370">
        <v>20</v>
      </c>
      <c r="E31" s="370">
        <v>0</v>
      </c>
      <c r="F31" s="370">
        <v>0</v>
      </c>
      <c r="G31" s="370">
        <v>40</v>
      </c>
      <c r="H31" s="370">
        <v>0</v>
      </c>
      <c r="I31" s="370">
        <v>0</v>
      </c>
      <c r="J31" s="375"/>
      <c r="K31" s="375"/>
    </row>
    <row r="32" spans="1:16" ht="15.75" customHeight="1" x14ac:dyDescent="0.35">
      <c r="A32" s="131" t="s">
        <v>507</v>
      </c>
      <c r="B32" s="60">
        <f t="shared" si="1"/>
        <v>944</v>
      </c>
      <c r="C32" s="370">
        <v>0</v>
      </c>
      <c r="D32" s="370">
        <v>31</v>
      </c>
      <c r="E32" s="370">
        <v>0</v>
      </c>
      <c r="F32" s="370">
        <v>0</v>
      </c>
      <c r="G32" s="370">
        <v>156</v>
      </c>
      <c r="H32" s="370">
        <v>726</v>
      </c>
      <c r="I32" s="370">
        <v>31</v>
      </c>
      <c r="J32" s="375"/>
      <c r="K32" s="375"/>
    </row>
    <row r="33" spans="1:11" ht="14.25" customHeight="1" x14ac:dyDescent="0.35">
      <c r="A33" s="128" t="s">
        <v>611</v>
      </c>
      <c r="B33" s="60">
        <f t="shared" si="1"/>
        <v>387</v>
      </c>
      <c r="C33" s="371">
        <v>0</v>
      </c>
      <c r="D33" s="371">
        <v>0</v>
      </c>
      <c r="E33" s="371">
        <v>0</v>
      </c>
      <c r="F33" s="371">
        <v>0</v>
      </c>
      <c r="G33" s="371">
        <v>0</v>
      </c>
      <c r="H33" s="371">
        <v>387</v>
      </c>
      <c r="I33" s="371">
        <v>0</v>
      </c>
      <c r="J33" s="375"/>
      <c r="K33" s="375"/>
    </row>
    <row r="34" spans="1:11" ht="15.75" customHeight="1" x14ac:dyDescent="0.35">
      <c r="A34" s="128" t="s">
        <v>508</v>
      </c>
      <c r="B34" s="60">
        <f t="shared" si="1"/>
        <v>437</v>
      </c>
      <c r="C34" s="371">
        <v>0</v>
      </c>
      <c r="D34" s="371">
        <v>18</v>
      </c>
      <c r="E34" s="371">
        <v>107</v>
      </c>
      <c r="F34" s="371">
        <v>0</v>
      </c>
      <c r="G34" s="371">
        <v>255</v>
      </c>
      <c r="H34" s="371">
        <v>57</v>
      </c>
      <c r="I34" s="371">
        <v>0</v>
      </c>
      <c r="J34" s="375"/>
      <c r="K34" s="375"/>
    </row>
    <row r="35" spans="1:11" ht="15.75" customHeight="1" x14ac:dyDescent="0.35">
      <c r="A35" s="128" t="s">
        <v>612</v>
      </c>
      <c r="B35" s="60">
        <f t="shared" si="1"/>
        <v>1429</v>
      </c>
      <c r="C35" s="371">
        <v>0</v>
      </c>
      <c r="D35" s="371">
        <v>18</v>
      </c>
      <c r="E35" s="371">
        <v>0</v>
      </c>
      <c r="F35" s="371">
        <v>0</v>
      </c>
      <c r="G35" s="371">
        <v>0</v>
      </c>
      <c r="H35" s="371">
        <v>1411</v>
      </c>
      <c r="I35" s="371">
        <v>0</v>
      </c>
      <c r="J35" s="372"/>
      <c r="K35" s="372"/>
    </row>
    <row r="36" spans="1:11" ht="23.25" customHeight="1" x14ac:dyDescent="0.35">
      <c r="A36" s="1345" t="s">
        <v>2533</v>
      </c>
      <c r="B36" s="1345"/>
      <c r="C36" s="1345"/>
      <c r="D36" s="1345"/>
      <c r="E36" s="1345"/>
      <c r="F36" s="1345"/>
      <c r="G36" s="372"/>
      <c r="H36" s="372"/>
      <c r="I36" s="372"/>
      <c r="J36" s="372"/>
      <c r="K36" s="372"/>
    </row>
    <row r="37" spans="1:11" ht="15.75" customHeight="1" x14ac:dyDescent="0.35">
      <c r="A37" s="98"/>
      <c r="B37" s="98"/>
      <c r="C37" s="98"/>
      <c r="D37" s="98"/>
      <c r="E37" s="98"/>
      <c r="F37" s="373"/>
      <c r="G37" s="373"/>
      <c r="H37" s="98"/>
      <c r="I37" s="98"/>
      <c r="J37" s="372"/>
      <c r="K37" s="133"/>
    </row>
    <row r="38" spans="1:11" ht="15.75" customHeight="1" x14ac:dyDescent="0.35">
      <c r="A38" s="373"/>
      <c r="B38" s="373"/>
      <c r="C38" s="373"/>
      <c r="D38" s="373"/>
      <c r="E38" s="373"/>
      <c r="F38" s="373"/>
      <c r="G38" s="373"/>
      <c r="H38" s="373"/>
      <c r="I38" s="373"/>
      <c r="J38" s="111"/>
      <c r="K38" s="123"/>
    </row>
    <row r="39" spans="1:11" ht="15.75" customHeight="1" x14ac:dyDescent="0.35">
      <c r="A39" s="373"/>
      <c r="B39" s="373"/>
      <c r="C39" s="373"/>
      <c r="D39" s="373"/>
      <c r="E39" s="373"/>
      <c r="F39" s="373"/>
      <c r="G39" s="373"/>
      <c r="H39" s="373"/>
      <c r="I39" s="373"/>
      <c r="J39" s="111"/>
      <c r="K39" s="123"/>
    </row>
    <row r="40" spans="1:11" ht="15.75" customHeight="1" x14ac:dyDescent="0.35">
      <c r="A40" s="373"/>
      <c r="B40" s="373"/>
      <c r="C40" s="373"/>
      <c r="D40" s="373"/>
      <c r="E40" s="373"/>
      <c r="F40" s="373"/>
      <c r="G40" s="373"/>
      <c r="H40" s="373"/>
      <c r="I40" s="373"/>
      <c r="J40" s="111"/>
      <c r="K40" s="377"/>
    </row>
    <row r="41" spans="1:11" ht="15.75" customHeight="1" x14ac:dyDescent="0.35">
      <c r="A41" s="111"/>
      <c r="B41" s="111"/>
      <c r="C41" s="111"/>
      <c r="D41" s="111"/>
      <c r="E41" s="111"/>
      <c r="F41" s="111"/>
      <c r="G41" s="111"/>
      <c r="H41" s="111"/>
      <c r="I41" s="111"/>
      <c r="J41" s="111"/>
      <c r="K41" s="378"/>
    </row>
    <row r="42" spans="1:11" ht="15.75" customHeight="1" x14ac:dyDescent="0.35">
      <c r="A42" s="111"/>
      <c r="B42" s="111"/>
      <c r="C42" s="111"/>
      <c r="D42" s="111"/>
      <c r="E42" s="111"/>
      <c r="F42" s="111"/>
      <c r="G42" s="111"/>
      <c r="H42" s="111"/>
      <c r="I42" s="111"/>
      <c r="J42" s="111"/>
      <c r="K42" s="377"/>
    </row>
    <row r="43" spans="1:11" ht="16.5" customHeight="1" x14ac:dyDescent="0.35">
      <c r="A43" s="111"/>
      <c r="B43" s="111"/>
      <c r="C43" s="111"/>
      <c r="D43" s="111"/>
      <c r="E43" s="111"/>
      <c r="F43" s="111"/>
      <c r="G43" s="111"/>
      <c r="H43" s="111"/>
      <c r="I43" s="111"/>
      <c r="J43" s="111"/>
      <c r="K43" s="313"/>
    </row>
    <row r="44" spans="1:11" ht="23.25" customHeight="1" x14ac:dyDescent="0.35">
      <c r="A44" s="111"/>
      <c r="B44" s="111"/>
      <c r="C44" s="111"/>
      <c r="D44" s="111"/>
      <c r="E44" s="111"/>
      <c r="F44" s="111"/>
      <c r="G44" s="111"/>
      <c r="H44" s="111"/>
      <c r="I44" s="111"/>
      <c r="J44" s="111"/>
      <c r="K44" s="379"/>
    </row>
    <row r="45" spans="1:11" ht="9.75" customHeight="1" x14ac:dyDescent="0.35">
      <c r="A45" s="111"/>
      <c r="B45" s="111"/>
      <c r="C45" s="111"/>
      <c r="D45" s="111"/>
      <c r="E45" s="111"/>
      <c r="F45" s="111"/>
      <c r="G45" s="111"/>
      <c r="H45" s="111"/>
      <c r="I45" s="111"/>
      <c r="J45" s="111"/>
      <c r="K45" s="379"/>
    </row>
    <row r="46" spans="1:11" x14ac:dyDescent="0.35">
      <c r="A46" s="111"/>
      <c r="B46" s="111"/>
      <c r="C46" s="111"/>
      <c r="D46" s="111"/>
      <c r="E46" s="111"/>
      <c r="F46" s="111"/>
      <c r="G46" s="111"/>
      <c r="H46" s="111"/>
      <c r="I46" s="111"/>
      <c r="J46" s="111"/>
      <c r="K46" s="111"/>
    </row>
    <row r="47" spans="1:11" x14ac:dyDescent="0.35">
      <c r="A47" s="111"/>
      <c r="B47" s="111"/>
      <c r="C47" s="111"/>
      <c r="D47" s="111"/>
      <c r="E47" s="111"/>
      <c r="F47" s="111"/>
      <c r="G47" s="111"/>
      <c r="H47" s="111"/>
      <c r="I47" s="111"/>
      <c r="J47" s="111"/>
      <c r="K47" s="111"/>
    </row>
    <row r="48" spans="1:11" x14ac:dyDescent="0.35">
      <c r="A48" s="111"/>
      <c r="B48" s="111"/>
      <c r="C48" s="111"/>
      <c r="D48" s="111"/>
      <c r="E48" s="111"/>
      <c r="F48" s="111"/>
      <c r="G48" s="111"/>
      <c r="H48" s="111"/>
      <c r="I48" s="111"/>
      <c r="J48" s="111"/>
      <c r="K48" s="111"/>
    </row>
    <row r="49" spans="1:11" x14ac:dyDescent="0.35">
      <c r="A49" s="111"/>
      <c r="B49" s="111"/>
      <c r="C49" s="111"/>
      <c r="D49" s="111"/>
      <c r="E49" s="111"/>
      <c r="F49" s="111"/>
      <c r="G49" s="111"/>
      <c r="H49" s="111"/>
      <c r="I49" s="111"/>
      <c r="J49" s="111"/>
      <c r="K49" s="111"/>
    </row>
    <row r="50" spans="1:11" x14ac:dyDescent="0.35">
      <c r="A50" s="111"/>
      <c r="B50" s="111"/>
      <c r="C50" s="111"/>
      <c r="D50" s="111"/>
      <c r="E50" s="111"/>
      <c r="F50" s="111"/>
      <c r="G50" s="111"/>
      <c r="H50" s="111"/>
      <c r="I50" s="111"/>
      <c r="J50" s="111"/>
      <c r="K50" s="111"/>
    </row>
    <row r="51" spans="1:11" x14ac:dyDescent="0.35">
      <c r="A51" s="111"/>
      <c r="B51" s="111"/>
      <c r="C51" s="111"/>
      <c r="D51" s="111"/>
      <c r="E51" s="111"/>
      <c r="F51" s="111"/>
      <c r="G51" s="111"/>
      <c r="H51" s="111"/>
      <c r="I51" s="111"/>
      <c r="J51" s="111"/>
      <c r="K51" s="111"/>
    </row>
    <row r="52" spans="1:11" x14ac:dyDescent="0.35">
      <c r="A52" s="111"/>
      <c r="B52" s="111"/>
      <c r="C52" s="111"/>
      <c r="D52" s="111"/>
      <c r="E52" s="111"/>
      <c r="F52" s="111"/>
      <c r="G52" s="111"/>
      <c r="H52" s="111"/>
      <c r="I52" s="111"/>
      <c r="J52" s="111"/>
      <c r="K52" s="111"/>
    </row>
    <row r="53" spans="1:11" x14ac:dyDescent="0.35">
      <c r="A53" s="111"/>
      <c r="B53" s="111"/>
      <c r="C53" s="111"/>
      <c r="D53" s="111"/>
      <c r="E53" s="111"/>
      <c r="F53" s="111"/>
      <c r="G53" s="111"/>
      <c r="H53" s="111"/>
      <c r="I53" s="111"/>
      <c r="J53" s="111"/>
      <c r="K53" s="111"/>
    </row>
    <row r="54" spans="1:11" x14ac:dyDescent="0.35">
      <c r="A54" s="111"/>
      <c r="B54" s="111"/>
      <c r="C54" s="111"/>
      <c r="D54" s="111"/>
      <c r="E54" s="111"/>
      <c r="F54" s="111"/>
      <c r="G54" s="111"/>
      <c r="H54" s="111"/>
      <c r="I54" s="111"/>
      <c r="J54" s="111"/>
      <c r="K54" s="111"/>
    </row>
    <row r="55" spans="1:11" x14ac:dyDescent="0.35">
      <c r="A55" s="111"/>
      <c r="B55" s="111"/>
      <c r="C55" s="111"/>
      <c r="D55" s="111"/>
      <c r="E55" s="111"/>
      <c r="F55" s="111"/>
      <c r="G55" s="111"/>
      <c r="H55" s="111"/>
      <c r="I55" s="111"/>
      <c r="J55" s="111"/>
      <c r="K55" s="111"/>
    </row>
    <row r="56" spans="1:11" x14ac:dyDescent="0.35">
      <c r="A56" s="111"/>
      <c r="B56" s="111"/>
      <c r="C56" s="111"/>
      <c r="D56" s="111"/>
      <c r="E56" s="111"/>
      <c r="F56" s="111"/>
      <c r="G56" s="111"/>
      <c r="H56" s="111"/>
      <c r="I56" s="111"/>
      <c r="J56" s="111"/>
      <c r="K56" s="111"/>
    </row>
    <row r="57" spans="1:11" x14ac:dyDescent="0.35">
      <c r="A57" s="111"/>
      <c r="B57" s="111"/>
      <c r="C57" s="111"/>
      <c r="D57" s="111"/>
      <c r="E57" s="111"/>
      <c r="F57" s="111"/>
      <c r="G57" s="111"/>
      <c r="H57" s="111"/>
      <c r="I57" s="111"/>
      <c r="J57" s="111"/>
      <c r="K57" s="111"/>
    </row>
    <row r="58" spans="1:11" x14ac:dyDescent="0.35">
      <c r="A58" s="111"/>
      <c r="B58" s="111"/>
      <c r="C58" s="111"/>
      <c r="D58" s="111"/>
      <c r="E58" s="111"/>
      <c r="F58" s="111"/>
      <c r="G58" s="111"/>
      <c r="H58" s="111"/>
      <c r="I58" s="111"/>
      <c r="J58" s="111"/>
      <c r="K58" s="111"/>
    </row>
    <row r="59" spans="1:11" x14ac:dyDescent="0.35">
      <c r="A59" s="111"/>
      <c r="B59" s="111"/>
      <c r="C59" s="111"/>
      <c r="D59" s="111"/>
      <c r="E59" s="111"/>
      <c r="F59" s="111"/>
      <c r="G59" s="111"/>
      <c r="H59" s="111"/>
      <c r="I59" s="111"/>
      <c r="J59" s="111"/>
      <c r="K59" s="111"/>
    </row>
    <row r="60" spans="1:11" x14ac:dyDescent="0.35">
      <c r="A60" s="111"/>
      <c r="B60" s="111"/>
      <c r="C60" s="111"/>
      <c r="D60" s="111"/>
      <c r="E60" s="111"/>
      <c r="F60" s="111"/>
      <c r="G60" s="111"/>
      <c r="H60" s="111"/>
      <c r="I60" s="111"/>
      <c r="J60" s="111"/>
      <c r="K60" s="111"/>
    </row>
    <row r="61" spans="1:11" x14ac:dyDescent="0.35">
      <c r="A61" s="111"/>
      <c r="B61" s="111"/>
      <c r="C61" s="111"/>
      <c r="D61" s="111"/>
      <c r="E61" s="111"/>
      <c r="F61" s="111"/>
      <c r="G61" s="111"/>
      <c r="H61" s="111"/>
      <c r="I61" s="111"/>
      <c r="J61" s="111"/>
      <c r="K61" s="111"/>
    </row>
    <row r="62" spans="1:11" x14ac:dyDescent="0.35">
      <c r="A62" s="111"/>
      <c r="B62" s="111"/>
      <c r="C62" s="111"/>
      <c r="D62" s="111"/>
      <c r="E62" s="111"/>
      <c r="F62" s="111"/>
      <c r="G62" s="111"/>
      <c r="H62" s="111"/>
      <c r="I62" s="111"/>
      <c r="J62" s="111"/>
      <c r="K62" s="111"/>
    </row>
    <row r="63" spans="1:11" x14ac:dyDescent="0.35">
      <c r="A63" s="111"/>
      <c r="B63" s="111"/>
      <c r="C63" s="111"/>
      <c r="D63" s="111"/>
      <c r="E63" s="111"/>
      <c r="F63" s="111"/>
      <c r="G63" s="111"/>
      <c r="H63" s="111"/>
      <c r="I63" s="111"/>
      <c r="J63" s="111"/>
      <c r="K63" s="111"/>
    </row>
    <row r="64" spans="1:11" x14ac:dyDescent="0.35">
      <c r="A64" s="111"/>
      <c r="B64" s="111"/>
      <c r="C64" s="111"/>
      <c r="D64" s="111"/>
      <c r="E64" s="111"/>
      <c r="F64" s="111"/>
      <c r="G64" s="111"/>
      <c r="H64" s="111"/>
      <c r="I64" s="111"/>
      <c r="J64" s="111"/>
      <c r="K64" s="111"/>
    </row>
    <row r="65" spans="1:11" x14ac:dyDescent="0.35">
      <c r="A65" s="111"/>
      <c r="B65" s="111"/>
      <c r="C65" s="111"/>
      <c r="D65" s="111"/>
      <c r="E65" s="111"/>
      <c r="F65" s="111"/>
      <c r="G65" s="111"/>
      <c r="H65" s="111"/>
      <c r="I65" s="111"/>
      <c r="J65" s="111"/>
      <c r="K65" s="111"/>
    </row>
    <row r="66" spans="1:11" x14ac:dyDescent="0.35">
      <c r="A66" s="111"/>
      <c r="B66" s="111"/>
      <c r="C66" s="111"/>
      <c r="D66" s="111"/>
      <c r="E66" s="111"/>
      <c r="F66" s="111"/>
      <c r="G66" s="111"/>
      <c r="H66" s="111"/>
      <c r="I66" s="111"/>
      <c r="J66" s="111"/>
      <c r="K66" s="111"/>
    </row>
    <row r="67" spans="1:11" x14ac:dyDescent="0.35">
      <c r="A67" s="111"/>
      <c r="B67" s="111"/>
      <c r="C67" s="111"/>
      <c r="D67" s="111"/>
      <c r="E67" s="111"/>
      <c r="F67" s="111"/>
      <c r="G67" s="111"/>
      <c r="H67" s="111"/>
      <c r="I67" s="111"/>
      <c r="J67" s="111"/>
      <c r="K67" s="111"/>
    </row>
    <row r="68" spans="1:11" x14ac:dyDescent="0.35">
      <c r="A68" s="111"/>
      <c r="B68" s="111"/>
      <c r="C68" s="111"/>
      <c r="D68" s="111"/>
      <c r="E68" s="111"/>
      <c r="F68" s="111"/>
      <c r="G68" s="111"/>
      <c r="H68" s="111"/>
      <c r="I68" s="111"/>
      <c r="J68" s="111"/>
      <c r="K68" s="111"/>
    </row>
    <row r="69" spans="1:11" x14ac:dyDescent="0.35">
      <c r="A69" s="111"/>
      <c r="B69" s="111"/>
      <c r="C69" s="111"/>
      <c r="D69" s="111"/>
      <c r="E69" s="111"/>
      <c r="F69" s="111"/>
      <c r="G69" s="111"/>
      <c r="H69" s="111"/>
      <c r="I69" s="111"/>
      <c r="J69" s="111"/>
      <c r="K69" s="111"/>
    </row>
    <row r="70" spans="1:11" x14ac:dyDescent="0.35">
      <c r="A70" s="111"/>
      <c r="B70" s="111"/>
      <c r="C70" s="111"/>
      <c r="D70" s="111"/>
      <c r="E70" s="111"/>
      <c r="F70" s="111"/>
      <c r="G70" s="111"/>
      <c r="H70" s="111"/>
      <c r="I70" s="111"/>
      <c r="J70" s="111"/>
      <c r="K70" s="111"/>
    </row>
    <row r="71" spans="1:11" x14ac:dyDescent="0.35">
      <c r="A71" s="111"/>
      <c r="B71" s="111"/>
      <c r="C71" s="111"/>
      <c r="D71" s="111"/>
      <c r="E71" s="111"/>
      <c r="F71" s="111"/>
      <c r="G71" s="111"/>
      <c r="H71" s="111"/>
      <c r="I71" s="111"/>
      <c r="J71" s="111"/>
      <c r="K71" s="111"/>
    </row>
    <row r="72" spans="1:11" x14ac:dyDescent="0.35">
      <c r="A72" s="111"/>
      <c r="B72" s="111"/>
      <c r="C72" s="111"/>
      <c r="D72" s="111"/>
      <c r="E72" s="111"/>
      <c r="F72" s="111"/>
      <c r="G72" s="111"/>
      <c r="H72" s="111"/>
      <c r="I72" s="111"/>
      <c r="J72" s="111"/>
      <c r="K72" s="111"/>
    </row>
    <row r="73" spans="1:11" x14ac:dyDescent="0.35">
      <c r="A73" s="111"/>
      <c r="B73" s="111"/>
      <c r="C73" s="111"/>
      <c r="D73" s="111"/>
      <c r="E73" s="111"/>
      <c r="F73" s="111"/>
      <c r="G73" s="111"/>
      <c r="H73" s="111"/>
      <c r="I73" s="111"/>
      <c r="J73" s="111"/>
      <c r="K73" s="111"/>
    </row>
    <row r="74" spans="1:11" x14ac:dyDescent="0.35">
      <c r="A74" s="111"/>
      <c r="B74" s="111"/>
      <c r="C74" s="111"/>
      <c r="D74" s="111"/>
      <c r="E74" s="111"/>
      <c r="F74" s="111"/>
      <c r="G74" s="111"/>
      <c r="H74" s="111"/>
      <c r="I74" s="111"/>
      <c r="J74" s="111"/>
      <c r="K74" s="111"/>
    </row>
    <row r="75" spans="1:11" x14ac:dyDescent="0.35">
      <c r="A75" s="111"/>
      <c r="B75" s="111"/>
      <c r="C75" s="111"/>
      <c r="D75" s="111"/>
      <c r="E75" s="111"/>
      <c r="F75" s="111"/>
      <c r="G75" s="111"/>
      <c r="H75" s="111"/>
      <c r="I75" s="111"/>
      <c r="J75" s="111"/>
      <c r="K75" s="111"/>
    </row>
    <row r="76" spans="1:11" x14ac:dyDescent="0.35">
      <c r="A76" s="111"/>
      <c r="B76" s="111"/>
      <c r="C76" s="111"/>
      <c r="D76" s="111"/>
      <c r="E76" s="111"/>
      <c r="F76" s="111"/>
      <c r="G76" s="111"/>
      <c r="H76" s="111"/>
      <c r="I76" s="111"/>
      <c r="J76" s="111"/>
      <c r="K76" s="111"/>
    </row>
    <row r="77" spans="1:11" x14ac:dyDescent="0.35">
      <c r="A77" s="111"/>
      <c r="B77" s="111"/>
      <c r="C77" s="111"/>
      <c r="D77" s="111"/>
      <c r="E77" s="111"/>
      <c r="F77" s="111"/>
      <c r="G77" s="111"/>
      <c r="H77" s="111"/>
      <c r="I77" s="111"/>
      <c r="J77" s="111"/>
      <c r="K77" s="111"/>
    </row>
    <row r="78" spans="1:11" x14ac:dyDescent="0.35">
      <c r="A78" s="111"/>
      <c r="B78" s="111"/>
      <c r="C78" s="111"/>
      <c r="D78" s="111"/>
      <c r="E78" s="111"/>
      <c r="F78" s="111"/>
      <c r="G78" s="111"/>
      <c r="H78" s="111"/>
      <c r="I78" s="111"/>
      <c r="J78" s="111"/>
      <c r="K78" s="111"/>
    </row>
    <row r="79" spans="1:11" x14ac:dyDescent="0.35">
      <c r="A79" s="111"/>
      <c r="B79" s="111"/>
      <c r="C79" s="111"/>
      <c r="D79" s="111"/>
      <c r="E79" s="111"/>
      <c r="F79" s="111"/>
      <c r="G79" s="111"/>
      <c r="H79" s="111"/>
      <c r="I79" s="111"/>
      <c r="J79" s="111"/>
      <c r="K79" s="111"/>
    </row>
    <row r="80" spans="1:11" x14ac:dyDescent="0.35">
      <c r="A80" s="111"/>
      <c r="B80" s="111"/>
      <c r="C80" s="111"/>
      <c r="D80" s="111"/>
      <c r="E80" s="111"/>
      <c r="F80" s="111"/>
      <c r="G80" s="111"/>
      <c r="H80" s="111"/>
      <c r="I80" s="111"/>
      <c r="J80" s="111"/>
      <c r="K80" s="111"/>
    </row>
    <row r="81" spans="1:11" x14ac:dyDescent="0.35">
      <c r="A81" s="111"/>
      <c r="B81" s="111"/>
      <c r="C81" s="111"/>
      <c r="D81" s="111"/>
      <c r="E81" s="111"/>
      <c r="F81" s="111"/>
      <c r="G81" s="111"/>
      <c r="H81" s="111"/>
      <c r="I81" s="111"/>
      <c r="J81" s="111"/>
      <c r="K81" s="111"/>
    </row>
    <row r="82" spans="1:11" x14ac:dyDescent="0.35">
      <c r="A82" s="111"/>
      <c r="B82" s="111"/>
      <c r="C82" s="111"/>
      <c r="D82" s="111"/>
      <c r="E82" s="111"/>
      <c r="F82" s="111"/>
      <c r="G82" s="111"/>
      <c r="H82" s="111"/>
      <c r="I82" s="111"/>
      <c r="J82" s="111"/>
      <c r="K82" s="111"/>
    </row>
    <row r="83" spans="1:11" x14ac:dyDescent="0.35">
      <c r="A83" s="111"/>
      <c r="B83" s="111"/>
      <c r="C83" s="111"/>
      <c r="D83" s="111"/>
      <c r="E83" s="111"/>
      <c r="F83" s="111"/>
      <c r="G83" s="111"/>
      <c r="H83" s="111"/>
      <c r="I83" s="111"/>
      <c r="J83" s="111"/>
      <c r="K83" s="111"/>
    </row>
  </sheetData>
  <mergeCells count="6">
    <mergeCell ref="H1:I2"/>
    <mergeCell ref="A5:K5"/>
    <mergeCell ref="C6:I6"/>
    <mergeCell ref="A36:F36"/>
    <mergeCell ref="A6:A7"/>
    <mergeCell ref="B6:B7"/>
  </mergeCells>
  <printOptions horizontalCentered="1" verticalCentered="1"/>
  <pageMargins left="0" right="0" top="0" bottom="0" header="0.51180555555555496" footer="0.51180555555555496"/>
  <pageSetup paperSize="9" scale="95" firstPageNumber="0" orientation="landscape" useFirstPageNumber="1" horizontalDpi="300" verticalDpi="300"/>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H47"/>
  <sheetViews>
    <sheetView showGridLines="0" showRowColHeaders="0" zoomScaleNormal="100" workbookViewId="0"/>
  </sheetViews>
  <sheetFormatPr baseColWidth="10" defaultColWidth="6.53515625" defaultRowHeight="21" x14ac:dyDescent="0.35"/>
  <cols>
    <col min="1" max="1" width="10.23046875" customWidth="1"/>
  </cols>
  <sheetData>
    <row r="1" spans="1:8" ht="19.5" customHeight="1" x14ac:dyDescent="0.35">
      <c r="A1" s="116" t="s">
        <v>2016</v>
      </c>
      <c r="E1" s="1300" t="s">
        <v>479</v>
      </c>
      <c r="F1" s="1300"/>
      <c r="G1" s="1300"/>
    </row>
    <row r="2" spans="1:8" ht="12" customHeight="1" x14ac:dyDescent="0.35">
      <c r="E2" s="1300"/>
      <c r="F2" s="1300"/>
      <c r="G2" s="1300"/>
    </row>
    <row r="3" spans="1:8" ht="13.5" customHeight="1" x14ac:dyDescent="0.35">
      <c r="A3" s="103" t="s">
        <v>613</v>
      </c>
      <c r="B3" s="191"/>
      <c r="H3" s="232"/>
    </row>
    <row r="4" spans="1:8" x14ac:dyDescent="0.35">
      <c r="B4" s="191"/>
      <c r="H4" s="232"/>
    </row>
    <row r="5" spans="1:8" ht="40.5" customHeight="1" x14ac:dyDescent="0.35">
      <c r="A5" s="1344" t="s">
        <v>2036</v>
      </c>
      <c r="B5" s="1344"/>
      <c r="C5" s="1344"/>
      <c r="D5" s="1344"/>
      <c r="E5" s="1344"/>
      <c r="F5" s="1344"/>
      <c r="G5" s="1344"/>
      <c r="H5" s="71"/>
    </row>
    <row r="6" spans="1:8" ht="15" customHeight="1" x14ac:dyDescent="0.35">
      <c r="A6" s="1299" t="s">
        <v>60</v>
      </c>
      <c r="B6" s="1303" t="s">
        <v>333</v>
      </c>
      <c r="C6" s="1303"/>
      <c r="D6" s="1303"/>
      <c r="E6" s="1303"/>
      <c r="F6" s="1303"/>
      <c r="G6" s="1303"/>
    </row>
    <row r="7" spans="1:8" ht="18.75" customHeight="1" x14ac:dyDescent="0.35">
      <c r="A7" s="1299"/>
      <c r="B7" s="1439" t="s">
        <v>573</v>
      </c>
      <c r="C7" s="1439"/>
      <c r="D7" s="1439" t="s">
        <v>574</v>
      </c>
      <c r="E7" s="1439"/>
      <c r="F7" s="1439" t="s">
        <v>575</v>
      </c>
      <c r="G7" s="1439"/>
    </row>
    <row r="8" spans="1:8" x14ac:dyDescent="0.35">
      <c r="A8" s="1299"/>
      <c r="B8" s="1303" t="s">
        <v>62</v>
      </c>
      <c r="C8" s="1303"/>
      <c r="D8" s="1303"/>
      <c r="E8" s="1303"/>
      <c r="F8" s="1303"/>
      <c r="G8" s="1303"/>
    </row>
    <row r="9" spans="1:8" x14ac:dyDescent="0.35">
      <c r="A9" s="1299"/>
      <c r="B9" s="262" t="s">
        <v>460</v>
      </c>
      <c r="C9" s="262" t="s">
        <v>461</v>
      </c>
      <c r="D9" s="262" t="s">
        <v>460</v>
      </c>
      <c r="E9" s="262" t="s">
        <v>461</v>
      </c>
      <c r="F9" s="262" t="s">
        <v>460</v>
      </c>
      <c r="G9" s="262" t="s">
        <v>461</v>
      </c>
    </row>
    <row r="10" spans="1:8" x14ac:dyDescent="0.35">
      <c r="A10" s="61" t="s">
        <v>61</v>
      </c>
      <c r="B10" s="114">
        <f t="shared" ref="B10:G10" si="0">SUM(B11:B12)</f>
        <v>40691</v>
      </c>
      <c r="C10" s="366">
        <f t="shared" si="0"/>
        <v>6414</v>
      </c>
      <c r="D10" s="366">
        <f t="shared" si="0"/>
        <v>40147</v>
      </c>
      <c r="E10" s="114">
        <f t="shared" si="0"/>
        <v>4842</v>
      </c>
      <c r="F10" s="114">
        <f t="shared" si="0"/>
        <v>31290</v>
      </c>
      <c r="G10" s="114">
        <f t="shared" si="0"/>
        <v>4392</v>
      </c>
    </row>
    <row r="11" spans="1:8" x14ac:dyDescent="0.35">
      <c r="A11" s="182" t="s">
        <v>70</v>
      </c>
      <c r="B11" s="348">
        <v>12954</v>
      </c>
      <c r="C11" s="181">
        <f>'II-4.2.10'!B12+'II-4.2.10'!C12</f>
        <v>4424</v>
      </c>
      <c r="D11" s="145">
        <v>13453</v>
      </c>
      <c r="E11" s="181">
        <f>'II-4.2.10'!D12+'II-4.2.10'!E12</f>
        <v>3671</v>
      </c>
      <c r="F11" s="145">
        <v>10506</v>
      </c>
      <c r="G11" s="181">
        <f>'II-4.2.10'!F12+'II-4.2.10'!G12</f>
        <v>3421</v>
      </c>
    </row>
    <row r="12" spans="1:8" x14ac:dyDescent="0.35">
      <c r="A12" s="182" t="s">
        <v>71</v>
      </c>
      <c r="B12" s="181">
        <f t="shared" ref="B12:G12" si="1">SUM(B13:B30)</f>
        <v>27737</v>
      </c>
      <c r="C12" s="181">
        <f t="shared" si="1"/>
        <v>1990</v>
      </c>
      <c r="D12" s="181">
        <f t="shared" si="1"/>
        <v>26694</v>
      </c>
      <c r="E12" s="181">
        <f t="shared" si="1"/>
        <v>1171</v>
      </c>
      <c r="F12" s="348">
        <f t="shared" si="1"/>
        <v>20784</v>
      </c>
      <c r="G12" s="348">
        <f t="shared" si="1"/>
        <v>971</v>
      </c>
    </row>
    <row r="13" spans="1:8" x14ac:dyDescent="0.35">
      <c r="A13" s="182" t="s">
        <v>72</v>
      </c>
      <c r="B13" s="348">
        <v>1069</v>
      </c>
      <c r="C13" s="181">
        <f>'II-4.2.10'!B14+'II-4.2.10'!C14</f>
        <v>15</v>
      </c>
      <c r="D13" s="145">
        <v>991</v>
      </c>
      <c r="E13" s="181">
        <f>'II-4.2.10'!D14+'II-4.2.10'!E14</f>
        <v>15</v>
      </c>
      <c r="F13" s="145">
        <v>739</v>
      </c>
      <c r="G13" s="181">
        <f>'II-4.2.10'!F14+'II-4.2.10'!G14</f>
        <v>10</v>
      </c>
    </row>
    <row r="14" spans="1:8" x14ac:dyDescent="0.35">
      <c r="A14" s="182" t="s">
        <v>73</v>
      </c>
      <c r="B14" s="348">
        <v>7217</v>
      </c>
      <c r="C14" s="181">
        <f>'II-4.2.10'!B15+'II-4.2.10'!C15</f>
        <v>633</v>
      </c>
      <c r="D14" s="145">
        <v>6852</v>
      </c>
      <c r="E14" s="181">
        <f>'II-4.2.10'!D15+'II-4.2.10'!E15</f>
        <v>354</v>
      </c>
      <c r="F14" s="145">
        <v>5142</v>
      </c>
      <c r="G14" s="181">
        <f>'II-4.2.10'!F15+'II-4.2.10'!G15</f>
        <v>306</v>
      </c>
    </row>
    <row r="15" spans="1:8" x14ac:dyDescent="0.35">
      <c r="A15" s="182" t="s">
        <v>74</v>
      </c>
      <c r="B15" s="348">
        <v>1252</v>
      </c>
      <c r="C15" s="181">
        <f>'II-4.2.10'!B16+'II-4.2.10'!C16</f>
        <v>79</v>
      </c>
      <c r="D15" s="145">
        <v>1103</v>
      </c>
      <c r="E15" s="181">
        <f>'II-4.2.10'!D16+'II-4.2.10'!E16</f>
        <v>51</v>
      </c>
      <c r="F15" s="145">
        <v>883</v>
      </c>
      <c r="G15" s="181">
        <f>'II-4.2.10'!F16+'II-4.2.10'!G16</f>
        <v>51</v>
      </c>
    </row>
    <row r="16" spans="1:8" x14ac:dyDescent="0.35">
      <c r="A16" s="182" t="s">
        <v>75</v>
      </c>
      <c r="B16" s="348">
        <v>1734</v>
      </c>
      <c r="C16" s="181">
        <f>'II-4.2.10'!B17+'II-4.2.10'!C17</f>
        <v>13</v>
      </c>
      <c r="D16" s="145">
        <v>1552</v>
      </c>
      <c r="E16" s="181">
        <f>'II-4.2.10'!D17+'II-4.2.10'!E17</f>
        <v>0</v>
      </c>
      <c r="F16" s="145">
        <v>1266</v>
      </c>
      <c r="G16" s="181">
        <f>'II-4.2.10'!F17+'II-4.2.10'!G17</f>
        <v>0</v>
      </c>
    </row>
    <row r="17" spans="1:7" x14ac:dyDescent="0.35">
      <c r="A17" s="182" t="s">
        <v>76</v>
      </c>
      <c r="B17" s="348">
        <v>879</v>
      </c>
      <c r="C17" s="181">
        <f>'II-4.2.10'!B18+'II-4.2.10'!C18</f>
        <v>40</v>
      </c>
      <c r="D17" s="145">
        <v>733</v>
      </c>
      <c r="E17" s="181">
        <f>'II-4.2.10'!D18+'II-4.2.10'!E18</f>
        <v>0</v>
      </c>
      <c r="F17" s="145">
        <v>593</v>
      </c>
      <c r="G17" s="181">
        <f>'II-4.2.10'!F18+'II-4.2.10'!G18</f>
        <v>0</v>
      </c>
    </row>
    <row r="18" spans="1:7" x14ac:dyDescent="0.35">
      <c r="A18" s="182" t="s">
        <v>77</v>
      </c>
      <c r="B18" s="348">
        <v>368</v>
      </c>
      <c r="C18" s="181">
        <f>'II-4.2.10'!B19+'II-4.2.10'!C19</f>
        <v>32</v>
      </c>
      <c r="D18" s="145">
        <v>331</v>
      </c>
      <c r="E18" s="181">
        <f>'II-4.2.10'!D19+'II-4.2.10'!E19</f>
        <v>0</v>
      </c>
      <c r="F18" s="145">
        <v>306</v>
      </c>
      <c r="G18" s="181">
        <f>'II-4.2.10'!F19+'II-4.2.10'!G19</f>
        <v>0</v>
      </c>
    </row>
    <row r="19" spans="1:7" x14ac:dyDescent="0.35">
      <c r="A19" s="182" t="s">
        <v>78</v>
      </c>
      <c r="B19" s="348">
        <v>830</v>
      </c>
      <c r="C19" s="181">
        <f>'II-4.2.10'!B20+'II-4.2.10'!C20</f>
        <v>37</v>
      </c>
      <c r="D19" s="145">
        <v>829</v>
      </c>
      <c r="E19" s="181">
        <f>'II-4.2.10'!D20+'II-4.2.10'!E20</f>
        <v>32</v>
      </c>
      <c r="F19" s="145">
        <v>719</v>
      </c>
      <c r="G19" s="181">
        <f>'II-4.2.10'!F20+'II-4.2.10'!G20</f>
        <v>17</v>
      </c>
    </row>
    <row r="20" spans="1:7" x14ac:dyDescent="0.35">
      <c r="A20" s="182" t="s">
        <v>79</v>
      </c>
      <c r="B20" s="348">
        <v>758</v>
      </c>
      <c r="C20" s="181">
        <f>'II-4.2.10'!B21+'II-4.2.10'!C21</f>
        <v>0</v>
      </c>
      <c r="D20" s="145">
        <v>843</v>
      </c>
      <c r="E20" s="181">
        <f>'II-4.2.10'!D21+'II-4.2.10'!E21</f>
        <v>0</v>
      </c>
      <c r="F20" s="145">
        <v>639</v>
      </c>
      <c r="G20" s="181">
        <f>'II-4.2.10'!F21+'II-4.2.10'!G21</f>
        <v>0</v>
      </c>
    </row>
    <row r="21" spans="1:7" x14ac:dyDescent="0.35">
      <c r="A21" s="182" t="s">
        <v>80</v>
      </c>
      <c r="B21" s="348">
        <v>2560</v>
      </c>
      <c r="C21" s="181">
        <f>'II-4.2.10'!B22+'II-4.2.10'!C22</f>
        <v>474</v>
      </c>
      <c r="D21" s="145">
        <v>2739</v>
      </c>
      <c r="E21" s="181">
        <f>'II-4.2.10'!D22+'II-4.2.10'!E22</f>
        <v>356</v>
      </c>
      <c r="F21" s="145">
        <v>2258</v>
      </c>
      <c r="G21" s="181">
        <f>'II-4.2.10'!F22+'II-4.2.10'!G22</f>
        <v>374</v>
      </c>
    </row>
    <row r="22" spans="1:7" x14ac:dyDescent="0.35">
      <c r="A22" s="182" t="s">
        <v>81</v>
      </c>
      <c r="B22" s="348">
        <v>1337</v>
      </c>
      <c r="C22" s="181">
        <f>'II-4.2.10'!B23+'II-4.2.10'!C23</f>
        <v>144</v>
      </c>
      <c r="D22" s="145">
        <v>1319</v>
      </c>
      <c r="E22" s="181">
        <f>'II-4.2.10'!D23+'II-4.2.10'!E23</f>
        <v>90</v>
      </c>
      <c r="F22" s="145">
        <v>1067</v>
      </c>
      <c r="G22" s="181">
        <f>'II-4.2.10'!F23+'II-4.2.10'!G23</f>
        <v>66</v>
      </c>
    </row>
    <row r="23" spans="1:7" x14ac:dyDescent="0.35">
      <c r="A23" s="182" t="s">
        <v>82</v>
      </c>
      <c r="B23" s="348">
        <v>774</v>
      </c>
      <c r="C23" s="181">
        <f>'II-4.2.10'!B24+'II-4.2.10'!C24</f>
        <v>45</v>
      </c>
      <c r="D23" s="145">
        <v>738</v>
      </c>
      <c r="E23" s="181">
        <f>'II-4.2.10'!D24+'II-4.2.10'!E24</f>
        <v>25</v>
      </c>
      <c r="F23" s="145">
        <v>555</v>
      </c>
      <c r="G23" s="181">
        <f>'II-4.2.10'!F24+'II-4.2.10'!G24</f>
        <v>11</v>
      </c>
    </row>
    <row r="24" spans="1:7" x14ac:dyDescent="0.35">
      <c r="A24" s="182" t="s">
        <v>83</v>
      </c>
      <c r="B24" s="348">
        <v>1560</v>
      </c>
      <c r="C24" s="181">
        <f>'II-4.2.10'!B25+'II-4.2.10'!C25</f>
        <v>44</v>
      </c>
      <c r="D24" s="145">
        <v>1427</v>
      </c>
      <c r="E24" s="181">
        <f>'II-4.2.10'!D25+'II-4.2.10'!E25</f>
        <v>19</v>
      </c>
      <c r="F24" s="145">
        <v>1138</v>
      </c>
      <c r="G24" s="181">
        <f>'II-4.2.10'!F25+'II-4.2.10'!G25</f>
        <v>16</v>
      </c>
    </row>
    <row r="25" spans="1:7" x14ac:dyDescent="0.35">
      <c r="A25" s="182" t="s">
        <v>84</v>
      </c>
      <c r="B25" s="348">
        <v>1241</v>
      </c>
      <c r="C25" s="181">
        <f>'II-4.2.10'!B26+'II-4.2.10'!C26</f>
        <v>18</v>
      </c>
      <c r="D25" s="145">
        <v>1215</v>
      </c>
      <c r="E25" s="181">
        <f>'II-4.2.10'!D26+'II-4.2.10'!E26</f>
        <v>0</v>
      </c>
      <c r="F25" s="145">
        <v>858</v>
      </c>
      <c r="G25" s="181">
        <f>'II-4.2.10'!F26+'II-4.2.10'!G26</f>
        <v>0</v>
      </c>
    </row>
    <row r="26" spans="1:7" x14ac:dyDescent="0.35">
      <c r="A26" s="182" t="s">
        <v>184</v>
      </c>
      <c r="B26" s="348">
        <v>1449</v>
      </c>
      <c r="C26" s="181">
        <f>'II-4.2.10'!B27+'II-4.2.10'!C27</f>
        <v>163</v>
      </c>
      <c r="D26" s="145">
        <v>1530</v>
      </c>
      <c r="E26" s="181">
        <f>'II-4.2.10'!D27+'II-4.2.10'!E27</f>
        <v>77</v>
      </c>
      <c r="F26" s="145">
        <v>1371</v>
      </c>
      <c r="G26" s="181">
        <f>'II-4.2.10'!F27+'II-4.2.10'!G27</f>
        <v>65</v>
      </c>
    </row>
    <row r="27" spans="1:7" x14ac:dyDescent="0.35">
      <c r="A27" s="182" t="s">
        <v>86</v>
      </c>
      <c r="B27" s="348">
        <v>1572</v>
      </c>
      <c r="C27" s="181">
        <f>'II-4.2.10'!B28+'II-4.2.10'!C28</f>
        <v>67</v>
      </c>
      <c r="D27" s="145">
        <v>1639</v>
      </c>
      <c r="E27" s="181">
        <f>'II-4.2.10'!D28+'II-4.2.10'!E28</f>
        <v>47</v>
      </c>
      <c r="F27" s="145">
        <v>1047</v>
      </c>
      <c r="G27" s="181">
        <f>'II-4.2.10'!F28+'II-4.2.10'!G28</f>
        <v>22</v>
      </c>
    </row>
    <row r="28" spans="1:7" x14ac:dyDescent="0.35">
      <c r="A28" s="182" t="s">
        <v>87</v>
      </c>
      <c r="B28" s="348">
        <v>1014</v>
      </c>
      <c r="C28" s="181">
        <f>'II-4.2.10'!B29+'II-4.2.10'!C29</f>
        <v>30</v>
      </c>
      <c r="D28" s="145">
        <v>1117</v>
      </c>
      <c r="E28" s="181">
        <f>'II-4.2.10'!D29+'II-4.2.10'!E29</f>
        <v>0</v>
      </c>
      <c r="F28" s="145">
        <v>877</v>
      </c>
      <c r="G28" s="181">
        <f>'II-4.2.10'!F29+'II-4.2.10'!G29</f>
        <v>0</v>
      </c>
    </row>
    <row r="29" spans="1:7" x14ac:dyDescent="0.35">
      <c r="A29" s="182" t="s">
        <v>88</v>
      </c>
      <c r="B29" s="348">
        <v>1340</v>
      </c>
      <c r="C29" s="181">
        <f>'II-4.2.10'!B30+'II-4.2.10'!C30</f>
        <v>132</v>
      </c>
      <c r="D29" s="145">
        <v>1087</v>
      </c>
      <c r="E29" s="181">
        <f>'II-4.2.10'!D30+'II-4.2.10'!E30</f>
        <v>105</v>
      </c>
      <c r="F29" s="145">
        <v>888</v>
      </c>
      <c r="G29" s="181">
        <f>'II-4.2.10'!F30+'II-4.2.10'!G30</f>
        <v>33</v>
      </c>
    </row>
    <row r="30" spans="1:7" x14ac:dyDescent="0.35">
      <c r="A30" s="182" t="s">
        <v>89</v>
      </c>
      <c r="B30" s="348">
        <v>783</v>
      </c>
      <c r="C30" s="181">
        <f>'II-4.2.10'!B31+'II-4.2.10'!C31</f>
        <v>24</v>
      </c>
      <c r="D30" s="145">
        <v>649</v>
      </c>
      <c r="E30" s="181">
        <f>'II-4.2.10'!D31+'II-4.2.10'!E31</f>
        <v>0</v>
      </c>
      <c r="F30" s="145">
        <v>438</v>
      </c>
      <c r="G30" s="181">
        <f>'II-4.2.10'!F31+'II-4.2.10'!G31</f>
        <v>0</v>
      </c>
    </row>
    <row r="31" spans="1:7" x14ac:dyDescent="0.35">
      <c r="A31" s="311" t="s">
        <v>2019</v>
      </c>
    </row>
    <row r="32" spans="1:7" ht="62.25" customHeight="1" x14ac:dyDescent="0.35">
      <c r="A32" s="1426" t="s">
        <v>614</v>
      </c>
      <c r="B32" s="1426"/>
      <c r="C32" s="1426"/>
      <c r="D32" s="1426"/>
      <c r="E32" s="1426"/>
      <c r="F32" s="1426"/>
      <c r="G32" s="1426"/>
    </row>
    <row r="35" spans="2:7" x14ac:dyDescent="0.35">
      <c r="B35" s="118"/>
      <c r="C35" s="169"/>
      <c r="D35" s="169"/>
      <c r="E35" s="169"/>
      <c r="F35" s="169"/>
      <c r="G35" s="169"/>
    </row>
    <row r="36" spans="2:7" x14ac:dyDescent="0.35">
      <c r="B36" s="118"/>
      <c r="C36" s="169"/>
      <c r="D36" s="169"/>
      <c r="E36" s="169"/>
      <c r="F36" s="169"/>
      <c r="G36" s="169"/>
    </row>
    <row r="37" spans="2:7" x14ac:dyDescent="0.35">
      <c r="B37" s="118"/>
      <c r="C37" s="169"/>
      <c r="D37" s="169"/>
      <c r="E37" s="169"/>
      <c r="F37" s="169"/>
      <c r="G37" s="169"/>
    </row>
    <row r="38" spans="2:7" x14ac:dyDescent="0.35">
      <c r="B38" s="118"/>
      <c r="C38" s="169"/>
      <c r="D38" s="169"/>
      <c r="E38" s="169"/>
      <c r="F38" s="169"/>
      <c r="G38" s="169"/>
    </row>
    <row r="39" spans="2:7" x14ac:dyDescent="0.35">
      <c r="B39" s="118"/>
      <c r="C39" s="169"/>
      <c r="D39" s="169"/>
      <c r="E39" s="169"/>
      <c r="F39" s="169"/>
      <c r="G39" s="169"/>
    </row>
    <row r="40" spans="2:7" x14ac:dyDescent="0.35">
      <c r="B40" s="118"/>
      <c r="C40" s="169"/>
      <c r="D40" s="169"/>
      <c r="E40" s="169"/>
      <c r="F40" s="169"/>
      <c r="G40" s="169"/>
    </row>
    <row r="41" spans="2:7" x14ac:dyDescent="0.35">
      <c r="B41" s="118"/>
      <c r="C41" s="169"/>
      <c r="D41" s="169"/>
      <c r="E41" s="169"/>
      <c r="F41" s="169"/>
      <c r="G41" s="169"/>
    </row>
    <row r="42" spans="2:7" x14ac:dyDescent="0.35">
      <c r="B42" s="118"/>
      <c r="C42" s="169"/>
      <c r="D42" s="169"/>
      <c r="E42" s="169"/>
      <c r="F42" s="169"/>
      <c r="G42" s="169"/>
    </row>
    <row r="43" spans="2:7" x14ac:dyDescent="0.35">
      <c r="B43" s="118"/>
      <c r="C43" s="169"/>
      <c r="D43" s="169"/>
      <c r="E43" s="169"/>
      <c r="F43" s="169"/>
      <c r="G43" s="169"/>
    </row>
    <row r="44" spans="2:7" x14ac:dyDescent="0.35">
      <c r="B44" s="118"/>
      <c r="C44" s="169"/>
      <c r="D44" s="169"/>
      <c r="E44" s="169"/>
      <c r="F44" s="169"/>
      <c r="G44" s="169"/>
    </row>
    <row r="45" spans="2:7" x14ac:dyDescent="0.35">
      <c r="B45" s="118"/>
      <c r="C45" s="169"/>
      <c r="D45" s="169"/>
      <c r="E45" s="169"/>
      <c r="F45" s="169"/>
      <c r="G45" s="169"/>
    </row>
    <row r="46" spans="2:7" x14ac:dyDescent="0.35">
      <c r="B46" s="118"/>
      <c r="C46" s="169"/>
      <c r="D46" s="169"/>
      <c r="E46" s="169"/>
      <c r="F46" s="169"/>
      <c r="G46" s="169"/>
    </row>
    <row r="47" spans="2:7" x14ac:dyDescent="0.35">
      <c r="B47" s="118"/>
      <c r="C47" s="169"/>
      <c r="D47" s="169"/>
      <c r="E47" s="169"/>
      <c r="F47" s="169"/>
      <c r="G47" s="169"/>
    </row>
  </sheetData>
  <mergeCells count="9">
    <mergeCell ref="B8:G8"/>
    <mergeCell ref="A32:G32"/>
    <mergeCell ref="A6:A9"/>
    <mergeCell ref="E1:G2"/>
    <mergeCell ref="A5:G5"/>
    <mergeCell ref="B6:G6"/>
    <mergeCell ref="B7:C7"/>
    <mergeCell ref="D7:E7"/>
    <mergeCell ref="F7:G7"/>
  </mergeCells>
  <printOptions horizontalCentered="1"/>
  <pageMargins left="0" right="0" top="0.59027777777777801" bottom="0.98402777777777795" header="0.51180555555555496" footer="0.51180555555555496"/>
  <pageSetup paperSize="9" firstPageNumber="0" orientation="portrait" useFirstPageNumber="1" horizontalDpi="300" verticalDpi="300"/>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Y98"/>
  <sheetViews>
    <sheetView showGridLines="0" showRowColHeaders="0" zoomScaleNormal="100" workbookViewId="0"/>
  </sheetViews>
  <sheetFormatPr baseColWidth="10" defaultColWidth="8.07421875" defaultRowHeight="21" x14ac:dyDescent="0.35"/>
  <cols>
    <col min="1" max="1" width="16" customWidth="1"/>
    <col min="2" max="3" width="6.69140625" customWidth="1"/>
    <col min="4" max="4" width="5.53515625" customWidth="1"/>
    <col min="5" max="5" width="5.4609375" customWidth="1"/>
    <col min="6" max="6" width="6.15234375" customWidth="1"/>
    <col min="7" max="7" width="6.765625" customWidth="1"/>
    <col min="8" max="8" width="6.4609375" customWidth="1"/>
    <col min="9" max="9" width="6.69140625" customWidth="1"/>
    <col min="10" max="10" width="6.765625" customWidth="1"/>
    <col min="11" max="11" width="6.4609375" customWidth="1"/>
    <col min="12" max="12" width="11.921875" customWidth="1"/>
    <col min="13" max="16" width="5.53515625" customWidth="1"/>
    <col min="17" max="17" width="1.4609375" customWidth="1"/>
    <col min="18" max="19" width="5.53515625" customWidth="1"/>
    <col min="20" max="20" width="1.4609375" customWidth="1"/>
    <col min="21" max="22" width="5.53515625" customWidth="1"/>
    <col min="23" max="23" width="1" customWidth="1"/>
    <col min="24" max="25" width="5.53515625" customWidth="1"/>
    <col min="26" max="26" width="3.07421875" customWidth="1"/>
    <col min="248" max="248" width="16" customWidth="1"/>
    <col min="249" max="249" width="6.69140625" customWidth="1"/>
    <col min="250" max="250" width="7.765625" customWidth="1"/>
    <col min="251" max="251" width="6.4609375" customWidth="1"/>
    <col min="252" max="252" width="7.15234375" customWidth="1"/>
    <col min="253" max="254" width="1.4609375" customWidth="1"/>
    <col min="255" max="255" width="5.53515625" customWidth="1"/>
    <col min="256" max="256" width="7.4609375" customWidth="1"/>
    <col min="257" max="257" width="2.07421875" customWidth="1"/>
    <col min="258" max="258" width="5.4609375" customWidth="1"/>
    <col min="259" max="259" width="6.765625" customWidth="1"/>
    <col min="260" max="260" width="1.765625" customWidth="1"/>
    <col min="261" max="261" width="4.921875" customWidth="1"/>
    <col min="262" max="262" width="6.4609375" customWidth="1"/>
    <col min="263" max="263" width="1.4609375" customWidth="1"/>
    <col min="264" max="264" width="6.4609375" customWidth="1"/>
    <col min="265" max="265" width="6.69140625" customWidth="1"/>
    <col min="266" max="266" width="6.765625" customWidth="1"/>
    <col min="267" max="267" width="6.4609375" customWidth="1"/>
    <col min="268" max="268" width="11.921875" customWidth="1"/>
    <col min="269" max="272" width="5.53515625" customWidth="1"/>
    <col min="273" max="273" width="1.4609375" customWidth="1"/>
    <col min="274" max="275" width="5.53515625" customWidth="1"/>
    <col min="276" max="276" width="1.4609375" customWidth="1"/>
    <col min="277" max="278" width="5.53515625" customWidth="1"/>
    <col min="279" max="279" width="1" customWidth="1"/>
    <col min="280" max="281" width="5.53515625" customWidth="1"/>
    <col min="282" max="282" width="3.07421875" customWidth="1"/>
    <col min="504" max="504" width="16" customWidth="1"/>
    <col min="505" max="505" width="6.69140625" customWidth="1"/>
    <col min="506" max="506" width="7.765625" customWidth="1"/>
    <col min="507" max="507" width="6.4609375" customWidth="1"/>
    <col min="508" max="508" width="7.15234375" customWidth="1"/>
    <col min="509" max="510" width="1.4609375" customWidth="1"/>
    <col min="511" max="511" width="5.53515625" customWidth="1"/>
    <col min="512" max="512" width="7.4609375" customWidth="1"/>
    <col min="513" max="513" width="2.07421875" customWidth="1"/>
    <col min="514" max="514" width="5.4609375" customWidth="1"/>
    <col min="515" max="515" width="6.765625" customWidth="1"/>
    <col min="516" max="516" width="1.765625" customWidth="1"/>
    <col min="517" max="517" width="4.921875" customWidth="1"/>
    <col min="518" max="518" width="6.4609375" customWidth="1"/>
    <col min="519" max="519" width="1.4609375" customWidth="1"/>
    <col min="520" max="520" width="6.4609375" customWidth="1"/>
    <col min="521" max="521" width="6.69140625" customWidth="1"/>
    <col min="522" max="522" width="6.765625" customWidth="1"/>
    <col min="523" max="523" width="6.4609375" customWidth="1"/>
    <col min="524" max="524" width="11.921875" customWidth="1"/>
    <col min="525" max="528" width="5.53515625" customWidth="1"/>
    <col min="529" max="529" width="1.4609375" customWidth="1"/>
    <col min="530" max="531" width="5.53515625" customWidth="1"/>
    <col min="532" max="532" width="1.4609375" customWidth="1"/>
    <col min="533" max="534" width="5.53515625" customWidth="1"/>
    <col min="535" max="535" width="1" customWidth="1"/>
    <col min="536" max="537" width="5.53515625" customWidth="1"/>
    <col min="538" max="538" width="3.07421875" customWidth="1"/>
    <col min="760" max="760" width="16" customWidth="1"/>
    <col min="761" max="761" width="6.69140625" customWidth="1"/>
    <col min="762" max="762" width="7.765625" customWidth="1"/>
    <col min="763" max="763" width="6.4609375" customWidth="1"/>
    <col min="764" max="764" width="7.15234375" customWidth="1"/>
    <col min="765" max="766" width="1.4609375" customWidth="1"/>
    <col min="767" max="767" width="5.53515625" customWidth="1"/>
    <col min="768" max="768" width="7.4609375" customWidth="1"/>
    <col min="769" max="769" width="2.07421875" customWidth="1"/>
    <col min="770" max="770" width="5.4609375" customWidth="1"/>
    <col min="771" max="771" width="6.765625" customWidth="1"/>
    <col min="772" max="772" width="1.765625" customWidth="1"/>
    <col min="773" max="773" width="4.921875" customWidth="1"/>
    <col min="774" max="774" width="6.4609375" customWidth="1"/>
    <col min="775" max="775" width="1.4609375" customWidth="1"/>
    <col min="776" max="776" width="6.4609375" customWidth="1"/>
    <col min="777" max="777" width="6.69140625" customWidth="1"/>
    <col min="778" max="778" width="6.765625" customWidth="1"/>
    <col min="779" max="779" width="6.4609375" customWidth="1"/>
    <col min="780" max="780" width="11.921875" customWidth="1"/>
    <col min="781" max="784" width="5.53515625" customWidth="1"/>
    <col min="785" max="785" width="1.4609375" customWidth="1"/>
    <col min="786" max="787" width="5.53515625" customWidth="1"/>
    <col min="788" max="788" width="1.4609375" customWidth="1"/>
    <col min="789" max="790" width="5.53515625" customWidth="1"/>
    <col min="791" max="791" width="1" customWidth="1"/>
    <col min="792" max="793" width="5.53515625" customWidth="1"/>
    <col min="794" max="794" width="3.07421875" customWidth="1"/>
    <col min="1016" max="1016" width="16" customWidth="1"/>
    <col min="1017" max="1017" width="6.69140625" customWidth="1"/>
    <col min="1018" max="1018" width="7.765625" customWidth="1"/>
    <col min="1019" max="1019" width="6.4609375" customWidth="1"/>
    <col min="1020" max="1020" width="7.15234375" customWidth="1"/>
    <col min="1021" max="1022" width="1.4609375" customWidth="1"/>
    <col min="1023" max="1023" width="5.53515625" customWidth="1"/>
    <col min="1024" max="1024" width="7.4609375" customWidth="1"/>
  </cols>
  <sheetData>
    <row r="1" spans="1:18" ht="19.5" customHeight="1" x14ac:dyDescent="0.35">
      <c r="A1" s="116" t="s">
        <v>2016</v>
      </c>
      <c r="E1" s="1385"/>
      <c r="H1" s="1300" t="s">
        <v>479</v>
      </c>
      <c r="I1" s="1300"/>
      <c r="J1" s="1300"/>
    </row>
    <row r="2" spans="1:18" x14ac:dyDescent="0.35">
      <c r="E2" s="1385"/>
      <c r="H2" s="1300"/>
      <c r="I2" s="1300"/>
      <c r="J2" s="1300"/>
    </row>
    <row r="3" spans="1:18" x14ac:dyDescent="0.35">
      <c r="A3" s="103" t="s">
        <v>560</v>
      </c>
      <c r="B3" s="362"/>
      <c r="C3" s="362"/>
    </row>
    <row r="4" spans="1:18" x14ac:dyDescent="0.35">
      <c r="A4" s="57"/>
      <c r="B4" s="57"/>
      <c r="C4" s="57"/>
    </row>
    <row r="5" spans="1:18" ht="26.25" customHeight="1" x14ac:dyDescent="0.35">
      <c r="A5" s="1469" t="s">
        <v>2587</v>
      </c>
      <c r="B5" s="1469"/>
      <c r="C5" s="1469"/>
      <c r="D5" s="1469"/>
      <c r="E5" s="1469"/>
      <c r="F5" s="1469"/>
      <c r="G5" s="1469"/>
      <c r="H5" s="1469"/>
      <c r="I5" s="1469"/>
      <c r="J5" s="1469"/>
      <c r="K5" s="1469"/>
      <c r="L5" s="1469"/>
      <c r="M5" s="1469"/>
      <c r="N5" s="1469"/>
      <c r="O5" s="1469"/>
      <c r="P5" s="1469"/>
      <c r="Q5" s="1469"/>
      <c r="R5" s="1469"/>
    </row>
    <row r="6" spans="1:18" ht="15" customHeight="1" x14ac:dyDescent="0.35">
      <c r="A6" s="1321" t="s">
        <v>60</v>
      </c>
      <c r="B6" s="1302" t="s">
        <v>305</v>
      </c>
      <c r="C6" s="363"/>
      <c r="D6" s="1303"/>
      <c r="E6" s="1303"/>
      <c r="F6" s="1303"/>
      <c r="G6" s="1303"/>
      <c r="H6" s="1303"/>
      <c r="I6" s="1303"/>
      <c r="J6" s="1303"/>
      <c r="K6" s="1303"/>
    </row>
    <row r="7" spans="1:18" ht="16.5" customHeight="1" x14ac:dyDescent="0.35">
      <c r="A7" s="1321"/>
      <c r="B7" s="1302"/>
      <c r="C7" s="1302" t="s">
        <v>615</v>
      </c>
      <c r="D7" s="1340" t="s">
        <v>616</v>
      </c>
      <c r="E7" s="1340"/>
      <c r="F7" s="1340"/>
      <c r="G7" s="1302" t="s">
        <v>617</v>
      </c>
      <c r="H7" s="1340" t="s">
        <v>618</v>
      </c>
      <c r="I7" s="1340"/>
      <c r="J7" s="1340"/>
      <c r="K7" s="1340"/>
    </row>
    <row r="8" spans="1:18" ht="18.75" customHeight="1" x14ac:dyDescent="0.35">
      <c r="A8" s="1321"/>
      <c r="B8" s="1302"/>
      <c r="C8" s="1302"/>
      <c r="D8" s="1433" t="s">
        <v>619</v>
      </c>
      <c r="E8" s="1433" t="s">
        <v>620</v>
      </c>
      <c r="F8" s="1433" t="s">
        <v>621</v>
      </c>
      <c r="G8" s="1302"/>
      <c r="H8" s="105"/>
      <c r="I8" s="105"/>
      <c r="J8" s="105"/>
      <c r="K8" s="105"/>
    </row>
    <row r="9" spans="1:18" ht="12.75" customHeight="1" x14ac:dyDescent="0.35">
      <c r="A9" s="1321"/>
      <c r="B9" s="1302"/>
      <c r="C9" s="1302"/>
      <c r="D9" s="1433"/>
      <c r="E9" s="1433"/>
      <c r="F9" s="1433"/>
      <c r="G9" s="1302"/>
      <c r="H9" s="1320" t="s">
        <v>622</v>
      </c>
      <c r="I9" s="1320" t="s">
        <v>623</v>
      </c>
      <c r="J9" s="1320" t="s">
        <v>624</v>
      </c>
      <c r="K9" s="1320" t="s">
        <v>625</v>
      </c>
    </row>
    <row r="10" spans="1:18" x14ac:dyDescent="0.35">
      <c r="A10" s="1321"/>
      <c r="B10" s="1302"/>
      <c r="C10" s="1302"/>
      <c r="D10" s="1433"/>
      <c r="E10" s="1433"/>
      <c r="F10" s="1433"/>
      <c r="G10" s="1302"/>
      <c r="H10" s="1320"/>
      <c r="I10" s="1320"/>
      <c r="J10" s="1320"/>
      <c r="K10" s="1320"/>
    </row>
    <row r="11" spans="1:18" x14ac:dyDescent="0.35">
      <c r="A11" s="74" t="s">
        <v>61</v>
      </c>
      <c r="B11" s="63">
        <f t="shared" ref="B11:B31" si="0">SUM(C11+G11)</f>
        <v>40147</v>
      </c>
      <c r="C11" s="63">
        <f t="shared" ref="C11:C31" si="1">SUM(D11:F11)</f>
        <v>13591</v>
      </c>
      <c r="D11" s="63">
        <f>SUM(D12:D13)</f>
        <v>7642</v>
      </c>
      <c r="E11" s="63">
        <f>SUM(E12:E13)</f>
        <v>5077</v>
      </c>
      <c r="F11" s="63">
        <f>SUM(F12:F13)</f>
        <v>872</v>
      </c>
      <c r="G11" s="63">
        <f t="shared" ref="G11:G31" si="2">SUM(H11:K11)</f>
        <v>26556</v>
      </c>
      <c r="H11" s="63">
        <f>SUM(H12:H13)</f>
        <v>10555</v>
      </c>
      <c r="I11" s="63">
        <f>SUM(I12:I13)</f>
        <v>9636</v>
      </c>
      <c r="J11" s="63">
        <f>SUM(J12:J13)</f>
        <v>3848</v>
      </c>
      <c r="K11" s="63">
        <f>SUM(K12:K13)</f>
        <v>2517</v>
      </c>
      <c r="L11" s="365"/>
    </row>
    <row r="12" spans="1:18" ht="18" customHeight="1" x14ac:dyDescent="0.35">
      <c r="A12" s="343" t="s">
        <v>70</v>
      </c>
      <c r="B12" s="63">
        <f t="shared" si="0"/>
        <v>13453</v>
      </c>
      <c r="C12" s="63">
        <f t="shared" si="1"/>
        <v>5128</v>
      </c>
      <c r="D12" s="58">
        <v>2902</v>
      </c>
      <c r="E12" s="58">
        <v>1770</v>
      </c>
      <c r="F12" s="58">
        <v>456</v>
      </c>
      <c r="G12" s="63">
        <f t="shared" si="2"/>
        <v>8325</v>
      </c>
      <c r="H12" s="58">
        <v>3217</v>
      </c>
      <c r="I12" s="58">
        <v>2771</v>
      </c>
      <c r="J12" s="58">
        <v>1253</v>
      </c>
      <c r="K12" s="58">
        <v>1084</v>
      </c>
      <c r="L12" s="80"/>
    </row>
    <row r="13" spans="1:18" ht="21.75" customHeight="1" x14ac:dyDescent="0.35">
      <c r="A13" s="182" t="s">
        <v>71</v>
      </c>
      <c r="B13" s="63">
        <f t="shared" si="0"/>
        <v>26694</v>
      </c>
      <c r="C13" s="63">
        <f t="shared" si="1"/>
        <v>8463</v>
      </c>
      <c r="D13" s="306">
        <f>SUM(D14:D31)</f>
        <v>4740</v>
      </c>
      <c r="E13" s="306">
        <f>SUM(E14:E31)</f>
        <v>3307</v>
      </c>
      <c r="F13" s="306">
        <f>SUM(F14:F31)</f>
        <v>416</v>
      </c>
      <c r="G13" s="63">
        <f t="shared" si="2"/>
        <v>18231</v>
      </c>
      <c r="H13" s="181">
        <f>SUM(H14:H31)</f>
        <v>7338</v>
      </c>
      <c r="I13" s="181">
        <f>SUM(I14:I31)</f>
        <v>6865</v>
      </c>
      <c r="J13" s="181">
        <f>SUM(J14:J31)</f>
        <v>2595</v>
      </c>
      <c r="K13" s="181">
        <f>SUM(K14:K31)</f>
        <v>1433</v>
      </c>
      <c r="L13" s="80"/>
    </row>
    <row r="14" spans="1:18" ht="12" customHeight="1" x14ac:dyDescent="0.35">
      <c r="A14" s="182" t="s">
        <v>72</v>
      </c>
      <c r="B14" s="63">
        <f t="shared" si="0"/>
        <v>991</v>
      </c>
      <c r="C14" s="63">
        <f t="shared" si="1"/>
        <v>229</v>
      </c>
      <c r="D14" s="306">
        <v>136</v>
      </c>
      <c r="E14" s="306">
        <v>81</v>
      </c>
      <c r="F14" s="306">
        <v>12</v>
      </c>
      <c r="G14" s="63">
        <f t="shared" si="2"/>
        <v>762</v>
      </c>
      <c r="H14" s="306">
        <v>318</v>
      </c>
      <c r="I14" s="306">
        <v>334</v>
      </c>
      <c r="J14" s="306">
        <v>85</v>
      </c>
      <c r="K14" s="306">
        <v>25</v>
      </c>
      <c r="L14" s="80"/>
    </row>
    <row r="15" spans="1:18" ht="12" customHeight="1" x14ac:dyDescent="0.35">
      <c r="A15" s="182" t="s">
        <v>73</v>
      </c>
      <c r="B15" s="63">
        <f t="shared" si="0"/>
        <v>6852</v>
      </c>
      <c r="C15" s="63">
        <f t="shared" si="1"/>
        <v>2320</v>
      </c>
      <c r="D15" s="306">
        <v>1235</v>
      </c>
      <c r="E15" s="306">
        <v>931</v>
      </c>
      <c r="F15" s="306">
        <v>154</v>
      </c>
      <c r="G15" s="63">
        <f t="shared" si="2"/>
        <v>4532</v>
      </c>
      <c r="H15" s="306">
        <v>1732</v>
      </c>
      <c r="I15" s="306">
        <v>1567</v>
      </c>
      <c r="J15" s="306">
        <v>765</v>
      </c>
      <c r="K15" s="306">
        <v>468</v>
      </c>
      <c r="L15" s="80"/>
    </row>
    <row r="16" spans="1:18" ht="12" customHeight="1" x14ac:dyDescent="0.35">
      <c r="A16" s="182" t="s">
        <v>74</v>
      </c>
      <c r="B16" s="63">
        <f t="shared" si="0"/>
        <v>1103</v>
      </c>
      <c r="C16" s="63">
        <f t="shared" si="1"/>
        <v>349</v>
      </c>
      <c r="D16" s="306">
        <v>218</v>
      </c>
      <c r="E16" s="306">
        <v>131</v>
      </c>
      <c r="F16" s="306">
        <v>0</v>
      </c>
      <c r="G16" s="63">
        <f t="shared" si="2"/>
        <v>754</v>
      </c>
      <c r="H16" s="306">
        <v>339</v>
      </c>
      <c r="I16" s="306">
        <v>270</v>
      </c>
      <c r="J16" s="306">
        <v>94</v>
      </c>
      <c r="K16" s="306">
        <v>51</v>
      </c>
      <c r="L16" s="80"/>
    </row>
    <row r="17" spans="1:12" ht="12" customHeight="1" x14ac:dyDescent="0.35">
      <c r="A17" s="182" t="s">
        <v>75</v>
      </c>
      <c r="B17" s="63">
        <f t="shared" si="0"/>
        <v>1552</v>
      </c>
      <c r="C17" s="63">
        <f t="shared" si="1"/>
        <v>574</v>
      </c>
      <c r="D17" s="306">
        <v>348</v>
      </c>
      <c r="E17" s="306">
        <v>225</v>
      </c>
      <c r="F17" s="306">
        <v>1</v>
      </c>
      <c r="G17" s="63">
        <f t="shared" si="2"/>
        <v>978</v>
      </c>
      <c r="H17" s="306">
        <v>331</v>
      </c>
      <c r="I17" s="306">
        <v>316</v>
      </c>
      <c r="J17" s="306">
        <v>204</v>
      </c>
      <c r="K17" s="306">
        <v>127</v>
      </c>
      <c r="L17" s="80"/>
    </row>
    <row r="18" spans="1:12" ht="12" customHeight="1" x14ac:dyDescent="0.35">
      <c r="A18" s="182" t="s">
        <v>76</v>
      </c>
      <c r="B18" s="63">
        <f t="shared" si="0"/>
        <v>733</v>
      </c>
      <c r="C18" s="63">
        <f t="shared" si="1"/>
        <v>219</v>
      </c>
      <c r="D18" s="306">
        <v>133</v>
      </c>
      <c r="E18" s="306">
        <v>86</v>
      </c>
      <c r="F18" s="306">
        <v>0</v>
      </c>
      <c r="G18" s="63">
        <f t="shared" si="2"/>
        <v>514</v>
      </c>
      <c r="H18" s="306">
        <v>220</v>
      </c>
      <c r="I18" s="306">
        <v>193</v>
      </c>
      <c r="J18" s="306">
        <v>60</v>
      </c>
      <c r="K18" s="306">
        <v>41</v>
      </c>
      <c r="L18" s="80"/>
    </row>
    <row r="19" spans="1:12" ht="12" customHeight="1" x14ac:dyDescent="0.35">
      <c r="A19" s="182" t="s">
        <v>77</v>
      </c>
      <c r="B19" s="63">
        <f t="shared" si="0"/>
        <v>331</v>
      </c>
      <c r="C19" s="63">
        <f t="shared" si="1"/>
        <v>95</v>
      </c>
      <c r="D19" s="306">
        <v>56</v>
      </c>
      <c r="E19" s="306">
        <v>39</v>
      </c>
      <c r="F19" s="306">
        <v>0</v>
      </c>
      <c r="G19" s="63">
        <f t="shared" si="2"/>
        <v>236</v>
      </c>
      <c r="H19" s="306">
        <v>66</v>
      </c>
      <c r="I19" s="306">
        <v>105</v>
      </c>
      <c r="J19" s="306">
        <v>52</v>
      </c>
      <c r="K19" s="306">
        <v>13</v>
      </c>
      <c r="L19" s="80"/>
    </row>
    <row r="20" spans="1:12" ht="12" customHeight="1" x14ac:dyDescent="0.35">
      <c r="A20" s="182" t="s">
        <v>78</v>
      </c>
      <c r="B20" s="63">
        <f t="shared" si="0"/>
        <v>829</v>
      </c>
      <c r="C20" s="63">
        <f t="shared" si="1"/>
        <v>213</v>
      </c>
      <c r="D20" s="306">
        <v>128</v>
      </c>
      <c r="E20" s="306">
        <v>85</v>
      </c>
      <c r="F20" s="306">
        <v>0</v>
      </c>
      <c r="G20" s="63">
        <f t="shared" si="2"/>
        <v>616</v>
      </c>
      <c r="H20" s="306">
        <v>264</v>
      </c>
      <c r="I20" s="306">
        <v>241</v>
      </c>
      <c r="J20" s="306">
        <v>72</v>
      </c>
      <c r="K20" s="306">
        <v>39</v>
      </c>
      <c r="L20" s="80"/>
    </row>
    <row r="21" spans="1:12" ht="12" customHeight="1" x14ac:dyDescent="0.35">
      <c r="A21" s="182" t="s">
        <v>79</v>
      </c>
      <c r="B21" s="63">
        <f t="shared" si="0"/>
        <v>843</v>
      </c>
      <c r="C21" s="63">
        <f t="shared" si="1"/>
        <v>140</v>
      </c>
      <c r="D21" s="306">
        <v>111</v>
      </c>
      <c r="E21" s="306">
        <v>29</v>
      </c>
      <c r="F21" s="306">
        <v>0</v>
      </c>
      <c r="G21" s="63">
        <f t="shared" si="2"/>
        <v>703</v>
      </c>
      <c r="H21" s="306">
        <v>323</v>
      </c>
      <c r="I21" s="306">
        <v>282</v>
      </c>
      <c r="J21" s="306">
        <v>65</v>
      </c>
      <c r="K21" s="306">
        <v>33</v>
      </c>
      <c r="L21" s="80"/>
    </row>
    <row r="22" spans="1:12" ht="12" customHeight="1" x14ac:dyDescent="0.35">
      <c r="A22" s="182" t="s">
        <v>80</v>
      </c>
      <c r="B22" s="63">
        <f t="shared" si="0"/>
        <v>2739</v>
      </c>
      <c r="C22" s="63">
        <f t="shared" si="1"/>
        <v>983</v>
      </c>
      <c r="D22" s="306">
        <v>536</v>
      </c>
      <c r="E22" s="306">
        <v>346</v>
      </c>
      <c r="F22" s="306">
        <v>101</v>
      </c>
      <c r="G22" s="63">
        <f t="shared" si="2"/>
        <v>1756</v>
      </c>
      <c r="H22" s="306">
        <v>681</v>
      </c>
      <c r="I22" s="306">
        <v>650</v>
      </c>
      <c r="J22" s="306">
        <v>259</v>
      </c>
      <c r="K22" s="306">
        <v>166</v>
      </c>
      <c r="L22" s="80"/>
    </row>
    <row r="23" spans="1:12" ht="12" customHeight="1" x14ac:dyDescent="0.35">
      <c r="A23" s="182" t="s">
        <v>81</v>
      </c>
      <c r="B23" s="63">
        <f t="shared" si="0"/>
        <v>1319</v>
      </c>
      <c r="C23" s="63">
        <f t="shared" si="1"/>
        <v>387</v>
      </c>
      <c r="D23" s="306">
        <v>170</v>
      </c>
      <c r="E23" s="306">
        <v>187</v>
      </c>
      <c r="F23" s="306">
        <v>30</v>
      </c>
      <c r="G23" s="63">
        <f t="shared" si="2"/>
        <v>932</v>
      </c>
      <c r="H23" s="306">
        <v>348</v>
      </c>
      <c r="I23" s="306">
        <v>405</v>
      </c>
      <c r="J23" s="306">
        <v>127</v>
      </c>
      <c r="K23" s="306">
        <v>52</v>
      </c>
      <c r="L23" s="80"/>
    </row>
    <row r="24" spans="1:12" ht="12" customHeight="1" x14ac:dyDescent="0.35">
      <c r="A24" s="182" t="s">
        <v>82</v>
      </c>
      <c r="B24" s="63">
        <f t="shared" si="0"/>
        <v>738</v>
      </c>
      <c r="C24" s="63">
        <f t="shared" si="1"/>
        <v>288</v>
      </c>
      <c r="D24" s="306">
        <v>167</v>
      </c>
      <c r="E24" s="306">
        <v>109</v>
      </c>
      <c r="F24" s="306">
        <v>12</v>
      </c>
      <c r="G24" s="63">
        <f t="shared" si="2"/>
        <v>450</v>
      </c>
      <c r="H24" s="306">
        <v>214</v>
      </c>
      <c r="I24" s="306">
        <v>145</v>
      </c>
      <c r="J24" s="306">
        <v>60</v>
      </c>
      <c r="K24" s="306">
        <v>31</v>
      </c>
      <c r="L24" s="80"/>
    </row>
    <row r="25" spans="1:12" ht="12" customHeight="1" x14ac:dyDescent="0.35">
      <c r="A25" s="182" t="s">
        <v>83</v>
      </c>
      <c r="B25" s="63">
        <f t="shared" si="0"/>
        <v>1427</v>
      </c>
      <c r="C25" s="63">
        <f t="shared" si="1"/>
        <v>308</v>
      </c>
      <c r="D25" s="306">
        <v>196</v>
      </c>
      <c r="E25" s="306">
        <v>92</v>
      </c>
      <c r="F25" s="306">
        <v>20</v>
      </c>
      <c r="G25" s="63">
        <f t="shared" si="2"/>
        <v>1119</v>
      </c>
      <c r="H25" s="306">
        <v>557</v>
      </c>
      <c r="I25" s="306">
        <v>394</v>
      </c>
      <c r="J25" s="306">
        <v>126</v>
      </c>
      <c r="K25" s="306">
        <v>42</v>
      </c>
      <c r="L25" s="80"/>
    </row>
    <row r="26" spans="1:12" ht="12" customHeight="1" x14ac:dyDescent="0.35">
      <c r="A26" s="182" t="s">
        <v>84</v>
      </c>
      <c r="B26" s="63">
        <f t="shared" si="0"/>
        <v>1215</v>
      </c>
      <c r="C26" s="63">
        <f t="shared" si="1"/>
        <v>404</v>
      </c>
      <c r="D26" s="306">
        <v>242</v>
      </c>
      <c r="E26" s="306">
        <v>151</v>
      </c>
      <c r="F26" s="306">
        <v>11</v>
      </c>
      <c r="G26" s="63">
        <f t="shared" si="2"/>
        <v>811</v>
      </c>
      <c r="H26" s="306">
        <v>337</v>
      </c>
      <c r="I26" s="306">
        <v>291</v>
      </c>
      <c r="J26" s="306">
        <v>108</v>
      </c>
      <c r="K26" s="306">
        <v>75</v>
      </c>
      <c r="L26" s="80"/>
    </row>
    <row r="27" spans="1:12" ht="12" customHeight="1" x14ac:dyDescent="0.35">
      <c r="A27" s="182" t="s">
        <v>184</v>
      </c>
      <c r="B27" s="63">
        <f t="shared" si="0"/>
        <v>1530</v>
      </c>
      <c r="C27" s="63">
        <f t="shared" si="1"/>
        <v>381</v>
      </c>
      <c r="D27" s="306">
        <v>195</v>
      </c>
      <c r="E27" s="306">
        <v>166</v>
      </c>
      <c r="F27" s="306">
        <v>20</v>
      </c>
      <c r="G27" s="63">
        <f t="shared" si="2"/>
        <v>1149</v>
      </c>
      <c r="H27" s="306">
        <v>504</v>
      </c>
      <c r="I27" s="306">
        <v>450</v>
      </c>
      <c r="J27" s="306">
        <v>113</v>
      </c>
      <c r="K27" s="306">
        <v>82</v>
      </c>
      <c r="L27" s="80"/>
    </row>
    <row r="28" spans="1:12" ht="12" customHeight="1" x14ac:dyDescent="0.35">
      <c r="A28" s="182" t="s">
        <v>86</v>
      </c>
      <c r="B28" s="63">
        <f t="shared" si="0"/>
        <v>1639</v>
      </c>
      <c r="C28" s="63">
        <f t="shared" si="1"/>
        <v>748</v>
      </c>
      <c r="D28" s="306">
        <v>374</v>
      </c>
      <c r="E28" s="306">
        <v>329</v>
      </c>
      <c r="F28" s="306">
        <v>45</v>
      </c>
      <c r="G28" s="63">
        <f t="shared" si="2"/>
        <v>891</v>
      </c>
      <c r="H28" s="306">
        <v>350</v>
      </c>
      <c r="I28" s="306">
        <v>370</v>
      </c>
      <c r="J28" s="306">
        <v>126</v>
      </c>
      <c r="K28" s="306">
        <v>45</v>
      </c>
      <c r="L28" s="80"/>
    </row>
    <row r="29" spans="1:12" ht="12" customHeight="1" x14ac:dyDescent="0.35">
      <c r="A29" s="182" t="s">
        <v>87</v>
      </c>
      <c r="B29" s="63">
        <f t="shared" si="0"/>
        <v>1117</v>
      </c>
      <c r="C29" s="63">
        <f t="shared" si="1"/>
        <v>378</v>
      </c>
      <c r="D29" s="306">
        <v>230</v>
      </c>
      <c r="E29" s="306">
        <v>148</v>
      </c>
      <c r="F29" s="306">
        <v>0</v>
      </c>
      <c r="G29" s="63">
        <f t="shared" si="2"/>
        <v>739</v>
      </c>
      <c r="H29" s="306">
        <v>242</v>
      </c>
      <c r="I29" s="306">
        <v>334</v>
      </c>
      <c r="J29" s="306">
        <v>99</v>
      </c>
      <c r="K29" s="306">
        <v>64</v>
      </c>
      <c r="L29" s="80"/>
    </row>
    <row r="30" spans="1:12" ht="12" customHeight="1" x14ac:dyDescent="0.35">
      <c r="A30" s="182" t="s">
        <v>88</v>
      </c>
      <c r="B30" s="63">
        <f t="shared" si="0"/>
        <v>1087</v>
      </c>
      <c r="C30" s="63">
        <f t="shared" si="1"/>
        <v>258</v>
      </c>
      <c r="D30" s="306">
        <v>151</v>
      </c>
      <c r="E30" s="306">
        <v>97</v>
      </c>
      <c r="F30" s="306">
        <v>10</v>
      </c>
      <c r="G30" s="63">
        <f t="shared" si="2"/>
        <v>829</v>
      </c>
      <c r="H30" s="306">
        <v>311</v>
      </c>
      <c r="I30" s="306">
        <v>346</v>
      </c>
      <c r="J30" s="306">
        <v>116</v>
      </c>
      <c r="K30" s="306">
        <v>56</v>
      </c>
      <c r="L30" s="80"/>
    </row>
    <row r="31" spans="1:12" ht="12" customHeight="1" x14ac:dyDescent="0.35">
      <c r="A31" s="182" t="s">
        <v>89</v>
      </c>
      <c r="B31" s="63">
        <f t="shared" si="0"/>
        <v>649</v>
      </c>
      <c r="C31" s="63">
        <f t="shared" si="1"/>
        <v>189</v>
      </c>
      <c r="D31" s="306">
        <v>114</v>
      </c>
      <c r="E31" s="306">
        <v>75</v>
      </c>
      <c r="F31" s="306">
        <v>0</v>
      </c>
      <c r="G31" s="63">
        <f t="shared" si="2"/>
        <v>460</v>
      </c>
      <c r="H31" s="306">
        <v>201</v>
      </c>
      <c r="I31" s="306">
        <v>172</v>
      </c>
      <c r="J31" s="306">
        <v>64</v>
      </c>
      <c r="K31" s="306">
        <v>23</v>
      </c>
      <c r="L31" s="80"/>
    </row>
    <row r="32" spans="1:12" x14ac:dyDescent="0.35">
      <c r="A32" s="116" t="s">
        <v>2019</v>
      </c>
      <c r="I32" s="80"/>
    </row>
    <row r="33" spans="1:25" x14ac:dyDescent="0.35">
      <c r="I33" s="80"/>
    </row>
    <row r="34" spans="1:25" x14ac:dyDescent="0.35">
      <c r="A34" s="116"/>
      <c r="I34" s="80"/>
    </row>
    <row r="35" spans="1:25" x14ac:dyDescent="0.35">
      <c r="A35" s="116"/>
      <c r="H35" s="80"/>
      <c r="O35" s="116"/>
      <c r="P35" s="353"/>
      <c r="Q35" s="353"/>
      <c r="R35" s="353"/>
      <c r="S35" s="353"/>
      <c r="T35" s="353"/>
      <c r="U35" s="353"/>
      <c r="V35" s="353"/>
      <c r="W35" s="353"/>
    </row>
    <row r="36" spans="1:25" x14ac:dyDescent="0.35">
      <c r="A36" s="116"/>
      <c r="I36" s="80"/>
    </row>
    <row r="37" spans="1:25" x14ac:dyDescent="0.35">
      <c r="A37" s="116"/>
      <c r="I37" s="80"/>
    </row>
    <row r="38" spans="1:25" x14ac:dyDescent="0.35">
      <c r="A38" s="116"/>
      <c r="B38" s="169"/>
      <c r="C38" s="169"/>
      <c r="H38" s="169"/>
      <c r="I38" s="118"/>
      <c r="J38" s="169"/>
      <c r="K38" s="169"/>
      <c r="L38" s="169"/>
      <c r="M38" s="169"/>
      <c r="O38" s="169"/>
      <c r="Y38" s="169"/>
    </row>
    <row r="39" spans="1:25" x14ac:dyDescent="0.35">
      <c r="A39" s="116"/>
      <c r="I39" s="80"/>
    </row>
    <row r="40" spans="1:25" x14ac:dyDescent="0.35">
      <c r="B40" s="353"/>
      <c r="C40" s="353"/>
    </row>
    <row r="41" spans="1:25" x14ac:dyDescent="0.35">
      <c r="A41" s="116"/>
      <c r="B41" s="353"/>
      <c r="C41" s="353"/>
    </row>
    <row r="42" spans="1:25" x14ac:dyDescent="0.35">
      <c r="B42" s="295"/>
      <c r="C42" s="295"/>
    </row>
    <row r="43" spans="1:25" x14ac:dyDescent="0.35">
      <c r="A43" s="116"/>
      <c r="B43" s="295"/>
      <c r="C43" s="295"/>
    </row>
    <row r="44" spans="1:25" x14ac:dyDescent="0.35">
      <c r="B44" s="353"/>
      <c r="C44" s="353"/>
    </row>
    <row r="45" spans="1:25" x14ac:dyDescent="0.35">
      <c r="B45" s="295"/>
      <c r="C45" s="295"/>
    </row>
    <row r="46" spans="1:25" x14ac:dyDescent="0.35">
      <c r="B46" s="353"/>
      <c r="C46" s="353"/>
    </row>
    <row r="47" spans="1:25" x14ac:dyDescent="0.35">
      <c r="B47" s="353"/>
      <c r="C47" s="353"/>
    </row>
    <row r="48" spans="1:25" x14ac:dyDescent="0.35">
      <c r="B48" s="353"/>
      <c r="C48" s="353"/>
    </row>
    <row r="49" spans="2:3" x14ac:dyDescent="0.35">
      <c r="B49" s="295"/>
      <c r="C49" s="295"/>
    </row>
    <row r="50" spans="2:3" x14ac:dyDescent="0.35">
      <c r="B50" s="295"/>
      <c r="C50" s="295"/>
    </row>
    <row r="51" spans="2:3" x14ac:dyDescent="0.35">
      <c r="B51" s="353"/>
      <c r="C51" s="353"/>
    </row>
    <row r="52" spans="2:3" x14ac:dyDescent="0.35">
      <c r="B52" s="295"/>
      <c r="C52" s="295"/>
    </row>
    <row r="53" spans="2:3" x14ac:dyDescent="0.35">
      <c r="B53" s="353"/>
      <c r="C53" s="353"/>
    </row>
    <row r="54" spans="2:3" x14ac:dyDescent="0.35">
      <c r="B54" s="353"/>
      <c r="C54" s="353"/>
    </row>
    <row r="55" spans="2:3" x14ac:dyDescent="0.35">
      <c r="B55" s="353"/>
      <c r="C55" s="353"/>
    </row>
    <row r="56" spans="2:3" x14ac:dyDescent="0.35">
      <c r="B56" s="295"/>
      <c r="C56" s="295"/>
    </row>
    <row r="57" spans="2:3" x14ac:dyDescent="0.35">
      <c r="B57" s="295"/>
      <c r="C57" s="295"/>
    </row>
    <row r="58" spans="2:3" x14ac:dyDescent="0.35">
      <c r="B58" s="295"/>
      <c r="C58" s="295"/>
    </row>
    <row r="59" spans="2:3" x14ac:dyDescent="0.35">
      <c r="B59" s="295"/>
      <c r="C59" s="295"/>
    </row>
    <row r="60" spans="2:3" x14ac:dyDescent="0.35">
      <c r="B60" s="295"/>
      <c r="C60" s="295"/>
    </row>
    <row r="61" spans="2:3" x14ac:dyDescent="0.35">
      <c r="B61" s="295"/>
      <c r="C61" s="295"/>
    </row>
    <row r="62" spans="2:3" x14ac:dyDescent="0.35">
      <c r="B62" s="295"/>
      <c r="C62" s="295"/>
    </row>
    <row r="63" spans="2:3" x14ac:dyDescent="0.35">
      <c r="B63" s="295"/>
      <c r="C63" s="295"/>
    </row>
    <row r="64" spans="2:3" x14ac:dyDescent="0.35">
      <c r="B64" s="295"/>
      <c r="C64" s="295"/>
    </row>
    <row r="65" spans="2:3" x14ac:dyDescent="0.35">
      <c r="B65" s="295"/>
      <c r="C65" s="295"/>
    </row>
    <row r="66" spans="2:3" x14ac:dyDescent="0.35">
      <c r="B66" s="295"/>
      <c r="C66" s="295"/>
    </row>
    <row r="67" spans="2:3" x14ac:dyDescent="0.35">
      <c r="B67" s="295"/>
      <c r="C67" s="295"/>
    </row>
    <row r="68" spans="2:3" x14ac:dyDescent="0.35">
      <c r="B68" s="295"/>
      <c r="C68" s="295"/>
    </row>
    <row r="69" spans="2:3" x14ac:dyDescent="0.35">
      <c r="B69" s="295"/>
      <c r="C69" s="295"/>
    </row>
    <row r="70" spans="2:3" x14ac:dyDescent="0.35">
      <c r="B70" s="295"/>
      <c r="C70" s="295"/>
    </row>
    <row r="71" spans="2:3" x14ac:dyDescent="0.35">
      <c r="B71" s="295"/>
      <c r="C71" s="295"/>
    </row>
    <row r="72" spans="2:3" x14ac:dyDescent="0.35">
      <c r="B72" s="295"/>
      <c r="C72" s="295"/>
    </row>
    <row r="73" spans="2:3" x14ac:dyDescent="0.35">
      <c r="B73" s="295"/>
      <c r="C73" s="295"/>
    </row>
    <row r="74" spans="2:3" x14ac:dyDescent="0.35">
      <c r="B74" s="295"/>
      <c r="C74" s="295"/>
    </row>
    <row r="75" spans="2:3" x14ac:dyDescent="0.35">
      <c r="B75" s="295"/>
      <c r="C75" s="295"/>
    </row>
    <row r="76" spans="2:3" x14ac:dyDescent="0.35">
      <c r="B76" s="295"/>
      <c r="C76" s="295"/>
    </row>
    <row r="77" spans="2:3" x14ac:dyDescent="0.35">
      <c r="B77" s="295"/>
      <c r="C77" s="295"/>
    </row>
    <row r="78" spans="2:3" x14ac:dyDescent="0.35">
      <c r="B78" s="295"/>
      <c r="C78" s="295"/>
    </row>
    <row r="79" spans="2:3" x14ac:dyDescent="0.35">
      <c r="B79" s="295"/>
      <c r="C79" s="295"/>
    </row>
    <row r="80" spans="2:3" x14ac:dyDescent="0.35">
      <c r="B80" s="295"/>
      <c r="C80" s="295"/>
    </row>
    <row r="81" spans="2:3" x14ac:dyDescent="0.35">
      <c r="B81" s="295"/>
      <c r="C81" s="295"/>
    </row>
    <row r="82" spans="2:3" x14ac:dyDescent="0.35">
      <c r="B82" s="295"/>
      <c r="C82" s="295"/>
    </row>
    <row r="83" spans="2:3" x14ac:dyDescent="0.35">
      <c r="B83" s="295"/>
      <c r="C83" s="295"/>
    </row>
    <row r="84" spans="2:3" x14ac:dyDescent="0.35">
      <c r="B84" s="295"/>
      <c r="C84" s="295"/>
    </row>
    <row r="85" spans="2:3" x14ac:dyDescent="0.35">
      <c r="B85" s="295"/>
      <c r="C85" s="295"/>
    </row>
    <row r="86" spans="2:3" x14ac:dyDescent="0.35">
      <c r="B86" s="295"/>
      <c r="C86" s="295"/>
    </row>
    <row r="87" spans="2:3" x14ac:dyDescent="0.35">
      <c r="B87" s="295"/>
      <c r="C87" s="295"/>
    </row>
    <row r="88" spans="2:3" x14ac:dyDescent="0.35">
      <c r="B88" s="295"/>
      <c r="C88" s="295"/>
    </row>
    <row r="89" spans="2:3" x14ac:dyDescent="0.35">
      <c r="B89" s="295"/>
      <c r="C89" s="295"/>
    </row>
    <row r="90" spans="2:3" x14ac:dyDescent="0.35">
      <c r="B90" s="295"/>
      <c r="C90" s="295"/>
    </row>
    <row r="91" spans="2:3" x14ac:dyDescent="0.35">
      <c r="B91" s="295"/>
      <c r="C91" s="295"/>
    </row>
    <row r="92" spans="2:3" x14ac:dyDescent="0.35">
      <c r="B92" s="295"/>
      <c r="C92" s="295"/>
    </row>
    <row r="93" spans="2:3" x14ac:dyDescent="0.35">
      <c r="B93" s="295"/>
      <c r="C93" s="295"/>
    </row>
    <row r="94" spans="2:3" x14ac:dyDescent="0.35">
      <c r="B94" s="295"/>
      <c r="C94" s="295"/>
    </row>
    <row r="95" spans="2:3" x14ac:dyDescent="0.35">
      <c r="B95" s="295"/>
      <c r="C95" s="295"/>
    </row>
    <row r="96" spans="2:3" x14ac:dyDescent="0.35">
      <c r="B96" s="295"/>
      <c r="C96" s="295"/>
    </row>
    <row r="97" spans="2:3" x14ac:dyDescent="0.35">
      <c r="B97" s="295"/>
      <c r="C97" s="295"/>
    </row>
    <row r="98" spans="2:3" x14ac:dyDescent="0.35">
      <c r="B98" s="295"/>
      <c r="C98" s="295"/>
    </row>
  </sheetData>
  <mergeCells count="17">
    <mergeCell ref="C7:C10"/>
    <mergeCell ref="D8:D10"/>
    <mergeCell ref="I9:I10"/>
    <mergeCell ref="J9:J10"/>
    <mergeCell ref="K9:K10"/>
    <mergeCell ref="E1:E2"/>
    <mergeCell ref="E8:E10"/>
    <mergeCell ref="F8:F10"/>
    <mergeCell ref="G7:G10"/>
    <mergeCell ref="H9:H10"/>
    <mergeCell ref="H1:J2"/>
    <mergeCell ref="A5:R5"/>
    <mergeCell ref="D6:K6"/>
    <mergeCell ref="D7:F7"/>
    <mergeCell ref="H7:K7"/>
    <mergeCell ref="A6:A10"/>
    <mergeCell ref="B6:B10"/>
  </mergeCells>
  <printOptions horizontalCentered="1"/>
  <pageMargins left="0" right="0" top="0.98402777777777795" bottom="0.98402777777777795" header="0.51180555555555496" footer="0.51180555555555496"/>
  <pageSetup paperSize="9" firstPageNumber="0" orientation="landscape" useFirstPageNumber="1" horizontalDpi="300" verticalDpi="300"/>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AC55"/>
  <sheetViews>
    <sheetView showGridLines="0" showRowColHeaders="0" zoomScaleNormal="100" workbookViewId="0"/>
  </sheetViews>
  <sheetFormatPr baseColWidth="10" defaultColWidth="7.3046875" defaultRowHeight="21" x14ac:dyDescent="0.35"/>
  <cols>
    <col min="1" max="1" width="12.765625" customWidth="1"/>
    <col min="2" max="7" width="7.765625" customWidth="1"/>
    <col min="8" max="8" width="5.53515625" customWidth="1"/>
    <col min="9" max="9" width="1.07421875" customWidth="1"/>
    <col min="10" max="10" width="5.765625" customWidth="1"/>
    <col min="11" max="11" width="1.07421875" customWidth="1"/>
  </cols>
  <sheetData>
    <row r="1" spans="1:11" ht="19.5" customHeight="1" x14ac:dyDescent="0.35">
      <c r="A1" s="116" t="s">
        <v>2016</v>
      </c>
      <c r="E1" s="354"/>
      <c r="F1" s="1300" t="s">
        <v>464</v>
      </c>
      <c r="G1" s="1300"/>
      <c r="H1" s="1300"/>
      <c r="I1" s="355"/>
      <c r="J1" s="356"/>
      <c r="K1" s="356"/>
    </row>
    <row r="2" spans="1:11" ht="7.5" customHeight="1" x14ac:dyDescent="0.35">
      <c r="C2" s="68"/>
      <c r="E2" s="354"/>
      <c r="F2" s="1300"/>
      <c r="G2" s="1300"/>
      <c r="H2" s="1300"/>
      <c r="I2" s="356"/>
      <c r="J2" s="356"/>
      <c r="K2" s="356"/>
    </row>
    <row r="3" spans="1:11" ht="15" customHeight="1" x14ac:dyDescent="0.35">
      <c r="A3" s="103" t="s">
        <v>561</v>
      </c>
      <c r="B3" s="191"/>
      <c r="C3" s="191"/>
      <c r="D3" s="191"/>
      <c r="E3" s="313"/>
      <c r="F3" s="57"/>
      <c r="G3" s="57"/>
      <c r="H3" s="57"/>
      <c r="I3" s="214"/>
      <c r="J3" s="214"/>
      <c r="K3" s="214"/>
    </row>
    <row r="4" spans="1:11" ht="6" customHeight="1" x14ac:dyDescent="0.35">
      <c r="A4" s="57"/>
      <c r="B4" s="191"/>
      <c r="C4" s="191"/>
      <c r="D4" s="191"/>
      <c r="E4" s="313"/>
      <c r="F4" s="57"/>
      <c r="G4" s="57"/>
      <c r="H4" s="57"/>
      <c r="I4" s="214"/>
      <c r="J4" s="214"/>
      <c r="K4" s="214"/>
    </row>
    <row r="5" spans="1:11" ht="15.75" hidden="1" customHeight="1" x14ac:dyDescent="0.35">
      <c r="A5" s="1393"/>
      <c r="B5" s="1393"/>
      <c r="C5" s="1393"/>
      <c r="D5" s="1393"/>
      <c r="E5" s="1393"/>
      <c r="F5" s="1393"/>
      <c r="G5" s="1393"/>
      <c r="H5" s="1393"/>
      <c r="I5" s="1393"/>
      <c r="J5" s="1393"/>
      <c r="K5" s="1393"/>
    </row>
    <row r="6" spans="1:11" x14ac:dyDescent="0.35">
      <c r="A6" s="103"/>
      <c r="B6" s="191"/>
      <c r="C6" s="191"/>
      <c r="D6" s="191"/>
    </row>
    <row r="7" spans="1:11" ht="31.5" customHeight="1" x14ac:dyDescent="0.35">
      <c r="A7" s="1348" t="s">
        <v>2037</v>
      </c>
      <c r="B7" s="1348"/>
      <c r="C7" s="1348"/>
      <c r="D7" s="1348"/>
      <c r="E7" s="1348"/>
      <c r="F7" s="1348"/>
      <c r="G7" s="1348"/>
      <c r="H7" s="1348"/>
    </row>
    <row r="8" spans="1:11" ht="8.25" customHeight="1" x14ac:dyDescent="0.35">
      <c r="A8" s="169"/>
      <c r="I8" s="356"/>
      <c r="K8" s="356"/>
    </row>
    <row r="9" spans="1:11" ht="16.5" customHeight="1" x14ac:dyDescent="0.35">
      <c r="A9" s="1471" t="s">
        <v>60</v>
      </c>
      <c r="B9" s="1472" t="s">
        <v>61</v>
      </c>
      <c r="C9" s="1303" t="s">
        <v>626</v>
      </c>
      <c r="D9" s="1303"/>
      <c r="E9" s="1303"/>
      <c r="F9" s="1303"/>
      <c r="G9" s="1303"/>
      <c r="J9" s="1367"/>
      <c r="K9" s="1367"/>
    </row>
    <row r="10" spans="1:11" ht="25.5" customHeight="1" x14ac:dyDescent="0.35">
      <c r="A10" s="1471"/>
      <c r="B10" s="1472"/>
      <c r="C10" s="1470" t="s">
        <v>627</v>
      </c>
      <c r="D10" s="1470"/>
      <c r="E10" s="1470"/>
      <c r="F10" s="1470"/>
      <c r="G10" s="322" t="s">
        <v>628</v>
      </c>
      <c r="H10" s="80"/>
      <c r="J10" s="1367"/>
      <c r="K10" s="1367"/>
    </row>
    <row r="11" spans="1:11" ht="13.5" customHeight="1" x14ac:dyDescent="0.35">
      <c r="A11" s="1471"/>
      <c r="B11" s="1472"/>
      <c r="C11" s="1473" t="s">
        <v>629</v>
      </c>
      <c r="D11" s="1474" t="s">
        <v>630</v>
      </c>
      <c r="E11" s="1474" t="s">
        <v>631</v>
      </c>
      <c r="F11" s="1474" t="s">
        <v>632</v>
      </c>
      <c r="G11" s="1475" t="s">
        <v>633</v>
      </c>
      <c r="H11" s="68"/>
      <c r="I11" s="357"/>
      <c r="J11" s="1367"/>
      <c r="K11" s="1367"/>
    </row>
    <row r="12" spans="1:11" ht="18.75" customHeight="1" x14ac:dyDescent="0.35">
      <c r="A12" s="1471"/>
      <c r="B12" s="1472"/>
      <c r="C12" s="1473"/>
      <c r="D12" s="1474"/>
      <c r="E12" s="1474"/>
      <c r="F12" s="1474"/>
      <c r="G12" s="1475"/>
      <c r="H12" s="80"/>
      <c r="I12" s="357"/>
      <c r="J12" s="1367"/>
      <c r="K12" s="1367"/>
    </row>
    <row r="13" spans="1:11" ht="18" customHeight="1" x14ac:dyDescent="0.35">
      <c r="A13" s="74" t="s">
        <v>61</v>
      </c>
      <c r="B13" s="109">
        <f t="shared" ref="B13:B33" si="0">C13+D13+E13+F13+G13</f>
        <v>4842</v>
      </c>
      <c r="C13" s="109">
        <f>C14+C15</f>
        <v>1605</v>
      </c>
      <c r="D13" s="109">
        <f>D14+D15</f>
        <v>1470</v>
      </c>
      <c r="E13" s="109">
        <f>E14+E15</f>
        <v>1451</v>
      </c>
      <c r="F13" s="109">
        <f>F14+F15</f>
        <v>316</v>
      </c>
      <c r="G13" s="109">
        <f>G14+G15</f>
        <v>0</v>
      </c>
      <c r="I13" s="358"/>
      <c r="J13" s="359"/>
      <c r="K13" s="358"/>
    </row>
    <row r="14" spans="1:11" ht="15" customHeight="1" x14ac:dyDescent="0.35">
      <c r="A14" s="343" t="s">
        <v>70</v>
      </c>
      <c r="B14" s="109">
        <f t="shared" si="0"/>
        <v>3671</v>
      </c>
      <c r="C14" s="352">
        <v>1191</v>
      </c>
      <c r="D14" s="352">
        <v>1036</v>
      </c>
      <c r="E14" s="352">
        <v>1163</v>
      </c>
      <c r="F14" s="352">
        <v>281</v>
      </c>
      <c r="G14" s="352"/>
      <c r="I14" s="358"/>
      <c r="J14" s="360"/>
      <c r="K14" s="358"/>
    </row>
    <row r="15" spans="1:11" ht="15" customHeight="1" x14ac:dyDescent="0.35">
      <c r="A15" s="182" t="s">
        <v>71</v>
      </c>
      <c r="B15" s="109">
        <f t="shared" si="0"/>
        <v>1171</v>
      </c>
      <c r="C15" s="113">
        <f>SUM(C16:C33)</f>
        <v>414</v>
      </c>
      <c r="D15" s="113">
        <f>SUM(D16:D33)</f>
        <v>434</v>
      </c>
      <c r="E15" s="113">
        <f>SUM(E16:E33)</f>
        <v>288</v>
      </c>
      <c r="F15" s="113">
        <f>SUM(F16:F33)</f>
        <v>35</v>
      </c>
      <c r="G15" s="113">
        <f>SUM(G16:G33)</f>
        <v>0</v>
      </c>
      <c r="I15" s="358"/>
      <c r="J15" s="360"/>
      <c r="K15" s="358"/>
    </row>
    <row r="16" spans="1:11" ht="12.75" customHeight="1" x14ac:dyDescent="0.35">
      <c r="A16" s="182" t="s">
        <v>72</v>
      </c>
      <c r="B16" s="109">
        <f t="shared" si="0"/>
        <v>15</v>
      </c>
      <c r="C16" s="113">
        <v>4</v>
      </c>
      <c r="D16" s="113">
        <v>11</v>
      </c>
      <c r="E16" s="113">
        <v>0</v>
      </c>
      <c r="F16" s="113">
        <v>0</v>
      </c>
      <c r="G16" s="113">
        <v>0</v>
      </c>
      <c r="I16" s="358"/>
      <c r="J16" s="360"/>
      <c r="K16" s="358"/>
    </row>
    <row r="17" spans="1:11" ht="12.75" customHeight="1" x14ac:dyDescent="0.35">
      <c r="A17" s="182" t="s">
        <v>73</v>
      </c>
      <c r="B17" s="109">
        <f t="shared" si="0"/>
        <v>354</v>
      </c>
      <c r="C17" s="113">
        <v>137</v>
      </c>
      <c r="D17" s="113">
        <v>126</v>
      </c>
      <c r="E17" s="113">
        <v>69</v>
      </c>
      <c r="F17" s="113">
        <v>22</v>
      </c>
      <c r="G17" s="113">
        <v>0</v>
      </c>
      <c r="I17" s="358"/>
      <c r="J17" s="360"/>
      <c r="K17" s="358"/>
    </row>
    <row r="18" spans="1:11" ht="12.75" customHeight="1" x14ac:dyDescent="0.35">
      <c r="A18" s="182" t="s">
        <v>74</v>
      </c>
      <c r="B18" s="109">
        <f t="shared" si="0"/>
        <v>51</v>
      </c>
      <c r="C18" s="113">
        <v>8</v>
      </c>
      <c r="D18" s="113">
        <v>31</v>
      </c>
      <c r="E18" s="113">
        <v>12</v>
      </c>
      <c r="F18" s="113">
        <v>0</v>
      </c>
      <c r="G18" s="113">
        <v>0</v>
      </c>
      <c r="I18" s="358"/>
      <c r="J18" s="360"/>
      <c r="K18" s="358"/>
    </row>
    <row r="19" spans="1:11" ht="12.75" customHeight="1" x14ac:dyDescent="0.35">
      <c r="A19" s="182" t="s">
        <v>75</v>
      </c>
      <c r="B19" s="109">
        <f t="shared" si="0"/>
        <v>0</v>
      </c>
      <c r="C19" s="113">
        <v>0</v>
      </c>
      <c r="D19" s="113">
        <v>0</v>
      </c>
      <c r="E19" s="113">
        <v>0</v>
      </c>
      <c r="F19" s="113">
        <v>0</v>
      </c>
      <c r="G19" s="113">
        <v>0</v>
      </c>
      <c r="I19" s="358"/>
      <c r="J19" s="360"/>
      <c r="K19" s="358"/>
    </row>
    <row r="20" spans="1:11" ht="12.75" customHeight="1" x14ac:dyDescent="0.35">
      <c r="A20" s="182" t="s">
        <v>76</v>
      </c>
      <c r="B20" s="109">
        <f t="shared" si="0"/>
        <v>0</v>
      </c>
      <c r="C20" s="113">
        <v>0</v>
      </c>
      <c r="D20" s="113">
        <v>0</v>
      </c>
      <c r="E20" s="113">
        <v>0</v>
      </c>
      <c r="F20" s="113">
        <v>0</v>
      </c>
      <c r="G20" s="113">
        <v>0</v>
      </c>
      <c r="I20" s="358"/>
      <c r="J20" s="360"/>
      <c r="K20" s="358"/>
    </row>
    <row r="21" spans="1:11" ht="12.75" customHeight="1" x14ac:dyDescent="0.35">
      <c r="A21" s="182" t="s">
        <v>77</v>
      </c>
      <c r="B21" s="109">
        <f t="shared" si="0"/>
        <v>0</v>
      </c>
      <c r="C21" s="113">
        <v>0</v>
      </c>
      <c r="D21" s="113">
        <v>0</v>
      </c>
      <c r="E21" s="113">
        <v>0</v>
      </c>
      <c r="F21" s="113">
        <v>0</v>
      </c>
      <c r="G21" s="113">
        <v>0</v>
      </c>
      <c r="I21" s="358"/>
      <c r="J21" s="360"/>
      <c r="K21" s="358"/>
    </row>
    <row r="22" spans="1:11" ht="12.75" customHeight="1" x14ac:dyDescent="0.35">
      <c r="A22" s="182" t="s">
        <v>78</v>
      </c>
      <c r="B22" s="109">
        <f t="shared" si="0"/>
        <v>32</v>
      </c>
      <c r="C22" s="113">
        <v>13</v>
      </c>
      <c r="D22" s="113">
        <v>14</v>
      </c>
      <c r="E22" s="113">
        <v>5</v>
      </c>
      <c r="F22" s="113">
        <v>0</v>
      </c>
      <c r="G22" s="113">
        <v>0</v>
      </c>
      <c r="I22" s="358"/>
      <c r="J22" s="360"/>
      <c r="K22" s="358"/>
    </row>
    <row r="23" spans="1:11" ht="12.75" customHeight="1" x14ac:dyDescent="0.35">
      <c r="A23" s="182" t="s">
        <v>79</v>
      </c>
      <c r="B23" s="109">
        <f t="shared" si="0"/>
        <v>0</v>
      </c>
      <c r="C23" s="113">
        <v>0</v>
      </c>
      <c r="D23" s="113">
        <v>0</v>
      </c>
      <c r="E23" s="113">
        <v>0</v>
      </c>
      <c r="F23" s="113">
        <v>0</v>
      </c>
      <c r="G23" s="113">
        <v>0</v>
      </c>
      <c r="I23" s="358"/>
      <c r="J23" s="360"/>
      <c r="K23" s="358"/>
    </row>
    <row r="24" spans="1:11" ht="12.75" customHeight="1" x14ac:dyDescent="0.35">
      <c r="A24" s="182" t="s">
        <v>80</v>
      </c>
      <c r="B24" s="109">
        <f t="shared" si="0"/>
        <v>356</v>
      </c>
      <c r="C24" s="113">
        <v>124</v>
      </c>
      <c r="D24" s="113">
        <v>123</v>
      </c>
      <c r="E24" s="113">
        <v>96</v>
      </c>
      <c r="F24" s="113">
        <v>13</v>
      </c>
      <c r="G24" s="113">
        <v>0</v>
      </c>
      <c r="I24" s="358"/>
      <c r="J24" s="360"/>
      <c r="K24" s="358"/>
    </row>
    <row r="25" spans="1:11" ht="12.75" customHeight="1" x14ac:dyDescent="0.35">
      <c r="A25" s="182" t="s">
        <v>81</v>
      </c>
      <c r="B25" s="109">
        <f t="shared" si="0"/>
        <v>90</v>
      </c>
      <c r="C25" s="113">
        <v>23</v>
      </c>
      <c r="D25" s="113">
        <v>44</v>
      </c>
      <c r="E25" s="113">
        <v>23</v>
      </c>
      <c r="F25" s="113">
        <v>0</v>
      </c>
      <c r="G25" s="113">
        <v>0</v>
      </c>
      <c r="I25" s="358"/>
      <c r="J25" s="360"/>
      <c r="K25" s="358"/>
    </row>
    <row r="26" spans="1:11" ht="12.75" customHeight="1" x14ac:dyDescent="0.35">
      <c r="A26" s="182" t="s">
        <v>82</v>
      </c>
      <c r="B26" s="109">
        <f t="shared" si="0"/>
        <v>25</v>
      </c>
      <c r="C26" s="113">
        <v>8</v>
      </c>
      <c r="D26" s="113">
        <v>10</v>
      </c>
      <c r="E26" s="113">
        <v>7</v>
      </c>
      <c r="F26" s="113">
        <v>0</v>
      </c>
      <c r="G26" s="113">
        <v>0</v>
      </c>
      <c r="I26" s="358"/>
      <c r="J26" s="360"/>
      <c r="K26" s="358"/>
    </row>
    <row r="27" spans="1:11" ht="12.75" customHeight="1" x14ac:dyDescent="0.35">
      <c r="A27" s="182" t="s">
        <v>83</v>
      </c>
      <c r="B27" s="109">
        <f t="shared" si="0"/>
        <v>19</v>
      </c>
      <c r="C27" s="113">
        <v>7</v>
      </c>
      <c r="D27" s="113">
        <v>6</v>
      </c>
      <c r="E27" s="113">
        <v>6</v>
      </c>
      <c r="F27" s="113">
        <v>0</v>
      </c>
      <c r="G27" s="113">
        <v>0</v>
      </c>
      <c r="I27" s="358"/>
      <c r="J27" s="360"/>
      <c r="K27" s="358"/>
    </row>
    <row r="28" spans="1:11" ht="12.75" customHeight="1" x14ac:dyDescent="0.35">
      <c r="A28" s="182" t="s">
        <v>84</v>
      </c>
      <c r="B28" s="109">
        <f t="shared" si="0"/>
        <v>0</v>
      </c>
      <c r="C28" s="113">
        <v>0</v>
      </c>
      <c r="D28" s="113">
        <v>0</v>
      </c>
      <c r="E28" s="113">
        <v>0</v>
      </c>
      <c r="F28" s="113">
        <v>0</v>
      </c>
      <c r="G28" s="113">
        <v>0</v>
      </c>
      <c r="I28" s="358"/>
      <c r="J28" s="360"/>
      <c r="K28" s="358"/>
    </row>
    <row r="29" spans="1:11" ht="12.75" customHeight="1" x14ac:dyDescent="0.35">
      <c r="A29" s="182" t="s">
        <v>184</v>
      </c>
      <c r="B29" s="109">
        <f t="shared" si="0"/>
        <v>77</v>
      </c>
      <c r="C29" s="113">
        <v>16</v>
      </c>
      <c r="D29" s="113">
        <v>34</v>
      </c>
      <c r="E29" s="113">
        <v>27</v>
      </c>
      <c r="F29" s="113">
        <v>0</v>
      </c>
      <c r="G29" s="113">
        <v>0</v>
      </c>
      <c r="I29" s="358"/>
      <c r="J29" s="360"/>
      <c r="K29" s="358"/>
    </row>
    <row r="30" spans="1:11" ht="12.75" customHeight="1" x14ac:dyDescent="0.35">
      <c r="A30" s="182" t="s">
        <v>86</v>
      </c>
      <c r="B30" s="109">
        <f t="shared" si="0"/>
        <v>47</v>
      </c>
      <c r="C30" s="113">
        <v>16</v>
      </c>
      <c r="D30" s="113">
        <v>20</v>
      </c>
      <c r="E30" s="113">
        <v>11</v>
      </c>
      <c r="F30" s="113">
        <v>0</v>
      </c>
      <c r="G30" s="113">
        <v>0</v>
      </c>
      <c r="I30" s="358"/>
      <c r="J30" s="360"/>
      <c r="K30" s="358"/>
    </row>
    <row r="31" spans="1:11" ht="12.75" customHeight="1" x14ac:dyDescent="0.35">
      <c r="A31" s="182" t="s">
        <v>87</v>
      </c>
      <c r="B31" s="109">
        <f t="shared" si="0"/>
        <v>0</v>
      </c>
      <c r="C31" s="113">
        <v>0</v>
      </c>
      <c r="D31" s="113">
        <v>0</v>
      </c>
      <c r="E31" s="113">
        <v>0</v>
      </c>
      <c r="F31" s="113">
        <v>0</v>
      </c>
      <c r="G31" s="113">
        <v>0</v>
      </c>
      <c r="I31" s="358"/>
      <c r="J31" s="360"/>
      <c r="K31" s="358"/>
    </row>
    <row r="32" spans="1:11" ht="12.75" customHeight="1" x14ac:dyDescent="0.35">
      <c r="A32" s="182" t="s">
        <v>88</v>
      </c>
      <c r="B32" s="109">
        <f t="shared" si="0"/>
        <v>105</v>
      </c>
      <c r="C32" s="113">
        <v>58</v>
      </c>
      <c r="D32" s="113">
        <v>15</v>
      </c>
      <c r="E32" s="113">
        <v>32</v>
      </c>
      <c r="F32" s="113">
        <v>0</v>
      </c>
      <c r="G32" s="113">
        <v>0</v>
      </c>
      <c r="I32" s="358"/>
      <c r="J32" s="360"/>
      <c r="K32" s="358"/>
    </row>
    <row r="33" spans="1:29" ht="12.75" customHeight="1" x14ac:dyDescent="0.35">
      <c r="A33" s="182" t="s">
        <v>89</v>
      </c>
      <c r="B33" s="109">
        <f t="shared" si="0"/>
        <v>0</v>
      </c>
      <c r="C33" s="113">
        <v>0</v>
      </c>
      <c r="D33" s="113">
        <v>0</v>
      </c>
      <c r="E33" s="113">
        <v>0</v>
      </c>
      <c r="F33" s="113">
        <v>0</v>
      </c>
      <c r="G33" s="113">
        <v>0</v>
      </c>
      <c r="I33" s="358"/>
      <c r="J33" s="360"/>
      <c r="K33" s="358"/>
    </row>
    <row r="34" spans="1:29" ht="12.75" customHeight="1" x14ac:dyDescent="0.35">
      <c r="A34" s="116" t="s">
        <v>2019</v>
      </c>
      <c r="B34" s="68"/>
      <c r="C34" s="68"/>
      <c r="I34" s="361"/>
      <c r="J34" s="361"/>
      <c r="K34" s="361"/>
    </row>
    <row r="35" spans="1:29" x14ac:dyDescent="0.35">
      <c r="A35" s="116" t="s">
        <v>634</v>
      </c>
      <c r="D35" s="80"/>
      <c r="F35" s="116"/>
      <c r="G35" s="116"/>
    </row>
    <row r="36" spans="1:29" x14ac:dyDescent="0.35">
      <c r="A36" s="116" t="s">
        <v>635</v>
      </c>
      <c r="D36" s="80"/>
      <c r="F36" s="116"/>
      <c r="G36" s="116"/>
    </row>
    <row r="37" spans="1:29" x14ac:dyDescent="0.35">
      <c r="B37" s="353"/>
      <c r="C37" s="353"/>
      <c r="D37" s="353"/>
      <c r="E37" s="353"/>
      <c r="F37" s="353"/>
      <c r="G37" s="295"/>
      <c r="H37" s="295"/>
      <c r="J37" s="295"/>
      <c r="K37" s="353"/>
      <c r="L37" s="353"/>
      <c r="M37" s="353"/>
      <c r="N37" s="353"/>
      <c r="O37" s="353"/>
      <c r="P37" s="353"/>
      <c r="Q37" s="295"/>
      <c r="R37" s="295"/>
      <c r="S37" s="353"/>
      <c r="T37" s="353"/>
      <c r="U37" s="353"/>
      <c r="V37" s="353"/>
      <c r="W37" s="353"/>
      <c r="X37" s="353"/>
      <c r="Y37" s="353"/>
      <c r="Z37" s="353"/>
      <c r="AA37" s="353"/>
      <c r="AB37" s="295"/>
      <c r="AC37" s="295"/>
    </row>
    <row r="38" spans="1:29" ht="12.75" customHeight="1" x14ac:dyDescent="0.35">
      <c r="A38" s="116"/>
      <c r="B38" s="68"/>
      <c r="C38" s="68"/>
      <c r="F38" s="116"/>
      <c r="G38" s="116"/>
    </row>
    <row r="39" spans="1:29" ht="12.75" customHeight="1" x14ac:dyDescent="0.35">
      <c r="A39" s="116"/>
      <c r="B39" s="169"/>
      <c r="C39" s="68"/>
    </row>
    <row r="40" spans="1:29" ht="12.75" customHeight="1" x14ac:dyDescent="0.35">
      <c r="A40" s="116"/>
      <c r="B40" s="169"/>
      <c r="C40" s="68"/>
    </row>
    <row r="41" spans="1:29" ht="12.75" customHeight="1" x14ac:dyDescent="0.35">
      <c r="A41" s="116"/>
      <c r="B41" s="169"/>
      <c r="C41" s="68"/>
    </row>
    <row r="42" spans="1:29" ht="12.75" customHeight="1" x14ac:dyDescent="0.35">
      <c r="A42" s="116"/>
      <c r="B42" s="169"/>
      <c r="C42" s="68"/>
    </row>
    <row r="43" spans="1:29" ht="12.75" customHeight="1" x14ac:dyDescent="0.35">
      <c r="A43" s="116"/>
      <c r="B43" s="68"/>
      <c r="C43" s="68"/>
      <c r="D43" s="118"/>
      <c r="E43" s="169"/>
      <c r="F43" s="169"/>
      <c r="G43" s="169"/>
    </row>
    <row r="44" spans="1:29" ht="12.75" customHeight="1" x14ac:dyDescent="0.35">
      <c r="B44" s="169"/>
      <c r="C44" s="169"/>
      <c r="D44" s="118"/>
      <c r="E44" s="169"/>
      <c r="F44" s="169"/>
      <c r="G44" s="169"/>
    </row>
    <row r="45" spans="1:29" ht="12.75" customHeight="1" x14ac:dyDescent="0.35">
      <c r="D45" s="118"/>
      <c r="E45" s="169"/>
      <c r="F45" s="169"/>
      <c r="G45" s="169"/>
    </row>
    <row r="46" spans="1:29" ht="12.75" customHeight="1" x14ac:dyDescent="0.35">
      <c r="B46" s="118"/>
      <c r="C46" s="118"/>
      <c r="D46" s="118"/>
      <c r="E46" s="169"/>
      <c r="F46" s="169"/>
      <c r="G46" s="169"/>
      <c r="I46" s="354"/>
      <c r="J46" s="354"/>
      <c r="K46" s="354"/>
    </row>
    <row r="47" spans="1:29" ht="12.75" customHeight="1" x14ac:dyDescent="0.35">
      <c r="B47" s="118"/>
      <c r="C47" s="118"/>
      <c r="D47" s="118"/>
      <c r="E47" s="169"/>
      <c r="F47" s="169"/>
      <c r="G47" s="169"/>
      <c r="I47" s="354"/>
      <c r="J47" s="354"/>
      <c r="K47" s="354"/>
    </row>
    <row r="48" spans="1:29" ht="12.75" customHeight="1" x14ac:dyDescent="0.35">
      <c r="B48" s="118"/>
      <c r="C48" s="118"/>
      <c r="D48" s="118"/>
      <c r="E48" s="169"/>
      <c r="F48" s="169"/>
      <c r="G48" s="169"/>
      <c r="I48" s="354"/>
      <c r="J48" s="354"/>
      <c r="K48" s="354"/>
    </row>
    <row r="49" spans="2:11" ht="12.75" customHeight="1" x14ac:dyDescent="0.35">
      <c r="B49" s="118"/>
      <c r="C49" s="118"/>
      <c r="D49" s="118"/>
      <c r="E49" s="169"/>
      <c r="F49" s="169"/>
      <c r="G49" s="169"/>
      <c r="I49" s="354"/>
      <c r="J49" s="354"/>
      <c r="K49" s="354"/>
    </row>
    <row r="50" spans="2:11" ht="12.75" customHeight="1" x14ac:dyDescent="0.35">
      <c r="B50" s="118"/>
      <c r="C50" s="118"/>
      <c r="D50" s="118"/>
      <c r="E50" s="169"/>
      <c r="F50" s="169"/>
      <c r="G50" s="169"/>
      <c r="I50" s="354"/>
      <c r="J50" s="354"/>
      <c r="K50" s="354"/>
    </row>
    <row r="51" spans="2:11" ht="12.75" customHeight="1" x14ac:dyDescent="0.35">
      <c r="B51" s="118"/>
      <c r="C51" s="118"/>
      <c r="D51" s="118"/>
      <c r="E51" s="169"/>
      <c r="F51" s="169"/>
      <c r="G51" s="169"/>
      <c r="I51" s="354"/>
      <c r="J51" s="354"/>
      <c r="K51" s="354"/>
    </row>
    <row r="52" spans="2:11" ht="12.75" customHeight="1" x14ac:dyDescent="0.35">
      <c r="B52" s="118"/>
      <c r="C52" s="118"/>
      <c r="D52" s="118"/>
      <c r="E52" s="169"/>
      <c r="F52" s="169"/>
      <c r="G52" s="169"/>
      <c r="I52" s="354"/>
      <c r="J52" s="354"/>
      <c r="K52" s="354"/>
    </row>
    <row r="53" spans="2:11" ht="12.75" customHeight="1" x14ac:dyDescent="0.35">
      <c r="B53" s="118"/>
      <c r="C53" s="118"/>
      <c r="D53" s="118"/>
      <c r="E53" s="169"/>
      <c r="F53" s="169"/>
      <c r="G53" s="169"/>
      <c r="I53" s="354"/>
      <c r="J53" s="354"/>
      <c r="K53" s="354"/>
    </row>
    <row r="54" spans="2:11" ht="12.75" customHeight="1" x14ac:dyDescent="0.35">
      <c r="B54" s="118"/>
      <c r="C54" s="118"/>
      <c r="D54" s="118"/>
      <c r="E54" s="169"/>
      <c r="F54" s="169"/>
      <c r="G54" s="169"/>
      <c r="I54" s="354"/>
      <c r="J54" s="354"/>
      <c r="K54" s="354"/>
    </row>
    <row r="55" spans="2:11" ht="12.75" customHeight="1" x14ac:dyDescent="0.35">
      <c r="B55" s="118"/>
      <c r="C55" s="118"/>
      <c r="D55" s="118"/>
      <c r="E55" s="169"/>
      <c r="F55" s="169"/>
      <c r="G55" s="169"/>
      <c r="I55" s="354"/>
      <c r="J55" s="354"/>
      <c r="K55" s="354"/>
    </row>
  </sheetData>
  <mergeCells count="13">
    <mergeCell ref="F1:H2"/>
    <mergeCell ref="J9:K12"/>
    <mergeCell ref="A5:K5"/>
    <mergeCell ref="A7:H7"/>
    <mergeCell ref="C9:G9"/>
    <mergeCell ref="C10:F10"/>
    <mergeCell ref="A9:A12"/>
    <mergeCell ref="B9:B12"/>
    <mergeCell ref="C11:C12"/>
    <mergeCell ref="D11:D12"/>
    <mergeCell ref="E11:E12"/>
    <mergeCell ref="F11:F12"/>
    <mergeCell ref="G11:G12"/>
  </mergeCells>
  <pageMargins left="0.59027777777777801" right="0.59027777777777801" top="0.98402777777777795" bottom="0.98402777777777795" header="0.51180555555555496" footer="0.51180555555555496"/>
  <pageSetup paperSize="9" firstPageNumber="0" orientation="portrait" useFirstPageNumber="1" horizontalDpi="300" verticalDpi="300"/>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V40"/>
  <sheetViews>
    <sheetView showGridLines="0" showRowColHeaders="0" zoomScaleNormal="100" workbookViewId="0"/>
  </sheetViews>
  <sheetFormatPr baseColWidth="10" defaultColWidth="7.23046875" defaultRowHeight="21" x14ac:dyDescent="0.35"/>
  <cols>
    <col min="1" max="1" width="12.3046875" customWidth="1"/>
    <col min="2" max="2" width="7.07421875" customWidth="1"/>
    <col min="3" max="3" width="6.765625" customWidth="1"/>
    <col min="4" max="4" width="7.07421875" customWidth="1"/>
    <col min="5" max="5" width="10" customWidth="1"/>
    <col min="6" max="10" width="7.07421875" customWidth="1"/>
    <col min="11" max="11" width="7.921875" customWidth="1"/>
    <col min="12" max="17" width="7.07421875" customWidth="1"/>
    <col min="219" max="219" width="8.07421875" customWidth="1"/>
    <col min="220" max="220" width="3.23046875" customWidth="1"/>
    <col min="221" max="221" width="0.53515625" customWidth="1"/>
    <col min="222" max="222" width="5.765625" customWidth="1"/>
    <col min="223" max="223" width="0.765625" customWidth="1"/>
    <col min="224" max="224" width="5.765625" customWidth="1"/>
    <col min="225" max="225" width="0.765625" customWidth="1"/>
    <col min="226" max="226" width="5.53515625" customWidth="1"/>
    <col min="227" max="227" width="1" customWidth="1"/>
    <col min="228" max="228" width="5.53515625" customWidth="1"/>
    <col min="229" max="229" width="1.4609375" customWidth="1"/>
    <col min="230" max="230" width="5.53515625" customWidth="1"/>
    <col min="231" max="231" width="1.765625" customWidth="1"/>
    <col min="232" max="232" width="5.53515625" customWidth="1"/>
    <col min="233" max="233" width="2.15234375" customWidth="1"/>
    <col min="234" max="234" width="5.53515625" customWidth="1"/>
    <col min="235" max="235" width="2" customWidth="1"/>
    <col min="236" max="236" width="4.69140625" customWidth="1"/>
    <col min="237" max="237" width="6.4609375" customWidth="1"/>
    <col min="238" max="238" width="2.69140625" customWidth="1"/>
    <col min="239" max="239" width="4.69140625" customWidth="1"/>
    <col min="240" max="240" width="6.4609375" customWidth="1"/>
    <col min="241" max="241" width="2.23046875" customWidth="1"/>
    <col min="242" max="242" width="4.69140625" customWidth="1"/>
    <col min="243" max="243" width="6.53515625" customWidth="1"/>
    <col min="244" max="244" width="2.69140625" customWidth="1"/>
    <col min="245" max="245" width="4.69140625" customWidth="1"/>
    <col min="246" max="246" width="6.69140625" customWidth="1"/>
    <col min="247" max="247" width="1.53515625" customWidth="1"/>
    <col min="248" max="248" width="4.69140625" customWidth="1"/>
    <col min="249" max="249" width="6.765625" customWidth="1"/>
    <col min="250" max="250" width="2.53515625" customWidth="1"/>
    <col min="251" max="251" width="4.4609375" customWidth="1"/>
    <col min="252" max="252" width="6.765625" customWidth="1"/>
    <col min="253" max="253" width="1.765625" customWidth="1"/>
    <col min="254" max="254" width="5.765625" customWidth="1"/>
    <col min="255" max="255" width="8.07421875" customWidth="1"/>
    <col min="256" max="256" width="3.23046875" customWidth="1"/>
    <col min="257" max="257" width="0.53515625" customWidth="1"/>
    <col min="258" max="258" width="5.765625" customWidth="1"/>
    <col min="259" max="259" width="0.765625" customWidth="1"/>
    <col min="260" max="260" width="1.53515625" customWidth="1"/>
    <col min="261" max="261" width="5.765625" customWidth="1"/>
    <col min="262" max="262" width="0.765625" customWidth="1"/>
    <col min="263" max="263" width="5.53515625" customWidth="1"/>
    <col min="264" max="264" width="1" customWidth="1"/>
    <col min="265" max="265" width="5.53515625" customWidth="1"/>
    <col min="266" max="266" width="1.4609375" customWidth="1"/>
    <col min="267" max="267" width="5.53515625" customWidth="1"/>
    <col min="268" max="268" width="1.765625" customWidth="1"/>
    <col min="269" max="269" width="5.53515625" customWidth="1"/>
    <col min="270" max="270" width="2.15234375" customWidth="1"/>
    <col min="271" max="271" width="5.53515625" customWidth="1"/>
    <col min="272" max="272" width="2.15234375" customWidth="1"/>
    <col min="475" max="475" width="8.07421875" customWidth="1"/>
    <col min="476" max="476" width="3.23046875" customWidth="1"/>
    <col min="477" max="477" width="0.53515625" customWidth="1"/>
    <col min="478" max="478" width="5.765625" customWidth="1"/>
    <col min="479" max="479" width="0.765625" customWidth="1"/>
    <col min="480" max="480" width="5.765625" customWidth="1"/>
    <col min="481" max="481" width="0.765625" customWidth="1"/>
    <col min="482" max="482" width="5.53515625" customWidth="1"/>
    <col min="483" max="483" width="1" customWidth="1"/>
    <col min="484" max="484" width="5.53515625" customWidth="1"/>
    <col min="485" max="485" width="1.4609375" customWidth="1"/>
    <col min="486" max="486" width="5.53515625" customWidth="1"/>
    <col min="487" max="487" width="1.765625" customWidth="1"/>
    <col min="488" max="488" width="5.53515625" customWidth="1"/>
    <col min="489" max="489" width="2.15234375" customWidth="1"/>
    <col min="490" max="490" width="5.53515625" customWidth="1"/>
    <col min="491" max="491" width="2" customWidth="1"/>
    <col min="492" max="492" width="4.69140625" customWidth="1"/>
    <col min="493" max="493" width="6.4609375" customWidth="1"/>
    <col min="494" max="494" width="2.69140625" customWidth="1"/>
    <col min="495" max="495" width="4.69140625" customWidth="1"/>
    <col min="496" max="496" width="6.4609375" customWidth="1"/>
    <col min="497" max="497" width="2.23046875" customWidth="1"/>
    <col min="498" max="498" width="4.69140625" customWidth="1"/>
    <col min="499" max="499" width="6.53515625" customWidth="1"/>
    <col min="500" max="500" width="2.69140625" customWidth="1"/>
    <col min="501" max="501" width="4.69140625" customWidth="1"/>
    <col min="502" max="502" width="6.69140625" customWidth="1"/>
    <col min="503" max="503" width="1.53515625" customWidth="1"/>
    <col min="504" max="504" width="4.69140625" customWidth="1"/>
    <col min="505" max="505" width="6.765625" customWidth="1"/>
    <col min="506" max="506" width="2.53515625" customWidth="1"/>
    <col min="507" max="507" width="4.4609375" customWidth="1"/>
    <col min="508" max="508" width="6.765625" customWidth="1"/>
    <col min="509" max="509" width="1.765625" customWidth="1"/>
    <col min="510" max="510" width="5.765625" customWidth="1"/>
    <col min="511" max="511" width="8.07421875" customWidth="1"/>
    <col min="512" max="512" width="3.23046875" customWidth="1"/>
    <col min="513" max="513" width="0.53515625" customWidth="1"/>
    <col min="514" max="514" width="5.765625" customWidth="1"/>
    <col min="515" max="515" width="0.765625" customWidth="1"/>
    <col min="516" max="516" width="1.53515625" customWidth="1"/>
    <col min="517" max="517" width="5.765625" customWidth="1"/>
    <col min="518" max="518" width="0.765625" customWidth="1"/>
    <col min="519" max="519" width="5.53515625" customWidth="1"/>
    <col min="520" max="520" width="1" customWidth="1"/>
    <col min="521" max="521" width="5.53515625" customWidth="1"/>
    <col min="522" max="522" width="1.4609375" customWidth="1"/>
    <col min="523" max="523" width="5.53515625" customWidth="1"/>
    <col min="524" max="524" width="1.765625" customWidth="1"/>
    <col min="525" max="525" width="5.53515625" customWidth="1"/>
    <col min="526" max="526" width="2.15234375" customWidth="1"/>
    <col min="527" max="527" width="5.53515625" customWidth="1"/>
    <col min="528" max="528" width="2.15234375" customWidth="1"/>
    <col min="731" max="731" width="8.07421875" customWidth="1"/>
    <col min="732" max="732" width="3.23046875" customWidth="1"/>
    <col min="733" max="733" width="0.53515625" customWidth="1"/>
    <col min="734" max="734" width="5.765625" customWidth="1"/>
    <col min="735" max="735" width="0.765625" customWidth="1"/>
    <col min="736" max="736" width="5.765625" customWidth="1"/>
    <col min="737" max="737" width="0.765625" customWidth="1"/>
    <col min="738" max="738" width="5.53515625" customWidth="1"/>
    <col min="739" max="739" width="1" customWidth="1"/>
    <col min="740" max="740" width="5.53515625" customWidth="1"/>
    <col min="741" max="741" width="1.4609375" customWidth="1"/>
    <col min="742" max="742" width="5.53515625" customWidth="1"/>
    <col min="743" max="743" width="1.765625" customWidth="1"/>
    <col min="744" max="744" width="5.53515625" customWidth="1"/>
    <col min="745" max="745" width="2.15234375" customWidth="1"/>
    <col min="746" max="746" width="5.53515625" customWidth="1"/>
    <col min="747" max="747" width="2" customWidth="1"/>
    <col min="748" max="748" width="4.69140625" customWidth="1"/>
    <col min="749" max="749" width="6.4609375" customWidth="1"/>
    <col min="750" max="750" width="2.69140625" customWidth="1"/>
    <col min="751" max="751" width="4.69140625" customWidth="1"/>
    <col min="752" max="752" width="6.4609375" customWidth="1"/>
    <col min="753" max="753" width="2.23046875" customWidth="1"/>
    <col min="754" max="754" width="4.69140625" customWidth="1"/>
    <col min="755" max="755" width="6.53515625" customWidth="1"/>
    <col min="756" max="756" width="2.69140625" customWidth="1"/>
    <col min="757" max="757" width="4.69140625" customWidth="1"/>
    <col min="758" max="758" width="6.69140625" customWidth="1"/>
    <col min="759" max="759" width="1.53515625" customWidth="1"/>
    <col min="760" max="760" width="4.69140625" customWidth="1"/>
    <col min="761" max="761" width="6.765625" customWidth="1"/>
    <col min="762" max="762" width="2.53515625" customWidth="1"/>
    <col min="763" max="763" width="4.4609375" customWidth="1"/>
    <col min="764" max="764" width="6.765625" customWidth="1"/>
    <col min="765" max="765" width="1.765625" customWidth="1"/>
    <col min="766" max="766" width="5.765625" customWidth="1"/>
    <col min="767" max="767" width="8.07421875" customWidth="1"/>
    <col min="768" max="768" width="3.23046875" customWidth="1"/>
    <col min="769" max="769" width="0.53515625" customWidth="1"/>
    <col min="770" max="770" width="5.765625" customWidth="1"/>
    <col min="771" max="771" width="0.765625" customWidth="1"/>
    <col min="772" max="772" width="1.53515625" customWidth="1"/>
    <col min="773" max="773" width="5.765625" customWidth="1"/>
    <col min="774" max="774" width="0.765625" customWidth="1"/>
    <col min="775" max="775" width="5.53515625" customWidth="1"/>
    <col min="776" max="776" width="1" customWidth="1"/>
    <col min="777" max="777" width="5.53515625" customWidth="1"/>
    <col min="778" max="778" width="1.4609375" customWidth="1"/>
    <col min="779" max="779" width="5.53515625" customWidth="1"/>
    <col min="780" max="780" width="1.765625" customWidth="1"/>
    <col min="781" max="781" width="5.53515625" customWidth="1"/>
    <col min="782" max="782" width="2.15234375" customWidth="1"/>
    <col min="783" max="783" width="5.53515625" customWidth="1"/>
    <col min="784" max="784" width="2.15234375" customWidth="1"/>
    <col min="987" max="987" width="8.07421875" customWidth="1"/>
    <col min="988" max="988" width="3.23046875" customWidth="1"/>
    <col min="989" max="989" width="0.53515625" customWidth="1"/>
    <col min="990" max="990" width="5.765625" customWidth="1"/>
    <col min="991" max="991" width="0.765625" customWidth="1"/>
    <col min="992" max="992" width="5.765625" customWidth="1"/>
    <col min="993" max="993" width="0.765625" customWidth="1"/>
    <col min="994" max="994" width="5.53515625" customWidth="1"/>
    <col min="995" max="995" width="1" customWidth="1"/>
    <col min="996" max="996" width="5.53515625" customWidth="1"/>
    <col min="997" max="997" width="1.4609375" customWidth="1"/>
    <col min="998" max="998" width="5.53515625" customWidth="1"/>
    <col min="999" max="999" width="1.765625" customWidth="1"/>
    <col min="1000" max="1000" width="5.53515625" customWidth="1"/>
    <col min="1001" max="1001" width="2.15234375" customWidth="1"/>
    <col min="1002" max="1002" width="5.53515625" customWidth="1"/>
    <col min="1003" max="1003" width="2" customWidth="1"/>
    <col min="1004" max="1004" width="4.69140625" customWidth="1"/>
    <col min="1005" max="1005" width="6.4609375" customWidth="1"/>
    <col min="1006" max="1006" width="2.69140625" customWidth="1"/>
    <col min="1007" max="1007" width="4.69140625" customWidth="1"/>
    <col min="1008" max="1008" width="6.4609375" customWidth="1"/>
    <col min="1009" max="1009" width="2.23046875" customWidth="1"/>
    <col min="1010" max="1010" width="4.69140625" customWidth="1"/>
    <col min="1011" max="1011" width="6.53515625" customWidth="1"/>
    <col min="1012" max="1012" width="2.69140625" customWidth="1"/>
    <col min="1013" max="1013" width="4.69140625" customWidth="1"/>
    <col min="1014" max="1014" width="6.69140625" customWidth="1"/>
    <col min="1015" max="1015" width="1.53515625" customWidth="1"/>
    <col min="1016" max="1016" width="4.69140625" customWidth="1"/>
    <col min="1017" max="1017" width="6.765625" customWidth="1"/>
    <col min="1018" max="1018" width="2.53515625" customWidth="1"/>
    <col min="1019" max="1019" width="4.4609375" customWidth="1"/>
    <col min="1020" max="1020" width="6.765625" customWidth="1"/>
    <col min="1021" max="1021" width="1.765625" customWidth="1"/>
    <col min="1022" max="1022" width="5.765625" customWidth="1"/>
    <col min="1023" max="1023" width="8.07421875" customWidth="1"/>
    <col min="1024" max="1024" width="3.23046875" customWidth="1"/>
  </cols>
  <sheetData>
    <row r="1" spans="1:22" ht="19.5" customHeight="1" x14ac:dyDescent="0.35">
      <c r="A1" s="116" t="s">
        <v>2016</v>
      </c>
      <c r="C1" s="149"/>
      <c r="D1" s="1300" t="s">
        <v>479</v>
      </c>
      <c r="E1" s="1300"/>
      <c r="F1" s="149"/>
      <c r="G1" s="149"/>
      <c r="H1" s="149"/>
      <c r="I1" s="111"/>
    </row>
    <row r="2" spans="1:22" ht="12" customHeight="1" x14ac:dyDescent="0.35">
      <c r="C2" s="149"/>
      <c r="D2" s="1300"/>
      <c r="E2" s="1300"/>
      <c r="F2" s="149"/>
      <c r="G2" s="149"/>
      <c r="H2" s="149"/>
      <c r="I2" s="111"/>
      <c r="K2" s="68"/>
    </row>
    <row r="3" spans="1:22" ht="12" customHeight="1" x14ac:dyDescent="0.35">
      <c r="A3" s="103" t="s">
        <v>562</v>
      </c>
      <c r="B3" s="191"/>
      <c r="C3" s="341" t="s">
        <v>59</v>
      </c>
      <c r="J3" s="191"/>
      <c r="K3" s="191"/>
      <c r="L3" s="191"/>
    </row>
    <row r="4" spans="1:22" ht="18" customHeight="1" x14ac:dyDescent="0.35">
      <c r="B4" s="191"/>
      <c r="J4" s="191"/>
      <c r="K4" s="191"/>
      <c r="L4" s="191"/>
    </row>
    <row r="5" spans="1:22" ht="49.5" customHeight="1" x14ac:dyDescent="0.35">
      <c r="A5" s="57" t="s">
        <v>2038</v>
      </c>
      <c r="B5" s="191"/>
      <c r="C5" s="126"/>
      <c r="D5" s="126"/>
      <c r="E5" s="126"/>
      <c r="F5" s="126"/>
      <c r="G5" s="126"/>
      <c r="H5" s="126"/>
      <c r="I5" s="126"/>
      <c r="J5" s="346"/>
      <c r="K5" s="346"/>
      <c r="L5" s="346"/>
      <c r="M5" s="346"/>
      <c r="N5" s="346"/>
      <c r="O5" s="346"/>
      <c r="P5" s="346"/>
      <c r="Q5" s="346"/>
    </row>
    <row r="6" spans="1:22" ht="24.75" customHeight="1" x14ac:dyDescent="0.35">
      <c r="A6" s="342"/>
      <c r="B6" s="302"/>
      <c r="C6" s="1385" t="s">
        <v>636</v>
      </c>
      <c r="D6" s="1385"/>
      <c r="E6" s="1385"/>
      <c r="F6" s="1385"/>
      <c r="G6" s="1385"/>
      <c r="H6" s="1385"/>
      <c r="I6" s="1385"/>
      <c r="J6" s="1385"/>
      <c r="K6" s="1385"/>
      <c r="L6" s="1385"/>
      <c r="M6" s="1385"/>
      <c r="N6" s="1385"/>
      <c r="O6" s="1385"/>
      <c r="P6" s="1385"/>
      <c r="Q6" s="1385"/>
      <c r="R6" s="99"/>
      <c r="S6" s="99"/>
      <c r="T6" s="99"/>
      <c r="U6" s="99"/>
      <c r="V6" s="99"/>
    </row>
    <row r="7" spans="1:22" ht="12" customHeight="1" x14ac:dyDescent="0.35">
      <c r="A7" s="1321" t="s">
        <v>60</v>
      </c>
      <c r="B7" s="1317" t="s">
        <v>305</v>
      </c>
      <c r="C7" s="1317" t="s">
        <v>637</v>
      </c>
      <c r="D7" s="1476" t="s">
        <v>638</v>
      </c>
      <c r="E7" s="1476"/>
      <c r="F7" s="1476"/>
      <c r="G7" s="1476"/>
      <c r="H7" s="1476"/>
      <c r="I7" s="1476"/>
      <c r="J7" s="1317" t="s">
        <v>639</v>
      </c>
      <c r="K7" s="1439" t="s">
        <v>640</v>
      </c>
      <c r="L7" s="1439"/>
      <c r="M7" s="1439"/>
      <c r="N7" s="1439"/>
      <c r="O7" s="1439"/>
      <c r="P7" s="1439"/>
      <c r="Q7" s="1439"/>
      <c r="R7" s="99"/>
    </row>
    <row r="8" spans="1:22" ht="12" customHeight="1" x14ac:dyDescent="0.35">
      <c r="A8" s="1321"/>
      <c r="B8" s="1317"/>
      <c r="C8" s="1317"/>
      <c r="D8" s="1476"/>
      <c r="E8" s="1476"/>
      <c r="F8" s="1476"/>
      <c r="G8" s="1476"/>
      <c r="H8" s="1476"/>
      <c r="I8" s="1476"/>
      <c r="J8" s="1317"/>
      <c r="K8" s="1439"/>
      <c r="L8" s="1439"/>
      <c r="M8" s="1439"/>
      <c r="N8" s="1439"/>
      <c r="O8" s="1439"/>
      <c r="P8" s="1439"/>
      <c r="Q8" s="1439"/>
      <c r="R8" s="105"/>
    </row>
    <row r="9" spans="1:22" ht="12" customHeight="1" x14ac:dyDescent="0.35">
      <c r="A9" s="1321"/>
      <c r="B9" s="1317"/>
      <c r="C9" s="1317"/>
      <c r="D9" s="1477" t="s">
        <v>641</v>
      </c>
      <c r="E9" s="1315" t="s">
        <v>642</v>
      </c>
      <c r="F9" s="1315" t="s">
        <v>643</v>
      </c>
      <c r="G9" s="1315" t="s">
        <v>644</v>
      </c>
      <c r="H9" s="1315" t="s">
        <v>645</v>
      </c>
      <c r="I9" s="1315" t="s">
        <v>646</v>
      </c>
      <c r="J9" s="1317"/>
      <c r="K9" s="1342" t="s">
        <v>647</v>
      </c>
      <c r="L9" s="1342" t="s">
        <v>648</v>
      </c>
      <c r="M9" s="1342" t="s">
        <v>649</v>
      </c>
      <c r="N9" s="1342" t="s">
        <v>650</v>
      </c>
      <c r="O9" s="1342" t="s">
        <v>651</v>
      </c>
      <c r="P9" s="1342" t="s">
        <v>652</v>
      </c>
      <c r="Q9" s="1342" t="s">
        <v>653</v>
      </c>
      <c r="R9" s="105"/>
    </row>
    <row r="10" spans="1:22" ht="12" customHeight="1" x14ac:dyDescent="0.35">
      <c r="A10" s="1321"/>
      <c r="B10" s="1317"/>
      <c r="C10" s="1317"/>
      <c r="D10" s="1477"/>
      <c r="E10" s="1315"/>
      <c r="F10" s="1315"/>
      <c r="G10" s="1315"/>
      <c r="H10" s="1315"/>
      <c r="I10" s="1315"/>
      <c r="J10" s="1317"/>
      <c r="K10" s="1342"/>
      <c r="L10" s="1342"/>
      <c r="M10" s="1342"/>
      <c r="N10" s="1342"/>
      <c r="O10" s="1342"/>
      <c r="P10" s="1342"/>
      <c r="Q10" s="1342"/>
      <c r="R10" s="350"/>
    </row>
    <row r="11" spans="1:22" ht="12" customHeight="1" x14ac:dyDescent="0.35">
      <c r="A11" s="1321"/>
      <c r="B11" s="1317"/>
      <c r="C11" s="1317"/>
      <c r="D11" s="1477"/>
      <c r="E11" s="1315"/>
      <c r="F11" s="1315"/>
      <c r="G11" s="1315"/>
      <c r="H11" s="1315"/>
      <c r="I11" s="1315"/>
      <c r="J11" s="1317"/>
      <c r="K11" s="1342"/>
      <c r="L11" s="1342"/>
      <c r="M11" s="1342"/>
      <c r="N11" s="1342"/>
      <c r="O11" s="1342"/>
      <c r="P11" s="1342"/>
      <c r="Q11" s="1342"/>
      <c r="R11" s="105"/>
    </row>
    <row r="12" spans="1:22" ht="18" customHeight="1" x14ac:dyDescent="0.35">
      <c r="A12" s="74" t="s">
        <v>61</v>
      </c>
      <c r="B12" s="109">
        <f t="shared" ref="B12:B32" si="0">SUM(C12+J12)</f>
        <v>31290</v>
      </c>
      <c r="C12" s="109">
        <f t="shared" ref="C12:C32" si="1">SUM(D12:I12)</f>
        <v>10700</v>
      </c>
      <c r="D12" s="109">
        <f t="shared" ref="D12:I12" si="2">D13+D14</f>
        <v>5337</v>
      </c>
      <c r="E12" s="109">
        <f t="shared" si="2"/>
        <v>654</v>
      </c>
      <c r="F12" s="109">
        <f t="shared" si="2"/>
        <v>40</v>
      </c>
      <c r="G12" s="109">
        <f t="shared" si="2"/>
        <v>4016</v>
      </c>
      <c r="H12" s="109">
        <f t="shared" si="2"/>
        <v>128</v>
      </c>
      <c r="I12" s="109">
        <f t="shared" si="2"/>
        <v>525</v>
      </c>
      <c r="J12" s="109">
        <f>SUM(K12:Q12)</f>
        <v>20590</v>
      </c>
      <c r="K12" s="63">
        <f t="shared" ref="K12:Q12" si="3">K13+K14</f>
        <v>6937</v>
      </c>
      <c r="L12" s="63">
        <f t="shared" si="3"/>
        <v>1986</v>
      </c>
      <c r="M12" s="63">
        <f t="shared" si="3"/>
        <v>397</v>
      </c>
      <c r="N12" s="63">
        <f t="shared" si="3"/>
        <v>7102</v>
      </c>
      <c r="O12" s="63">
        <f t="shared" si="3"/>
        <v>1742</v>
      </c>
      <c r="P12" s="63">
        <f t="shared" si="3"/>
        <v>683</v>
      </c>
      <c r="Q12" s="63">
        <f t="shared" si="3"/>
        <v>1743</v>
      </c>
      <c r="R12" s="170"/>
    </row>
    <row r="13" spans="1:22" ht="15" customHeight="1" x14ac:dyDescent="0.35">
      <c r="A13" s="343" t="s">
        <v>70</v>
      </c>
      <c r="B13" s="109">
        <f t="shared" si="0"/>
        <v>10506</v>
      </c>
      <c r="C13" s="109">
        <f t="shared" si="1"/>
        <v>4273</v>
      </c>
      <c r="D13" s="68">
        <v>2117</v>
      </c>
      <c r="E13" s="68">
        <v>392</v>
      </c>
      <c r="F13" s="68">
        <v>7</v>
      </c>
      <c r="G13" s="105">
        <v>1406</v>
      </c>
      <c r="H13" s="105">
        <v>84</v>
      </c>
      <c r="I13" s="105">
        <v>267</v>
      </c>
      <c r="J13" s="109">
        <f>SUM(K13:Q13)</f>
        <v>6233</v>
      </c>
      <c r="K13" s="348">
        <v>2034</v>
      </c>
      <c r="L13" s="348">
        <v>683</v>
      </c>
      <c r="M13" s="348">
        <v>50</v>
      </c>
      <c r="N13" s="348">
        <v>1986</v>
      </c>
      <c r="O13" s="348">
        <v>551</v>
      </c>
      <c r="P13" s="348">
        <v>224</v>
      </c>
      <c r="Q13" s="348">
        <v>705</v>
      </c>
      <c r="R13" s="118"/>
    </row>
    <row r="14" spans="1:22" ht="15" customHeight="1" x14ac:dyDescent="0.35">
      <c r="A14" s="182" t="s">
        <v>71</v>
      </c>
      <c r="B14" s="109">
        <f t="shared" si="0"/>
        <v>20784</v>
      </c>
      <c r="C14" s="109">
        <f t="shared" si="1"/>
        <v>6427</v>
      </c>
      <c r="D14" s="113">
        <f t="shared" ref="D14:Q14" si="4">SUM(D15:D32)</f>
        <v>3220</v>
      </c>
      <c r="E14" s="113">
        <f t="shared" si="4"/>
        <v>262</v>
      </c>
      <c r="F14" s="113">
        <f t="shared" si="4"/>
        <v>33</v>
      </c>
      <c r="G14" s="113">
        <f t="shared" si="4"/>
        <v>2610</v>
      </c>
      <c r="H14" s="113">
        <f t="shared" si="4"/>
        <v>44</v>
      </c>
      <c r="I14" s="113">
        <f t="shared" si="4"/>
        <v>258</v>
      </c>
      <c r="J14" s="109">
        <f t="shared" si="4"/>
        <v>14357</v>
      </c>
      <c r="K14" s="181">
        <f t="shared" si="4"/>
        <v>4903</v>
      </c>
      <c r="L14" s="181">
        <f t="shared" si="4"/>
        <v>1303</v>
      </c>
      <c r="M14" s="181">
        <f t="shared" si="4"/>
        <v>347</v>
      </c>
      <c r="N14" s="181">
        <f t="shared" si="4"/>
        <v>5116</v>
      </c>
      <c r="O14" s="181">
        <f t="shared" si="4"/>
        <v>1191</v>
      </c>
      <c r="P14" s="181">
        <f t="shared" si="4"/>
        <v>459</v>
      </c>
      <c r="Q14" s="181">
        <f t="shared" si="4"/>
        <v>1038</v>
      </c>
      <c r="R14" s="118"/>
    </row>
    <row r="15" spans="1:22" ht="12" customHeight="1" x14ac:dyDescent="0.35">
      <c r="A15" s="182" t="s">
        <v>72</v>
      </c>
      <c r="B15" s="109">
        <f t="shared" si="0"/>
        <v>739</v>
      </c>
      <c r="C15" s="109">
        <f t="shared" si="1"/>
        <v>160</v>
      </c>
      <c r="D15" s="113">
        <v>103</v>
      </c>
      <c r="E15" s="113">
        <v>0</v>
      </c>
      <c r="F15" s="113">
        <v>0</v>
      </c>
      <c r="G15" s="113">
        <v>53</v>
      </c>
      <c r="H15" s="113">
        <v>0</v>
      </c>
      <c r="I15" s="113">
        <v>4</v>
      </c>
      <c r="J15" s="109">
        <f t="shared" ref="J15:J32" si="5">SUM(K15:Q15)</f>
        <v>579</v>
      </c>
      <c r="K15" s="181">
        <v>257</v>
      </c>
      <c r="L15" s="181">
        <v>37</v>
      </c>
      <c r="M15" s="181">
        <v>0</v>
      </c>
      <c r="N15" s="181">
        <v>231</v>
      </c>
      <c r="O15" s="181">
        <v>28</v>
      </c>
      <c r="P15" s="181">
        <v>9</v>
      </c>
      <c r="Q15" s="181">
        <v>17</v>
      </c>
      <c r="R15" s="351"/>
    </row>
    <row r="16" spans="1:22" ht="12" customHeight="1" x14ac:dyDescent="0.35">
      <c r="A16" s="182" t="s">
        <v>73</v>
      </c>
      <c r="B16" s="109">
        <f t="shared" si="0"/>
        <v>5142</v>
      </c>
      <c r="C16" s="109">
        <f t="shared" si="1"/>
        <v>1750</v>
      </c>
      <c r="D16" s="113">
        <v>840</v>
      </c>
      <c r="E16" s="113">
        <v>105</v>
      </c>
      <c r="F16" s="113">
        <v>9</v>
      </c>
      <c r="G16" s="113">
        <v>704</v>
      </c>
      <c r="H16" s="113">
        <v>23</v>
      </c>
      <c r="I16" s="113">
        <v>69</v>
      </c>
      <c r="J16" s="109">
        <f t="shared" si="5"/>
        <v>3392</v>
      </c>
      <c r="K16" s="181">
        <v>1030</v>
      </c>
      <c r="L16" s="181">
        <v>380</v>
      </c>
      <c r="M16" s="181">
        <v>65</v>
      </c>
      <c r="N16" s="181">
        <v>1104</v>
      </c>
      <c r="O16" s="181">
        <v>339</v>
      </c>
      <c r="P16" s="181">
        <v>105</v>
      </c>
      <c r="Q16" s="181">
        <v>369</v>
      </c>
      <c r="R16" s="351"/>
    </row>
    <row r="17" spans="1:18" ht="12" customHeight="1" x14ac:dyDescent="0.35">
      <c r="A17" s="182" t="s">
        <v>74</v>
      </c>
      <c r="B17" s="109">
        <f t="shared" si="0"/>
        <v>883</v>
      </c>
      <c r="C17" s="109">
        <f t="shared" si="1"/>
        <v>266</v>
      </c>
      <c r="D17" s="113">
        <v>154</v>
      </c>
      <c r="E17" s="113">
        <v>0</v>
      </c>
      <c r="F17" s="113">
        <v>0</v>
      </c>
      <c r="G17" s="113">
        <v>98</v>
      </c>
      <c r="H17" s="113">
        <v>0</v>
      </c>
      <c r="I17" s="113">
        <v>14</v>
      </c>
      <c r="J17" s="109">
        <f t="shared" si="5"/>
        <v>617</v>
      </c>
      <c r="K17" s="181">
        <v>252</v>
      </c>
      <c r="L17" s="181">
        <v>38</v>
      </c>
      <c r="M17" s="181">
        <v>11</v>
      </c>
      <c r="N17" s="181">
        <v>220</v>
      </c>
      <c r="O17" s="181">
        <v>30</v>
      </c>
      <c r="P17" s="181">
        <v>16</v>
      </c>
      <c r="Q17" s="181">
        <v>50</v>
      </c>
      <c r="R17" s="351"/>
    </row>
    <row r="18" spans="1:18" ht="12" customHeight="1" x14ac:dyDescent="0.35">
      <c r="A18" s="182" t="s">
        <v>75</v>
      </c>
      <c r="B18" s="109">
        <f t="shared" si="0"/>
        <v>1266</v>
      </c>
      <c r="C18" s="109">
        <f t="shared" si="1"/>
        <v>417</v>
      </c>
      <c r="D18" s="113">
        <v>216</v>
      </c>
      <c r="E18" s="113">
        <v>19</v>
      </c>
      <c r="F18" s="113">
        <v>0</v>
      </c>
      <c r="G18" s="113">
        <v>178</v>
      </c>
      <c r="H18" s="113">
        <v>2</v>
      </c>
      <c r="I18" s="113">
        <v>2</v>
      </c>
      <c r="J18" s="109">
        <f t="shared" si="5"/>
        <v>849</v>
      </c>
      <c r="K18" s="181">
        <v>223</v>
      </c>
      <c r="L18" s="181">
        <v>113</v>
      </c>
      <c r="M18" s="181">
        <v>27</v>
      </c>
      <c r="N18" s="181">
        <v>242</v>
      </c>
      <c r="O18" s="181">
        <v>108</v>
      </c>
      <c r="P18" s="181">
        <v>53</v>
      </c>
      <c r="Q18" s="181">
        <v>83</v>
      </c>
      <c r="R18" s="351"/>
    </row>
    <row r="19" spans="1:18" ht="12" customHeight="1" x14ac:dyDescent="0.35">
      <c r="A19" s="182" t="s">
        <v>76</v>
      </c>
      <c r="B19" s="109">
        <f t="shared" si="0"/>
        <v>593</v>
      </c>
      <c r="C19" s="109">
        <f t="shared" si="1"/>
        <v>208</v>
      </c>
      <c r="D19" s="113">
        <v>99</v>
      </c>
      <c r="E19" s="113">
        <v>0</v>
      </c>
      <c r="F19" s="113">
        <v>0</v>
      </c>
      <c r="G19" s="113">
        <v>108</v>
      </c>
      <c r="H19" s="113">
        <v>0</v>
      </c>
      <c r="I19" s="113">
        <v>1</v>
      </c>
      <c r="J19" s="109">
        <f t="shared" si="5"/>
        <v>385</v>
      </c>
      <c r="K19" s="181">
        <v>127</v>
      </c>
      <c r="L19" s="181">
        <v>42</v>
      </c>
      <c r="M19" s="181">
        <v>27</v>
      </c>
      <c r="N19" s="181">
        <v>126</v>
      </c>
      <c r="O19" s="181">
        <v>34</v>
      </c>
      <c r="P19" s="181">
        <v>7</v>
      </c>
      <c r="Q19" s="181">
        <v>22</v>
      </c>
      <c r="R19" s="351"/>
    </row>
    <row r="20" spans="1:18" ht="12" customHeight="1" x14ac:dyDescent="0.35">
      <c r="A20" s="182" t="s">
        <v>77</v>
      </c>
      <c r="B20" s="109">
        <f t="shared" si="0"/>
        <v>306</v>
      </c>
      <c r="C20" s="109">
        <f t="shared" si="1"/>
        <v>81</v>
      </c>
      <c r="D20" s="113">
        <v>36</v>
      </c>
      <c r="E20" s="113">
        <v>0</v>
      </c>
      <c r="F20" s="113">
        <v>0</v>
      </c>
      <c r="G20" s="113">
        <v>45</v>
      </c>
      <c r="H20" s="113">
        <v>0</v>
      </c>
      <c r="I20" s="113">
        <v>0</v>
      </c>
      <c r="J20" s="109">
        <f t="shared" si="5"/>
        <v>225</v>
      </c>
      <c r="K20" s="181">
        <v>56</v>
      </c>
      <c r="L20" s="181">
        <v>19</v>
      </c>
      <c r="M20" s="181">
        <v>20</v>
      </c>
      <c r="N20" s="181">
        <v>92</v>
      </c>
      <c r="O20" s="181">
        <v>13</v>
      </c>
      <c r="P20" s="181">
        <v>16</v>
      </c>
      <c r="Q20" s="181">
        <v>9</v>
      </c>
      <c r="R20" s="351"/>
    </row>
    <row r="21" spans="1:18" ht="12" customHeight="1" x14ac:dyDescent="0.35">
      <c r="A21" s="182" t="s">
        <v>78</v>
      </c>
      <c r="B21" s="109">
        <f t="shared" si="0"/>
        <v>719</v>
      </c>
      <c r="C21" s="109">
        <f t="shared" si="1"/>
        <v>170</v>
      </c>
      <c r="D21" s="113">
        <v>88</v>
      </c>
      <c r="E21" s="113">
        <v>0</v>
      </c>
      <c r="F21" s="113">
        <v>0</v>
      </c>
      <c r="G21" s="113">
        <v>82</v>
      </c>
      <c r="H21" s="113">
        <v>0</v>
      </c>
      <c r="I21" s="113">
        <v>0</v>
      </c>
      <c r="J21" s="109">
        <f t="shared" si="5"/>
        <v>549</v>
      </c>
      <c r="K21" s="181">
        <v>189</v>
      </c>
      <c r="L21" s="181">
        <v>53</v>
      </c>
      <c r="M21" s="181">
        <v>9</v>
      </c>
      <c r="N21" s="181">
        <v>212</v>
      </c>
      <c r="O21" s="181">
        <v>41</v>
      </c>
      <c r="P21" s="181">
        <v>21</v>
      </c>
      <c r="Q21" s="181">
        <v>24</v>
      </c>
      <c r="R21" s="351"/>
    </row>
    <row r="22" spans="1:18" ht="12" customHeight="1" x14ac:dyDescent="0.35">
      <c r="A22" s="182" t="s">
        <v>79</v>
      </c>
      <c r="B22" s="109">
        <f t="shared" si="0"/>
        <v>639</v>
      </c>
      <c r="C22" s="109">
        <f t="shared" si="1"/>
        <v>147</v>
      </c>
      <c r="D22" s="113">
        <v>101</v>
      </c>
      <c r="E22" s="113">
        <v>0</v>
      </c>
      <c r="F22" s="113">
        <v>0</v>
      </c>
      <c r="G22" s="113">
        <v>46</v>
      </c>
      <c r="H22" s="113">
        <v>0</v>
      </c>
      <c r="I22" s="113">
        <v>0</v>
      </c>
      <c r="J22" s="109">
        <f t="shared" si="5"/>
        <v>492</v>
      </c>
      <c r="K22" s="181">
        <v>205</v>
      </c>
      <c r="L22" s="181">
        <v>48</v>
      </c>
      <c r="M22" s="181">
        <v>15</v>
      </c>
      <c r="N22" s="181">
        <v>162</v>
      </c>
      <c r="O22" s="181">
        <v>34</v>
      </c>
      <c r="P22" s="181">
        <v>15</v>
      </c>
      <c r="Q22" s="181">
        <v>13</v>
      </c>
      <c r="R22" s="351"/>
    </row>
    <row r="23" spans="1:18" ht="12" customHeight="1" x14ac:dyDescent="0.35">
      <c r="A23" s="182" t="s">
        <v>80</v>
      </c>
      <c r="B23" s="109">
        <f t="shared" si="0"/>
        <v>2258</v>
      </c>
      <c r="C23" s="109">
        <f t="shared" si="1"/>
        <v>757</v>
      </c>
      <c r="D23" s="113">
        <v>343</v>
      </c>
      <c r="E23" s="113">
        <v>67</v>
      </c>
      <c r="F23" s="113">
        <v>7</v>
      </c>
      <c r="G23" s="113">
        <v>262</v>
      </c>
      <c r="H23" s="113">
        <v>19</v>
      </c>
      <c r="I23" s="113">
        <v>59</v>
      </c>
      <c r="J23" s="109">
        <f t="shared" si="5"/>
        <v>1501</v>
      </c>
      <c r="K23" s="181">
        <v>508</v>
      </c>
      <c r="L23" s="181">
        <v>150</v>
      </c>
      <c r="M23" s="181">
        <v>29</v>
      </c>
      <c r="N23" s="181">
        <v>506</v>
      </c>
      <c r="O23" s="181">
        <v>125</v>
      </c>
      <c r="P23" s="181">
        <v>41</v>
      </c>
      <c r="Q23" s="181">
        <v>142</v>
      </c>
      <c r="R23" s="351"/>
    </row>
    <row r="24" spans="1:18" ht="12" customHeight="1" x14ac:dyDescent="0.35">
      <c r="A24" s="182" t="s">
        <v>81</v>
      </c>
      <c r="B24" s="109">
        <f t="shared" si="0"/>
        <v>1067</v>
      </c>
      <c r="C24" s="109">
        <f t="shared" si="1"/>
        <v>309</v>
      </c>
      <c r="D24" s="113">
        <v>131</v>
      </c>
      <c r="E24" s="113">
        <v>21</v>
      </c>
      <c r="F24" s="113">
        <v>11</v>
      </c>
      <c r="G24" s="113">
        <v>142</v>
      </c>
      <c r="H24" s="113">
        <v>0</v>
      </c>
      <c r="I24" s="113">
        <v>4</v>
      </c>
      <c r="J24" s="109">
        <f t="shared" si="5"/>
        <v>758</v>
      </c>
      <c r="K24" s="181">
        <v>245</v>
      </c>
      <c r="L24" s="181">
        <v>52</v>
      </c>
      <c r="M24" s="181">
        <v>36</v>
      </c>
      <c r="N24" s="181">
        <v>311</v>
      </c>
      <c r="O24" s="181">
        <v>49</v>
      </c>
      <c r="P24" s="181">
        <v>24</v>
      </c>
      <c r="Q24" s="181">
        <v>41</v>
      </c>
      <c r="R24" s="351"/>
    </row>
    <row r="25" spans="1:18" ht="12" customHeight="1" x14ac:dyDescent="0.35">
      <c r="A25" s="182" t="s">
        <v>82</v>
      </c>
      <c r="B25" s="109">
        <f t="shared" si="0"/>
        <v>555</v>
      </c>
      <c r="C25" s="109">
        <f t="shared" si="1"/>
        <v>231</v>
      </c>
      <c r="D25" s="113">
        <v>101</v>
      </c>
      <c r="E25" s="113">
        <v>11</v>
      </c>
      <c r="F25" s="113">
        <v>0</v>
      </c>
      <c r="G25" s="113">
        <v>93</v>
      </c>
      <c r="H25" s="113">
        <v>0</v>
      </c>
      <c r="I25" s="113">
        <v>26</v>
      </c>
      <c r="J25" s="109">
        <f t="shared" si="5"/>
        <v>324</v>
      </c>
      <c r="K25" s="181">
        <v>107</v>
      </c>
      <c r="L25" s="181">
        <v>22</v>
      </c>
      <c r="M25" s="181">
        <v>5</v>
      </c>
      <c r="N25" s="181">
        <v>134</v>
      </c>
      <c r="O25" s="181">
        <v>31</v>
      </c>
      <c r="P25" s="181">
        <v>5</v>
      </c>
      <c r="Q25" s="181">
        <v>20</v>
      </c>
      <c r="R25" s="351"/>
    </row>
    <row r="26" spans="1:18" ht="12" customHeight="1" x14ac:dyDescent="0.35">
      <c r="A26" s="182" t="s">
        <v>83</v>
      </c>
      <c r="B26" s="109">
        <f t="shared" si="0"/>
        <v>1138</v>
      </c>
      <c r="C26" s="109">
        <f t="shared" si="1"/>
        <v>245</v>
      </c>
      <c r="D26" s="113">
        <v>145</v>
      </c>
      <c r="E26" s="113">
        <v>0</v>
      </c>
      <c r="F26" s="113">
        <v>0</v>
      </c>
      <c r="G26" s="113">
        <v>91</v>
      </c>
      <c r="H26" s="113">
        <v>0</v>
      </c>
      <c r="I26" s="113">
        <v>9</v>
      </c>
      <c r="J26" s="109">
        <f t="shared" si="5"/>
        <v>893</v>
      </c>
      <c r="K26" s="181">
        <v>383</v>
      </c>
      <c r="L26" s="181">
        <v>80</v>
      </c>
      <c r="M26" s="181">
        <v>24</v>
      </c>
      <c r="N26" s="181">
        <v>299</v>
      </c>
      <c r="O26" s="181">
        <v>51</v>
      </c>
      <c r="P26" s="181">
        <v>22</v>
      </c>
      <c r="Q26" s="181">
        <v>34</v>
      </c>
      <c r="R26" s="351"/>
    </row>
    <row r="27" spans="1:18" ht="12" customHeight="1" x14ac:dyDescent="0.35">
      <c r="A27" s="182" t="s">
        <v>84</v>
      </c>
      <c r="B27" s="109">
        <f t="shared" si="0"/>
        <v>858</v>
      </c>
      <c r="C27" s="109">
        <f t="shared" si="1"/>
        <v>253</v>
      </c>
      <c r="D27" s="113">
        <v>148</v>
      </c>
      <c r="E27" s="113">
        <v>0</v>
      </c>
      <c r="F27" s="113">
        <v>0</v>
      </c>
      <c r="G27" s="113">
        <v>105</v>
      </c>
      <c r="H27" s="113">
        <v>0</v>
      </c>
      <c r="I27" s="113">
        <v>0</v>
      </c>
      <c r="J27" s="109">
        <f t="shared" si="5"/>
        <v>605</v>
      </c>
      <c r="K27" s="181">
        <v>205</v>
      </c>
      <c r="L27" s="181">
        <v>45</v>
      </c>
      <c r="M27" s="181">
        <v>9</v>
      </c>
      <c r="N27" s="181">
        <v>229</v>
      </c>
      <c r="O27" s="181">
        <v>51</v>
      </c>
      <c r="P27" s="181">
        <v>22</v>
      </c>
      <c r="Q27" s="181">
        <v>44</v>
      </c>
      <c r="R27" s="351"/>
    </row>
    <row r="28" spans="1:18" ht="12" customHeight="1" x14ac:dyDescent="0.35">
      <c r="A28" s="182" t="s">
        <v>184</v>
      </c>
      <c r="B28" s="109">
        <f t="shared" si="0"/>
        <v>1371</v>
      </c>
      <c r="C28" s="109">
        <f t="shared" si="1"/>
        <v>321</v>
      </c>
      <c r="D28" s="113">
        <v>154</v>
      </c>
      <c r="E28" s="113">
        <v>11</v>
      </c>
      <c r="F28" s="113">
        <v>6</v>
      </c>
      <c r="G28" s="113">
        <v>136</v>
      </c>
      <c r="H28" s="113">
        <v>0</v>
      </c>
      <c r="I28" s="113">
        <v>14</v>
      </c>
      <c r="J28" s="109">
        <f t="shared" si="5"/>
        <v>1050</v>
      </c>
      <c r="K28" s="181">
        <v>403</v>
      </c>
      <c r="L28" s="181">
        <v>60</v>
      </c>
      <c r="M28" s="181">
        <v>12</v>
      </c>
      <c r="N28" s="181">
        <v>430</v>
      </c>
      <c r="O28" s="181">
        <v>66</v>
      </c>
      <c r="P28" s="181">
        <v>29</v>
      </c>
      <c r="Q28" s="181">
        <v>50</v>
      </c>
      <c r="R28" s="351"/>
    </row>
    <row r="29" spans="1:18" ht="12" customHeight="1" x14ac:dyDescent="0.35">
      <c r="A29" s="182" t="s">
        <v>86</v>
      </c>
      <c r="B29" s="109">
        <f t="shared" si="0"/>
        <v>1047</v>
      </c>
      <c r="C29" s="109">
        <f t="shared" si="1"/>
        <v>469</v>
      </c>
      <c r="D29" s="113">
        <v>211</v>
      </c>
      <c r="E29" s="113">
        <v>8</v>
      </c>
      <c r="F29" s="113">
        <v>0</v>
      </c>
      <c r="G29" s="113">
        <v>204</v>
      </c>
      <c r="H29" s="113">
        <v>0</v>
      </c>
      <c r="I29" s="113">
        <v>46</v>
      </c>
      <c r="J29" s="109">
        <f t="shared" si="5"/>
        <v>578</v>
      </c>
      <c r="K29" s="181">
        <v>181</v>
      </c>
      <c r="L29" s="181">
        <v>27</v>
      </c>
      <c r="M29" s="181">
        <v>10</v>
      </c>
      <c r="N29" s="181">
        <v>239</v>
      </c>
      <c r="O29" s="181">
        <v>64</v>
      </c>
      <c r="P29" s="181">
        <v>23</v>
      </c>
      <c r="Q29" s="181">
        <v>34</v>
      </c>
      <c r="R29" s="351"/>
    </row>
    <row r="30" spans="1:18" ht="12" customHeight="1" x14ac:dyDescent="0.35">
      <c r="A30" s="182" t="s">
        <v>87</v>
      </c>
      <c r="B30" s="109">
        <f t="shared" si="0"/>
        <v>877</v>
      </c>
      <c r="C30" s="109">
        <f t="shared" si="1"/>
        <v>344</v>
      </c>
      <c r="D30" s="113">
        <v>190</v>
      </c>
      <c r="E30" s="113">
        <v>20</v>
      </c>
      <c r="F30" s="113">
        <v>0</v>
      </c>
      <c r="G30" s="113">
        <v>124</v>
      </c>
      <c r="H30" s="113">
        <v>0</v>
      </c>
      <c r="I30" s="113">
        <v>10</v>
      </c>
      <c r="J30" s="109">
        <f t="shared" si="5"/>
        <v>533</v>
      </c>
      <c r="K30" s="181">
        <v>157</v>
      </c>
      <c r="L30" s="181">
        <v>45</v>
      </c>
      <c r="M30" s="181">
        <v>25</v>
      </c>
      <c r="N30" s="181">
        <v>197</v>
      </c>
      <c r="O30" s="181">
        <v>46</v>
      </c>
      <c r="P30" s="181">
        <v>25</v>
      </c>
      <c r="Q30" s="181">
        <v>38</v>
      </c>
      <c r="R30" s="351"/>
    </row>
    <row r="31" spans="1:18" ht="12" customHeight="1" x14ac:dyDescent="0.35">
      <c r="A31" s="182" t="s">
        <v>88</v>
      </c>
      <c r="B31" s="109">
        <f t="shared" si="0"/>
        <v>888</v>
      </c>
      <c r="C31" s="109">
        <f t="shared" si="1"/>
        <v>186</v>
      </c>
      <c r="D31" s="113">
        <v>96</v>
      </c>
      <c r="E31" s="113">
        <v>0</v>
      </c>
      <c r="F31" s="113">
        <v>0</v>
      </c>
      <c r="G31" s="113">
        <v>90</v>
      </c>
      <c r="H31" s="113">
        <v>0</v>
      </c>
      <c r="I31" s="113">
        <v>0</v>
      </c>
      <c r="J31" s="109">
        <f t="shared" si="5"/>
        <v>702</v>
      </c>
      <c r="K31" s="181">
        <v>243</v>
      </c>
      <c r="L31" s="181">
        <v>60</v>
      </c>
      <c r="M31" s="181">
        <v>17</v>
      </c>
      <c r="N31" s="181">
        <v>258</v>
      </c>
      <c r="O31" s="181">
        <v>64</v>
      </c>
      <c r="P31" s="181">
        <v>22</v>
      </c>
      <c r="Q31" s="181">
        <v>38</v>
      </c>
      <c r="R31" s="351"/>
    </row>
    <row r="32" spans="1:18" ht="12" customHeight="1" x14ac:dyDescent="0.35">
      <c r="A32" s="182" t="s">
        <v>89</v>
      </c>
      <c r="B32" s="109">
        <f t="shared" si="0"/>
        <v>438</v>
      </c>
      <c r="C32" s="109">
        <f t="shared" si="1"/>
        <v>113</v>
      </c>
      <c r="D32" s="113">
        <v>64</v>
      </c>
      <c r="E32" s="113">
        <v>0</v>
      </c>
      <c r="F32" s="113">
        <v>0</v>
      </c>
      <c r="G32" s="113">
        <v>49</v>
      </c>
      <c r="H32" s="113">
        <v>0</v>
      </c>
      <c r="I32" s="113">
        <v>0</v>
      </c>
      <c r="J32" s="109">
        <f t="shared" si="5"/>
        <v>325</v>
      </c>
      <c r="K32" s="181">
        <v>132</v>
      </c>
      <c r="L32" s="181">
        <v>32</v>
      </c>
      <c r="M32" s="181">
        <v>6</v>
      </c>
      <c r="N32" s="181">
        <v>124</v>
      </c>
      <c r="O32" s="181">
        <v>17</v>
      </c>
      <c r="P32" s="181">
        <v>4</v>
      </c>
      <c r="Q32" s="181">
        <v>10</v>
      </c>
      <c r="R32" s="351"/>
    </row>
    <row r="33" spans="1:18" ht="12" customHeight="1" x14ac:dyDescent="0.35">
      <c r="A33" s="116" t="s">
        <v>2019</v>
      </c>
      <c r="B33" s="344"/>
      <c r="C33" s="268"/>
      <c r="D33" s="345"/>
      <c r="E33" s="345"/>
      <c r="F33" s="345"/>
      <c r="G33" s="345"/>
      <c r="H33" s="345"/>
      <c r="I33" s="349"/>
      <c r="J33" s="344"/>
      <c r="K33" s="268"/>
      <c r="L33" s="268"/>
      <c r="M33" s="268"/>
      <c r="N33" s="268"/>
      <c r="O33" s="268"/>
      <c r="P33" s="268"/>
      <c r="Q33" s="268"/>
      <c r="R33" s="351"/>
    </row>
    <row r="34" spans="1:18" ht="12" customHeight="1" x14ac:dyDescent="0.35">
      <c r="B34" s="68"/>
      <c r="G34" s="105"/>
      <c r="H34" s="105"/>
      <c r="I34" s="105"/>
    </row>
    <row r="35" spans="1:18" ht="12" customHeight="1" x14ac:dyDescent="0.35"/>
    <row r="36" spans="1:18" ht="12" customHeight="1" x14ac:dyDescent="0.35">
      <c r="A36" s="116"/>
      <c r="C36" s="116"/>
      <c r="P36" s="116"/>
    </row>
    <row r="37" spans="1:18" ht="12" customHeight="1" x14ac:dyDescent="0.35">
      <c r="A37" s="116"/>
      <c r="C37" s="116"/>
      <c r="P37" s="116"/>
    </row>
    <row r="38" spans="1:18" ht="12" customHeight="1" x14ac:dyDescent="0.35">
      <c r="A38" s="116"/>
      <c r="C38" s="116"/>
      <c r="P38" s="116"/>
    </row>
    <row r="39" spans="1:18" ht="12" customHeight="1" x14ac:dyDescent="0.35">
      <c r="A39" s="116"/>
      <c r="B39" s="169"/>
      <c r="C39" s="116"/>
      <c r="D39" s="169"/>
      <c r="E39" s="169"/>
      <c r="F39" s="169"/>
      <c r="G39" s="169"/>
      <c r="H39" s="169"/>
      <c r="I39" s="169"/>
      <c r="J39" s="169"/>
      <c r="K39" s="169"/>
      <c r="N39" s="169"/>
      <c r="P39" s="116"/>
    </row>
    <row r="40" spans="1:18" ht="12" customHeight="1" x14ac:dyDescent="0.35">
      <c r="A40" s="116"/>
      <c r="C40" s="116"/>
      <c r="P40" s="116"/>
    </row>
  </sheetData>
  <mergeCells count="21">
    <mergeCell ref="A7:A11"/>
    <mergeCell ref="B7:B11"/>
    <mergeCell ref="C7:C11"/>
    <mergeCell ref="D9:D11"/>
    <mergeCell ref="E9:E11"/>
    <mergeCell ref="P9:P11"/>
    <mergeCell ref="Q9:Q11"/>
    <mergeCell ref="D1:E2"/>
    <mergeCell ref="D7:I8"/>
    <mergeCell ref="K7:Q8"/>
    <mergeCell ref="C6:Q6"/>
    <mergeCell ref="F9:F11"/>
    <mergeCell ref="G9:G11"/>
    <mergeCell ref="H9:H11"/>
    <mergeCell ref="I9:I11"/>
    <mergeCell ref="J7:J11"/>
    <mergeCell ref="K9:K11"/>
    <mergeCell ref="L9:L11"/>
    <mergeCell ref="M9:M11"/>
    <mergeCell ref="N9:N11"/>
    <mergeCell ref="O9:O11"/>
  </mergeCells>
  <printOptions horizontalCentered="1"/>
  <pageMargins left="0" right="0" top="0.59027777777777801" bottom="0" header="0.51180555555555496" footer="0.51180555555555496"/>
  <pageSetup paperSize="9" firstPageNumber="0" orientation="landscape" useFirstPageNumber="1" horizontalDpi="300" verticalDpi="30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J50"/>
  <sheetViews>
    <sheetView showGridLines="0" showRowColHeaders="0" zoomScaleNormal="100" workbookViewId="0"/>
  </sheetViews>
  <sheetFormatPr baseColWidth="10" defaultColWidth="10.69140625" defaultRowHeight="21" x14ac:dyDescent="0.35"/>
  <cols>
    <col min="1" max="1" width="14.3046875" customWidth="1"/>
    <col min="2" max="2" width="7" customWidth="1"/>
    <col min="3" max="3" width="9.07421875" customWidth="1"/>
    <col min="4" max="4" width="7.69140625" customWidth="1"/>
    <col min="5" max="5" width="8.4609375" customWidth="1"/>
    <col min="6" max="6" width="7.69140625" customWidth="1"/>
    <col min="7" max="7" width="7.765625" customWidth="1"/>
    <col min="8" max="8" width="8.23046875" customWidth="1"/>
    <col min="9" max="9" width="7.69140625" customWidth="1"/>
    <col min="10" max="10" width="8.07421875" customWidth="1"/>
  </cols>
  <sheetData>
    <row r="1" spans="1:10" ht="19.5" customHeight="1" x14ac:dyDescent="0.35">
      <c r="A1" s="116" t="s">
        <v>2016</v>
      </c>
      <c r="D1" s="1385"/>
      <c r="E1" s="1300" t="s">
        <v>479</v>
      </c>
      <c r="F1" s="1300"/>
    </row>
    <row r="2" spans="1:10" ht="12" customHeight="1" x14ac:dyDescent="0.35">
      <c r="D2" s="1385"/>
      <c r="E2" s="1300"/>
      <c r="F2" s="1300"/>
    </row>
    <row r="3" spans="1:10" ht="13.5" customHeight="1" x14ac:dyDescent="0.35">
      <c r="A3" s="103" t="s">
        <v>563</v>
      </c>
      <c r="B3" s="191"/>
    </row>
    <row r="4" spans="1:10" x14ac:dyDescent="0.35">
      <c r="B4" s="191"/>
    </row>
    <row r="5" spans="1:10" ht="41.25" customHeight="1" x14ac:dyDescent="0.35">
      <c r="A5" s="1481" t="s">
        <v>2039</v>
      </c>
      <c r="B5" s="1481"/>
      <c r="C5" s="1481"/>
      <c r="D5" s="1481"/>
      <c r="E5" s="1481"/>
      <c r="F5" s="1481"/>
      <c r="G5" s="1481"/>
      <c r="H5" s="1481"/>
      <c r="I5" s="1481"/>
      <c r="J5" s="1481"/>
    </row>
    <row r="6" spans="1:10" ht="27" customHeight="1" x14ac:dyDescent="0.35">
      <c r="A6" s="1479" t="s">
        <v>60</v>
      </c>
      <c r="B6" s="1480" t="s">
        <v>61</v>
      </c>
      <c r="C6" s="1479" t="s">
        <v>654</v>
      </c>
      <c r="D6" s="1479"/>
      <c r="E6" s="1479"/>
      <c r="F6" s="1479"/>
      <c r="G6" s="1479"/>
      <c r="H6" s="1479"/>
      <c r="I6" s="1479"/>
      <c r="J6" s="339" t="s">
        <v>655</v>
      </c>
    </row>
    <row r="7" spans="1:10" ht="36.75" customHeight="1" x14ac:dyDescent="0.35">
      <c r="A7" s="1479"/>
      <c r="B7" s="1480"/>
      <c r="C7" s="271" t="s">
        <v>647</v>
      </c>
      <c r="D7" s="271" t="s">
        <v>648</v>
      </c>
      <c r="E7" s="271" t="s">
        <v>649</v>
      </c>
      <c r="F7" s="271" t="s">
        <v>650</v>
      </c>
      <c r="G7" s="271" t="s">
        <v>651</v>
      </c>
      <c r="H7" s="271" t="s">
        <v>652</v>
      </c>
      <c r="I7" s="271" t="s">
        <v>653</v>
      </c>
      <c r="J7" s="340" t="s">
        <v>656</v>
      </c>
    </row>
    <row r="8" spans="1:10" x14ac:dyDescent="0.35">
      <c r="A8" s="333" t="s">
        <v>61</v>
      </c>
      <c r="B8" s="334">
        <f t="shared" ref="B8:B28" si="0">SUM(C8:J8)</f>
        <v>4392</v>
      </c>
      <c r="C8" s="335">
        <f t="shared" ref="C8:J8" si="1">C9+C10</f>
        <v>948</v>
      </c>
      <c r="D8" s="335">
        <f t="shared" si="1"/>
        <v>771</v>
      </c>
      <c r="E8" s="335">
        <f t="shared" si="1"/>
        <v>134</v>
      </c>
      <c r="F8" s="335">
        <f t="shared" si="1"/>
        <v>1184</v>
      </c>
      <c r="G8" s="335">
        <f t="shared" si="1"/>
        <v>845</v>
      </c>
      <c r="H8" s="335">
        <f t="shared" si="1"/>
        <v>253</v>
      </c>
      <c r="I8" s="335">
        <f t="shared" si="1"/>
        <v>257</v>
      </c>
      <c r="J8" s="335">
        <f t="shared" si="1"/>
        <v>0</v>
      </c>
    </row>
    <row r="9" spans="1:10" x14ac:dyDescent="0.35">
      <c r="A9" s="274" t="s">
        <v>70</v>
      </c>
      <c r="B9" s="334">
        <f t="shared" si="0"/>
        <v>3421</v>
      </c>
      <c r="C9" s="336">
        <v>719</v>
      </c>
      <c r="D9" s="336">
        <v>620</v>
      </c>
      <c r="E9" s="336">
        <v>103</v>
      </c>
      <c r="F9" s="336">
        <v>868</v>
      </c>
      <c r="G9" s="336">
        <v>676</v>
      </c>
      <c r="H9" s="336">
        <v>199</v>
      </c>
      <c r="I9" s="336">
        <v>236</v>
      </c>
      <c r="J9" s="336">
        <v>0</v>
      </c>
    </row>
    <row r="10" spans="1:10" x14ac:dyDescent="0.35">
      <c r="A10" s="274" t="s">
        <v>71</v>
      </c>
      <c r="B10" s="334">
        <f t="shared" si="0"/>
        <v>971</v>
      </c>
      <c r="C10" s="337">
        <f t="shared" ref="C10:J10" si="2">SUM(C11:C28)</f>
        <v>229</v>
      </c>
      <c r="D10" s="337">
        <f t="shared" si="2"/>
        <v>151</v>
      </c>
      <c r="E10" s="337">
        <f t="shared" si="2"/>
        <v>31</v>
      </c>
      <c r="F10" s="337">
        <f t="shared" si="2"/>
        <v>316</v>
      </c>
      <c r="G10" s="337">
        <f t="shared" si="2"/>
        <v>169</v>
      </c>
      <c r="H10" s="337">
        <f t="shared" si="2"/>
        <v>54</v>
      </c>
      <c r="I10" s="337">
        <f t="shared" si="2"/>
        <v>21</v>
      </c>
      <c r="J10" s="337">
        <f t="shared" si="2"/>
        <v>0</v>
      </c>
    </row>
    <row r="11" spans="1:10" ht="15.75" customHeight="1" x14ac:dyDescent="0.35">
      <c r="A11" s="274" t="s">
        <v>72</v>
      </c>
      <c r="B11" s="334">
        <f t="shared" si="0"/>
        <v>10</v>
      </c>
      <c r="C11" s="337">
        <v>2</v>
      </c>
      <c r="D11" s="337">
        <v>2</v>
      </c>
      <c r="E11" s="337">
        <v>0</v>
      </c>
      <c r="F11" s="337">
        <v>3</v>
      </c>
      <c r="G11" s="337">
        <v>3</v>
      </c>
      <c r="H11" s="337">
        <v>0</v>
      </c>
      <c r="I11" s="337">
        <v>0</v>
      </c>
      <c r="J11" s="337">
        <v>0</v>
      </c>
    </row>
    <row r="12" spans="1:10" ht="15.75" customHeight="1" x14ac:dyDescent="0.35">
      <c r="A12" s="274" t="s">
        <v>73</v>
      </c>
      <c r="B12" s="334">
        <f t="shared" si="0"/>
        <v>306</v>
      </c>
      <c r="C12" s="337">
        <v>68</v>
      </c>
      <c r="D12" s="337">
        <v>48</v>
      </c>
      <c r="E12" s="337">
        <v>18</v>
      </c>
      <c r="F12" s="337">
        <v>88</v>
      </c>
      <c r="G12" s="337">
        <v>51</v>
      </c>
      <c r="H12" s="337">
        <v>22</v>
      </c>
      <c r="I12" s="337">
        <v>11</v>
      </c>
      <c r="J12" s="337">
        <v>0</v>
      </c>
    </row>
    <row r="13" spans="1:10" ht="15.75" customHeight="1" x14ac:dyDescent="0.35">
      <c r="A13" s="274" t="s">
        <v>74</v>
      </c>
      <c r="B13" s="334">
        <f t="shared" si="0"/>
        <v>51</v>
      </c>
      <c r="C13" s="337">
        <v>5</v>
      </c>
      <c r="D13" s="337">
        <v>0</v>
      </c>
      <c r="E13" s="337">
        <v>0</v>
      </c>
      <c r="F13" s="337">
        <v>25</v>
      </c>
      <c r="G13" s="337">
        <v>19</v>
      </c>
      <c r="H13" s="337">
        <v>2</v>
      </c>
      <c r="I13" s="337">
        <v>0</v>
      </c>
      <c r="J13" s="337">
        <v>0</v>
      </c>
    </row>
    <row r="14" spans="1:10" ht="15.75" customHeight="1" x14ac:dyDescent="0.35">
      <c r="A14" s="274" t="s">
        <v>75</v>
      </c>
      <c r="B14" s="334">
        <f t="shared" si="0"/>
        <v>0</v>
      </c>
      <c r="C14" s="337">
        <v>0</v>
      </c>
      <c r="D14" s="337">
        <v>0</v>
      </c>
      <c r="E14" s="337">
        <v>0</v>
      </c>
      <c r="F14" s="337">
        <v>0</v>
      </c>
      <c r="G14" s="337">
        <v>0</v>
      </c>
      <c r="H14" s="337">
        <v>0</v>
      </c>
      <c r="I14" s="337">
        <v>0</v>
      </c>
      <c r="J14" s="337">
        <v>0</v>
      </c>
    </row>
    <row r="15" spans="1:10" ht="15.75" customHeight="1" x14ac:dyDescent="0.35">
      <c r="A15" s="274" t="s">
        <v>76</v>
      </c>
      <c r="B15" s="334">
        <f t="shared" si="0"/>
        <v>0</v>
      </c>
      <c r="C15" s="337">
        <v>0</v>
      </c>
      <c r="D15" s="337">
        <v>0</v>
      </c>
      <c r="E15" s="337">
        <v>0</v>
      </c>
      <c r="F15" s="337">
        <v>0</v>
      </c>
      <c r="G15" s="337">
        <v>0</v>
      </c>
      <c r="H15" s="337">
        <v>0</v>
      </c>
      <c r="I15" s="337">
        <v>0</v>
      </c>
      <c r="J15" s="337">
        <v>0</v>
      </c>
    </row>
    <row r="16" spans="1:10" ht="15.75" customHeight="1" x14ac:dyDescent="0.35">
      <c r="A16" s="274" t="s">
        <v>77</v>
      </c>
      <c r="B16" s="334">
        <f t="shared" si="0"/>
        <v>0</v>
      </c>
      <c r="C16" s="337">
        <v>0</v>
      </c>
      <c r="D16" s="337">
        <v>0</v>
      </c>
      <c r="E16" s="337">
        <v>0</v>
      </c>
      <c r="F16" s="337">
        <v>0</v>
      </c>
      <c r="G16" s="337">
        <v>0</v>
      </c>
      <c r="H16" s="337">
        <v>0</v>
      </c>
      <c r="I16" s="337">
        <v>0</v>
      </c>
      <c r="J16" s="337">
        <v>0</v>
      </c>
    </row>
    <row r="17" spans="1:10" ht="15.75" customHeight="1" x14ac:dyDescent="0.35">
      <c r="A17" s="274" t="s">
        <v>78</v>
      </c>
      <c r="B17" s="334">
        <f t="shared" si="0"/>
        <v>17</v>
      </c>
      <c r="C17" s="337">
        <v>4</v>
      </c>
      <c r="D17" s="337">
        <v>2</v>
      </c>
      <c r="E17" s="337">
        <v>0</v>
      </c>
      <c r="F17" s="337">
        <v>3</v>
      </c>
      <c r="G17" s="337">
        <v>6</v>
      </c>
      <c r="H17" s="337">
        <v>2</v>
      </c>
      <c r="I17" s="337">
        <v>0</v>
      </c>
      <c r="J17" s="337">
        <v>0</v>
      </c>
    </row>
    <row r="18" spans="1:10" ht="15.75" customHeight="1" x14ac:dyDescent="0.35">
      <c r="A18" s="274" t="s">
        <v>79</v>
      </c>
      <c r="B18" s="334">
        <f t="shared" si="0"/>
        <v>0</v>
      </c>
      <c r="C18" s="337">
        <v>0</v>
      </c>
      <c r="D18" s="337">
        <v>0</v>
      </c>
      <c r="E18" s="337">
        <v>0</v>
      </c>
      <c r="F18" s="337">
        <v>0</v>
      </c>
      <c r="G18" s="337">
        <v>0</v>
      </c>
      <c r="H18" s="337">
        <v>0</v>
      </c>
      <c r="I18" s="337">
        <v>0</v>
      </c>
      <c r="J18" s="337">
        <v>0</v>
      </c>
    </row>
    <row r="19" spans="1:10" ht="15.75" customHeight="1" x14ac:dyDescent="0.35">
      <c r="A19" s="274" t="s">
        <v>80</v>
      </c>
      <c r="B19" s="334">
        <f t="shared" si="0"/>
        <v>374</v>
      </c>
      <c r="C19" s="337">
        <v>99</v>
      </c>
      <c r="D19" s="337">
        <v>70</v>
      </c>
      <c r="E19" s="337">
        <v>10</v>
      </c>
      <c r="F19" s="337">
        <v>118</v>
      </c>
      <c r="G19" s="337">
        <v>47</v>
      </c>
      <c r="H19" s="337">
        <v>20</v>
      </c>
      <c r="I19" s="337">
        <v>10</v>
      </c>
      <c r="J19" s="337">
        <v>0</v>
      </c>
    </row>
    <row r="20" spans="1:10" ht="15.75" customHeight="1" x14ac:dyDescent="0.35">
      <c r="A20" s="274" t="s">
        <v>81</v>
      </c>
      <c r="B20" s="334">
        <f t="shared" si="0"/>
        <v>66</v>
      </c>
      <c r="C20" s="337">
        <v>17</v>
      </c>
      <c r="D20" s="337">
        <v>8</v>
      </c>
      <c r="E20" s="337">
        <v>0</v>
      </c>
      <c r="F20" s="337">
        <v>27</v>
      </c>
      <c r="G20" s="337">
        <v>14</v>
      </c>
      <c r="H20" s="337">
        <v>0</v>
      </c>
      <c r="I20" s="337">
        <v>0</v>
      </c>
      <c r="J20" s="337">
        <v>0</v>
      </c>
    </row>
    <row r="21" spans="1:10" ht="15.75" customHeight="1" x14ac:dyDescent="0.35">
      <c r="A21" s="274" t="s">
        <v>82</v>
      </c>
      <c r="B21" s="334">
        <f t="shared" si="0"/>
        <v>11</v>
      </c>
      <c r="C21" s="337">
        <v>4</v>
      </c>
      <c r="D21" s="337">
        <v>3</v>
      </c>
      <c r="E21" s="337">
        <v>0</v>
      </c>
      <c r="F21" s="337">
        <v>2</v>
      </c>
      <c r="G21" s="337">
        <v>2</v>
      </c>
      <c r="H21" s="337">
        <v>0</v>
      </c>
      <c r="I21" s="337">
        <v>0</v>
      </c>
      <c r="J21" s="337">
        <v>0</v>
      </c>
    </row>
    <row r="22" spans="1:10" ht="15.75" customHeight="1" x14ac:dyDescent="0.35">
      <c r="A22" s="274" t="s">
        <v>83</v>
      </c>
      <c r="B22" s="334">
        <f t="shared" si="0"/>
        <v>16</v>
      </c>
      <c r="C22" s="337">
        <v>4</v>
      </c>
      <c r="D22" s="337">
        <v>3</v>
      </c>
      <c r="E22" s="337">
        <v>0</v>
      </c>
      <c r="F22" s="337">
        <v>6</v>
      </c>
      <c r="G22" s="337">
        <v>3</v>
      </c>
      <c r="H22" s="337">
        <v>0</v>
      </c>
      <c r="I22" s="337">
        <v>0</v>
      </c>
      <c r="J22" s="337">
        <v>0</v>
      </c>
    </row>
    <row r="23" spans="1:10" ht="15.75" customHeight="1" x14ac:dyDescent="0.35">
      <c r="A23" s="274" t="s">
        <v>84</v>
      </c>
      <c r="B23" s="334">
        <f t="shared" si="0"/>
        <v>0</v>
      </c>
      <c r="C23" s="337">
        <v>0</v>
      </c>
      <c r="D23" s="337">
        <v>0</v>
      </c>
      <c r="E23" s="337">
        <v>0</v>
      </c>
      <c r="F23" s="337">
        <v>0</v>
      </c>
      <c r="G23" s="337">
        <v>0</v>
      </c>
      <c r="H23" s="337">
        <v>0</v>
      </c>
      <c r="I23" s="337">
        <v>0</v>
      </c>
      <c r="J23" s="337">
        <v>0</v>
      </c>
    </row>
    <row r="24" spans="1:10" ht="15.75" customHeight="1" x14ac:dyDescent="0.35">
      <c r="A24" s="274" t="s">
        <v>184</v>
      </c>
      <c r="B24" s="334">
        <f t="shared" si="0"/>
        <v>65</v>
      </c>
      <c r="C24" s="337">
        <v>14</v>
      </c>
      <c r="D24" s="337">
        <v>8</v>
      </c>
      <c r="E24" s="337">
        <v>3</v>
      </c>
      <c r="F24" s="337">
        <v>24</v>
      </c>
      <c r="G24" s="337">
        <v>12</v>
      </c>
      <c r="H24" s="337">
        <v>4</v>
      </c>
      <c r="I24" s="337">
        <v>0</v>
      </c>
      <c r="J24" s="337">
        <v>0</v>
      </c>
    </row>
    <row r="25" spans="1:10" ht="15.75" customHeight="1" x14ac:dyDescent="0.35">
      <c r="A25" s="274" t="s">
        <v>86</v>
      </c>
      <c r="B25" s="334">
        <f t="shared" si="0"/>
        <v>22</v>
      </c>
      <c r="C25" s="337">
        <v>9</v>
      </c>
      <c r="D25" s="337">
        <v>3</v>
      </c>
      <c r="E25" s="337">
        <v>0</v>
      </c>
      <c r="F25" s="337">
        <v>3</v>
      </c>
      <c r="G25" s="337">
        <v>5</v>
      </c>
      <c r="H25" s="337">
        <v>2</v>
      </c>
      <c r="I25" s="337">
        <v>0</v>
      </c>
      <c r="J25" s="337">
        <v>0</v>
      </c>
    </row>
    <row r="26" spans="1:10" ht="15.75" customHeight="1" x14ac:dyDescent="0.35">
      <c r="A26" s="274" t="s">
        <v>87</v>
      </c>
      <c r="B26" s="334">
        <f t="shared" si="0"/>
        <v>0</v>
      </c>
      <c r="C26" s="337">
        <v>0</v>
      </c>
      <c r="D26" s="337">
        <v>0</v>
      </c>
      <c r="E26" s="337">
        <v>0</v>
      </c>
      <c r="F26" s="337">
        <v>0</v>
      </c>
      <c r="G26" s="337">
        <v>0</v>
      </c>
      <c r="H26" s="337">
        <v>0</v>
      </c>
      <c r="I26" s="337">
        <v>0</v>
      </c>
      <c r="J26" s="337">
        <v>0</v>
      </c>
    </row>
    <row r="27" spans="1:10" ht="15.75" customHeight="1" x14ac:dyDescent="0.35">
      <c r="A27" s="274" t="s">
        <v>88</v>
      </c>
      <c r="B27" s="334">
        <f t="shared" si="0"/>
        <v>33</v>
      </c>
      <c r="C27" s="337">
        <v>3</v>
      </c>
      <c r="D27" s="337">
        <v>4</v>
      </c>
      <c r="E27" s="337">
        <v>0</v>
      </c>
      <c r="F27" s="337">
        <v>17</v>
      </c>
      <c r="G27" s="337">
        <v>7</v>
      </c>
      <c r="H27" s="337">
        <v>2</v>
      </c>
      <c r="I27" s="337">
        <v>0</v>
      </c>
      <c r="J27" s="337">
        <v>0</v>
      </c>
    </row>
    <row r="28" spans="1:10" ht="15.75" customHeight="1" x14ac:dyDescent="0.35">
      <c r="A28" s="274" t="s">
        <v>89</v>
      </c>
      <c r="B28" s="334">
        <f t="shared" si="0"/>
        <v>0</v>
      </c>
      <c r="C28" s="337">
        <v>0</v>
      </c>
      <c r="D28" s="337">
        <v>0</v>
      </c>
      <c r="E28" s="337">
        <v>0</v>
      </c>
      <c r="F28" s="337">
        <v>0</v>
      </c>
      <c r="G28" s="337">
        <v>0</v>
      </c>
      <c r="H28" s="337">
        <v>0</v>
      </c>
      <c r="I28" s="337">
        <v>0</v>
      </c>
      <c r="J28" s="337">
        <v>0</v>
      </c>
    </row>
    <row r="29" spans="1:10" x14ac:dyDescent="0.35">
      <c r="A29" s="161" t="s">
        <v>2040</v>
      </c>
      <c r="B29" s="69"/>
      <c r="C29" s="161"/>
      <c r="D29" s="338"/>
      <c r="E29" s="161"/>
      <c r="F29" s="69"/>
      <c r="G29" s="69"/>
      <c r="H29" s="69"/>
    </row>
    <row r="30" spans="1:10" ht="12.6" customHeight="1" x14ac:dyDescent="0.35">
      <c r="A30" s="1482" t="s">
        <v>657</v>
      </c>
      <c r="B30" s="1482"/>
      <c r="C30" s="1482"/>
      <c r="D30" s="1482"/>
      <c r="E30" s="1482"/>
      <c r="F30" s="1482"/>
      <c r="G30" s="69"/>
      <c r="H30" s="69"/>
    </row>
    <row r="31" spans="1:10" x14ac:dyDescent="0.35">
      <c r="A31" s="1478"/>
      <c r="B31" s="1478"/>
      <c r="C31" s="1478"/>
      <c r="D31" s="1478"/>
      <c r="E31" s="1478"/>
      <c r="F31" s="1478"/>
      <c r="G31" s="69"/>
      <c r="H31" s="69"/>
    </row>
    <row r="32" spans="1:10" x14ac:dyDescent="0.35">
      <c r="A32" s="116"/>
      <c r="B32" s="68"/>
      <c r="C32" s="116"/>
    </row>
    <row r="33" spans="1:5" x14ac:dyDescent="0.35">
      <c r="A33" s="116"/>
      <c r="B33" s="68"/>
      <c r="C33" s="116"/>
    </row>
    <row r="34" spans="1:5" x14ac:dyDescent="0.35">
      <c r="A34" s="116"/>
      <c r="B34" s="68"/>
    </row>
    <row r="35" spans="1:5" x14ac:dyDescent="0.35">
      <c r="A35" s="116"/>
      <c r="B35" s="68"/>
    </row>
    <row r="36" spans="1:5" x14ac:dyDescent="0.35">
      <c r="A36" s="116"/>
      <c r="B36" s="68"/>
    </row>
    <row r="37" spans="1:5" x14ac:dyDescent="0.35">
      <c r="A37" s="116"/>
      <c r="B37" s="68"/>
    </row>
    <row r="38" spans="1:5" x14ac:dyDescent="0.35">
      <c r="A38" s="116"/>
      <c r="C38" s="169"/>
      <c r="D38" s="118"/>
      <c r="E38" s="169"/>
    </row>
    <row r="39" spans="1:5" x14ac:dyDescent="0.35">
      <c r="B39" s="169"/>
      <c r="C39" s="169"/>
      <c r="D39" s="118"/>
      <c r="E39" s="169"/>
    </row>
    <row r="40" spans="1:5" x14ac:dyDescent="0.35">
      <c r="C40" s="169"/>
      <c r="D40" s="118"/>
      <c r="E40" s="169"/>
    </row>
    <row r="41" spans="1:5" x14ac:dyDescent="0.35">
      <c r="B41" s="118"/>
      <c r="C41" s="169"/>
      <c r="D41" s="118"/>
      <c r="E41" s="169"/>
    </row>
    <row r="42" spans="1:5" x14ac:dyDescent="0.35">
      <c r="B42" s="118"/>
      <c r="C42" s="169"/>
      <c r="D42" s="118"/>
      <c r="E42" s="169"/>
    </row>
    <row r="43" spans="1:5" x14ac:dyDescent="0.35">
      <c r="B43" s="118"/>
      <c r="C43" s="169"/>
      <c r="D43" s="118"/>
      <c r="E43" s="169"/>
    </row>
    <row r="44" spans="1:5" x14ac:dyDescent="0.35">
      <c r="B44" s="118"/>
      <c r="C44" s="169"/>
      <c r="D44" s="118"/>
      <c r="E44" s="169"/>
    </row>
    <row r="45" spans="1:5" x14ac:dyDescent="0.35">
      <c r="B45" s="118"/>
      <c r="C45" s="169"/>
      <c r="D45" s="118"/>
      <c r="E45" s="169"/>
    </row>
    <row r="46" spans="1:5" x14ac:dyDescent="0.35">
      <c r="B46" s="118"/>
      <c r="C46" s="169"/>
      <c r="D46" s="118"/>
      <c r="E46" s="169"/>
    </row>
    <row r="47" spans="1:5" x14ac:dyDescent="0.35">
      <c r="B47" s="118"/>
      <c r="C47" s="169"/>
      <c r="D47" s="118"/>
      <c r="E47" s="169"/>
    </row>
    <row r="48" spans="1:5" x14ac:dyDescent="0.35">
      <c r="B48" s="118"/>
      <c r="C48" s="169"/>
      <c r="D48" s="118"/>
      <c r="E48" s="169"/>
    </row>
    <row r="49" spans="2:5" x14ac:dyDescent="0.35">
      <c r="B49" s="118"/>
      <c r="C49" s="169"/>
      <c r="D49" s="118"/>
      <c r="E49" s="169"/>
    </row>
    <row r="50" spans="2:5" x14ac:dyDescent="0.35">
      <c r="B50" s="118"/>
      <c r="C50" s="169"/>
      <c r="D50" s="118"/>
      <c r="E50" s="169"/>
    </row>
  </sheetData>
  <mergeCells count="8">
    <mergeCell ref="A31:F31"/>
    <mergeCell ref="A6:A7"/>
    <mergeCell ref="B6:B7"/>
    <mergeCell ref="D1:D2"/>
    <mergeCell ref="E1:F2"/>
    <mergeCell ref="A5:J5"/>
    <mergeCell ref="C6:I6"/>
    <mergeCell ref="A30:F30"/>
  </mergeCells>
  <printOptions horizontalCentered="1"/>
  <pageMargins left="0" right="0" top="0.78749999999999998" bottom="0.98402777777777795" header="0.51180555555555496" footer="0.51180555555555496"/>
  <pageSetup paperSize="9" firstPageNumber="0" orientation="landscape" useFirstPageNumber="1" horizontalDpi="300" verticalDpi="300"/>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G34"/>
  <sheetViews>
    <sheetView showGridLines="0" showRowColHeaders="0" zoomScaleNormal="100" workbookViewId="0"/>
  </sheetViews>
  <sheetFormatPr baseColWidth="10" defaultColWidth="10.69140625" defaultRowHeight="21" x14ac:dyDescent="0.35"/>
  <cols>
    <col min="2" max="7" width="5.765625" customWidth="1"/>
  </cols>
  <sheetData>
    <row r="1" spans="1:7" x14ac:dyDescent="0.35">
      <c r="A1" s="116" t="s">
        <v>2016</v>
      </c>
      <c r="F1" s="1300" t="s">
        <v>479</v>
      </c>
      <c r="G1" s="1300"/>
    </row>
    <row r="2" spans="1:7" ht="9" customHeight="1" x14ac:dyDescent="0.35">
      <c r="F2" s="1300"/>
      <c r="G2" s="1300"/>
    </row>
    <row r="3" spans="1:7" x14ac:dyDescent="0.35">
      <c r="A3" s="137" t="s">
        <v>564</v>
      </c>
      <c r="B3" s="81"/>
      <c r="C3" s="71"/>
      <c r="D3" s="71"/>
      <c r="E3" s="71"/>
      <c r="F3" s="71"/>
    </row>
    <row r="4" spans="1:7" x14ac:dyDescent="0.35">
      <c r="A4" s="71"/>
      <c r="B4" s="81"/>
      <c r="C4" s="71"/>
      <c r="D4" s="71"/>
      <c r="E4" s="71"/>
      <c r="F4" s="71"/>
      <c r="G4" s="71"/>
    </row>
    <row r="5" spans="1:7" ht="26.25" customHeight="1" x14ac:dyDescent="0.35">
      <c r="A5" s="1393" t="s">
        <v>658</v>
      </c>
      <c r="B5" s="1393"/>
      <c r="C5" s="1393"/>
      <c r="D5" s="1393"/>
      <c r="E5" s="1393"/>
      <c r="F5" s="1393"/>
      <c r="G5" s="1393"/>
    </row>
    <row r="6" spans="1:7" x14ac:dyDescent="0.35">
      <c r="A6" s="138"/>
      <c r="B6" s="329"/>
      <c r="C6" s="330"/>
      <c r="D6" s="330"/>
      <c r="E6" s="330"/>
      <c r="F6" s="330"/>
      <c r="G6" s="330"/>
    </row>
    <row r="7" spans="1:7" ht="14.45" customHeight="1" x14ac:dyDescent="0.35">
      <c r="A7" s="1390" t="s">
        <v>60</v>
      </c>
      <c r="B7" s="1440" t="s">
        <v>333</v>
      </c>
      <c r="C7" s="1440"/>
      <c r="D7" s="1440"/>
      <c r="E7" s="1440"/>
      <c r="F7" s="1440"/>
      <c r="G7" s="1440"/>
    </row>
    <row r="8" spans="1:7" x14ac:dyDescent="0.35">
      <c r="A8" s="1390"/>
      <c r="B8" s="1441" t="s">
        <v>573</v>
      </c>
      <c r="C8" s="1441"/>
      <c r="D8" s="1441" t="s">
        <v>574</v>
      </c>
      <c r="E8" s="1441"/>
      <c r="F8" s="1441" t="s">
        <v>575</v>
      </c>
      <c r="G8" s="1441"/>
    </row>
    <row r="9" spans="1:7" x14ac:dyDescent="0.35">
      <c r="A9" s="1390"/>
      <c r="B9" s="1440" t="s">
        <v>111</v>
      </c>
      <c r="C9" s="1440"/>
      <c r="D9" s="1440"/>
      <c r="E9" s="1440"/>
      <c r="F9" s="1440"/>
      <c r="G9" s="1440"/>
    </row>
    <row r="10" spans="1:7" x14ac:dyDescent="0.35">
      <c r="A10" s="1390"/>
      <c r="B10" s="163" t="s">
        <v>370</v>
      </c>
      <c r="C10" s="163" t="s">
        <v>369</v>
      </c>
      <c r="D10" s="163" t="s">
        <v>370</v>
      </c>
      <c r="E10" s="163" t="s">
        <v>369</v>
      </c>
      <c r="F10" s="163" t="s">
        <v>370</v>
      </c>
      <c r="G10" s="163" t="s">
        <v>369</v>
      </c>
    </row>
    <row r="11" spans="1:7" x14ac:dyDescent="0.35">
      <c r="A11" s="74" t="s">
        <v>61</v>
      </c>
      <c r="B11" s="109">
        <f t="shared" ref="B11:G11" si="0">B12+B13</f>
        <v>3301</v>
      </c>
      <c r="C11" s="109">
        <f t="shared" si="0"/>
        <v>3113</v>
      </c>
      <c r="D11" s="109">
        <f t="shared" si="0"/>
        <v>2447</v>
      </c>
      <c r="E11" s="109">
        <f t="shared" si="0"/>
        <v>2395</v>
      </c>
      <c r="F11" s="109">
        <f t="shared" si="0"/>
        <v>2271</v>
      </c>
      <c r="G11" s="109">
        <f t="shared" si="0"/>
        <v>2121</v>
      </c>
    </row>
    <row r="12" spans="1:7" x14ac:dyDescent="0.35">
      <c r="A12" s="159" t="s">
        <v>70</v>
      </c>
      <c r="B12" s="331">
        <v>2281</v>
      </c>
      <c r="C12" s="331">
        <v>2143</v>
      </c>
      <c r="D12" s="111">
        <v>1861</v>
      </c>
      <c r="E12" s="331">
        <v>1810</v>
      </c>
      <c r="F12" s="331">
        <v>1764</v>
      </c>
      <c r="G12" s="331">
        <v>1657</v>
      </c>
    </row>
    <row r="13" spans="1:7" x14ac:dyDescent="0.35">
      <c r="A13" s="131" t="s">
        <v>71</v>
      </c>
      <c r="B13" s="332">
        <f t="shared" ref="B13:G13" si="1">SUM(B14:B31)</f>
        <v>1020</v>
      </c>
      <c r="C13" s="332">
        <f t="shared" si="1"/>
        <v>970</v>
      </c>
      <c r="D13" s="332">
        <f t="shared" si="1"/>
        <v>586</v>
      </c>
      <c r="E13" s="332">
        <f t="shared" si="1"/>
        <v>585</v>
      </c>
      <c r="F13" s="332">
        <f t="shared" si="1"/>
        <v>507</v>
      </c>
      <c r="G13" s="332">
        <f t="shared" si="1"/>
        <v>464</v>
      </c>
    </row>
    <row r="14" spans="1:7" x14ac:dyDescent="0.35">
      <c r="A14" s="131" t="s">
        <v>72</v>
      </c>
      <c r="B14" s="332">
        <v>7</v>
      </c>
      <c r="C14" s="332">
        <v>8</v>
      </c>
      <c r="D14" s="332">
        <v>8</v>
      </c>
      <c r="E14" s="332">
        <v>7</v>
      </c>
      <c r="F14" s="332">
        <v>7</v>
      </c>
      <c r="G14" s="332">
        <v>3</v>
      </c>
    </row>
    <row r="15" spans="1:7" x14ac:dyDescent="0.35">
      <c r="A15" s="131" t="s">
        <v>73</v>
      </c>
      <c r="B15" s="332">
        <v>338</v>
      </c>
      <c r="C15" s="332">
        <v>295</v>
      </c>
      <c r="D15" s="332">
        <v>170</v>
      </c>
      <c r="E15" s="332">
        <v>184</v>
      </c>
      <c r="F15" s="332">
        <v>153</v>
      </c>
      <c r="G15" s="332">
        <v>153</v>
      </c>
    </row>
    <row r="16" spans="1:7" x14ac:dyDescent="0.35">
      <c r="A16" s="131" t="s">
        <v>74</v>
      </c>
      <c r="B16" s="332">
        <v>49</v>
      </c>
      <c r="C16" s="332">
        <v>30</v>
      </c>
      <c r="D16" s="332">
        <v>27</v>
      </c>
      <c r="E16" s="332">
        <v>24</v>
      </c>
      <c r="F16" s="332">
        <v>28</v>
      </c>
      <c r="G16" s="332">
        <v>23</v>
      </c>
    </row>
    <row r="17" spans="1:7" x14ac:dyDescent="0.35">
      <c r="A17" s="131" t="s">
        <v>75</v>
      </c>
      <c r="B17" s="332">
        <v>4</v>
      </c>
      <c r="C17" s="332">
        <v>9</v>
      </c>
      <c r="D17" s="332">
        <v>0</v>
      </c>
      <c r="E17" s="332">
        <v>0</v>
      </c>
      <c r="F17" s="332">
        <v>0</v>
      </c>
      <c r="G17" s="332">
        <v>0</v>
      </c>
    </row>
    <row r="18" spans="1:7" x14ac:dyDescent="0.35">
      <c r="A18" s="131" t="s">
        <v>76</v>
      </c>
      <c r="B18" s="332">
        <v>22</v>
      </c>
      <c r="C18" s="332">
        <v>18</v>
      </c>
      <c r="D18" s="332">
        <v>0</v>
      </c>
      <c r="E18" s="332">
        <v>0</v>
      </c>
      <c r="F18" s="332">
        <v>0</v>
      </c>
      <c r="G18" s="332">
        <v>0</v>
      </c>
    </row>
    <row r="19" spans="1:7" x14ac:dyDescent="0.35">
      <c r="A19" s="131" t="s">
        <v>77</v>
      </c>
      <c r="B19" s="332">
        <v>17</v>
      </c>
      <c r="C19" s="332">
        <v>15</v>
      </c>
      <c r="D19" s="332">
        <v>0</v>
      </c>
      <c r="E19" s="332">
        <v>0</v>
      </c>
      <c r="F19" s="332">
        <v>0</v>
      </c>
      <c r="G19" s="332">
        <v>0</v>
      </c>
    </row>
    <row r="20" spans="1:7" x14ac:dyDescent="0.35">
      <c r="A20" s="131" t="s">
        <v>78</v>
      </c>
      <c r="B20" s="332">
        <v>23</v>
      </c>
      <c r="C20" s="332">
        <v>14</v>
      </c>
      <c r="D20" s="332">
        <v>13</v>
      </c>
      <c r="E20" s="332">
        <v>19</v>
      </c>
      <c r="F20" s="332">
        <v>8</v>
      </c>
      <c r="G20" s="332">
        <v>9</v>
      </c>
    </row>
    <row r="21" spans="1:7" x14ac:dyDescent="0.35">
      <c r="A21" s="131" t="s">
        <v>79</v>
      </c>
      <c r="B21" s="332">
        <v>0</v>
      </c>
      <c r="C21" s="332">
        <v>0</v>
      </c>
      <c r="D21" s="332">
        <v>0</v>
      </c>
      <c r="E21" s="332">
        <v>0</v>
      </c>
      <c r="F21" s="332">
        <v>0</v>
      </c>
      <c r="G21" s="332">
        <v>0</v>
      </c>
    </row>
    <row r="22" spans="1:7" x14ac:dyDescent="0.35">
      <c r="A22" s="131" t="s">
        <v>80</v>
      </c>
      <c r="B22" s="332">
        <v>236</v>
      </c>
      <c r="C22" s="332">
        <v>238</v>
      </c>
      <c r="D22" s="332">
        <v>180</v>
      </c>
      <c r="E22" s="332">
        <v>176</v>
      </c>
      <c r="F22" s="332">
        <v>198</v>
      </c>
      <c r="G22" s="332">
        <v>176</v>
      </c>
    </row>
    <row r="23" spans="1:7" x14ac:dyDescent="0.35">
      <c r="A23" s="131" t="s">
        <v>81</v>
      </c>
      <c r="B23" s="332">
        <v>76</v>
      </c>
      <c r="C23" s="332">
        <v>68</v>
      </c>
      <c r="D23" s="332">
        <v>45</v>
      </c>
      <c r="E23" s="332">
        <v>45</v>
      </c>
      <c r="F23" s="332">
        <v>29</v>
      </c>
      <c r="G23" s="332">
        <v>37</v>
      </c>
    </row>
    <row r="24" spans="1:7" x14ac:dyDescent="0.35">
      <c r="A24" s="131" t="s">
        <v>82</v>
      </c>
      <c r="B24" s="332">
        <v>22</v>
      </c>
      <c r="C24" s="332">
        <v>23</v>
      </c>
      <c r="D24" s="332">
        <v>13</v>
      </c>
      <c r="E24" s="332">
        <v>12</v>
      </c>
      <c r="F24" s="332">
        <v>8</v>
      </c>
      <c r="G24" s="332">
        <v>3</v>
      </c>
    </row>
    <row r="25" spans="1:7" x14ac:dyDescent="0.35">
      <c r="A25" s="131" t="s">
        <v>83</v>
      </c>
      <c r="B25" s="332">
        <v>19</v>
      </c>
      <c r="C25" s="332">
        <v>25</v>
      </c>
      <c r="D25" s="332">
        <v>12</v>
      </c>
      <c r="E25" s="332">
        <v>7</v>
      </c>
      <c r="F25" s="332">
        <v>8</v>
      </c>
      <c r="G25" s="332">
        <v>8</v>
      </c>
    </row>
    <row r="26" spans="1:7" x14ac:dyDescent="0.35">
      <c r="A26" s="131" t="s">
        <v>84</v>
      </c>
      <c r="B26" s="332">
        <v>12</v>
      </c>
      <c r="C26" s="332">
        <v>6</v>
      </c>
      <c r="D26" s="332">
        <v>0</v>
      </c>
      <c r="E26" s="332">
        <v>0</v>
      </c>
      <c r="F26" s="332">
        <v>0</v>
      </c>
      <c r="G26" s="332">
        <v>0</v>
      </c>
    </row>
    <row r="27" spans="1:7" x14ac:dyDescent="0.35">
      <c r="A27" s="131" t="s">
        <v>184</v>
      </c>
      <c r="B27" s="332">
        <v>90</v>
      </c>
      <c r="C27" s="332">
        <v>73</v>
      </c>
      <c r="D27" s="332">
        <v>42</v>
      </c>
      <c r="E27" s="332">
        <v>35</v>
      </c>
      <c r="F27" s="332">
        <v>38</v>
      </c>
      <c r="G27" s="332">
        <v>27</v>
      </c>
    </row>
    <row r="28" spans="1:7" x14ac:dyDescent="0.35">
      <c r="A28" s="131" t="s">
        <v>86</v>
      </c>
      <c r="B28" s="332">
        <v>38</v>
      </c>
      <c r="C28" s="332">
        <v>29</v>
      </c>
      <c r="D28" s="332">
        <v>23</v>
      </c>
      <c r="E28" s="332">
        <v>24</v>
      </c>
      <c r="F28" s="332">
        <v>9</v>
      </c>
      <c r="G28" s="332">
        <v>13</v>
      </c>
    </row>
    <row r="29" spans="1:7" x14ac:dyDescent="0.35">
      <c r="A29" s="131" t="s">
        <v>87</v>
      </c>
      <c r="B29" s="332">
        <v>9</v>
      </c>
      <c r="C29" s="332">
        <v>21</v>
      </c>
      <c r="D29" s="332">
        <v>0</v>
      </c>
      <c r="E29" s="332">
        <v>0</v>
      </c>
      <c r="F29" s="332">
        <v>0</v>
      </c>
      <c r="G29" s="332">
        <v>0</v>
      </c>
    </row>
    <row r="30" spans="1:7" x14ac:dyDescent="0.35">
      <c r="A30" s="131" t="s">
        <v>88</v>
      </c>
      <c r="B30" s="332">
        <v>51</v>
      </c>
      <c r="C30" s="332">
        <v>81</v>
      </c>
      <c r="D30" s="332">
        <v>53</v>
      </c>
      <c r="E30" s="332">
        <v>52</v>
      </c>
      <c r="F30" s="332">
        <v>21</v>
      </c>
      <c r="G30" s="332">
        <v>12</v>
      </c>
    </row>
    <row r="31" spans="1:7" x14ac:dyDescent="0.35">
      <c r="A31" s="131" t="s">
        <v>89</v>
      </c>
      <c r="B31" s="332">
        <v>7</v>
      </c>
      <c r="C31" s="332">
        <v>17</v>
      </c>
      <c r="D31" s="332">
        <v>0</v>
      </c>
      <c r="E31" s="332">
        <v>0</v>
      </c>
      <c r="F31" s="332">
        <v>0</v>
      </c>
      <c r="G31" s="332">
        <v>0</v>
      </c>
    </row>
    <row r="32" spans="1:7" x14ac:dyDescent="0.35">
      <c r="A32" s="27" t="s">
        <v>2019</v>
      </c>
    </row>
    <row r="34" spans="1:1" x14ac:dyDescent="0.35">
      <c r="A34" s="68"/>
    </row>
  </sheetData>
  <mergeCells count="8">
    <mergeCell ref="B9:G9"/>
    <mergeCell ref="A7:A10"/>
    <mergeCell ref="F1:G2"/>
    <mergeCell ref="A5:G5"/>
    <mergeCell ref="B7:G7"/>
    <mergeCell ref="B8:C8"/>
    <mergeCell ref="D8:E8"/>
    <mergeCell ref="F8:G8"/>
  </mergeCells>
  <pageMargins left="0.7" right="0.7" top="0.75" bottom="0.75" header="0.51180555555555496" footer="0.51180555555555496"/>
  <pageSetup paperSize="9" firstPageNumber="0" orientation="portrait" useFirstPageNumber="1" horizontalDpi="300" verticalDpi="300"/>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G32"/>
  <sheetViews>
    <sheetView showGridLines="0" showRowColHeaders="0" zoomScaleNormal="100" workbookViewId="0"/>
  </sheetViews>
  <sheetFormatPr baseColWidth="10" defaultColWidth="10.69140625" defaultRowHeight="21" x14ac:dyDescent="0.35"/>
  <cols>
    <col min="2" max="7" width="5.765625" customWidth="1"/>
  </cols>
  <sheetData>
    <row r="1" spans="1:7" x14ac:dyDescent="0.35">
      <c r="A1" s="116" t="s">
        <v>2016</v>
      </c>
    </row>
    <row r="2" spans="1:7" ht="6" customHeight="1" x14ac:dyDescent="0.35"/>
    <row r="3" spans="1:7" x14ac:dyDescent="0.35">
      <c r="A3" s="137" t="s">
        <v>565</v>
      </c>
      <c r="B3" s="81"/>
      <c r="C3" s="71"/>
      <c r="D3" s="1300" t="s">
        <v>479</v>
      </c>
      <c r="E3" s="1300"/>
      <c r="F3" s="71"/>
    </row>
    <row r="4" spans="1:7" x14ac:dyDescent="0.35">
      <c r="A4" s="71"/>
      <c r="B4" s="81"/>
      <c r="C4" s="71"/>
      <c r="D4" s="1300"/>
      <c r="E4" s="1300"/>
      <c r="F4" s="71"/>
      <c r="G4" s="71"/>
    </row>
    <row r="5" spans="1:7" ht="33.75" customHeight="1" x14ac:dyDescent="0.35">
      <c r="A5" s="1393" t="s">
        <v>659</v>
      </c>
      <c r="B5" s="1393"/>
      <c r="C5" s="1393"/>
      <c r="D5" s="1393"/>
      <c r="E5" s="1393"/>
      <c r="F5" s="1393"/>
      <c r="G5" s="1393"/>
    </row>
    <row r="6" spans="1:7" x14ac:dyDescent="0.35">
      <c r="A6" s="138"/>
      <c r="B6" s="329"/>
      <c r="C6" s="330"/>
      <c r="D6" s="330"/>
      <c r="E6" s="330"/>
      <c r="F6" s="330"/>
      <c r="G6" s="330"/>
    </row>
    <row r="7" spans="1:7" ht="14.45" customHeight="1" x14ac:dyDescent="0.35">
      <c r="A7" s="1390" t="s">
        <v>60</v>
      </c>
      <c r="B7" s="1440" t="s">
        <v>333</v>
      </c>
      <c r="C7" s="1440"/>
      <c r="D7" s="1440"/>
      <c r="E7" s="1440"/>
      <c r="F7" s="1440"/>
      <c r="G7" s="1440"/>
    </row>
    <row r="8" spans="1:7" x14ac:dyDescent="0.35">
      <c r="A8" s="1390"/>
      <c r="B8" s="1441" t="s">
        <v>573</v>
      </c>
      <c r="C8" s="1441"/>
      <c r="D8" s="1441" t="s">
        <v>574</v>
      </c>
      <c r="E8" s="1441"/>
      <c r="F8" s="1441" t="s">
        <v>575</v>
      </c>
      <c r="G8" s="1441"/>
    </row>
    <row r="9" spans="1:7" x14ac:dyDescent="0.35">
      <c r="A9" s="1390"/>
      <c r="B9" s="1440" t="s">
        <v>111</v>
      </c>
      <c r="C9" s="1440"/>
      <c r="D9" s="1440"/>
      <c r="E9" s="1440"/>
      <c r="F9" s="1440"/>
      <c r="G9" s="1440"/>
    </row>
    <row r="10" spans="1:7" x14ac:dyDescent="0.35">
      <c r="A10" s="1390"/>
      <c r="B10" s="163" t="s">
        <v>540</v>
      </c>
      <c r="C10" s="163" t="s">
        <v>541</v>
      </c>
      <c r="D10" s="163" t="s">
        <v>540</v>
      </c>
      <c r="E10" s="163" t="s">
        <v>541</v>
      </c>
      <c r="F10" s="163" t="s">
        <v>540</v>
      </c>
      <c r="G10" s="163" t="s">
        <v>541</v>
      </c>
    </row>
    <row r="11" spans="1:7" x14ac:dyDescent="0.35">
      <c r="A11" s="74" t="s">
        <v>61</v>
      </c>
      <c r="B11" s="109">
        <f t="shared" ref="B11:G11" si="0">B12+B13</f>
        <v>23404</v>
      </c>
      <c r="C11" s="109">
        <f t="shared" si="0"/>
        <v>17287</v>
      </c>
      <c r="D11" s="109">
        <f t="shared" si="0"/>
        <v>24283</v>
      </c>
      <c r="E11" s="109">
        <f t="shared" si="0"/>
        <v>15864</v>
      </c>
      <c r="F11" s="109">
        <f t="shared" si="0"/>
        <v>19233</v>
      </c>
      <c r="G11" s="109">
        <f t="shared" si="0"/>
        <v>12057</v>
      </c>
    </row>
    <row r="12" spans="1:7" x14ac:dyDescent="0.35">
      <c r="A12" s="159" t="s">
        <v>70</v>
      </c>
      <c r="B12" s="331">
        <v>7293</v>
      </c>
      <c r="C12" s="331">
        <v>5661</v>
      </c>
      <c r="D12" s="111">
        <v>7970</v>
      </c>
      <c r="E12" s="331">
        <v>5483</v>
      </c>
      <c r="F12" s="331">
        <v>6314</v>
      </c>
      <c r="G12" s="331">
        <v>4192</v>
      </c>
    </row>
    <row r="13" spans="1:7" x14ac:dyDescent="0.35">
      <c r="A13" s="131" t="s">
        <v>71</v>
      </c>
      <c r="B13" s="332">
        <f t="shared" ref="B13:G13" si="1">SUM(B14:B31)</f>
        <v>16111</v>
      </c>
      <c r="C13" s="332">
        <f t="shared" si="1"/>
        <v>11626</v>
      </c>
      <c r="D13" s="332">
        <f t="shared" si="1"/>
        <v>16313</v>
      </c>
      <c r="E13" s="332">
        <f t="shared" si="1"/>
        <v>10381</v>
      </c>
      <c r="F13" s="332">
        <f t="shared" si="1"/>
        <v>12919</v>
      </c>
      <c r="G13" s="332">
        <f t="shared" si="1"/>
        <v>7865</v>
      </c>
    </row>
    <row r="14" spans="1:7" x14ac:dyDescent="0.35">
      <c r="A14" s="131" t="s">
        <v>72</v>
      </c>
      <c r="B14" s="332">
        <v>600</v>
      </c>
      <c r="C14" s="332">
        <v>469</v>
      </c>
      <c r="D14" s="332">
        <v>608</v>
      </c>
      <c r="E14" s="332">
        <v>383</v>
      </c>
      <c r="F14" s="332">
        <v>458</v>
      </c>
      <c r="G14" s="332">
        <v>281</v>
      </c>
    </row>
    <row r="15" spans="1:7" x14ac:dyDescent="0.35">
      <c r="A15" s="131" t="s">
        <v>73</v>
      </c>
      <c r="B15" s="332">
        <v>4058</v>
      </c>
      <c r="C15" s="332">
        <v>3159</v>
      </c>
      <c r="D15" s="332">
        <v>4118</v>
      </c>
      <c r="E15" s="332">
        <v>2734</v>
      </c>
      <c r="F15" s="332">
        <v>3150</v>
      </c>
      <c r="G15" s="332">
        <v>1992</v>
      </c>
    </row>
    <row r="16" spans="1:7" x14ac:dyDescent="0.35">
      <c r="A16" s="131" t="s">
        <v>74</v>
      </c>
      <c r="B16" s="332">
        <v>736</v>
      </c>
      <c r="C16" s="332">
        <v>516</v>
      </c>
      <c r="D16" s="332">
        <v>654</v>
      </c>
      <c r="E16" s="332">
        <v>449</v>
      </c>
      <c r="F16" s="332">
        <v>544</v>
      </c>
      <c r="G16" s="332">
        <v>339</v>
      </c>
    </row>
    <row r="17" spans="1:7" x14ac:dyDescent="0.35">
      <c r="A17" s="131" t="s">
        <v>75</v>
      </c>
      <c r="B17" s="332">
        <v>1034</v>
      </c>
      <c r="C17" s="332">
        <v>700</v>
      </c>
      <c r="D17" s="332">
        <v>985</v>
      </c>
      <c r="E17" s="332">
        <v>567</v>
      </c>
      <c r="F17" s="332">
        <v>766</v>
      </c>
      <c r="G17" s="332">
        <v>500</v>
      </c>
    </row>
    <row r="18" spans="1:7" x14ac:dyDescent="0.35">
      <c r="A18" s="131" t="s">
        <v>76</v>
      </c>
      <c r="B18" s="332">
        <v>550</v>
      </c>
      <c r="C18" s="332">
        <v>329</v>
      </c>
      <c r="D18" s="332">
        <v>465</v>
      </c>
      <c r="E18" s="332">
        <v>268</v>
      </c>
      <c r="F18" s="332">
        <v>369</v>
      </c>
      <c r="G18" s="332">
        <v>224</v>
      </c>
    </row>
    <row r="19" spans="1:7" x14ac:dyDescent="0.35">
      <c r="A19" s="131" t="s">
        <v>77</v>
      </c>
      <c r="B19" s="332">
        <v>220</v>
      </c>
      <c r="C19" s="332">
        <v>148</v>
      </c>
      <c r="D19" s="332">
        <v>202</v>
      </c>
      <c r="E19" s="332">
        <v>129</v>
      </c>
      <c r="F19" s="332">
        <v>216</v>
      </c>
      <c r="G19" s="332">
        <v>90</v>
      </c>
    </row>
    <row r="20" spans="1:7" x14ac:dyDescent="0.35">
      <c r="A20" s="131" t="s">
        <v>78</v>
      </c>
      <c r="B20" s="332">
        <v>483</v>
      </c>
      <c r="C20" s="332">
        <v>347</v>
      </c>
      <c r="D20" s="332">
        <v>470</v>
      </c>
      <c r="E20" s="332">
        <v>359</v>
      </c>
      <c r="F20" s="332">
        <v>444</v>
      </c>
      <c r="G20" s="332">
        <v>275</v>
      </c>
    </row>
    <row r="21" spans="1:7" x14ac:dyDescent="0.35">
      <c r="A21" s="131" t="s">
        <v>79</v>
      </c>
      <c r="B21" s="332">
        <v>427</v>
      </c>
      <c r="C21" s="332">
        <v>331</v>
      </c>
      <c r="D21" s="332">
        <v>493</v>
      </c>
      <c r="E21" s="332">
        <v>350</v>
      </c>
      <c r="F21" s="332">
        <v>371</v>
      </c>
      <c r="G21" s="332">
        <v>268</v>
      </c>
    </row>
    <row r="22" spans="1:7" x14ac:dyDescent="0.35">
      <c r="A22" s="131" t="s">
        <v>80</v>
      </c>
      <c r="B22" s="332">
        <v>1490</v>
      </c>
      <c r="C22" s="332">
        <v>1070</v>
      </c>
      <c r="D22" s="332">
        <v>1673</v>
      </c>
      <c r="E22" s="332">
        <v>1066</v>
      </c>
      <c r="F22" s="332">
        <v>1337</v>
      </c>
      <c r="G22" s="332">
        <v>921</v>
      </c>
    </row>
    <row r="23" spans="1:7" x14ac:dyDescent="0.35">
      <c r="A23" s="131" t="s">
        <v>81</v>
      </c>
      <c r="B23" s="332">
        <v>774</v>
      </c>
      <c r="C23" s="332">
        <v>563</v>
      </c>
      <c r="D23" s="332">
        <v>870</v>
      </c>
      <c r="E23" s="332">
        <v>449</v>
      </c>
      <c r="F23" s="332">
        <v>729</v>
      </c>
      <c r="G23" s="332">
        <v>338</v>
      </c>
    </row>
    <row r="24" spans="1:7" x14ac:dyDescent="0.35">
      <c r="A24" s="131" t="s">
        <v>82</v>
      </c>
      <c r="B24" s="332">
        <v>481</v>
      </c>
      <c r="C24" s="332">
        <v>293</v>
      </c>
      <c r="D24" s="332">
        <v>444</v>
      </c>
      <c r="E24" s="332">
        <v>294</v>
      </c>
      <c r="F24" s="332">
        <v>372</v>
      </c>
      <c r="G24" s="332">
        <v>183</v>
      </c>
    </row>
    <row r="25" spans="1:7" x14ac:dyDescent="0.35">
      <c r="A25" s="131" t="s">
        <v>83</v>
      </c>
      <c r="B25" s="332">
        <v>903</v>
      </c>
      <c r="C25" s="332">
        <v>657</v>
      </c>
      <c r="D25" s="332">
        <v>863</v>
      </c>
      <c r="E25" s="332">
        <v>564</v>
      </c>
      <c r="F25" s="332">
        <v>691</v>
      </c>
      <c r="G25" s="332">
        <v>447</v>
      </c>
    </row>
    <row r="26" spans="1:7" x14ac:dyDescent="0.35">
      <c r="A26" s="131" t="s">
        <v>84</v>
      </c>
      <c r="B26" s="332">
        <v>673</v>
      </c>
      <c r="C26" s="332">
        <v>568</v>
      </c>
      <c r="D26" s="332">
        <v>718</v>
      </c>
      <c r="E26" s="332">
        <v>497</v>
      </c>
      <c r="F26" s="332">
        <v>489</v>
      </c>
      <c r="G26" s="332">
        <v>369</v>
      </c>
    </row>
    <row r="27" spans="1:7" x14ac:dyDescent="0.35">
      <c r="A27" s="131" t="s">
        <v>184</v>
      </c>
      <c r="B27" s="332">
        <v>824</v>
      </c>
      <c r="C27" s="332">
        <v>625</v>
      </c>
      <c r="D27" s="332">
        <v>931</v>
      </c>
      <c r="E27" s="332">
        <v>599</v>
      </c>
      <c r="F27" s="332">
        <v>910</v>
      </c>
      <c r="G27" s="332">
        <v>461</v>
      </c>
    </row>
    <row r="28" spans="1:7" x14ac:dyDescent="0.35">
      <c r="A28" s="131" t="s">
        <v>86</v>
      </c>
      <c r="B28" s="332">
        <v>944</v>
      </c>
      <c r="C28" s="332">
        <v>628</v>
      </c>
      <c r="D28" s="332">
        <v>1040</v>
      </c>
      <c r="E28" s="332">
        <v>599</v>
      </c>
      <c r="F28" s="332">
        <v>650</v>
      </c>
      <c r="G28" s="332">
        <v>397</v>
      </c>
    </row>
    <row r="29" spans="1:7" x14ac:dyDescent="0.35">
      <c r="A29" s="131" t="s">
        <v>87</v>
      </c>
      <c r="B29" s="332">
        <v>633</v>
      </c>
      <c r="C29" s="332">
        <v>381</v>
      </c>
      <c r="D29" s="332">
        <v>728</v>
      </c>
      <c r="E29" s="332">
        <v>389</v>
      </c>
      <c r="F29" s="332">
        <v>604</v>
      </c>
      <c r="G29" s="332">
        <v>273</v>
      </c>
    </row>
    <row r="30" spans="1:7" x14ac:dyDescent="0.35">
      <c r="A30" s="131" t="s">
        <v>88</v>
      </c>
      <c r="B30" s="332">
        <v>802</v>
      </c>
      <c r="C30" s="332">
        <v>538</v>
      </c>
      <c r="D30" s="332">
        <v>649</v>
      </c>
      <c r="E30" s="332">
        <v>438</v>
      </c>
      <c r="F30" s="332">
        <v>538</v>
      </c>
      <c r="G30" s="332">
        <v>350</v>
      </c>
    </row>
    <row r="31" spans="1:7" x14ac:dyDescent="0.35">
      <c r="A31" s="131" t="s">
        <v>89</v>
      </c>
      <c r="B31" s="332">
        <v>479</v>
      </c>
      <c r="C31" s="332">
        <v>304</v>
      </c>
      <c r="D31" s="332">
        <v>402</v>
      </c>
      <c r="E31" s="332">
        <v>247</v>
      </c>
      <c r="F31" s="332">
        <v>281</v>
      </c>
      <c r="G31" s="332">
        <v>157</v>
      </c>
    </row>
    <row r="32" spans="1:7" x14ac:dyDescent="0.35">
      <c r="A32" s="27" t="s">
        <v>2019</v>
      </c>
    </row>
  </sheetData>
  <mergeCells count="8">
    <mergeCell ref="B9:G9"/>
    <mergeCell ref="A7:A10"/>
    <mergeCell ref="D3:E4"/>
    <mergeCell ref="A5:G5"/>
    <mergeCell ref="B7:G7"/>
    <mergeCell ref="B8:C8"/>
    <mergeCell ref="D8:E8"/>
    <mergeCell ref="F8:G8"/>
  </mergeCells>
  <pageMargins left="0.7" right="0.7" top="0.75" bottom="0.75" header="0.51180555555555496" footer="0.51180555555555496"/>
  <pageSetup paperSize="9" firstPageNumber="0" orientation="portrait" useFirstPageNumber="1"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CC36"/>
  <sheetViews>
    <sheetView showGridLines="0" showRowColHeaders="0" zoomScale="80" zoomScaleNormal="80" workbookViewId="0">
      <selection activeCell="O32" sqref="O32"/>
    </sheetView>
  </sheetViews>
  <sheetFormatPr baseColWidth="10" defaultColWidth="9.53515625" defaultRowHeight="21" x14ac:dyDescent="0.35"/>
  <cols>
    <col min="1" max="1" width="10.23046875" customWidth="1"/>
    <col min="2" max="2" width="6.07421875" customWidth="1"/>
    <col min="3" max="6" width="5.07421875" customWidth="1"/>
    <col min="7" max="7" width="0.765625" customWidth="1"/>
    <col min="8" max="8" width="4.61328125" customWidth="1"/>
    <col min="9" max="10" width="5.07421875" customWidth="1"/>
    <col min="11" max="11" width="4.4609375" customWidth="1"/>
    <col min="12" max="12" width="0.4609375" customWidth="1"/>
    <col min="13" max="16" width="5.07421875" customWidth="1"/>
    <col min="17" max="17" width="0.53515625" customWidth="1"/>
    <col min="18" max="21" width="5.07421875" customWidth="1"/>
    <col min="22" max="22" width="0.53515625" customWidth="1"/>
    <col min="23" max="26" width="5.07421875" customWidth="1"/>
    <col min="27" max="27" width="0.53515625" customWidth="1"/>
    <col min="28" max="31" width="5.07421875" customWidth="1"/>
    <col min="32" max="32" width="0.53515625" customWidth="1"/>
    <col min="33" max="36" width="5.07421875" customWidth="1"/>
    <col min="37" max="37" width="0.4609375" customWidth="1"/>
    <col min="38" max="41" width="5.07421875" customWidth="1"/>
    <col min="42" max="42" width="0.53515625" customWidth="1"/>
    <col min="43" max="46" width="5.07421875" customWidth="1"/>
    <col min="47" max="47" width="0.765625" customWidth="1"/>
    <col min="48" max="51" width="5.07421875" customWidth="1"/>
    <col min="52" max="52" width="0.765625" customWidth="1"/>
    <col min="53" max="56" width="5.07421875" customWidth="1"/>
    <col min="57" max="57" width="1.23046875" customWidth="1"/>
    <col min="58" max="61" width="5.07421875" customWidth="1"/>
    <col min="62" max="62" width="0.69140625" customWidth="1"/>
    <col min="63" max="66" width="5.07421875" customWidth="1"/>
    <col min="67" max="67" width="0.69140625" customWidth="1"/>
    <col min="68" max="68" width="4.07421875" customWidth="1"/>
    <col min="69" max="69" width="4.921875" customWidth="1"/>
    <col min="70" max="70" width="3.53515625" customWidth="1"/>
    <col min="71" max="71" width="4.3828125" customWidth="1"/>
    <col min="72" max="72" width="1.921875" customWidth="1"/>
    <col min="73" max="74" width="4.4609375" customWidth="1"/>
    <col min="75" max="75" width="3.765625" customWidth="1"/>
    <col min="76" max="76" width="4.765625" customWidth="1"/>
    <col min="77" max="80" width="5.07421875" customWidth="1"/>
    <col min="1020" max="1024" width="6.69140625" customWidth="1"/>
  </cols>
  <sheetData>
    <row r="1" spans="1:81" ht="24" customHeight="1" x14ac:dyDescent="0.35">
      <c r="A1" s="116" t="s">
        <v>2003</v>
      </c>
      <c r="C1" s="547"/>
      <c r="D1" s="547"/>
      <c r="E1" s="547"/>
      <c r="F1" s="547"/>
      <c r="G1" s="547"/>
      <c r="H1" s="547"/>
      <c r="I1" s="547"/>
      <c r="J1" s="547"/>
      <c r="K1" s="547"/>
      <c r="L1" s="547"/>
      <c r="M1" s="547"/>
      <c r="N1" s="547"/>
      <c r="O1" s="547"/>
      <c r="P1" s="547"/>
      <c r="Q1" s="547"/>
      <c r="R1" s="547"/>
      <c r="S1" s="547"/>
      <c r="T1" s="547"/>
      <c r="U1" s="547"/>
      <c r="V1" s="547"/>
      <c r="W1" s="547"/>
      <c r="X1" s="547"/>
      <c r="Y1" s="547"/>
      <c r="Z1" s="547"/>
      <c r="AA1" s="547"/>
      <c r="AB1" s="547"/>
      <c r="AC1" s="547"/>
      <c r="AD1" s="547"/>
      <c r="AE1" s="547"/>
      <c r="AF1" s="547"/>
      <c r="AG1" s="547"/>
      <c r="AH1" s="547"/>
      <c r="AI1" s="547"/>
      <c r="AJ1" s="547"/>
      <c r="AK1" s="547"/>
      <c r="AL1" s="547"/>
      <c r="AM1" s="547"/>
      <c r="AN1" s="547"/>
      <c r="AO1" s="547"/>
      <c r="AP1" s="547"/>
      <c r="AQ1" s="547"/>
      <c r="AR1" s="547"/>
      <c r="AS1" s="547"/>
      <c r="AT1" s="547"/>
      <c r="AU1" s="547"/>
      <c r="AV1" s="547"/>
      <c r="AW1" s="547"/>
      <c r="AX1" s="547"/>
      <c r="AY1" s="547"/>
      <c r="AZ1" s="547"/>
      <c r="BA1" s="547"/>
      <c r="BB1" s="547"/>
      <c r="BC1" s="547"/>
      <c r="BD1" s="547"/>
      <c r="BE1" s="547"/>
      <c r="BF1" s="547"/>
      <c r="BG1" s="547"/>
      <c r="BH1" s="547"/>
      <c r="BI1" s="547"/>
      <c r="BJ1" s="547"/>
      <c r="BK1" s="547"/>
      <c r="BO1" s="547"/>
      <c r="BP1" s="1316"/>
      <c r="BQ1" s="1316"/>
      <c r="BR1" s="1316"/>
      <c r="BS1" s="1316"/>
      <c r="BT1" s="1316"/>
      <c r="BU1" s="1316"/>
      <c r="BV1" s="1316"/>
      <c r="BW1" s="1316"/>
    </row>
    <row r="2" spans="1:81" ht="12.75" customHeight="1" x14ac:dyDescent="0.35">
      <c r="A2" s="57"/>
      <c r="C2" s="547"/>
      <c r="D2" s="547"/>
      <c r="E2" s="547"/>
      <c r="F2" s="547"/>
      <c r="G2" s="547"/>
      <c r="H2" s="671"/>
      <c r="I2" s="1322" t="s">
        <v>117</v>
      </c>
      <c r="J2" s="1322"/>
      <c r="K2" s="1322"/>
      <c r="L2" s="1322"/>
      <c r="M2" s="547"/>
      <c r="N2" s="547"/>
      <c r="O2" s="547"/>
      <c r="P2" s="547"/>
      <c r="Q2" s="547"/>
      <c r="R2" s="547"/>
      <c r="S2" s="547"/>
      <c r="T2" s="547"/>
      <c r="U2" s="547"/>
      <c r="V2" s="547"/>
      <c r="W2" s="547"/>
      <c r="X2" s="547"/>
      <c r="Y2" s="547"/>
      <c r="Z2" s="547"/>
      <c r="AA2" s="547"/>
      <c r="AB2" s="547"/>
      <c r="AC2" s="547"/>
      <c r="AD2" s="547"/>
      <c r="AE2" s="547"/>
      <c r="AF2" s="547"/>
      <c r="AG2" s="547"/>
      <c r="AH2" s="547"/>
      <c r="AI2" s="547"/>
      <c r="AJ2" s="547"/>
      <c r="AK2" s="547"/>
      <c r="AL2" s="547"/>
      <c r="AM2" s="547"/>
      <c r="AN2" s="547"/>
      <c r="AO2" s="547"/>
      <c r="AP2" s="547"/>
      <c r="AQ2" s="547"/>
      <c r="AR2" s="547"/>
      <c r="AS2" s="547"/>
      <c r="AT2" s="547"/>
      <c r="AU2" s="547"/>
      <c r="AV2" s="547"/>
      <c r="AW2" s="547"/>
      <c r="AX2" s="547"/>
      <c r="AY2" s="547"/>
      <c r="AZ2" s="547"/>
      <c r="BA2" s="547"/>
      <c r="BB2" s="547"/>
      <c r="BC2" s="547"/>
      <c r="BD2" s="547"/>
      <c r="BE2" s="547"/>
      <c r="BF2" s="547"/>
      <c r="BG2" s="547"/>
      <c r="BH2" s="547"/>
      <c r="BI2" s="547"/>
      <c r="BJ2" s="547"/>
      <c r="BK2" s="547"/>
      <c r="BO2" s="547"/>
      <c r="BP2" s="1316"/>
      <c r="BQ2" s="1316"/>
      <c r="BR2" s="1316"/>
      <c r="BS2" s="1316"/>
      <c r="BT2" s="1316"/>
      <c r="BU2" s="1316"/>
      <c r="BV2" s="1316"/>
      <c r="BW2" s="1316"/>
    </row>
    <row r="3" spans="1:81" x14ac:dyDescent="0.35">
      <c r="A3" s="103" t="s">
        <v>118</v>
      </c>
      <c r="H3" s="672"/>
      <c r="I3" s="1322"/>
      <c r="J3" s="1322"/>
      <c r="K3" s="1322"/>
      <c r="L3" s="1322"/>
    </row>
    <row r="4" spans="1:81" x14ac:dyDescent="0.35">
      <c r="A4" s="57"/>
      <c r="BW4" s="570" t="s">
        <v>59</v>
      </c>
    </row>
    <row r="5" spans="1:81" ht="45.75" customHeight="1" x14ac:dyDescent="0.35">
      <c r="A5" s="1325" t="s">
        <v>2034</v>
      </c>
      <c r="B5" s="1325"/>
      <c r="C5" s="1325"/>
      <c r="D5" s="1325"/>
      <c r="E5" s="1325"/>
      <c r="F5" s="1325"/>
      <c r="G5" s="1325"/>
      <c r="H5" s="1325"/>
      <c r="I5" s="1325"/>
      <c r="J5" s="1325"/>
      <c r="K5" s="1325"/>
      <c r="L5" s="1325"/>
      <c r="M5" s="1325"/>
      <c r="N5" s="1325"/>
      <c r="O5" s="1325"/>
      <c r="P5" s="1325"/>
      <c r="Q5" s="1325"/>
      <c r="R5" s="1325"/>
      <c r="S5" s="1325"/>
      <c r="T5" s="1325"/>
      <c r="U5" s="1325"/>
      <c r="V5" s="1325"/>
      <c r="W5" s="1325"/>
      <c r="X5" s="1325"/>
      <c r="Y5" s="1325"/>
      <c r="Z5" s="1325"/>
      <c r="AA5" s="1325"/>
      <c r="AB5" s="1325"/>
      <c r="AC5" s="1325"/>
      <c r="AD5" s="1325"/>
      <c r="AE5" s="1325"/>
      <c r="AF5" s="1325"/>
      <c r="AG5" s="1325"/>
      <c r="AH5" s="1325"/>
      <c r="AI5" s="1325"/>
      <c r="AJ5" s="1325"/>
      <c r="AK5" s="1325"/>
      <c r="AL5" s="1325"/>
      <c r="AM5" s="1325"/>
      <c r="AN5" s="1325"/>
      <c r="AO5" s="1325"/>
      <c r="AP5" s="1325"/>
      <c r="AQ5" s="1325"/>
      <c r="AR5" s="1325"/>
      <c r="AS5" s="1325"/>
      <c r="AT5" s="1325"/>
      <c r="AU5" s="1325"/>
      <c r="AV5" s="1325"/>
      <c r="AW5" s="1325"/>
      <c r="AX5" s="1325"/>
      <c r="AY5" s="1325"/>
      <c r="AZ5" s="1325"/>
      <c r="BA5" s="1325"/>
      <c r="BB5" s="1325"/>
      <c r="BC5" s="1325"/>
      <c r="BD5" s="1325"/>
      <c r="BE5" s="1325"/>
      <c r="BF5" s="1325"/>
      <c r="BG5" s="1325"/>
      <c r="BH5" s="1325"/>
      <c r="BI5" s="1325"/>
      <c r="BJ5" s="1325"/>
      <c r="BK5" s="1325"/>
      <c r="BL5" s="1325"/>
      <c r="BM5" s="1325"/>
      <c r="BN5" s="1325"/>
      <c r="BO5" s="1325"/>
      <c r="BP5" s="1325"/>
      <c r="BQ5" s="1325"/>
      <c r="BR5" s="1325"/>
      <c r="BS5" s="1325"/>
      <c r="BT5" s="1325"/>
      <c r="BU5" s="1325"/>
      <c r="BV5" s="1325"/>
      <c r="BW5" s="1325"/>
      <c r="BX5" s="346"/>
    </row>
    <row r="6" spans="1:81" ht="18" customHeight="1" x14ac:dyDescent="0.35">
      <c r="A6" s="1321" t="s">
        <v>60</v>
      </c>
      <c r="B6" s="1315" t="s">
        <v>63</v>
      </c>
      <c r="C6" s="1315"/>
      <c r="D6" s="1315"/>
      <c r="E6" s="1315"/>
      <c r="F6" s="1315"/>
      <c r="G6" s="1315"/>
      <c r="H6" s="1315"/>
      <c r="I6" s="1315"/>
      <c r="J6" s="1315"/>
      <c r="K6" s="1315"/>
      <c r="L6" s="1315"/>
      <c r="M6" s="1315"/>
      <c r="N6" s="1315"/>
      <c r="O6" s="1315"/>
      <c r="P6" s="1315"/>
      <c r="Q6" s="1315"/>
      <c r="R6" s="1315"/>
      <c r="S6" s="1315"/>
      <c r="T6" s="1315"/>
      <c r="U6" s="1315"/>
      <c r="V6" s="1315"/>
      <c r="W6" s="1315"/>
      <c r="X6" s="1315"/>
      <c r="Y6" s="1315"/>
      <c r="Z6" s="1315"/>
      <c r="AA6" s="1315"/>
      <c r="AB6" s="1315"/>
      <c r="AC6" s="1315"/>
      <c r="AD6" s="1315"/>
      <c r="AE6" s="1315"/>
      <c r="AF6" s="1315"/>
      <c r="AG6" s="1315"/>
      <c r="AH6" s="1315"/>
      <c r="AI6" s="1315"/>
      <c r="AJ6" s="1315"/>
      <c r="AK6" s="1315"/>
      <c r="AL6" s="1315"/>
      <c r="AM6" s="1315"/>
      <c r="AN6" s="1315"/>
      <c r="AO6" s="1315"/>
      <c r="AP6" s="1315"/>
      <c r="AQ6" s="1315"/>
      <c r="AR6" s="1315"/>
      <c r="AS6" s="1315"/>
      <c r="AT6" s="1315"/>
      <c r="AU6" s="1315"/>
      <c r="AV6" s="1315"/>
      <c r="AW6" s="1315"/>
      <c r="AX6" s="1315"/>
      <c r="AY6" s="1315"/>
      <c r="AZ6" s="1315"/>
      <c r="BA6" s="1315"/>
      <c r="BB6" s="1315"/>
      <c r="BC6" s="1315"/>
      <c r="BD6" s="1315"/>
      <c r="BE6" s="1315"/>
      <c r="BF6" s="1315"/>
      <c r="BG6" s="1315"/>
      <c r="BH6" s="1315"/>
      <c r="BI6" s="1315"/>
      <c r="BJ6" s="1315"/>
      <c r="BK6" s="1315"/>
      <c r="BL6" s="1315"/>
      <c r="BM6" s="1315"/>
      <c r="BN6" s="1315"/>
      <c r="BO6" s="1315"/>
      <c r="BP6" s="1315"/>
      <c r="BQ6" s="1315"/>
      <c r="BR6" s="1315"/>
      <c r="BS6" s="1315"/>
      <c r="BT6" s="1315"/>
      <c r="BU6" s="1315"/>
      <c r="BV6" s="1315"/>
      <c r="BW6" s="1315"/>
      <c r="BX6" s="476"/>
      <c r="BY6" s="68"/>
      <c r="BZ6" s="68"/>
      <c r="CA6" s="68"/>
      <c r="CB6" s="68"/>
      <c r="CC6" s="68"/>
    </row>
    <row r="7" spans="1:81" ht="18" customHeight="1" x14ac:dyDescent="0.35">
      <c r="A7" s="1321"/>
      <c r="B7" s="1302" t="s">
        <v>65</v>
      </c>
      <c r="C7" s="1315" t="s">
        <v>119</v>
      </c>
      <c r="D7" s="1315"/>
      <c r="E7" s="1315"/>
      <c r="F7" s="1315"/>
      <c r="G7" s="1315"/>
      <c r="H7" s="1315"/>
      <c r="I7" s="1315"/>
      <c r="J7" s="1315"/>
      <c r="K7" s="1315"/>
      <c r="L7" s="1315"/>
      <c r="M7" s="1315"/>
      <c r="N7" s="1315"/>
      <c r="O7" s="1315"/>
      <c r="P7" s="1315"/>
      <c r="Q7" s="1315"/>
      <c r="R7" s="1315"/>
      <c r="S7" s="1315"/>
      <c r="T7" s="1315"/>
      <c r="U7" s="1315"/>
      <c r="V7" s="82"/>
      <c r="W7" s="1315" t="s">
        <v>120</v>
      </c>
      <c r="X7" s="1315"/>
      <c r="Y7" s="1315"/>
      <c r="Z7" s="1315"/>
      <c r="AA7" s="1315"/>
      <c r="AB7" s="1315"/>
      <c r="AC7" s="1315"/>
      <c r="AD7" s="1315"/>
      <c r="AE7" s="1315"/>
      <c r="AF7" s="1315"/>
      <c r="AG7" s="1315"/>
      <c r="AH7" s="1315"/>
      <c r="AI7" s="1315"/>
      <c r="AJ7" s="1315"/>
      <c r="AK7" s="1315"/>
      <c r="AL7" s="1315"/>
      <c r="AM7" s="1315"/>
      <c r="AN7" s="1315"/>
      <c r="AO7" s="1315"/>
      <c r="AP7" s="1315"/>
      <c r="AQ7" s="1315"/>
      <c r="AR7" s="1315"/>
      <c r="AS7" s="1315"/>
      <c r="AT7" s="1315"/>
      <c r="AU7" s="1315"/>
      <c r="AV7" s="1315"/>
      <c r="AW7" s="1315"/>
      <c r="AX7" s="1315"/>
      <c r="AY7" s="1315"/>
      <c r="AZ7" s="1315"/>
      <c r="BA7" s="1315"/>
      <c r="BB7" s="1315"/>
      <c r="BC7" s="1315"/>
      <c r="BD7" s="1315"/>
      <c r="BE7" s="1315"/>
      <c r="BF7" s="1315"/>
      <c r="BG7" s="1315"/>
      <c r="BH7" s="1315"/>
      <c r="BI7" s="1315"/>
      <c r="BJ7" s="1315"/>
      <c r="BK7" s="1315"/>
      <c r="BL7" s="1315"/>
      <c r="BM7" s="1315"/>
      <c r="BN7" s="1315"/>
      <c r="BO7" s="1315"/>
      <c r="BP7" s="1315"/>
      <c r="BQ7" s="1315"/>
      <c r="BR7" s="1315"/>
      <c r="BS7" s="1315"/>
      <c r="BT7" s="1315"/>
      <c r="BU7" s="1315"/>
      <c r="BV7" s="1315"/>
      <c r="BW7" s="1315"/>
      <c r="BX7" s="476"/>
      <c r="BY7" s="68"/>
      <c r="BZ7" s="68"/>
      <c r="CA7" s="68"/>
      <c r="CB7" s="68"/>
      <c r="CC7" s="68"/>
    </row>
    <row r="8" spans="1:81" ht="26.25" customHeight="1" x14ac:dyDescent="0.35">
      <c r="A8" s="1321"/>
      <c r="B8" s="1302"/>
      <c r="C8" s="1299" t="s">
        <v>96</v>
      </c>
      <c r="D8" s="1299"/>
      <c r="E8" s="1299"/>
      <c r="F8" s="1299"/>
      <c r="G8" s="470"/>
      <c r="H8" s="1318" t="s">
        <v>97</v>
      </c>
      <c r="I8" s="1318"/>
      <c r="J8" s="1318"/>
      <c r="K8" s="1318"/>
      <c r="L8" s="470"/>
      <c r="M8" s="1299" t="s">
        <v>98</v>
      </c>
      <c r="N8" s="1299"/>
      <c r="O8" s="1299"/>
      <c r="P8" s="1299"/>
      <c r="Q8" s="470"/>
      <c r="R8" s="1299" t="s">
        <v>99</v>
      </c>
      <c r="S8" s="1299"/>
      <c r="T8" s="1299"/>
      <c r="U8" s="1299"/>
      <c r="V8" s="470"/>
      <c r="W8" s="1299" t="s">
        <v>100</v>
      </c>
      <c r="X8" s="1299"/>
      <c r="Y8" s="1299"/>
      <c r="Z8" s="1299"/>
      <c r="AA8" s="470"/>
      <c r="AB8" s="1299" t="s">
        <v>101</v>
      </c>
      <c r="AC8" s="1299"/>
      <c r="AD8" s="1299"/>
      <c r="AE8" s="1299"/>
      <c r="AF8" s="470"/>
      <c r="AG8" s="1299" t="s">
        <v>102</v>
      </c>
      <c r="AH8" s="1299"/>
      <c r="AI8" s="1299"/>
      <c r="AJ8" s="1299"/>
      <c r="AK8" s="470"/>
      <c r="AL8" s="1299" t="s">
        <v>103</v>
      </c>
      <c r="AM8" s="1299"/>
      <c r="AN8" s="1299"/>
      <c r="AO8" s="1299"/>
      <c r="AP8" s="470"/>
      <c r="AQ8" s="1299" t="s">
        <v>104</v>
      </c>
      <c r="AR8" s="1299"/>
      <c r="AS8" s="1299"/>
      <c r="AT8" s="1299"/>
      <c r="AU8" s="470"/>
      <c r="AV8" s="1299" t="s">
        <v>105</v>
      </c>
      <c r="AW8" s="1299"/>
      <c r="AX8" s="1299"/>
      <c r="AY8" s="1299"/>
      <c r="AZ8" s="470"/>
      <c r="BA8" s="1299" t="s">
        <v>106</v>
      </c>
      <c r="BB8" s="1299"/>
      <c r="BC8" s="1299"/>
      <c r="BD8" s="1299"/>
      <c r="BE8" s="470"/>
      <c r="BF8" s="1299" t="s">
        <v>107</v>
      </c>
      <c r="BG8" s="1299"/>
      <c r="BH8" s="1299"/>
      <c r="BI8" s="1299"/>
      <c r="BJ8" s="470"/>
      <c r="BK8" s="1299" t="s">
        <v>108</v>
      </c>
      <c r="BL8" s="1299"/>
      <c r="BM8" s="1299"/>
      <c r="BN8" s="1299"/>
      <c r="BO8" s="470"/>
      <c r="BP8" s="1299" t="s">
        <v>109</v>
      </c>
      <c r="BQ8" s="1299"/>
      <c r="BR8" s="1299"/>
      <c r="BS8" s="1299"/>
      <c r="BT8" s="1323" t="s">
        <v>110</v>
      </c>
      <c r="BU8" s="1323"/>
      <c r="BV8" s="1323"/>
      <c r="BW8" s="1323"/>
      <c r="BX8" s="1323"/>
      <c r="BY8" s="68"/>
      <c r="BZ8" s="68"/>
      <c r="CA8" s="68"/>
      <c r="CB8" s="68"/>
      <c r="CC8" s="68"/>
    </row>
    <row r="9" spans="1:81" ht="18" customHeight="1" x14ac:dyDescent="0.35">
      <c r="A9" s="1321"/>
      <c r="B9" s="1302"/>
      <c r="C9" s="1315" t="s">
        <v>121</v>
      </c>
      <c r="D9" s="1315"/>
      <c r="E9" s="1315"/>
      <c r="F9" s="1315"/>
      <c r="G9" s="364"/>
      <c r="H9" s="1315" t="s">
        <v>121</v>
      </c>
      <c r="I9" s="1315"/>
      <c r="J9" s="1315"/>
      <c r="K9" s="1315"/>
      <c r="L9" s="364"/>
      <c r="M9" s="1315" t="s">
        <v>121</v>
      </c>
      <c r="N9" s="1315"/>
      <c r="O9" s="1315"/>
      <c r="P9" s="1315"/>
      <c r="Q9" s="364"/>
      <c r="R9" s="1315" t="s">
        <v>121</v>
      </c>
      <c r="S9" s="1315"/>
      <c r="T9" s="1315"/>
      <c r="U9" s="1315"/>
      <c r="V9" s="364"/>
      <c r="W9" s="1315" t="s">
        <v>121</v>
      </c>
      <c r="X9" s="1315"/>
      <c r="Y9" s="1315"/>
      <c r="Z9" s="1315"/>
      <c r="AA9" s="364"/>
      <c r="AB9" s="1315" t="s">
        <v>121</v>
      </c>
      <c r="AC9" s="1315"/>
      <c r="AD9" s="1315"/>
      <c r="AE9" s="1315"/>
      <c r="AF9" s="364"/>
      <c r="AG9" s="1315" t="s">
        <v>121</v>
      </c>
      <c r="AH9" s="1315"/>
      <c r="AI9" s="1315"/>
      <c r="AJ9" s="1315"/>
      <c r="AK9" s="364"/>
      <c r="AL9" s="1315" t="s">
        <v>121</v>
      </c>
      <c r="AM9" s="1315"/>
      <c r="AN9" s="1315"/>
      <c r="AO9" s="1315"/>
      <c r="AP9" s="364"/>
      <c r="AQ9" s="1315" t="s">
        <v>121</v>
      </c>
      <c r="AR9" s="1315"/>
      <c r="AS9" s="1315"/>
      <c r="AT9" s="1315"/>
      <c r="AU9" s="364"/>
      <c r="AV9" s="1315" t="s">
        <v>121</v>
      </c>
      <c r="AW9" s="1315"/>
      <c r="AX9" s="1315"/>
      <c r="AY9" s="1315"/>
      <c r="AZ9" s="364"/>
      <c r="BA9" s="1315" t="s">
        <v>121</v>
      </c>
      <c r="BB9" s="1315"/>
      <c r="BC9" s="1315"/>
      <c r="BD9" s="1315"/>
      <c r="BE9" s="364"/>
      <c r="BF9" s="1315" t="s">
        <v>121</v>
      </c>
      <c r="BG9" s="1315"/>
      <c r="BH9" s="1315"/>
      <c r="BI9" s="1315"/>
      <c r="BJ9" s="364"/>
      <c r="BK9" s="1315" t="s">
        <v>121</v>
      </c>
      <c r="BL9" s="1315"/>
      <c r="BM9" s="1315"/>
      <c r="BN9" s="1315"/>
      <c r="BO9" s="364"/>
      <c r="BP9" s="1315" t="s">
        <v>121</v>
      </c>
      <c r="BQ9" s="1315"/>
      <c r="BR9" s="1315"/>
      <c r="BS9" s="1315"/>
      <c r="BT9" s="1324" t="s">
        <v>121</v>
      </c>
      <c r="BU9" s="1324"/>
      <c r="BV9" s="1324"/>
      <c r="BW9" s="1324"/>
      <c r="BX9" s="1324"/>
      <c r="BY9" s="68"/>
      <c r="BZ9" s="68"/>
      <c r="CA9" s="68"/>
      <c r="CB9" s="68"/>
      <c r="CC9" s="68"/>
    </row>
    <row r="10" spans="1:81" ht="18" customHeight="1" x14ac:dyDescent="0.35">
      <c r="A10" s="1321"/>
      <c r="B10" s="1302"/>
      <c r="C10" s="235" t="s">
        <v>122</v>
      </c>
      <c r="D10" s="235">
        <v>3</v>
      </c>
      <c r="E10" s="235">
        <v>4</v>
      </c>
      <c r="F10" s="235">
        <v>5</v>
      </c>
      <c r="G10" s="347"/>
      <c r="H10" s="235" t="s">
        <v>122</v>
      </c>
      <c r="I10" s="235">
        <v>3</v>
      </c>
      <c r="J10" s="235">
        <v>4</v>
      </c>
      <c r="K10" s="235">
        <v>5</v>
      </c>
      <c r="L10" s="347"/>
      <c r="M10" s="235" t="s">
        <v>122</v>
      </c>
      <c r="N10" s="235">
        <v>3</v>
      </c>
      <c r="O10" s="235">
        <v>4</v>
      </c>
      <c r="P10" s="235">
        <v>5</v>
      </c>
      <c r="Q10" s="347"/>
      <c r="R10" s="235" t="s">
        <v>122</v>
      </c>
      <c r="S10" s="235">
        <v>3</v>
      </c>
      <c r="T10" s="235">
        <v>4</v>
      </c>
      <c r="U10" s="235">
        <v>5</v>
      </c>
      <c r="V10" s="347"/>
      <c r="W10" s="235" t="s">
        <v>122</v>
      </c>
      <c r="X10" s="235">
        <v>3</v>
      </c>
      <c r="Y10" s="235">
        <v>4</v>
      </c>
      <c r="Z10" s="235">
        <v>5</v>
      </c>
      <c r="AA10" s="347"/>
      <c r="AB10" s="235" t="s">
        <v>122</v>
      </c>
      <c r="AC10" s="235">
        <v>3</v>
      </c>
      <c r="AD10" s="235">
        <v>4</v>
      </c>
      <c r="AE10" s="235">
        <v>5</v>
      </c>
      <c r="AF10" s="347"/>
      <c r="AG10" s="235" t="s">
        <v>122</v>
      </c>
      <c r="AH10" s="235">
        <v>3</v>
      </c>
      <c r="AI10" s="235">
        <v>4</v>
      </c>
      <c r="AJ10" s="235">
        <v>5</v>
      </c>
      <c r="AK10" s="347"/>
      <c r="AL10" s="235" t="s">
        <v>122</v>
      </c>
      <c r="AM10" s="235">
        <v>3</v>
      </c>
      <c r="AN10" s="235">
        <v>4</v>
      </c>
      <c r="AO10" s="235">
        <v>5</v>
      </c>
      <c r="AP10" s="347"/>
      <c r="AQ10" s="235" t="s">
        <v>122</v>
      </c>
      <c r="AR10" s="235">
        <v>3</v>
      </c>
      <c r="AS10" s="235">
        <v>4</v>
      </c>
      <c r="AT10" s="235">
        <v>5</v>
      </c>
      <c r="AU10" s="347"/>
      <c r="AV10" s="235" t="s">
        <v>122</v>
      </c>
      <c r="AW10" s="235">
        <v>3</v>
      </c>
      <c r="AX10" s="235">
        <v>4</v>
      </c>
      <c r="AY10" s="235">
        <v>5</v>
      </c>
      <c r="AZ10" s="347"/>
      <c r="BA10" s="235" t="s">
        <v>122</v>
      </c>
      <c r="BB10" s="235">
        <v>3</v>
      </c>
      <c r="BC10" s="235">
        <v>4</v>
      </c>
      <c r="BD10" s="235">
        <v>5</v>
      </c>
      <c r="BE10" s="347"/>
      <c r="BF10" s="235" t="s">
        <v>122</v>
      </c>
      <c r="BG10" s="235">
        <v>3</v>
      </c>
      <c r="BH10" s="235">
        <v>4</v>
      </c>
      <c r="BI10" s="235">
        <v>5</v>
      </c>
      <c r="BJ10" s="347"/>
      <c r="BK10" s="347" t="s">
        <v>122</v>
      </c>
      <c r="BL10" s="347">
        <v>3</v>
      </c>
      <c r="BM10" s="347">
        <v>4</v>
      </c>
      <c r="BN10" s="347">
        <v>5</v>
      </c>
      <c r="BO10" s="347"/>
      <c r="BP10" s="347" t="s">
        <v>122</v>
      </c>
      <c r="BQ10" s="347">
        <v>3</v>
      </c>
      <c r="BR10" s="347">
        <v>4</v>
      </c>
      <c r="BS10" s="347">
        <v>5</v>
      </c>
      <c r="BU10" s="235" t="s">
        <v>122</v>
      </c>
      <c r="BV10" s="235">
        <v>3</v>
      </c>
      <c r="BW10" s="235">
        <v>4</v>
      </c>
      <c r="BX10" s="235">
        <v>5</v>
      </c>
      <c r="BY10" s="68"/>
      <c r="BZ10" s="68"/>
      <c r="CA10" s="68"/>
      <c r="CB10" s="68"/>
    </row>
    <row r="11" spans="1:81" x14ac:dyDescent="0.35">
      <c r="A11" s="569" t="s">
        <v>61</v>
      </c>
      <c r="B11" s="60">
        <f>+B12+B13</f>
        <v>92350</v>
      </c>
      <c r="C11" s="195">
        <f>C12+C13</f>
        <v>0</v>
      </c>
      <c r="D11" s="195">
        <f>D12+D13</f>
        <v>598</v>
      </c>
      <c r="E11" s="195">
        <f>E12+E13</f>
        <v>794</v>
      </c>
      <c r="F11" s="195">
        <f>F12+F13</f>
        <v>620</v>
      </c>
      <c r="G11" s="195"/>
      <c r="H11" s="195">
        <f>H12+H13</f>
        <v>0</v>
      </c>
      <c r="I11" s="195">
        <f>I12+I13</f>
        <v>1350</v>
      </c>
      <c r="J11" s="195">
        <f>J12+J13</f>
        <v>2686</v>
      </c>
      <c r="K11" s="195">
        <f>K12+K13</f>
        <v>2736</v>
      </c>
      <c r="L11" s="195"/>
      <c r="M11" s="195">
        <f>M12+M13</f>
        <v>98</v>
      </c>
      <c r="N11" s="195">
        <f>N12+N13</f>
        <v>7967</v>
      </c>
      <c r="O11" s="195">
        <f>O12+O13</f>
        <v>9687</v>
      </c>
      <c r="P11" s="195">
        <f>P12+P13</f>
        <v>8611</v>
      </c>
      <c r="Q11" s="195"/>
      <c r="R11" s="195">
        <f>R12+R13</f>
        <v>0</v>
      </c>
      <c r="S11" s="195">
        <f>S12+S13</f>
        <v>1971</v>
      </c>
      <c r="T11" s="195">
        <f>T12+T13</f>
        <v>2870</v>
      </c>
      <c r="U11" s="195">
        <f>U12+U13</f>
        <v>2701</v>
      </c>
      <c r="V11" s="195"/>
      <c r="W11" s="195">
        <f>W12+W13</f>
        <v>0</v>
      </c>
      <c r="X11" s="195">
        <f>X12+X13</f>
        <v>579</v>
      </c>
      <c r="Y11" s="195">
        <f>Y12+Y13</f>
        <v>5356</v>
      </c>
      <c r="Z11" s="195">
        <f>Z12+Z13</f>
        <v>5930</v>
      </c>
      <c r="AA11" s="195"/>
      <c r="AB11" s="195">
        <f>AB12+AB13</f>
        <v>0</v>
      </c>
      <c r="AC11" s="195">
        <f>AC12+AC13</f>
        <v>98</v>
      </c>
      <c r="AD11" s="195">
        <f>AD12+AD13</f>
        <v>324</v>
      </c>
      <c r="AE11" s="195">
        <f>AE12+AE13</f>
        <v>344</v>
      </c>
      <c r="AF11" s="195"/>
      <c r="AG11" s="195">
        <f>AG12+AG13</f>
        <v>0</v>
      </c>
      <c r="AH11" s="195">
        <f>AH12+AH13</f>
        <v>1105</v>
      </c>
      <c r="AI11" s="195">
        <f>AI12+AI13</f>
        <v>5534</v>
      </c>
      <c r="AJ11" s="195">
        <f>AJ12+AJ13</f>
        <v>6322</v>
      </c>
      <c r="AK11" s="195"/>
      <c r="AL11" s="195">
        <f>AL12+AL13</f>
        <v>0</v>
      </c>
      <c r="AM11" s="195">
        <f>AM12+AM13</f>
        <v>401</v>
      </c>
      <c r="AN11" s="195">
        <f>AN12+AN13</f>
        <v>1259</v>
      </c>
      <c r="AO11" s="195">
        <f>AO12+AO13</f>
        <v>1280</v>
      </c>
      <c r="AP11" s="195"/>
      <c r="AQ11" s="195">
        <f>AQ12+AQ13</f>
        <v>0</v>
      </c>
      <c r="AR11" s="195">
        <f>AR12+AR13</f>
        <v>96</v>
      </c>
      <c r="AS11" s="195">
        <f>AS12+AS13</f>
        <v>1308</v>
      </c>
      <c r="AT11" s="195">
        <f>AT12+AT13</f>
        <v>1929</v>
      </c>
      <c r="AU11" s="195"/>
      <c r="AV11" s="195">
        <f>AV12+AV13</f>
        <v>0</v>
      </c>
      <c r="AW11" s="195">
        <f>AW12+AW13</f>
        <v>528</v>
      </c>
      <c r="AX11" s="195">
        <f>AX12+AX13</f>
        <v>4578</v>
      </c>
      <c r="AY11" s="195">
        <f>AY12+AY13</f>
        <v>4891</v>
      </c>
      <c r="AZ11" s="195"/>
      <c r="BA11" s="195">
        <f>BA12+BA13</f>
        <v>0</v>
      </c>
      <c r="BB11" s="195">
        <f>BB12+BB13</f>
        <v>160</v>
      </c>
      <c r="BC11" s="195">
        <f>BC12+BC13</f>
        <v>1723</v>
      </c>
      <c r="BD11" s="195">
        <f>BD12+BD13</f>
        <v>1931</v>
      </c>
      <c r="BE11" s="195"/>
      <c r="BF11" s="195">
        <f>BF12+BF13</f>
        <v>0</v>
      </c>
      <c r="BG11" s="195">
        <f>BG12+BG13</f>
        <v>2</v>
      </c>
      <c r="BH11" s="195">
        <f>BH12+BH13</f>
        <v>8</v>
      </c>
      <c r="BI11" s="195">
        <f>BI12+BI13</f>
        <v>18</v>
      </c>
      <c r="BJ11" s="195"/>
      <c r="BK11" s="195">
        <f>+BK12+BK13</f>
        <v>0</v>
      </c>
      <c r="BL11" s="195">
        <f>BL12+BL13</f>
        <v>13</v>
      </c>
      <c r="BM11" s="195">
        <f>BM12+BM13</f>
        <v>210</v>
      </c>
      <c r="BN11" s="195">
        <f>BN12+BN13</f>
        <v>292</v>
      </c>
      <c r="BO11" s="195"/>
      <c r="BP11" s="195">
        <f>BP13+BP12</f>
        <v>0</v>
      </c>
      <c r="BQ11" s="195">
        <f>BQ13+BQ12</f>
        <v>69</v>
      </c>
      <c r="BR11" s="195">
        <f>BR13+BR12</f>
        <v>914</v>
      </c>
      <c r="BS11" s="195">
        <f>BS13+BS12</f>
        <v>1016</v>
      </c>
      <c r="BT11" s="195"/>
      <c r="BU11" s="195">
        <f>BU12+BU13</f>
        <v>0</v>
      </c>
      <c r="BV11" s="195">
        <f>BV12+BV13</f>
        <v>146</v>
      </c>
      <c r="BW11" s="195">
        <f>BW12+BW13</f>
        <v>661</v>
      </c>
      <c r="BX11" s="195">
        <f>BX12+BX13</f>
        <v>636</v>
      </c>
    </row>
    <row r="12" spans="1:81" x14ac:dyDescent="0.35">
      <c r="A12" s="182" t="s">
        <v>70</v>
      </c>
      <c r="B12" s="60">
        <f>SUM(C12:BX12)</f>
        <v>27911</v>
      </c>
      <c r="C12" s="537">
        <v>0</v>
      </c>
      <c r="D12" s="537">
        <v>235</v>
      </c>
      <c r="E12" s="537">
        <v>374</v>
      </c>
      <c r="F12" s="537">
        <v>296</v>
      </c>
      <c r="G12" s="537"/>
      <c r="H12" s="537">
        <v>0</v>
      </c>
      <c r="I12" s="537">
        <v>756</v>
      </c>
      <c r="J12" s="537">
        <v>1371</v>
      </c>
      <c r="K12" s="537">
        <v>1403</v>
      </c>
      <c r="L12" s="537"/>
      <c r="M12" s="537">
        <v>97</v>
      </c>
      <c r="N12" s="537">
        <v>2225</v>
      </c>
      <c r="O12" s="537">
        <v>2780</v>
      </c>
      <c r="P12" s="537">
        <v>2594</v>
      </c>
      <c r="Q12" s="537"/>
      <c r="R12" s="537">
        <v>0</v>
      </c>
      <c r="S12" s="537">
        <v>876</v>
      </c>
      <c r="T12" s="537">
        <v>1279</v>
      </c>
      <c r="U12" s="537">
        <v>1261</v>
      </c>
      <c r="V12" s="537"/>
      <c r="W12" s="537">
        <v>0</v>
      </c>
      <c r="X12" s="537">
        <v>88</v>
      </c>
      <c r="Y12" s="537">
        <v>2059</v>
      </c>
      <c r="Z12" s="537">
        <v>2485</v>
      </c>
      <c r="AA12" s="537"/>
      <c r="AB12" s="537">
        <v>0</v>
      </c>
      <c r="AC12" s="537">
        <v>0</v>
      </c>
      <c r="AD12" s="537">
        <v>0</v>
      </c>
      <c r="AE12" s="537">
        <v>0</v>
      </c>
      <c r="AF12" s="537"/>
      <c r="AG12" s="537">
        <v>0</v>
      </c>
      <c r="AH12" s="537">
        <v>279</v>
      </c>
      <c r="AI12" s="537">
        <v>1368</v>
      </c>
      <c r="AJ12" s="537">
        <v>1582</v>
      </c>
      <c r="AK12" s="537"/>
      <c r="AL12" s="537">
        <v>0</v>
      </c>
      <c r="AM12" s="537">
        <v>0</v>
      </c>
      <c r="AN12" s="537">
        <v>0</v>
      </c>
      <c r="AO12" s="537">
        <v>0</v>
      </c>
      <c r="AP12" s="537"/>
      <c r="AQ12" s="537">
        <v>0</v>
      </c>
      <c r="AR12" s="537">
        <v>48</v>
      </c>
      <c r="AS12" s="537">
        <v>427</v>
      </c>
      <c r="AT12" s="537">
        <v>588</v>
      </c>
      <c r="AU12" s="537"/>
      <c r="AV12" s="537">
        <v>0</v>
      </c>
      <c r="AW12" s="537">
        <v>69</v>
      </c>
      <c r="AX12" s="537">
        <v>1142</v>
      </c>
      <c r="AY12" s="537">
        <v>1298</v>
      </c>
      <c r="AZ12" s="537"/>
      <c r="BA12" s="537">
        <v>0</v>
      </c>
      <c r="BB12" s="537">
        <v>24</v>
      </c>
      <c r="BC12" s="537">
        <v>103</v>
      </c>
      <c r="BD12" s="537">
        <v>110</v>
      </c>
      <c r="BE12" s="537"/>
      <c r="BF12" s="537">
        <v>0</v>
      </c>
      <c r="BG12" s="537">
        <v>0</v>
      </c>
      <c r="BH12" s="537">
        <v>0</v>
      </c>
      <c r="BI12" s="537">
        <v>0</v>
      </c>
      <c r="BJ12" s="537">
        <v>0</v>
      </c>
      <c r="BK12" s="537">
        <v>0</v>
      </c>
      <c r="BL12" s="537">
        <v>0</v>
      </c>
      <c r="BM12" s="537">
        <v>91</v>
      </c>
      <c r="BN12" s="537">
        <v>154</v>
      </c>
      <c r="BO12" s="537">
        <v>0</v>
      </c>
      <c r="BP12" s="537">
        <v>0</v>
      </c>
      <c r="BQ12" s="537">
        <v>0</v>
      </c>
      <c r="BR12" s="537">
        <v>174</v>
      </c>
      <c r="BS12" s="537">
        <v>275</v>
      </c>
      <c r="BT12" s="537"/>
      <c r="BU12" s="203">
        <v>0</v>
      </c>
      <c r="BV12" s="537">
        <v>0</v>
      </c>
      <c r="BW12" s="537">
        <v>0</v>
      </c>
      <c r="BX12" s="537">
        <v>0</v>
      </c>
    </row>
    <row r="13" spans="1:81" x14ac:dyDescent="0.35">
      <c r="A13" s="182" t="s">
        <v>71</v>
      </c>
      <c r="B13" s="60">
        <f>SUM(B14:B31)</f>
        <v>64439</v>
      </c>
      <c r="C13" s="537">
        <f>SUM(C14:C31)</f>
        <v>0</v>
      </c>
      <c r="D13" s="537">
        <f>SUM(D14:D31)</f>
        <v>363</v>
      </c>
      <c r="E13" s="537">
        <f>SUM(E14:E31)</f>
        <v>420</v>
      </c>
      <c r="F13" s="537">
        <f>SUM(F14:F31)</f>
        <v>324</v>
      </c>
      <c r="G13" s="537"/>
      <c r="H13" s="537">
        <f>SUM(H14:H31)</f>
        <v>0</v>
      </c>
      <c r="I13" s="537">
        <f>SUM(I14:I31)</f>
        <v>594</v>
      </c>
      <c r="J13" s="537">
        <f>SUM(J14:J31)</f>
        <v>1315</v>
      </c>
      <c r="K13" s="537">
        <f>SUM(K14:K31)</f>
        <v>1333</v>
      </c>
      <c r="L13" s="537"/>
      <c r="M13" s="537">
        <f>SUM(M14:M31)</f>
        <v>1</v>
      </c>
      <c r="N13" s="537">
        <f>SUM(N14:N31)</f>
        <v>5742</v>
      </c>
      <c r="O13" s="537">
        <f>SUM(O14:O31)</f>
        <v>6907</v>
      </c>
      <c r="P13" s="537">
        <f>SUM(P14:P31)</f>
        <v>6017</v>
      </c>
      <c r="Q13" s="537"/>
      <c r="R13" s="537">
        <f>SUM(R14:R31)</f>
        <v>0</v>
      </c>
      <c r="S13" s="537">
        <f>SUM(S14:S31)</f>
        <v>1095</v>
      </c>
      <c r="T13" s="537">
        <f>SUM(T14:T31)</f>
        <v>1591</v>
      </c>
      <c r="U13" s="537">
        <f>SUM(U14:U31)</f>
        <v>1440</v>
      </c>
      <c r="V13" s="537"/>
      <c r="W13" s="537">
        <f>SUM(W14:W31)</f>
        <v>0</v>
      </c>
      <c r="X13" s="537">
        <f>SUM(X14:X31)</f>
        <v>491</v>
      </c>
      <c r="Y13" s="537">
        <f>SUM(Y14:Y31)</f>
        <v>3297</v>
      </c>
      <c r="Z13" s="537">
        <f>SUM(Z14:Z31)</f>
        <v>3445</v>
      </c>
      <c r="AA13" s="537"/>
      <c r="AB13" s="537">
        <f>SUM(AB14:AB31)</f>
        <v>0</v>
      </c>
      <c r="AC13" s="537">
        <f>SUM(AC14:AC31)</f>
        <v>98</v>
      </c>
      <c r="AD13" s="537">
        <f>SUM(AD14:AD31)</f>
        <v>324</v>
      </c>
      <c r="AE13" s="537">
        <f>SUM(AE14:AE31)</f>
        <v>344</v>
      </c>
      <c r="AF13" s="537"/>
      <c r="AG13" s="537">
        <f>SUM(AG14:AG31)</f>
        <v>0</v>
      </c>
      <c r="AH13" s="537">
        <f>SUM(AH14:AH31)</f>
        <v>826</v>
      </c>
      <c r="AI13" s="537">
        <f>SUM(AI14:AI31)</f>
        <v>4166</v>
      </c>
      <c r="AJ13" s="537">
        <f>SUM(AJ14:AJ31)</f>
        <v>4740</v>
      </c>
      <c r="AK13" s="537"/>
      <c r="AL13" s="537">
        <f>SUM(AL14:AL31)</f>
        <v>0</v>
      </c>
      <c r="AM13" s="537">
        <f>SUM(AM14:AM31)</f>
        <v>401</v>
      </c>
      <c r="AN13" s="537">
        <f>SUM(AN14:AN31)</f>
        <v>1259</v>
      </c>
      <c r="AO13" s="537">
        <f>SUM(AO14:AO31)</f>
        <v>1280</v>
      </c>
      <c r="AP13" s="537"/>
      <c r="AQ13" s="537">
        <f>SUM(AQ14:AQ31)</f>
        <v>0</v>
      </c>
      <c r="AR13" s="537">
        <f>SUM(AR14:AR31)</f>
        <v>48</v>
      </c>
      <c r="AS13" s="537">
        <f>SUM(AS14:AS31)</f>
        <v>881</v>
      </c>
      <c r="AT13" s="537">
        <f>SUM(AT14:AT31)</f>
        <v>1341</v>
      </c>
      <c r="AU13" s="537"/>
      <c r="AV13" s="537">
        <f>SUM(AV14:AV31)</f>
        <v>0</v>
      </c>
      <c r="AW13" s="537">
        <f>SUM(AW14:AW31)</f>
        <v>459</v>
      </c>
      <c r="AX13" s="537">
        <f>SUM(AX14:AX31)</f>
        <v>3436</v>
      </c>
      <c r="AY13" s="537">
        <f>SUM(AY14:AY31)</f>
        <v>3593</v>
      </c>
      <c r="AZ13" s="537"/>
      <c r="BA13" s="537">
        <f>SUM(BA14:BA31)</f>
        <v>0</v>
      </c>
      <c r="BB13" s="537">
        <f>SUM(BB14:BB31)</f>
        <v>136</v>
      </c>
      <c r="BC13" s="537">
        <f>SUM(BC14:BC31)</f>
        <v>1620</v>
      </c>
      <c r="BD13" s="537">
        <f>SUM(BD14:BD31)</f>
        <v>1821</v>
      </c>
      <c r="BE13" s="537"/>
      <c r="BF13" s="537">
        <f>SUM(BF14:BF31)</f>
        <v>0</v>
      </c>
      <c r="BG13" s="537">
        <f>SUM(BG14:BG31)</f>
        <v>2</v>
      </c>
      <c r="BH13" s="537">
        <f>SUM(BH14:BH31)</f>
        <v>8</v>
      </c>
      <c r="BI13" s="537">
        <f>SUM(BI14:BI31)</f>
        <v>18</v>
      </c>
      <c r="BJ13" s="537"/>
      <c r="BK13" s="537">
        <f>SUM(BK14:BK31)</f>
        <v>0</v>
      </c>
      <c r="BL13" s="537">
        <f>SUM(BL14:BL31)</f>
        <v>13</v>
      </c>
      <c r="BM13" s="537">
        <f>SUM(BM14:BM31)</f>
        <v>119</v>
      </c>
      <c r="BN13" s="537">
        <f>SUM(BN14:BN31)</f>
        <v>138</v>
      </c>
      <c r="BO13" s="537"/>
      <c r="BP13" s="537">
        <f>SUM(BP14:BP301)</f>
        <v>0</v>
      </c>
      <c r="BQ13" s="537">
        <f>SUM(BQ14:BQ31)</f>
        <v>69</v>
      </c>
      <c r="BR13" s="537">
        <f>SUM(BR14:BR31)</f>
        <v>740</v>
      </c>
      <c r="BS13" s="537">
        <f>SUM(BS14:BS31)</f>
        <v>741</v>
      </c>
      <c r="BT13" s="537"/>
      <c r="BU13" s="537">
        <f>SUM(BU14:BU31)</f>
        <v>0</v>
      </c>
      <c r="BV13" s="537">
        <f>SUM(BV14:BV31)</f>
        <v>146</v>
      </c>
      <c r="BW13" s="537">
        <f>SUM(BW14:BW31)</f>
        <v>661</v>
      </c>
      <c r="BX13" s="537">
        <f>SUM(BX14:BX31)</f>
        <v>636</v>
      </c>
    </row>
    <row r="14" spans="1:81" x14ac:dyDescent="0.35">
      <c r="A14" s="182" t="s">
        <v>72</v>
      </c>
      <c r="B14" s="60">
        <f t="shared" ref="B14:B31" si="0">SUM(C14:BX14)</f>
        <v>2721</v>
      </c>
      <c r="C14" s="537">
        <v>0</v>
      </c>
      <c r="D14" s="537">
        <v>0</v>
      </c>
      <c r="E14" s="537">
        <v>0</v>
      </c>
      <c r="F14" s="537">
        <v>0</v>
      </c>
      <c r="G14" s="537"/>
      <c r="H14" s="537">
        <v>0</v>
      </c>
      <c r="I14" s="537">
        <v>88</v>
      </c>
      <c r="J14" s="537">
        <v>115</v>
      </c>
      <c r="K14" s="537">
        <v>108</v>
      </c>
      <c r="L14" s="537"/>
      <c r="M14" s="537">
        <v>0</v>
      </c>
      <c r="N14" s="537">
        <v>221</v>
      </c>
      <c r="O14" s="537">
        <v>261</v>
      </c>
      <c r="P14" s="537">
        <v>239</v>
      </c>
      <c r="Q14" s="537"/>
      <c r="R14" s="537">
        <v>0</v>
      </c>
      <c r="S14" s="537">
        <v>0</v>
      </c>
      <c r="T14" s="537">
        <v>0</v>
      </c>
      <c r="U14" s="537">
        <v>0</v>
      </c>
      <c r="V14" s="537"/>
      <c r="W14" s="537">
        <v>0</v>
      </c>
      <c r="X14" s="537">
        <v>34</v>
      </c>
      <c r="Y14" s="537">
        <v>209</v>
      </c>
      <c r="Z14" s="537">
        <v>190</v>
      </c>
      <c r="AA14" s="537"/>
      <c r="AB14" s="537">
        <v>0</v>
      </c>
      <c r="AC14" s="537">
        <v>0</v>
      </c>
      <c r="AD14" s="537">
        <v>29</v>
      </c>
      <c r="AE14" s="537">
        <v>38</v>
      </c>
      <c r="AF14" s="537"/>
      <c r="AG14" s="537">
        <v>0</v>
      </c>
      <c r="AH14" s="537">
        <v>0</v>
      </c>
      <c r="AI14" s="537">
        <v>39</v>
      </c>
      <c r="AJ14" s="537">
        <v>50</v>
      </c>
      <c r="AK14" s="537"/>
      <c r="AL14" s="537">
        <v>0</v>
      </c>
      <c r="AM14" s="537">
        <v>26</v>
      </c>
      <c r="AN14" s="537">
        <v>58</v>
      </c>
      <c r="AO14" s="537">
        <v>75</v>
      </c>
      <c r="AP14" s="537"/>
      <c r="AQ14" s="537">
        <v>0</v>
      </c>
      <c r="AR14" s="537">
        <v>0</v>
      </c>
      <c r="AS14" s="537">
        <v>0</v>
      </c>
      <c r="AT14" s="537">
        <v>0</v>
      </c>
      <c r="AU14" s="537"/>
      <c r="AV14" s="537">
        <v>0</v>
      </c>
      <c r="AW14" s="537">
        <v>18</v>
      </c>
      <c r="AX14" s="537">
        <v>223</v>
      </c>
      <c r="AY14" s="537">
        <v>214</v>
      </c>
      <c r="AZ14" s="537"/>
      <c r="BA14" s="537">
        <v>0</v>
      </c>
      <c r="BB14" s="537">
        <v>0</v>
      </c>
      <c r="BC14" s="537">
        <v>184</v>
      </c>
      <c r="BD14" s="537">
        <v>193</v>
      </c>
      <c r="BE14" s="537"/>
      <c r="BF14" s="537">
        <v>0</v>
      </c>
      <c r="BG14" s="537">
        <v>2</v>
      </c>
      <c r="BH14" s="537">
        <v>2</v>
      </c>
      <c r="BI14" s="537">
        <v>2</v>
      </c>
      <c r="BJ14" s="537">
        <v>0</v>
      </c>
      <c r="BK14" s="537">
        <v>0</v>
      </c>
      <c r="BL14" s="537">
        <v>0</v>
      </c>
      <c r="BM14" s="537">
        <v>0</v>
      </c>
      <c r="BN14" s="537">
        <v>0</v>
      </c>
      <c r="BO14" s="537">
        <v>0</v>
      </c>
      <c r="BP14" s="537">
        <v>0</v>
      </c>
      <c r="BQ14" s="537">
        <v>0</v>
      </c>
      <c r="BR14" s="537">
        <v>32</v>
      </c>
      <c r="BS14" s="537">
        <v>32</v>
      </c>
      <c r="BT14" s="537"/>
      <c r="BU14" s="537">
        <v>0</v>
      </c>
      <c r="BV14" s="537">
        <v>5</v>
      </c>
      <c r="BW14" s="537">
        <v>15</v>
      </c>
      <c r="BX14" s="537">
        <v>19</v>
      </c>
    </row>
    <row r="15" spans="1:81" x14ac:dyDescent="0.35">
      <c r="A15" s="182" t="s">
        <v>73</v>
      </c>
      <c r="B15" s="60">
        <f t="shared" si="0"/>
        <v>16010</v>
      </c>
      <c r="C15" s="537">
        <v>0</v>
      </c>
      <c r="D15" s="537">
        <v>52</v>
      </c>
      <c r="E15" s="537">
        <v>81</v>
      </c>
      <c r="F15" s="537">
        <v>94</v>
      </c>
      <c r="G15" s="537"/>
      <c r="H15" s="537">
        <v>0</v>
      </c>
      <c r="I15" s="537">
        <v>294</v>
      </c>
      <c r="J15" s="537">
        <v>675</v>
      </c>
      <c r="K15" s="537">
        <v>767</v>
      </c>
      <c r="L15" s="537"/>
      <c r="M15" s="537">
        <v>0</v>
      </c>
      <c r="N15" s="537">
        <v>1894</v>
      </c>
      <c r="O15" s="537">
        <v>2456</v>
      </c>
      <c r="P15" s="537">
        <v>2360</v>
      </c>
      <c r="Q15" s="537"/>
      <c r="R15" s="537">
        <v>0</v>
      </c>
      <c r="S15" s="537">
        <v>130</v>
      </c>
      <c r="T15" s="537">
        <v>156</v>
      </c>
      <c r="U15" s="537">
        <v>110</v>
      </c>
      <c r="V15" s="537"/>
      <c r="W15" s="537">
        <v>0</v>
      </c>
      <c r="X15" s="537">
        <v>41</v>
      </c>
      <c r="Y15" s="537">
        <v>672</v>
      </c>
      <c r="Z15" s="537">
        <v>787</v>
      </c>
      <c r="AA15" s="537"/>
      <c r="AB15" s="537">
        <v>0</v>
      </c>
      <c r="AC15" s="537">
        <v>0</v>
      </c>
      <c r="AD15" s="537">
        <v>22</v>
      </c>
      <c r="AE15" s="537">
        <v>18</v>
      </c>
      <c r="AF15" s="537"/>
      <c r="AG15" s="537">
        <v>0</v>
      </c>
      <c r="AH15" s="537">
        <v>52</v>
      </c>
      <c r="AI15" s="537">
        <v>900</v>
      </c>
      <c r="AJ15" s="537">
        <v>997</v>
      </c>
      <c r="AK15" s="537"/>
      <c r="AL15" s="537">
        <v>0</v>
      </c>
      <c r="AM15" s="537">
        <v>38</v>
      </c>
      <c r="AN15" s="537">
        <v>233</v>
      </c>
      <c r="AO15" s="537">
        <v>258</v>
      </c>
      <c r="AP15" s="537"/>
      <c r="AQ15" s="537">
        <v>0</v>
      </c>
      <c r="AR15" s="537">
        <v>0</v>
      </c>
      <c r="AS15" s="537">
        <v>117</v>
      </c>
      <c r="AT15" s="537">
        <v>196</v>
      </c>
      <c r="AU15" s="537"/>
      <c r="AV15" s="537">
        <v>0</v>
      </c>
      <c r="AW15" s="537">
        <v>26</v>
      </c>
      <c r="AX15" s="537">
        <v>787</v>
      </c>
      <c r="AY15" s="537">
        <v>813</v>
      </c>
      <c r="AZ15" s="537"/>
      <c r="BA15" s="537">
        <v>0</v>
      </c>
      <c r="BB15" s="537">
        <v>74</v>
      </c>
      <c r="BC15" s="537">
        <v>199</v>
      </c>
      <c r="BD15" s="537">
        <v>291</v>
      </c>
      <c r="BE15" s="537"/>
      <c r="BF15" s="537">
        <v>0</v>
      </c>
      <c r="BG15" s="537">
        <v>0</v>
      </c>
      <c r="BH15" s="537">
        <v>2</v>
      </c>
      <c r="BI15" s="537">
        <v>2</v>
      </c>
      <c r="BJ15" s="537">
        <v>0</v>
      </c>
      <c r="BK15" s="537">
        <v>0</v>
      </c>
      <c r="BL15" s="537">
        <v>0</v>
      </c>
      <c r="BM15" s="537">
        <v>0</v>
      </c>
      <c r="BN15" s="537">
        <v>0</v>
      </c>
      <c r="BO15" s="537">
        <v>0</v>
      </c>
      <c r="BP15" s="537">
        <v>0</v>
      </c>
      <c r="BQ15" s="537">
        <v>0</v>
      </c>
      <c r="BR15" s="537">
        <v>141</v>
      </c>
      <c r="BS15" s="537">
        <v>147</v>
      </c>
      <c r="BT15" s="537"/>
      <c r="BU15" s="203">
        <v>0</v>
      </c>
      <c r="BV15" s="203">
        <v>21</v>
      </c>
      <c r="BW15" s="203">
        <v>54</v>
      </c>
      <c r="BX15" s="537">
        <v>53</v>
      </c>
    </row>
    <row r="16" spans="1:81" x14ac:dyDescent="0.35">
      <c r="A16" s="182" t="s">
        <v>74</v>
      </c>
      <c r="B16" s="60">
        <f t="shared" si="0"/>
        <v>3068</v>
      </c>
      <c r="C16" s="537">
        <v>0</v>
      </c>
      <c r="D16" s="537">
        <v>0</v>
      </c>
      <c r="E16" s="537">
        <v>0</v>
      </c>
      <c r="F16" s="537">
        <v>0</v>
      </c>
      <c r="G16" s="537"/>
      <c r="H16" s="537">
        <v>0</v>
      </c>
      <c r="I16" s="537">
        <v>69</v>
      </c>
      <c r="J16" s="537">
        <v>128</v>
      </c>
      <c r="K16" s="537">
        <v>119</v>
      </c>
      <c r="L16" s="537"/>
      <c r="M16" s="537">
        <v>0</v>
      </c>
      <c r="N16" s="537">
        <v>203</v>
      </c>
      <c r="O16" s="537">
        <v>214</v>
      </c>
      <c r="P16" s="537">
        <v>198</v>
      </c>
      <c r="Q16" s="537"/>
      <c r="R16" s="537">
        <v>0</v>
      </c>
      <c r="S16" s="537">
        <v>63</v>
      </c>
      <c r="T16" s="537">
        <v>136</v>
      </c>
      <c r="U16" s="537">
        <v>140</v>
      </c>
      <c r="V16" s="537"/>
      <c r="W16" s="537">
        <v>0</v>
      </c>
      <c r="X16" s="537">
        <v>42</v>
      </c>
      <c r="Y16" s="537">
        <v>231</v>
      </c>
      <c r="Z16" s="537">
        <v>230</v>
      </c>
      <c r="AA16" s="537"/>
      <c r="AB16" s="537">
        <v>0</v>
      </c>
      <c r="AC16" s="537">
        <v>0</v>
      </c>
      <c r="AD16" s="537">
        <v>0</v>
      </c>
      <c r="AE16" s="537">
        <v>0</v>
      </c>
      <c r="AF16" s="537"/>
      <c r="AG16" s="537">
        <v>0</v>
      </c>
      <c r="AH16" s="537">
        <v>16</v>
      </c>
      <c r="AI16" s="537">
        <v>118</v>
      </c>
      <c r="AJ16" s="537">
        <v>123</v>
      </c>
      <c r="AK16" s="537"/>
      <c r="AL16" s="537">
        <v>0</v>
      </c>
      <c r="AM16" s="537">
        <v>25</v>
      </c>
      <c r="AN16" s="537">
        <v>57</v>
      </c>
      <c r="AO16" s="537">
        <v>54</v>
      </c>
      <c r="AP16" s="537"/>
      <c r="AQ16" s="537">
        <v>0</v>
      </c>
      <c r="AR16" s="537">
        <v>0</v>
      </c>
      <c r="AS16" s="537">
        <v>42</v>
      </c>
      <c r="AT16" s="537">
        <v>61</v>
      </c>
      <c r="AU16" s="537"/>
      <c r="AV16" s="537">
        <v>0</v>
      </c>
      <c r="AW16" s="537">
        <v>44</v>
      </c>
      <c r="AX16" s="537">
        <v>139</v>
      </c>
      <c r="AY16" s="537">
        <v>138</v>
      </c>
      <c r="AZ16" s="537"/>
      <c r="BA16" s="537">
        <v>0</v>
      </c>
      <c r="BB16" s="537">
        <v>0</v>
      </c>
      <c r="BC16" s="537">
        <v>127</v>
      </c>
      <c r="BD16" s="537">
        <v>143</v>
      </c>
      <c r="BE16" s="537"/>
      <c r="BF16" s="537">
        <v>0</v>
      </c>
      <c r="BG16" s="537">
        <v>0</v>
      </c>
      <c r="BH16" s="537">
        <v>0</v>
      </c>
      <c r="BI16" s="537">
        <v>0</v>
      </c>
      <c r="BJ16" s="537">
        <v>0</v>
      </c>
      <c r="BK16" s="537">
        <v>0</v>
      </c>
      <c r="BL16" s="537">
        <v>0</v>
      </c>
      <c r="BM16" s="537">
        <v>0</v>
      </c>
      <c r="BN16" s="537">
        <v>0</v>
      </c>
      <c r="BO16" s="537">
        <v>0</v>
      </c>
      <c r="BP16" s="537">
        <v>0</v>
      </c>
      <c r="BQ16" s="537">
        <v>0</v>
      </c>
      <c r="BR16" s="537">
        <v>51</v>
      </c>
      <c r="BS16" s="537">
        <v>57</v>
      </c>
      <c r="BT16" s="537"/>
      <c r="BU16" s="203">
        <v>0</v>
      </c>
      <c r="BV16" s="203">
        <v>7</v>
      </c>
      <c r="BW16" s="203">
        <v>49</v>
      </c>
      <c r="BX16" s="537">
        <v>44</v>
      </c>
    </row>
    <row r="17" spans="1:76" x14ac:dyDescent="0.35">
      <c r="A17" s="182" t="s">
        <v>75</v>
      </c>
      <c r="B17" s="60">
        <f t="shared" si="0"/>
        <v>3981</v>
      </c>
      <c r="C17" s="537">
        <v>0</v>
      </c>
      <c r="D17" s="537">
        <v>0</v>
      </c>
      <c r="E17" s="537">
        <v>0</v>
      </c>
      <c r="F17" s="537">
        <v>0</v>
      </c>
      <c r="G17" s="537"/>
      <c r="H17" s="537">
        <v>0</v>
      </c>
      <c r="I17" s="537">
        <v>0</v>
      </c>
      <c r="J17" s="537">
        <v>0</v>
      </c>
      <c r="K17" s="537">
        <v>0</v>
      </c>
      <c r="L17" s="537"/>
      <c r="M17" s="537">
        <v>0</v>
      </c>
      <c r="N17" s="537">
        <v>315</v>
      </c>
      <c r="O17" s="537">
        <v>387</v>
      </c>
      <c r="P17" s="537">
        <v>310</v>
      </c>
      <c r="Q17" s="537"/>
      <c r="R17" s="537">
        <v>0</v>
      </c>
      <c r="S17" s="537">
        <v>13</v>
      </c>
      <c r="T17" s="537">
        <v>37</v>
      </c>
      <c r="U17" s="537">
        <v>30</v>
      </c>
      <c r="V17" s="537"/>
      <c r="W17" s="537">
        <v>0</v>
      </c>
      <c r="X17" s="537">
        <v>9</v>
      </c>
      <c r="Y17" s="537">
        <v>32</v>
      </c>
      <c r="Z17" s="537">
        <v>25</v>
      </c>
      <c r="AA17" s="537"/>
      <c r="AB17" s="537">
        <v>0</v>
      </c>
      <c r="AC17" s="537">
        <v>0</v>
      </c>
      <c r="AD17" s="537">
        <v>0</v>
      </c>
      <c r="AE17" s="537">
        <v>0</v>
      </c>
      <c r="AF17" s="537"/>
      <c r="AG17" s="537">
        <v>0</v>
      </c>
      <c r="AH17" s="537">
        <v>204</v>
      </c>
      <c r="AI17" s="537">
        <v>497</v>
      </c>
      <c r="AJ17" s="537">
        <v>502</v>
      </c>
      <c r="AK17" s="537"/>
      <c r="AL17" s="537">
        <v>0</v>
      </c>
      <c r="AM17" s="537">
        <v>16</v>
      </c>
      <c r="AN17" s="537">
        <v>99</v>
      </c>
      <c r="AO17" s="537">
        <v>99</v>
      </c>
      <c r="AP17" s="537"/>
      <c r="AQ17" s="537">
        <v>0</v>
      </c>
      <c r="AR17" s="537">
        <v>26</v>
      </c>
      <c r="AS17" s="537">
        <v>99</v>
      </c>
      <c r="AT17" s="537">
        <v>98</v>
      </c>
      <c r="AU17" s="537"/>
      <c r="AV17" s="537">
        <v>0</v>
      </c>
      <c r="AW17" s="537">
        <v>19</v>
      </c>
      <c r="AX17" s="537">
        <v>175</v>
      </c>
      <c r="AY17" s="537">
        <v>198</v>
      </c>
      <c r="AZ17" s="537"/>
      <c r="BA17" s="537">
        <v>0</v>
      </c>
      <c r="BB17" s="537">
        <v>0</v>
      </c>
      <c r="BC17" s="537">
        <v>157</v>
      </c>
      <c r="BD17" s="537">
        <v>184</v>
      </c>
      <c r="BE17" s="537"/>
      <c r="BF17" s="537">
        <v>0</v>
      </c>
      <c r="BG17" s="537">
        <v>0</v>
      </c>
      <c r="BH17" s="537">
        <v>0</v>
      </c>
      <c r="BI17" s="537">
        <v>0</v>
      </c>
      <c r="BJ17" s="537">
        <v>0</v>
      </c>
      <c r="BK17" s="537">
        <v>0</v>
      </c>
      <c r="BL17" s="537">
        <v>0</v>
      </c>
      <c r="BM17" s="537">
        <v>25</v>
      </c>
      <c r="BN17" s="537">
        <v>22</v>
      </c>
      <c r="BO17" s="537">
        <v>0</v>
      </c>
      <c r="BP17" s="537">
        <v>0</v>
      </c>
      <c r="BQ17" s="537">
        <v>0</v>
      </c>
      <c r="BR17" s="537">
        <v>122</v>
      </c>
      <c r="BS17" s="537">
        <v>118</v>
      </c>
      <c r="BT17" s="537"/>
      <c r="BU17" s="203">
        <v>0</v>
      </c>
      <c r="BV17" s="203">
        <v>6</v>
      </c>
      <c r="BW17" s="203">
        <v>72</v>
      </c>
      <c r="BX17" s="537">
        <v>85</v>
      </c>
    </row>
    <row r="18" spans="1:76" x14ac:dyDescent="0.35">
      <c r="A18" s="182" t="s">
        <v>76</v>
      </c>
      <c r="B18" s="60">
        <f t="shared" si="0"/>
        <v>1921</v>
      </c>
      <c r="C18" s="537">
        <v>0</v>
      </c>
      <c r="D18" s="537">
        <v>0</v>
      </c>
      <c r="E18" s="537">
        <v>0</v>
      </c>
      <c r="F18" s="537">
        <v>0</v>
      </c>
      <c r="G18" s="537"/>
      <c r="H18" s="537">
        <v>0</v>
      </c>
      <c r="I18" s="537">
        <v>0</v>
      </c>
      <c r="J18" s="537">
        <v>0</v>
      </c>
      <c r="K18" s="537">
        <v>0</v>
      </c>
      <c r="L18" s="537"/>
      <c r="M18" s="537">
        <v>0</v>
      </c>
      <c r="N18" s="537">
        <v>142</v>
      </c>
      <c r="O18" s="537">
        <v>200</v>
      </c>
      <c r="P18" s="537">
        <v>210</v>
      </c>
      <c r="Q18" s="537"/>
      <c r="R18" s="537">
        <v>0</v>
      </c>
      <c r="S18" s="537">
        <v>32</v>
      </c>
      <c r="T18" s="537">
        <v>74</v>
      </c>
      <c r="U18" s="537">
        <v>85</v>
      </c>
      <c r="V18" s="537"/>
      <c r="W18" s="537">
        <v>0</v>
      </c>
      <c r="X18" s="537">
        <v>0</v>
      </c>
      <c r="Y18" s="537">
        <v>98</v>
      </c>
      <c r="Z18" s="537">
        <v>76</v>
      </c>
      <c r="AA18" s="537"/>
      <c r="AB18" s="537">
        <v>0</v>
      </c>
      <c r="AC18" s="537">
        <v>0</v>
      </c>
      <c r="AD18" s="537">
        <v>0</v>
      </c>
      <c r="AE18" s="537">
        <v>0</v>
      </c>
      <c r="AF18" s="537"/>
      <c r="AG18" s="537">
        <v>0</v>
      </c>
      <c r="AH18" s="537">
        <v>23</v>
      </c>
      <c r="AI18" s="537">
        <v>107</v>
      </c>
      <c r="AJ18" s="537">
        <v>102</v>
      </c>
      <c r="AK18" s="537"/>
      <c r="AL18" s="537">
        <v>0</v>
      </c>
      <c r="AM18" s="537">
        <v>0</v>
      </c>
      <c r="AN18" s="537">
        <v>29</v>
      </c>
      <c r="AO18" s="537">
        <v>23</v>
      </c>
      <c r="AP18" s="537"/>
      <c r="AQ18" s="537">
        <v>0</v>
      </c>
      <c r="AR18" s="537">
        <v>0</v>
      </c>
      <c r="AS18" s="537">
        <v>86</v>
      </c>
      <c r="AT18" s="537">
        <v>60</v>
      </c>
      <c r="AU18" s="537"/>
      <c r="AV18" s="537">
        <v>0</v>
      </c>
      <c r="AW18" s="537">
        <v>31</v>
      </c>
      <c r="AX18" s="537">
        <v>131</v>
      </c>
      <c r="AY18" s="537">
        <v>127</v>
      </c>
      <c r="AZ18" s="537"/>
      <c r="BA18" s="537">
        <v>0</v>
      </c>
      <c r="BB18" s="537">
        <v>19</v>
      </c>
      <c r="BC18" s="537">
        <v>69</v>
      </c>
      <c r="BD18" s="537">
        <v>52</v>
      </c>
      <c r="BE18" s="537"/>
      <c r="BF18" s="537">
        <v>0</v>
      </c>
      <c r="BG18" s="537">
        <v>0</v>
      </c>
      <c r="BH18" s="537">
        <v>0</v>
      </c>
      <c r="BI18" s="537">
        <v>0</v>
      </c>
      <c r="BJ18" s="537">
        <v>0</v>
      </c>
      <c r="BK18" s="537">
        <v>0</v>
      </c>
      <c r="BL18" s="537">
        <v>0</v>
      </c>
      <c r="BM18" s="537">
        <v>0</v>
      </c>
      <c r="BN18" s="537">
        <v>0</v>
      </c>
      <c r="BO18" s="537">
        <v>0</v>
      </c>
      <c r="BP18" s="537">
        <v>0</v>
      </c>
      <c r="BQ18" s="537">
        <v>0</v>
      </c>
      <c r="BR18" s="537">
        <v>29</v>
      </c>
      <c r="BS18" s="537">
        <v>35</v>
      </c>
      <c r="BT18" s="537"/>
      <c r="BU18" s="203">
        <v>0</v>
      </c>
      <c r="BV18" s="203">
        <v>4</v>
      </c>
      <c r="BW18" s="203">
        <v>39</v>
      </c>
      <c r="BX18" s="537">
        <v>38</v>
      </c>
    </row>
    <row r="19" spans="1:76" x14ac:dyDescent="0.35">
      <c r="A19" s="182" t="s">
        <v>77</v>
      </c>
      <c r="B19" s="60">
        <f t="shared" si="0"/>
        <v>751</v>
      </c>
      <c r="C19" s="537">
        <v>0</v>
      </c>
      <c r="D19" s="537">
        <v>0</v>
      </c>
      <c r="E19" s="537">
        <v>0</v>
      </c>
      <c r="F19" s="537">
        <v>0</v>
      </c>
      <c r="G19" s="537"/>
      <c r="H19" s="537">
        <v>0</v>
      </c>
      <c r="I19" s="537">
        <v>0</v>
      </c>
      <c r="J19" s="537">
        <v>0</v>
      </c>
      <c r="K19" s="537">
        <v>0</v>
      </c>
      <c r="L19" s="537"/>
      <c r="M19" s="537">
        <v>0</v>
      </c>
      <c r="N19" s="537">
        <v>33</v>
      </c>
      <c r="O19" s="537">
        <v>83</v>
      </c>
      <c r="P19" s="537">
        <v>49</v>
      </c>
      <c r="Q19" s="537"/>
      <c r="R19" s="537">
        <v>0</v>
      </c>
      <c r="S19" s="537">
        <v>18</v>
      </c>
      <c r="T19" s="537">
        <v>39</v>
      </c>
      <c r="U19" s="537">
        <v>28</v>
      </c>
      <c r="V19" s="537"/>
      <c r="W19" s="537">
        <v>0</v>
      </c>
      <c r="X19" s="537">
        <v>0</v>
      </c>
      <c r="Y19" s="537">
        <v>0</v>
      </c>
      <c r="Z19" s="537">
        <v>0</v>
      </c>
      <c r="AA19" s="537"/>
      <c r="AB19" s="537">
        <v>0</v>
      </c>
      <c r="AC19" s="537">
        <v>0</v>
      </c>
      <c r="AD19" s="537">
        <v>0</v>
      </c>
      <c r="AE19" s="537">
        <v>0</v>
      </c>
      <c r="AF19" s="537"/>
      <c r="AG19" s="537">
        <v>0</v>
      </c>
      <c r="AH19" s="537">
        <v>26</v>
      </c>
      <c r="AI19" s="537">
        <v>64</v>
      </c>
      <c r="AJ19" s="537">
        <v>61</v>
      </c>
      <c r="AK19" s="537"/>
      <c r="AL19" s="537">
        <v>0</v>
      </c>
      <c r="AM19" s="537">
        <v>2</v>
      </c>
      <c r="AN19" s="537">
        <v>18</v>
      </c>
      <c r="AO19" s="537">
        <v>11</v>
      </c>
      <c r="AP19" s="537"/>
      <c r="AQ19" s="537">
        <v>0</v>
      </c>
      <c r="AR19" s="537">
        <v>0</v>
      </c>
      <c r="AS19" s="537">
        <v>17</v>
      </c>
      <c r="AT19" s="537">
        <v>30</v>
      </c>
      <c r="AU19" s="537"/>
      <c r="AV19" s="537">
        <v>0</v>
      </c>
      <c r="AW19" s="537">
        <v>40</v>
      </c>
      <c r="AX19" s="537">
        <v>66</v>
      </c>
      <c r="AY19" s="537">
        <v>60</v>
      </c>
      <c r="AZ19" s="537"/>
      <c r="BA19" s="537">
        <v>0</v>
      </c>
      <c r="BB19" s="537">
        <v>0</v>
      </c>
      <c r="BC19" s="537">
        <v>20</v>
      </c>
      <c r="BD19" s="537">
        <v>21</v>
      </c>
      <c r="BE19" s="537"/>
      <c r="BF19" s="537">
        <v>0</v>
      </c>
      <c r="BG19" s="537">
        <v>0</v>
      </c>
      <c r="BH19" s="537">
        <v>0</v>
      </c>
      <c r="BI19" s="537">
        <v>2</v>
      </c>
      <c r="BJ19" s="537">
        <v>0</v>
      </c>
      <c r="BK19" s="537">
        <v>0</v>
      </c>
      <c r="BL19" s="537">
        <v>0</v>
      </c>
      <c r="BM19" s="537">
        <v>0</v>
      </c>
      <c r="BN19" s="537">
        <v>0</v>
      </c>
      <c r="BO19" s="537">
        <v>0</v>
      </c>
      <c r="BP19" s="537">
        <v>0</v>
      </c>
      <c r="BQ19" s="537">
        <v>0</v>
      </c>
      <c r="BR19" s="537">
        <v>8</v>
      </c>
      <c r="BS19" s="537">
        <v>18</v>
      </c>
      <c r="BT19" s="537"/>
      <c r="BU19" s="537">
        <v>0</v>
      </c>
      <c r="BV19" s="537">
        <v>4</v>
      </c>
      <c r="BW19" s="537">
        <v>19</v>
      </c>
      <c r="BX19" s="537">
        <v>14</v>
      </c>
    </row>
    <row r="20" spans="1:76" x14ac:dyDescent="0.35">
      <c r="A20" s="182" t="s">
        <v>78</v>
      </c>
      <c r="B20" s="60">
        <f t="shared" si="0"/>
        <v>2009</v>
      </c>
      <c r="C20" s="537">
        <v>0</v>
      </c>
      <c r="D20" s="537">
        <v>0</v>
      </c>
      <c r="E20" s="537">
        <v>0</v>
      </c>
      <c r="F20" s="537">
        <v>0</v>
      </c>
      <c r="G20" s="537"/>
      <c r="H20" s="537">
        <v>0</v>
      </c>
      <c r="I20" s="537">
        <v>0</v>
      </c>
      <c r="J20" s="537">
        <v>0</v>
      </c>
      <c r="K20" s="537">
        <v>0</v>
      </c>
      <c r="L20" s="537"/>
      <c r="M20" s="537">
        <v>0</v>
      </c>
      <c r="N20" s="537">
        <v>189</v>
      </c>
      <c r="O20" s="537">
        <v>204</v>
      </c>
      <c r="P20" s="537">
        <v>77</v>
      </c>
      <c r="Q20" s="537"/>
      <c r="R20" s="537">
        <v>0</v>
      </c>
      <c r="S20" s="537">
        <v>80</v>
      </c>
      <c r="T20" s="537">
        <v>69</v>
      </c>
      <c r="U20" s="537">
        <v>57</v>
      </c>
      <c r="V20" s="537"/>
      <c r="W20" s="537">
        <v>0</v>
      </c>
      <c r="X20" s="537">
        <v>0</v>
      </c>
      <c r="Y20" s="537">
        <v>47</v>
      </c>
      <c r="Z20" s="537">
        <v>48</v>
      </c>
      <c r="AA20" s="537"/>
      <c r="AB20" s="537">
        <v>0</v>
      </c>
      <c r="AC20" s="537">
        <v>0</v>
      </c>
      <c r="AD20" s="537">
        <v>0</v>
      </c>
      <c r="AE20" s="537">
        <v>0</v>
      </c>
      <c r="AF20" s="537"/>
      <c r="AG20" s="537">
        <v>0</v>
      </c>
      <c r="AH20" s="537">
        <v>26</v>
      </c>
      <c r="AI20" s="537">
        <v>130</v>
      </c>
      <c r="AJ20" s="537">
        <v>191</v>
      </c>
      <c r="AK20" s="537"/>
      <c r="AL20" s="537">
        <v>0</v>
      </c>
      <c r="AM20" s="537">
        <v>25</v>
      </c>
      <c r="AN20" s="537">
        <v>61</v>
      </c>
      <c r="AO20" s="537">
        <v>61</v>
      </c>
      <c r="AP20" s="537"/>
      <c r="AQ20" s="537">
        <v>0</v>
      </c>
      <c r="AR20" s="537">
        <v>0</v>
      </c>
      <c r="AS20" s="537">
        <v>0</v>
      </c>
      <c r="AT20" s="537">
        <v>78</v>
      </c>
      <c r="AU20" s="537"/>
      <c r="AV20" s="537">
        <v>0</v>
      </c>
      <c r="AW20" s="537">
        <v>21</v>
      </c>
      <c r="AX20" s="537">
        <v>118</v>
      </c>
      <c r="AY20" s="537">
        <v>137</v>
      </c>
      <c r="AZ20" s="537"/>
      <c r="BA20" s="537">
        <v>0</v>
      </c>
      <c r="BB20" s="537">
        <v>0</v>
      </c>
      <c r="BC20" s="537">
        <v>79</v>
      </c>
      <c r="BD20" s="537">
        <v>113</v>
      </c>
      <c r="BE20" s="537"/>
      <c r="BF20" s="537">
        <v>0</v>
      </c>
      <c r="BG20" s="537">
        <v>0</v>
      </c>
      <c r="BH20" s="537">
        <v>0</v>
      </c>
      <c r="BI20" s="537">
        <v>0</v>
      </c>
      <c r="BJ20" s="537">
        <v>0</v>
      </c>
      <c r="BK20" s="537">
        <v>0</v>
      </c>
      <c r="BL20" s="537">
        <v>0</v>
      </c>
      <c r="BM20" s="537">
        <v>0</v>
      </c>
      <c r="BN20" s="537">
        <v>0</v>
      </c>
      <c r="BO20" s="537">
        <v>0</v>
      </c>
      <c r="BP20" s="537">
        <v>0</v>
      </c>
      <c r="BQ20" s="537">
        <v>5</v>
      </c>
      <c r="BR20" s="537">
        <v>56</v>
      </c>
      <c r="BS20" s="537">
        <v>52</v>
      </c>
      <c r="BT20" s="537"/>
      <c r="BU20" s="537">
        <v>0</v>
      </c>
      <c r="BV20" s="537">
        <v>3</v>
      </c>
      <c r="BW20" s="537">
        <v>33</v>
      </c>
      <c r="BX20" s="537">
        <v>49</v>
      </c>
    </row>
    <row r="21" spans="1:76" x14ac:dyDescent="0.35">
      <c r="A21" s="182" t="s">
        <v>79</v>
      </c>
      <c r="B21" s="60">
        <f t="shared" si="0"/>
        <v>1813</v>
      </c>
      <c r="C21" s="537">
        <v>0</v>
      </c>
      <c r="D21" s="537">
        <v>0</v>
      </c>
      <c r="E21" s="537">
        <v>0</v>
      </c>
      <c r="F21" s="537">
        <v>0</v>
      </c>
      <c r="G21" s="537"/>
      <c r="H21" s="537">
        <v>0</v>
      </c>
      <c r="I21" s="537">
        <v>0</v>
      </c>
      <c r="J21" s="537">
        <v>0</v>
      </c>
      <c r="K21" s="537">
        <v>0</v>
      </c>
      <c r="L21" s="537"/>
      <c r="M21" s="537">
        <v>0</v>
      </c>
      <c r="N21" s="537">
        <v>184</v>
      </c>
      <c r="O21" s="537">
        <v>223</v>
      </c>
      <c r="P21" s="537">
        <v>223</v>
      </c>
      <c r="Q21" s="537"/>
      <c r="R21" s="537">
        <v>0</v>
      </c>
      <c r="S21" s="537">
        <v>84</v>
      </c>
      <c r="T21" s="537">
        <v>113</v>
      </c>
      <c r="U21" s="537">
        <v>111</v>
      </c>
      <c r="V21" s="537"/>
      <c r="W21" s="537">
        <v>0</v>
      </c>
      <c r="X21" s="537">
        <v>11</v>
      </c>
      <c r="Y21" s="537">
        <v>12</v>
      </c>
      <c r="Z21" s="537">
        <v>3</v>
      </c>
      <c r="AA21" s="537"/>
      <c r="AB21" s="537">
        <v>0</v>
      </c>
      <c r="AC21" s="537">
        <v>0</v>
      </c>
      <c r="AD21" s="537">
        <v>0</v>
      </c>
      <c r="AE21" s="537">
        <v>0</v>
      </c>
      <c r="AF21" s="537"/>
      <c r="AG21" s="537">
        <v>0</v>
      </c>
      <c r="AH21" s="537">
        <v>77</v>
      </c>
      <c r="AI21" s="537">
        <v>108</v>
      </c>
      <c r="AJ21" s="537">
        <v>106</v>
      </c>
      <c r="AK21" s="537"/>
      <c r="AL21" s="537">
        <v>0</v>
      </c>
      <c r="AM21" s="537">
        <v>7</v>
      </c>
      <c r="AN21" s="537">
        <v>12</v>
      </c>
      <c r="AO21" s="537">
        <v>15</v>
      </c>
      <c r="AP21" s="537"/>
      <c r="AQ21" s="537">
        <v>0</v>
      </c>
      <c r="AR21" s="537">
        <v>0</v>
      </c>
      <c r="AS21" s="537">
        <v>20</v>
      </c>
      <c r="AT21" s="537">
        <v>31</v>
      </c>
      <c r="AU21" s="537"/>
      <c r="AV21" s="537">
        <v>0</v>
      </c>
      <c r="AW21" s="537">
        <v>6</v>
      </c>
      <c r="AX21" s="537">
        <v>80</v>
      </c>
      <c r="AY21" s="537">
        <v>74</v>
      </c>
      <c r="AZ21" s="537"/>
      <c r="BA21" s="537">
        <v>0</v>
      </c>
      <c r="BB21" s="537">
        <v>19</v>
      </c>
      <c r="BC21" s="537">
        <v>109</v>
      </c>
      <c r="BD21" s="537">
        <v>102</v>
      </c>
      <c r="BE21" s="537"/>
      <c r="BF21" s="537">
        <v>0</v>
      </c>
      <c r="BG21" s="537">
        <v>0</v>
      </c>
      <c r="BH21" s="537">
        <v>0</v>
      </c>
      <c r="BI21" s="537">
        <v>0</v>
      </c>
      <c r="BJ21" s="537">
        <v>0</v>
      </c>
      <c r="BK21" s="537">
        <v>0</v>
      </c>
      <c r="BL21" s="537">
        <v>0</v>
      </c>
      <c r="BM21" s="537">
        <v>0</v>
      </c>
      <c r="BN21" s="537">
        <v>0</v>
      </c>
      <c r="BO21" s="537">
        <v>0</v>
      </c>
      <c r="BP21" s="537">
        <v>0</v>
      </c>
      <c r="BQ21" s="537">
        <v>0</v>
      </c>
      <c r="BR21" s="537">
        <v>0</v>
      </c>
      <c r="BS21" s="537">
        <v>0</v>
      </c>
      <c r="BT21" s="537"/>
      <c r="BU21" s="537">
        <v>0</v>
      </c>
      <c r="BV21" s="537">
        <v>17</v>
      </c>
      <c r="BW21" s="537">
        <v>34</v>
      </c>
      <c r="BX21" s="537">
        <v>32</v>
      </c>
    </row>
    <row r="22" spans="1:76" x14ac:dyDescent="0.35">
      <c r="A22" s="182" t="s">
        <v>80</v>
      </c>
      <c r="B22" s="60">
        <f t="shared" si="0"/>
        <v>4642</v>
      </c>
      <c r="C22" s="537">
        <v>0</v>
      </c>
      <c r="D22" s="537">
        <v>0</v>
      </c>
      <c r="E22" s="537">
        <v>0</v>
      </c>
      <c r="F22" s="537">
        <v>0</v>
      </c>
      <c r="G22" s="537"/>
      <c r="H22" s="537">
        <v>0</v>
      </c>
      <c r="I22" s="537">
        <v>57</v>
      </c>
      <c r="J22" s="537">
        <v>122</v>
      </c>
      <c r="K22" s="537">
        <v>98</v>
      </c>
      <c r="L22" s="537"/>
      <c r="M22" s="537">
        <v>0</v>
      </c>
      <c r="N22" s="537">
        <v>466</v>
      </c>
      <c r="O22" s="537">
        <v>560</v>
      </c>
      <c r="P22" s="537">
        <v>551</v>
      </c>
      <c r="Q22" s="537"/>
      <c r="R22" s="537">
        <v>0</v>
      </c>
      <c r="S22" s="537">
        <v>27</v>
      </c>
      <c r="T22" s="537">
        <v>49</v>
      </c>
      <c r="U22" s="537">
        <v>33</v>
      </c>
      <c r="V22" s="537"/>
      <c r="W22" s="537">
        <v>0</v>
      </c>
      <c r="X22" s="537">
        <v>20</v>
      </c>
      <c r="Y22" s="537">
        <v>132</v>
      </c>
      <c r="Z22" s="537">
        <v>182</v>
      </c>
      <c r="AA22" s="537"/>
      <c r="AB22" s="537">
        <v>0</v>
      </c>
      <c r="AC22" s="537">
        <v>0</v>
      </c>
      <c r="AD22" s="537">
        <v>0</v>
      </c>
      <c r="AE22" s="537">
        <v>0</v>
      </c>
      <c r="AF22" s="537"/>
      <c r="AG22" s="537">
        <v>0</v>
      </c>
      <c r="AH22" s="537">
        <v>94</v>
      </c>
      <c r="AI22" s="537">
        <v>465</v>
      </c>
      <c r="AJ22" s="537">
        <v>481</v>
      </c>
      <c r="AK22" s="537"/>
      <c r="AL22" s="537">
        <v>0</v>
      </c>
      <c r="AM22" s="537">
        <v>0</v>
      </c>
      <c r="AN22" s="537">
        <v>73</v>
      </c>
      <c r="AO22" s="537">
        <v>65</v>
      </c>
      <c r="AP22" s="537"/>
      <c r="AQ22" s="537">
        <v>0</v>
      </c>
      <c r="AR22" s="537">
        <v>0</v>
      </c>
      <c r="AS22" s="537">
        <v>55</v>
      </c>
      <c r="AT22" s="537">
        <v>88</v>
      </c>
      <c r="AU22" s="537"/>
      <c r="AV22" s="537">
        <v>0</v>
      </c>
      <c r="AW22" s="537">
        <v>11</v>
      </c>
      <c r="AX22" s="537">
        <v>200</v>
      </c>
      <c r="AY22" s="537">
        <v>259</v>
      </c>
      <c r="AZ22" s="537"/>
      <c r="BA22" s="537">
        <v>0</v>
      </c>
      <c r="BB22" s="537">
        <v>0</v>
      </c>
      <c r="BC22" s="537">
        <v>227</v>
      </c>
      <c r="BD22" s="537">
        <v>218</v>
      </c>
      <c r="BE22" s="537"/>
      <c r="BF22" s="537">
        <v>0</v>
      </c>
      <c r="BG22" s="537">
        <v>0</v>
      </c>
      <c r="BH22" s="537">
        <v>0</v>
      </c>
      <c r="BI22" s="537">
        <v>1</v>
      </c>
      <c r="BJ22" s="537">
        <v>0</v>
      </c>
      <c r="BK22" s="537">
        <v>0</v>
      </c>
      <c r="BL22" s="537">
        <v>0</v>
      </c>
      <c r="BM22" s="537">
        <v>0</v>
      </c>
      <c r="BN22" s="537">
        <v>0</v>
      </c>
      <c r="BO22" s="537">
        <v>0</v>
      </c>
      <c r="BP22" s="537">
        <v>0</v>
      </c>
      <c r="BQ22" s="537">
        <v>0</v>
      </c>
      <c r="BR22" s="537">
        <v>25</v>
      </c>
      <c r="BS22" s="537">
        <v>25</v>
      </c>
      <c r="BT22" s="537"/>
      <c r="BU22" s="537">
        <v>0</v>
      </c>
      <c r="BV22" s="537">
        <v>10</v>
      </c>
      <c r="BW22" s="537">
        <v>26</v>
      </c>
      <c r="BX22" s="537">
        <v>22</v>
      </c>
    </row>
    <row r="23" spans="1:76" x14ac:dyDescent="0.35">
      <c r="A23" s="182" t="s">
        <v>81</v>
      </c>
      <c r="B23" s="60">
        <f t="shared" si="0"/>
        <v>3865</v>
      </c>
      <c r="C23" s="537">
        <v>0</v>
      </c>
      <c r="D23" s="537">
        <v>0</v>
      </c>
      <c r="E23" s="537">
        <v>0</v>
      </c>
      <c r="F23" s="537">
        <v>0</v>
      </c>
      <c r="G23" s="537"/>
      <c r="H23" s="537">
        <v>0</v>
      </c>
      <c r="I23" s="537">
        <v>0</v>
      </c>
      <c r="J23" s="537">
        <v>0</v>
      </c>
      <c r="K23" s="537">
        <v>0</v>
      </c>
      <c r="L23" s="537"/>
      <c r="M23" s="537">
        <v>0</v>
      </c>
      <c r="N23" s="537">
        <v>134</v>
      </c>
      <c r="O23" s="537">
        <v>181</v>
      </c>
      <c r="P23" s="537">
        <v>185</v>
      </c>
      <c r="Q23" s="537"/>
      <c r="R23" s="537">
        <v>0</v>
      </c>
      <c r="S23" s="537">
        <v>91</v>
      </c>
      <c r="T23" s="537">
        <v>111</v>
      </c>
      <c r="U23" s="537">
        <v>133</v>
      </c>
      <c r="V23" s="537"/>
      <c r="W23" s="537">
        <v>0</v>
      </c>
      <c r="X23" s="537">
        <v>181</v>
      </c>
      <c r="Y23" s="537">
        <v>325</v>
      </c>
      <c r="Z23" s="537">
        <v>324</v>
      </c>
      <c r="AA23" s="537"/>
      <c r="AB23" s="537">
        <v>0</v>
      </c>
      <c r="AC23" s="537">
        <v>20</v>
      </c>
      <c r="AD23" s="537">
        <v>65</v>
      </c>
      <c r="AE23" s="537">
        <v>66</v>
      </c>
      <c r="AF23" s="537"/>
      <c r="AG23" s="537">
        <v>0</v>
      </c>
      <c r="AH23" s="537">
        <v>129</v>
      </c>
      <c r="AI23" s="537">
        <v>430</v>
      </c>
      <c r="AJ23" s="537">
        <v>389</v>
      </c>
      <c r="AK23" s="537"/>
      <c r="AL23" s="537">
        <v>0</v>
      </c>
      <c r="AM23" s="537">
        <v>38</v>
      </c>
      <c r="AN23" s="537">
        <v>73</v>
      </c>
      <c r="AO23" s="537">
        <v>78</v>
      </c>
      <c r="AP23" s="537"/>
      <c r="AQ23" s="537">
        <v>0</v>
      </c>
      <c r="AR23" s="537">
        <v>0</v>
      </c>
      <c r="AS23" s="537">
        <v>109</v>
      </c>
      <c r="AT23" s="537">
        <v>107</v>
      </c>
      <c r="AU23" s="537"/>
      <c r="AV23" s="537">
        <v>0</v>
      </c>
      <c r="AW23" s="537">
        <v>98</v>
      </c>
      <c r="AX23" s="537">
        <v>224</v>
      </c>
      <c r="AY23" s="537">
        <v>199</v>
      </c>
      <c r="AZ23" s="537"/>
      <c r="BA23" s="537">
        <v>0</v>
      </c>
      <c r="BB23" s="537">
        <v>0</v>
      </c>
      <c r="BC23" s="537">
        <v>0</v>
      </c>
      <c r="BD23" s="537">
        <v>0</v>
      </c>
      <c r="BE23" s="537"/>
      <c r="BF23" s="537">
        <v>0</v>
      </c>
      <c r="BG23" s="537">
        <v>0</v>
      </c>
      <c r="BH23" s="537">
        <v>1</v>
      </c>
      <c r="BI23" s="537">
        <v>4</v>
      </c>
      <c r="BJ23" s="537">
        <v>0</v>
      </c>
      <c r="BK23" s="537">
        <v>0</v>
      </c>
      <c r="BL23" s="537">
        <v>13</v>
      </c>
      <c r="BM23" s="537">
        <v>28</v>
      </c>
      <c r="BN23" s="537">
        <v>38</v>
      </c>
      <c r="BO23" s="537">
        <v>0</v>
      </c>
      <c r="BP23" s="537">
        <v>0</v>
      </c>
      <c r="BQ23" s="537">
        <v>0</v>
      </c>
      <c r="BR23" s="537">
        <v>0</v>
      </c>
      <c r="BS23" s="537">
        <v>0</v>
      </c>
      <c r="BT23" s="537"/>
      <c r="BU23" s="203">
        <v>0</v>
      </c>
      <c r="BV23" s="203">
        <v>15</v>
      </c>
      <c r="BW23" s="203">
        <v>39</v>
      </c>
      <c r="BX23" s="537">
        <v>37</v>
      </c>
    </row>
    <row r="24" spans="1:76" x14ac:dyDescent="0.35">
      <c r="A24" s="182" t="s">
        <v>82</v>
      </c>
      <c r="B24" s="60">
        <f t="shared" si="0"/>
        <v>1926</v>
      </c>
      <c r="C24" s="537">
        <v>0</v>
      </c>
      <c r="D24" s="537">
        <v>66</v>
      </c>
      <c r="E24" s="537">
        <v>70</v>
      </c>
      <c r="F24" s="537">
        <v>44</v>
      </c>
      <c r="G24" s="537"/>
      <c r="H24" s="537">
        <v>0</v>
      </c>
      <c r="I24" s="537">
        <v>0</v>
      </c>
      <c r="J24" s="537">
        <v>0</v>
      </c>
      <c r="K24" s="537">
        <v>0</v>
      </c>
      <c r="L24" s="537"/>
      <c r="M24" s="537">
        <v>0</v>
      </c>
      <c r="N24" s="537">
        <v>148</v>
      </c>
      <c r="O24" s="537">
        <v>153</v>
      </c>
      <c r="P24" s="537">
        <v>138</v>
      </c>
      <c r="Q24" s="537"/>
      <c r="R24" s="537">
        <v>0</v>
      </c>
      <c r="S24" s="537">
        <v>127</v>
      </c>
      <c r="T24" s="537">
        <v>123</v>
      </c>
      <c r="U24" s="537">
        <v>132</v>
      </c>
      <c r="V24" s="537"/>
      <c r="W24" s="537">
        <v>0</v>
      </c>
      <c r="X24" s="537">
        <v>0</v>
      </c>
      <c r="Y24" s="537">
        <v>29</v>
      </c>
      <c r="Z24" s="537">
        <v>23</v>
      </c>
      <c r="AA24" s="537"/>
      <c r="AB24" s="537">
        <v>0</v>
      </c>
      <c r="AC24" s="537">
        <v>0</v>
      </c>
      <c r="AD24" s="537">
        <v>0</v>
      </c>
      <c r="AE24" s="537">
        <v>0</v>
      </c>
      <c r="AF24" s="537"/>
      <c r="AG24" s="537">
        <v>0</v>
      </c>
      <c r="AH24" s="537">
        <v>0</v>
      </c>
      <c r="AI24" s="537">
        <v>197</v>
      </c>
      <c r="AJ24" s="537">
        <v>246</v>
      </c>
      <c r="AK24" s="537"/>
      <c r="AL24" s="537">
        <v>0</v>
      </c>
      <c r="AM24" s="537">
        <v>5</v>
      </c>
      <c r="AN24" s="537">
        <v>31</v>
      </c>
      <c r="AO24" s="537">
        <v>41</v>
      </c>
      <c r="AP24" s="537"/>
      <c r="AQ24" s="537">
        <v>0</v>
      </c>
      <c r="AR24" s="537">
        <v>0</v>
      </c>
      <c r="AS24" s="537">
        <v>45</v>
      </c>
      <c r="AT24" s="537">
        <v>48</v>
      </c>
      <c r="AU24" s="537"/>
      <c r="AV24" s="537">
        <v>0</v>
      </c>
      <c r="AW24" s="537">
        <v>0</v>
      </c>
      <c r="AX24" s="537">
        <v>79</v>
      </c>
      <c r="AY24" s="537">
        <v>94</v>
      </c>
      <c r="AZ24" s="537"/>
      <c r="BA24" s="537">
        <v>0</v>
      </c>
      <c r="BB24" s="537">
        <v>0</v>
      </c>
      <c r="BC24" s="537">
        <v>0</v>
      </c>
      <c r="BD24" s="537">
        <v>0</v>
      </c>
      <c r="BE24" s="537"/>
      <c r="BF24" s="537">
        <v>0</v>
      </c>
      <c r="BG24" s="537">
        <v>0</v>
      </c>
      <c r="BH24" s="537">
        <v>2</v>
      </c>
      <c r="BI24" s="537">
        <v>7</v>
      </c>
      <c r="BJ24" s="537">
        <v>0</v>
      </c>
      <c r="BK24" s="537">
        <v>0</v>
      </c>
      <c r="BL24" s="537">
        <v>0</v>
      </c>
      <c r="BM24" s="537">
        <v>21</v>
      </c>
      <c r="BN24" s="537">
        <v>27</v>
      </c>
      <c r="BO24" s="537">
        <v>0</v>
      </c>
      <c r="BP24" s="537">
        <v>0</v>
      </c>
      <c r="BQ24" s="537">
        <v>0</v>
      </c>
      <c r="BR24" s="537">
        <v>0</v>
      </c>
      <c r="BS24" s="537">
        <v>0</v>
      </c>
      <c r="BT24" s="537"/>
      <c r="BU24" s="537">
        <v>0</v>
      </c>
      <c r="BV24" s="537">
        <v>1</v>
      </c>
      <c r="BW24" s="537">
        <v>16</v>
      </c>
      <c r="BX24" s="537">
        <v>13</v>
      </c>
    </row>
    <row r="25" spans="1:76" x14ac:dyDescent="0.35">
      <c r="A25" s="182" t="s">
        <v>83</v>
      </c>
      <c r="B25" s="60">
        <f t="shared" si="0"/>
        <v>3681</v>
      </c>
      <c r="C25" s="537">
        <v>0</v>
      </c>
      <c r="D25" s="537">
        <v>43</v>
      </c>
      <c r="E25" s="537">
        <v>51</v>
      </c>
      <c r="F25" s="537">
        <v>28</v>
      </c>
      <c r="G25" s="537"/>
      <c r="H25" s="537">
        <v>0</v>
      </c>
      <c r="I25" s="537">
        <v>0</v>
      </c>
      <c r="J25" s="537">
        <v>0</v>
      </c>
      <c r="K25" s="537">
        <v>0</v>
      </c>
      <c r="L25" s="537"/>
      <c r="M25" s="537">
        <v>0</v>
      </c>
      <c r="N25" s="537">
        <v>252</v>
      </c>
      <c r="O25" s="537">
        <v>332</v>
      </c>
      <c r="P25" s="537">
        <v>273</v>
      </c>
      <c r="Q25" s="537"/>
      <c r="R25" s="537">
        <v>0</v>
      </c>
      <c r="S25" s="537">
        <v>71</v>
      </c>
      <c r="T25" s="537">
        <v>174</v>
      </c>
      <c r="U25" s="537">
        <v>155</v>
      </c>
      <c r="V25" s="537"/>
      <c r="W25" s="537">
        <v>0</v>
      </c>
      <c r="X25" s="537">
        <v>0</v>
      </c>
      <c r="Y25" s="537">
        <v>376</v>
      </c>
      <c r="Z25" s="537">
        <v>348</v>
      </c>
      <c r="AA25" s="537"/>
      <c r="AB25" s="537">
        <v>0</v>
      </c>
      <c r="AC25" s="537">
        <v>0</v>
      </c>
      <c r="AD25" s="537">
        <v>99</v>
      </c>
      <c r="AE25" s="537">
        <v>114</v>
      </c>
      <c r="AF25" s="537"/>
      <c r="AG25" s="537">
        <v>0</v>
      </c>
      <c r="AH25" s="537">
        <v>0</v>
      </c>
      <c r="AI25" s="537">
        <v>81</v>
      </c>
      <c r="AJ25" s="537">
        <v>182</v>
      </c>
      <c r="AK25" s="537"/>
      <c r="AL25" s="537">
        <v>0</v>
      </c>
      <c r="AM25" s="537">
        <v>25</v>
      </c>
      <c r="AN25" s="537">
        <v>69</v>
      </c>
      <c r="AO25" s="537">
        <v>75</v>
      </c>
      <c r="AP25" s="537"/>
      <c r="AQ25" s="537">
        <v>0</v>
      </c>
      <c r="AR25" s="537">
        <v>0</v>
      </c>
      <c r="AS25" s="537">
        <v>114</v>
      </c>
      <c r="AT25" s="537">
        <v>145</v>
      </c>
      <c r="AU25" s="537"/>
      <c r="AV25" s="537">
        <v>0</v>
      </c>
      <c r="AW25" s="537">
        <v>0</v>
      </c>
      <c r="AX25" s="537">
        <v>165</v>
      </c>
      <c r="AY25" s="537">
        <v>200</v>
      </c>
      <c r="AZ25" s="537"/>
      <c r="BA25" s="537">
        <v>0</v>
      </c>
      <c r="BB25" s="537">
        <v>0</v>
      </c>
      <c r="BC25" s="537">
        <v>83</v>
      </c>
      <c r="BD25" s="537">
        <v>86</v>
      </c>
      <c r="BE25" s="537"/>
      <c r="BF25" s="537">
        <v>0</v>
      </c>
      <c r="BG25" s="537">
        <v>0</v>
      </c>
      <c r="BH25" s="537">
        <v>0</v>
      </c>
      <c r="BI25" s="537">
        <v>0</v>
      </c>
      <c r="BJ25" s="537">
        <v>0</v>
      </c>
      <c r="BK25" s="537">
        <v>0</v>
      </c>
      <c r="BL25" s="537">
        <v>0</v>
      </c>
      <c r="BM25" s="537">
        <v>0</v>
      </c>
      <c r="BN25" s="537">
        <v>0</v>
      </c>
      <c r="BO25" s="537">
        <v>0</v>
      </c>
      <c r="BP25" s="537">
        <v>0</v>
      </c>
      <c r="BQ25" s="537">
        <v>0</v>
      </c>
      <c r="BR25" s="537">
        <v>25</v>
      </c>
      <c r="BS25" s="537">
        <v>29</v>
      </c>
      <c r="BT25" s="537"/>
      <c r="BU25" s="203">
        <v>0</v>
      </c>
      <c r="BV25" s="203">
        <v>4</v>
      </c>
      <c r="BW25" s="203">
        <v>41</v>
      </c>
      <c r="BX25" s="537">
        <v>41</v>
      </c>
    </row>
    <row r="26" spans="1:76" x14ac:dyDescent="0.35">
      <c r="A26" s="182" t="s">
        <v>84</v>
      </c>
      <c r="B26" s="60">
        <f t="shared" si="0"/>
        <v>2343</v>
      </c>
      <c r="C26" s="537">
        <v>0</v>
      </c>
      <c r="D26" s="537">
        <v>0</v>
      </c>
      <c r="E26" s="537">
        <v>0</v>
      </c>
      <c r="F26" s="537">
        <v>0</v>
      </c>
      <c r="G26" s="537"/>
      <c r="H26" s="537">
        <v>0</v>
      </c>
      <c r="I26" s="537">
        <v>0</v>
      </c>
      <c r="J26" s="537">
        <v>0</v>
      </c>
      <c r="K26" s="537">
        <v>0</v>
      </c>
      <c r="L26" s="537"/>
      <c r="M26" s="537">
        <v>0</v>
      </c>
      <c r="N26" s="537">
        <v>175</v>
      </c>
      <c r="O26" s="537">
        <v>291</v>
      </c>
      <c r="P26" s="537">
        <v>208</v>
      </c>
      <c r="Q26" s="537"/>
      <c r="R26" s="537">
        <v>0</v>
      </c>
      <c r="S26" s="537">
        <v>94</v>
      </c>
      <c r="T26" s="537">
        <v>132</v>
      </c>
      <c r="U26" s="537">
        <v>75</v>
      </c>
      <c r="V26" s="537"/>
      <c r="W26" s="537">
        <v>0</v>
      </c>
      <c r="X26" s="537">
        <v>0</v>
      </c>
      <c r="Y26" s="537">
        <v>71</v>
      </c>
      <c r="Z26" s="537">
        <v>112</v>
      </c>
      <c r="AA26" s="537"/>
      <c r="AB26" s="537">
        <v>0</v>
      </c>
      <c r="AC26" s="537">
        <v>0</v>
      </c>
      <c r="AD26" s="537">
        <v>0</v>
      </c>
      <c r="AE26" s="537">
        <v>0</v>
      </c>
      <c r="AF26" s="537"/>
      <c r="AG26" s="537">
        <v>0</v>
      </c>
      <c r="AH26" s="537">
        <v>4</v>
      </c>
      <c r="AI26" s="537">
        <v>215</v>
      </c>
      <c r="AJ26" s="537">
        <v>293</v>
      </c>
      <c r="AK26" s="537"/>
      <c r="AL26" s="537">
        <v>0</v>
      </c>
      <c r="AM26" s="537">
        <v>10</v>
      </c>
      <c r="AN26" s="537">
        <v>16</v>
      </c>
      <c r="AO26" s="537">
        <v>18</v>
      </c>
      <c r="AP26" s="537"/>
      <c r="AQ26" s="537">
        <v>0</v>
      </c>
      <c r="AR26" s="537">
        <v>0</v>
      </c>
      <c r="AS26" s="537">
        <v>18</v>
      </c>
      <c r="AT26" s="537">
        <v>50</v>
      </c>
      <c r="AU26" s="537"/>
      <c r="AV26" s="537">
        <v>0</v>
      </c>
      <c r="AW26" s="537">
        <v>0</v>
      </c>
      <c r="AX26" s="537">
        <v>198</v>
      </c>
      <c r="AY26" s="537">
        <v>209</v>
      </c>
      <c r="AZ26" s="537"/>
      <c r="BA26" s="537">
        <v>0</v>
      </c>
      <c r="BB26" s="537">
        <v>0</v>
      </c>
      <c r="BC26" s="537">
        <v>0</v>
      </c>
      <c r="BD26" s="537">
        <v>18</v>
      </c>
      <c r="BE26" s="537"/>
      <c r="BF26" s="537">
        <v>0</v>
      </c>
      <c r="BG26" s="537">
        <v>0</v>
      </c>
      <c r="BH26" s="537">
        <v>0</v>
      </c>
      <c r="BI26" s="537">
        <v>0</v>
      </c>
      <c r="BJ26" s="537">
        <v>0</v>
      </c>
      <c r="BK26" s="537">
        <v>0</v>
      </c>
      <c r="BL26" s="537">
        <v>0</v>
      </c>
      <c r="BM26" s="537">
        <v>21</v>
      </c>
      <c r="BN26" s="537">
        <v>26</v>
      </c>
      <c r="BO26" s="537">
        <v>0</v>
      </c>
      <c r="BP26" s="537">
        <v>0</v>
      </c>
      <c r="BQ26" s="537">
        <v>0</v>
      </c>
      <c r="BR26" s="537">
        <v>21</v>
      </c>
      <c r="BS26" s="537">
        <v>21</v>
      </c>
      <c r="BT26" s="537"/>
      <c r="BU26" s="537">
        <v>0</v>
      </c>
      <c r="BV26" s="537">
        <v>8</v>
      </c>
      <c r="BW26" s="537">
        <v>19</v>
      </c>
      <c r="BX26" s="537">
        <v>20</v>
      </c>
    </row>
    <row r="27" spans="1:76" x14ac:dyDescent="0.35">
      <c r="A27" s="182" t="s">
        <v>85</v>
      </c>
      <c r="B27" s="60">
        <f t="shared" si="0"/>
        <v>4629</v>
      </c>
      <c r="C27" s="537">
        <v>0</v>
      </c>
      <c r="D27" s="537">
        <v>99</v>
      </c>
      <c r="E27" s="537">
        <v>125</v>
      </c>
      <c r="F27" s="537">
        <v>77</v>
      </c>
      <c r="G27" s="537"/>
      <c r="H27" s="537">
        <v>0</v>
      </c>
      <c r="I27" s="537">
        <v>16</v>
      </c>
      <c r="J27" s="537">
        <v>171</v>
      </c>
      <c r="K27" s="537">
        <v>139</v>
      </c>
      <c r="L27" s="537"/>
      <c r="M27" s="537">
        <v>0</v>
      </c>
      <c r="N27" s="537">
        <v>299</v>
      </c>
      <c r="O27" s="537">
        <v>319</v>
      </c>
      <c r="P27" s="537">
        <v>167</v>
      </c>
      <c r="Q27" s="537"/>
      <c r="R27" s="537">
        <v>0</v>
      </c>
      <c r="S27" s="537">
        <v>0</v>
      </c>
      <c r="T27" s="537">
        <v>60</v>
      </c>
      <c r="U27" s="537">
        <v>55</v>
      </c>
      <c r="V27" s="537"/>
      <c r="W27" s="537">
        <v>0</v>
      </c>
      <c r="X27" s="537">
        <v>55</v>
      </c>
      <c r="Y27" s="537">
        <v>408</v>
      </c>
      <c r="Z27" s="537">
        <v>382</v>
      </c>
      <c r="AA27" s="537"/>
      <c r="AB27" s="537">
        <v>0</v>
      </c>
      <c r="AC27" s="537">
        <v>29</v>
      </c>
      <c r="AD27" s="537">
        <v>30</v>
      </c>
      <c r="AE27" s="537">
        <v>30</v>
      </c>
      <c r="AF27" s="537"/>
      <c r="AG27" s="537">
        <v>0</v>
      </c>
      <c r="AH27" s="537">
        <v>37</v>
      </c>
      <c r="AI27" s="537">
        <v>97</v>
      </c>
      <c r="AJ27" s="537">
        <v>164</v>
      </c>
      <c r="AK27" s="537"/>
      <c r="AL27" s="537">
        <v>0</v>
      </c>
      <c r="AM27" s="537">
        <v>51</v>
      </c>
      <c r="AN27" s="537">
        <v>142</v>
      </c>
      <c r="AO27" s="537">
        <v>130</v>
      </c>
      <c r="AP27" s="537"/>
      <c r="AQ27" s="537">
        <v>0</v>
      </c>
      <c r="AR27" s="537">
        <v>0</v>
      </c>
      <c r="AS27" s="537">
        <v>0</v>
      </c>
      <c r="AT27" s="537">
        <v>104</v>
      </c>
      <c r="AU27" s="537"/>
      <c r="AV27" s="537">
        <v>0</v>
      </c>
      <c r="AW27" s="537">
        <v>20</v>
      </c>
      <c r="AX27" s="537">
        <v>366</v>
      </c>
      <c r="AY27" s="537">
        <v>360</v>
      </c>
      <c r="AZ27" s="537"/>
      <c r="BA27" s="537">
        <v>0</v>
      </c>
      <c r="BB27" s="537">
        <v>0</v>
      </c>
      <c r="BC27" s="537">
        <v>220</v>
      </c>
      <c r="BD27" s="537">
        <v>230</v>
      </c>
      <c r="BE27" s="537"/>
      <c r="BF27" s="537">
        <v>0</v>
      </c>
      <c r="BG27" s="537">
        <v>0</v>
      </c>
      <c r="BH27" s="537">
        <v>1</v>
      </c>
      <c r="BI27" s="537">
        <v>0</v>
      </c>
      <c r="BJ27" s="537">
        <v>0</v>
      </c>
      <c r="BK27" s="537">
        <v>0</v>
      </c>
      <c r="BL27" s="537">
        <v>0</v>
      </c>
      <c r="BM27" s="537">
        <v>0</v>
      </c>
      <c r="BN27" s="537">
        <v>0</v>
      </c>
      <c r="BO27" s="537">
        <v>0</v>
      </c>
      <c r="BP27" s="537">
        <v>0</v>
      </c>
      <c r="BQ27" s="537">
        <v>28</v>
      </c>
      <c r="BR27" s="537">
        <v>65</v>
      </c>
      <c r="BS27" s="537">
        <v>76</v>
      </c>
      <c r="BT27" s="537"/>
      <c r="BU27" s="537">
        <v>0</v>
      </c>
      <c r="BV27" s="537">
        <v>14</v>
      </c>
      <c r="BW27" s="537">
        <v>36</v>
      </c>
      <c r="BX27" s="537">
        <v>27</v>
      </c>
    </row>
    <row r="28" spans="1:76" x14ac:dyDescent="0.35">
      <c r="A28" s="182" t="s">
        <v>86</v>
      </c>
      <c r="B28" s="60">
        <f t="shared" si="0"/>
        <v>3872</v>
      </c>
      <c r="C28" s="537">
        <v>0</v>
      </c>
      <c r="D28" s="537">
        <v>103</v>
      </c>
      <c r="E28" s="537">
        <v>93</v>
      </c>
      <c r="F28" s="537">
        <v>81</v>
      </c>
      <c r="G28" s="537"/>
      <c r="H28" s="537">
        <v>0</v>
      </c>
      <c r="I28" s="537">
        <v>70</v>
      </c>
      <c r="J28" s="537">
        <v>104</v>
      </c>
      <c r="K28" s="537">
        <v>102</v>
      </c>
      <c r="L28" s="537"/>
      <c r="M28" s="537">
        <v>0</v>
      </c>
      <c r="N28" s="537">
        <v>272</v>
      </c>
      <c r="O28" s="537">
        <v>220</v>
      </c>
      <c r="P28" s="537">
        <v>186</v>
      </c>
      <c r="Q28" s="537"/>
      <c r="R28" s="537">
        <v>0</v>
      </c>
      <c r="S28" s="537">
        <v>33</v>
      </c>
      <c r="T28" s="537">
        <v>33</v>
      </c>
      <c r="U28" s="537">
        <v>34</v>
      </c>
      <c r="V28" s="537"/>
      <c r="W28" s="537">
        <v>0</v>
      </c>
      <c r="X28" s="537">
        <v>64</v>
      </c>
      <c r="Y28" s="537">
        <v>332</v>
      </c>
      <c r="Z28" s="537">
        <v>340</v>
      </c>
      <c r="AA28" s="537"/>
      <c r="AB28" s="537">
        <v>0</v>
      </c>
      <c r="AC28" s="537">
        <v>26</v>
      </c>
      <c r="AD28" s="537">
        <v>24</v>
      </c>
      <c r="AE28" s="537">
        <v>27</v>
      </c>
      <c r="AF28" s="537"/>
      <c r="AG28" s="537">
        <v>0</v>
      </c>
      <c r="AH28" s="537">
        <v>104</v>
      </c>
      <c r="AI28" s="537">
        <v>246</v>
      </c>
      <c r="AJ28" s="537">
        <v>235</v>
      </c>
      <c r="AK28" s="537"/>
      <c r="AL28" s="537">
        <v>0</v>
      </c>
      <c r="AM28" s="537">
        <v>83</v>
      </c>
      <c r="AN28" s="537">
        <v>125</v>
      </c>
      <c r="AO28" s="537">
        <v>126</v>
      </c>
      <c r="AP28" s="537"/>
      <c r="AQ28" s="537">
        <v>0</v>
      </c>
      <c r="AR28" s="537">
        <v>22</v>
      </c>
      <c r="AS28" s="537">
        <v>32</v>
      </c>
      <c r="AT28" s="537">
        <v>38</v>
      </c>
      <c r="AU28" s="537"/>
      <c r="AV28" s="537">
        <v>0</v>
      </c>
      <c r="AW28" s="537">
        <v>24</v>
      </c>
      <c r="AX28" s="537">
        <v>141</v>
      </c>
      <c r="AY28" s="537">
        <v>175</v>
      </c>
      <c r="AZ28" s="537"/>
      <c r="BA28" s="537">
        <v>0</v>
      </c>
      <c r="BB28" s="537">
        <v>24</v>
      </c>
      <c r="BC28" s="537">
        <v>73</v>
      </c>
      <c r="BD28" s="537">
        <v>83</v>
      </c>
      <c r="BE28" s="537"/>
      <c r="BF28" s="537">
        <v>0</v>
      </c>
      <c r="BG28" s="537">
        <v>0</v>
      </c>
      <c r="BH28" s="537">
        <v>0</v>
      </c>
      <c r="BI28" s="537">
        <v>0</v>
      </c>
      <c r="BJ28" s="537">
        <v>0</v>
      </c>
      <c r="BK28" s="537">
        <v>0</v>
      </c>
      <c r="BL28" s="537">
        <v>0</v>
      </c>
      <c r="BM28" s="537">
        <v>0</v>
      </c>
      <c r="BN28" s="537">
        <v>0</v>
      </c>
      <c r="BO28" s="537">
        <v>0</v>
      </c>
      <c r="BP28" s="537">
        <v>0</v>
      </c>
      <c r="BQ28" s="537">
        <v>30</v>
      </c>
      <c r="BR28" s="537">
        <v>39</v>
      </c>
      <c r="BS28" s="537">
        <v>39</v>
      </c>
      <c r="BT28" s="537"/>
      <c r="BU28" s="203">
        <v>0</v>
      </c>
      <c r="BV28" s="203">
        <v>12</v>
      </c>
      <c r="BW28" s="203">
        <v>39</v>
      </c>
      <c r="BX28" s="537">
        <v>38</v>
      </c>
    </row>
    <row r="29" spans="1:76" x14ac:dyDescent="0.35">
      <c r="A29" s="182" t="s">
        <v>87</v>
      </c>
      <c r="B29" s="60">
        <f t="shared" si="0"/>
        <v>2651</v>
      </c>
      <c r="C29" s="537">
        <v>0</v>
      </c>
      <c r="D29" s="537">
        <v>0</v>
      </c>
      <c r="E29" s="537">
        <v>0</v>
      </c>
      <c r="F29" s="537">
        <v>0</v>
      </c>
      <c r="G29" s="537"/>
      <c r="H29" s="537">
        <v>0</v>
      </c>
      <c r="I29" s="537">
        <v>0</v>
      </c>
      <c r="J29" s="537">
        <v>0</v>
      </c>
      <c r="K29" s="537">
        <v>0</v>
      </c>
      <c r="L29" s="537"/>
      <c r="M29" s="537">
        <v>0</v>
      </c>
      <c r="N29" s="537">
        <v>346</v>
      </c>
      <c r="O29" s="537">
        <v>327</v>
      </c>
      <c r="P29" s="537">
        <v>259</v>
      </c>
      <c r="Q29" s="537"/>
      <c r="R29" s="537">
        <v>0</v>
      </c>
      <c r="S29" s="537">
        <v>27</v>
      </c>
      <c r="T29" s="537">
        <v>31</v>
      </c>
      <c r="U29" s="537">
        <v>21</v>
      </c>
      <c r="V29" s="537"/>
      <c r="W29" s="537">
        <v>0</v>
      </c>
      <c r="X29" s="537">
        <v>0</v>
      </c>
      <c r="Y29" s="537">
        <v>70</v>
      </c>
      <c r="Z29" s="537">
        <v>76</v>
      </c>
      <c r="AA29" s="537"/>
      <c r="AB29" s="537">
        <v>0</v>
      </c>
      <c r="AC29" s="537">
        <v>23</v>
      </c>
      <c r="AD29" s="537">
        <v>42</v>
      </c>
      <c r="AE29" s="537">
        <v>43</v>
      </c>
      <c r="AF29" s="537"/>
      <c r="AG29" s="537">
        <v>0</v>
      </c>
      <c r="AH29" s="537">
        <v>24</v>
      </c>
      <c r="AI29" s="537">
        <v>217</v>
      </c>
      <c r="AJ29" s="537">
        <v>265</v>
      </c>
      <c r="AK29" s="537"/>
      <c r="AL29" s="537">
        <v>0</v>
      </c>
      <c r="AM29" s="537">
        <v>16</v>
      </c>
      <c r="AN29" s="537">
        <v>65</v>
      </c>
      <c r="AO29" s="537">
        <v>67</v>
      </c>
      <c r="AP29" s="537"/>
      <c r="AQ29" s="537">
        <v>0</v>
      </c>
      <c r="AR29" s="537">
        <v>0</v>
      </c>
      <c r="AS29" s="537">
        <v>53</v>
      </c>
      <c r="AT29" s="537">
        <v>100</v>
      </c>
      <c r="AU29" s="537"/>
      <c r="AV29" s="537">
        <v>0</v>
      </c>
      <c r="AW29" s="537">
        <v>71</v>
      </c>
      <c r="AX29" s="537">
        <v>145</v>
      </c>
      <c r="AY29" s="537">
        <v>156</v>
      </c>
      <c r="AZ29" s="537"/>
      <c r="BA29" s="537">
        <v>0</v>
      </c>
      <c r="BB29" s="537">
        <v>0</v>
      </c>
      <c r="BC29" s="537">
        <v>16</v>
      </c>
      <c r="BD29" s="537">
        <v>23</v>
      </c>
      <c r="BE29" s="537"/>
      <c r="BF29" s="537">
        <v>0</v>
      </c>
      <c r="BG29" s="537">
        <v>0</v>
      </c>
      <c r="BH29" s="537">
        <v>0</v>
      </c>
      <c r="BI29" s="537">
        <v>0</v>
      </c>
      <c r="BJ29" s="537">
        <v>0</v>
      </c>
      <c r="BK29" s="537">
        <v>0</v>
      </c>
      <c r="BL29" s="537">
        <v>0</v>
      </c>
      <c r="BM29" s="537">
        <v>0</v>
      </c>
      <c r="BN29" s="537">
        <v>0</v>
      </c>
      <c r="BO29" s="537">
        <v>0</v>
      </c>
      <c r="BP29" s="537">
        <v>0</v>
      </c>
      <c r="BQ29" s="537">
        <v>0</v>
      </c>
      <c r="BR29" s="537">
        <v>51</v>
      </c>
      <c r="BS29" s="537">
        <v>42</v>
      </c>
      <c r="BT29" s="537"/>
      <c r="BU29" s="537">
        <v>0</v>
      </c>
      <c r="BV29" s="537">
        <v>5</v>
      </c>
      <c r="BW29" s="537">
        <v>34</v>
      </c>
      <c r="BX29" s="537">
        <v>36</v>
      </c>
    </row>
    <row r="30" spans="1:76" x14ac:dyDescent="0.35">
      <c r="A30" s="182" t="s">
        <v>88</v>
      </c>
      <c r="B30" s="60">
        <f t="shared" si="0"/>
        <v>2969</v>
      </c>
      <c r="C30" s="537">
        <v>0</v>
      </c>
      <c r="D30" s="537">
        <v>0</v>
      </c>
      <c r="E30" s="537">
        <v>0</v>
      </c>
      <c r="F30" s="537">
        <v>0</v>
      </c>
      <c r="G30" s="537"/>
      <c r="H30" s="537">
        <v>0</v>
      </c>
      <c r="I30" s="537">
        <v>0</v>
      </c>
      <c r="J30" s="537">
        <v>0</v>
      </c>
      <c r="K30" s="537">
        <v>0</v>
      </c>
      <c r="L30" s="537"/>
      <c r="M30" s="537">
        <v>1</v>
      </c>
      <c r="N30" s="537">
        <v>320</v>
      </c>
      <c r="O30" s="537">
        <v>361</v>
      </c>
      <c r="P30" s="537">
        <v>245</v>
      </c>
      <c r="Q30" s="537"/>
      <c r="R30" s="537">
        <v>0</v>
      </c>
      <c r="S30" s="537">
        <v>101</v>
      </c>
      <c r="T30" s="537">
        <v>136</v>
      </c>
      <c r="U30" s="537">
        <v>110</v>
      </c>
      <c r="V30" s="537"/>
      <c r="W30" s="537">
        <v>0</v>
      </c>
      <c r="X30" s="537">
        <v>7</v>
      </c>
      <c r="Y30" s="537">
        <v>193</v>
      </c>
      <c r="Z30" s="537">
        <v>214</v>
      </c>
      <c r="AA30" s="537"/>
      <c r="AB30" s="537">
        <v>0</v>
      </c>
      <c r="AC30" s="537">
        <v>0</v>
      </c>
      <c r="AD30" s="537">
        <v>13</v>
      </c>
      <c r="AE30" s="537">
        <v>8</v>
      </c>
      <c r="AF30" s="537"/>
      <c r="AG30" s="537">
        <v>0</v>
      </c>
      <c r="AH30" s="537">
        <v>7</v>
      </c>
      <c r="AI30" s="537">
        <v>170</v>
      </c>
      <c r="AJ30" s="537">
        <v>269</v>
      </c>
      <c r="AK30" s="537"/>
      <c r="AL30" s="537">
        <v>0</v>
      </c>
      <c r="AM30" s="537">
        <v>21</v>
      </c>
      <c r="AN30" s="537">
        <v>73</v>
      </c>
      <c r="AO30" s="537">
        <v>67</v>
      </c>
      <c r="AP30" s="537"/>
      <c r="AQ30" s="537">
        <v>0</v>
      </c>
      <c r="AR30" s="537">
        <v>0</v>
      </c>
      <c r="AS30" s="537">
        <v>45</v>
      </c>
      <c r="AT30" s="537">
        <v>69</v>
      </c>
      <c r="AU30" s="537"/>
      <c r="AV30" s="537">
        <v>0</v>
      </c>
      <c r="AW30" s="537">
        <v>13</v>
      </c>
      <c r="AX30" s="537">
        <v>145</v>
      </c>
      <c r="AY30" s="537">
        <v>119</v>
      </c>
      <c r="AZ30" s="537"/>
      <c r="BA30" s="537">
        <v>0</v>
      </c>
      <c r="BB30" s="537">
        <v>0</v>
      </c>
      <c r="BC30" s="537">
        <v>29</v>
      </c>
      <c r="BD30" s="537">
        <v>29</v>
      </c>
      <c r="BE30" s="537"/>
      <c r="BF30" s="537">
        <v>0</v>
      </c>
      <c r="BG30" s="537">
        <v>0</v>
      </c>
      <c r="BH30" s="537">
        <v>0</v>
      </c>
      <c r="BI30" s="537">
        <v>0</v>
      </c>
      <c r="BJ30" s="537">
        <v>0</v>
      </c>
      <c r="BK30" s="537">
        <v>0</v>
      </c>
      <c r="BL30" s="537">
        <v>0</v>
      </c>
      <c r="BM30" s="537">
        <v>0</v>
      </c>
      <c r="BN30" s="537">
        <v>0</v>
      </c>
      <c r="BO30" s="537">
        <v>0</v>
      </c>
      <c r="BP30" s="537">
        <v>0</v>
      </c>
      <c r="BQ30" s="537">
        <v>0</v>
      </c>
      <c r="BR30" s="537">
        <v>52</v>
      </c>
      <c r="BS30" s="537">
        <v>31</v>
      </c>
      <c r="BT30" s="537"/>
      <c r="BU30" s="537">
        <v>0</v>
      </c>
      <c r="BV30" s="537">
        <v>1</v>
      </c>
      <c r="BW30" s="537">
        <v>71</v>
      </c>
      <c r="BX30" s="537">
        <v>49</v>
      </c>
    </row>
    <row r="31" spans="1:76" x14ac:dyDescent="0.35">
      <c r="A31" s="182" t="s">
        <v>89</v>
      </c>
      <c r="B31" s="60">
        <f t="shared" si="0"/>
        <v>1587</v>
      </c>
      <c r="C31" s="537">
        <v>0</v>
      </c>
      <c r="D31" s="537">
        <v>0</v>
      </c>
      <c r="E31" s="537">
        <v>0</v>
      </c>
      <c r="F31" s="537">
        <v>0</v>
      </c>
      <c r="G31" s="537"/>
      <c r="H31" s="537">
        <v>0</v>
      </c>
      <c r="I31" s="537">
        <v>0</v>
      </c>
      <c r="J31" s="537">
        <v>0</v>
      </c>
      <c r="K31" s="537">
        <v>0</v>
      </c>
      <c r="L31" s="537"/>
      <c r="M31" s="537">
        <v>0</v>
      </c>
      <c r="N31" s="537">
        <v>149</v>
      </c>
      <c r="O31" s="537">
        <v>135</v>
      </c>
      <c r="P31" s="537">
        <v>139</v>
      </c>
      <c r="Q31" s="537"/>
      <c r="R31" s="537">
        <v>0</v>
      </c>
      <c r="S31" s="537">
        <v>104</v>
      </c>
      <c r="T31" s="537">
        <v>118</v>
      </c>
      <c r="U31" s="537">
        <v>131</v>
      </c>
      <c r="V31" s="537"/>
      <c r="W31" s="537">
        <v>0</v>
      </c>
      <c r="X31" s="537">
        <v>27</v>
      </c>
      <c r="Y31" s="537">
        <v>60</v>
      </c>
      <c r="Z31" s="537">
        <v>85</v>
      </c>
      <c r="AA31" s="537"/>
      <c r="AB31" s="537">
        <v>0</v>
      </c>
      <c r="AC31" s="537">
        <v>0</v>
      </c>
      <c r="AD31" s="537">
        <v>0</v>
      </c>
      <c r="AE31" s="537">
        <v>0</v>
      </c>
      <c r="AF31" s="537"/>
      <c r="AG31" s="537">
        <v>0</v>
      </c>
      <c r="AH31" s="537">
        <v>3</v>
      </c>
      <c r="AI31" s="537">
        <v>85</v>
      </c>
      <c r="AJ31" s="537">
        <v>84</v>
      </c>
      <c r="AK31" s="537"/>
      <c r="AL31" s="537">
        <v>0</v>
      </c>
      <c r="AM31" s="537">
        <v>13</v>
      </c>
      <c r="AN31" s="537">
        <v>25</v>
      </c>
      <c r="AO31" s="537">
        <v>17</v>
      </c>
      <c r="AP31" s="537"/>
      <c r="AQ31" s="537">
        <v>0</v>
      </c>
      <c r="AR31" s="537">
        <v>0</v>
      </c>
      <c r="AS31" s="537">
        <v>29</v>
      </c>
      <c r="AT31" s="537">
        <v>38</v>
      </c>
      <c r="AU31" s="537"/>
      <c r="AV31" s="537">
        <v>0</v>
      </c>
      <c r="AW31" s="537">
        <v>17</v>
      </c>
      <c r="AX31" s="537">
        <v>54</v>
      </c>
      <c r="AY31" s="537">
        <v>61</v>
      </c>
      <c r="AZ31" s="537"/>
      <c r="BA31" s="537">
        <v>0</v>
      </c>
      <c r="BB31" s="537">
        <v>0</v>
      </c>
      <c r="BC31" s="537">
        <v>28</v>
      </c>
      <c r="BD31" s="537">
        <v>35</v>
      </c>
      <c r="BE31" s="537"/>
      <c r="BF31" s="537">
        <v>0</v>
      </c>
      <c r="BG31" s="537">
        <v>0</v>
      </c>
      <c r="BH31" s="537">
        <v>0</v>
      </c>
      <c r="BI31" s="537">
        <v>0</v>
      </c>
      <c r="BJ31" s="537">
        <v>0</v>
      </c>
      <c r="BK31" s="537">
        <v>0</v>
      </c>
      <c r="BL31" s="537">
        <v>0</v>
      </c>
      <c r="BM31" s="537">
        <v>24</v>
      </c>
      <c r="BN31" s="537">
        <v>25</v>
      </c>
      <c r="BO31" s="537">
        <v>0</v>
      </c>
      <c r="BP31" s="537">
        <v>0</v>
      </c>
      <c r="BQ31" s="537">
        <v>6</v>
      </c>
      <c r="BR31" s="537">
        <v>23</v>
      </c>
      <c r="BS31" s="537">
        <v>19</v>
      </c>
      <c r="BT31" s="537"/>
      <c r="BU31" s="203">
        <v>0</v>
      </c>
      <c r="BV31" s="203">
        <v>9</v>
      </c>
      <c r="BW31" s="203">
        <v>25</v>
      </c>
      <c r="BX31" s="537">
        <v>19</v>
      </c>
    </row>
    <row r="32" spans="1:76" ht="20.25" customHeight="1" x14ac:dyDescent="0.35">
      <c r="A32" s="116" t="s">
        <v>2006</v>
      </c>
    </row>
    <row r="33" spans="1:72" x14ac:dyDescent="0.35">
      <c r="BK33" s="169"/>
      <c r="BL33" s="169"/>
      <c r="BM33" s="169"/>
      <c r="BN33" s="169"/>
      <c r="BT33" s="169"/>
    </row>
    <row r="34" spans="1:72" x14ac:dyDescent="0.35">
      <c r="BK34" s="169"/>
      <c r="BL34" s="169"/>
      <c r="BM34" s="169"/>
      <c r="BN34" s="169"/>
      <c r="BT34" s="169"/>
    </row>
    <row r="35" spans="1:72" x14ac:dyDescent="0.35">
      <c r="BK35" s="169"/>
      <c r="BL35" s="169"/>
      <c r="BM35" s="169"/>
      <c r="BN35" s="169"/>
      <c r="BT35" s="169"/>
    </row>
    <row r="36" spans="1:72" x14ac:dyDescent="0.35">
      <c r="A36" s="116"/>
      <c r="BK36" s="169"/>
      <c r="BL36" s="169"/>
      <c r="BM36" s="169"/>
      <c r="BN36" s="169"/>
      <c r="BT36" s="169"/>
    </row>
  </sheetData>
  <mergeCells count="38">
    <mergeCell ref="BA9:BD9"/>
    <mergeCell ref="BF8:BI8"/>
    <mergeCell ref="BK9:BN9"/>
    <mergeCell ref="A5:BW5"/>
    <mergeCell ref="B6:BW6"/>
    <mergeCell ref="C7:U7"/>
    <mergeCell ref="W7:BW7"/>
    <mergeCell ref="C8:F8"/>
    <mergeCell ref="H8:K8"/>
    <mergeCell ref="M8:P8"/>
    <mergeCell ref="R8:U8"/>
    <mergeCell ref="W8:Z8"/>
    <mergeCell ref="AB8:AE8"/>
    <mergeCell ref="AG8:AJ8"/>
    <mergeCell ref="AL8:AO8"/>
    <mergeCell ref="AQ8:AT8"/>
    <mergeCell ref="BF9:BI9"/>
    <mergeCell ref="BP9:BS9"/>
    <mergeCell ref="BT9:BX9"/>
    <mergeCell ref="A6:A10"/>
    <mergeCell ref="B7:B10"/>
    <mergeCell ref="C9:F9"/>
    <mergeCell ref="H9:K9"/>
    <mergeCell ref="M9:P9"/>
    <mergeCell ref="R9:U9"/>
    <mergeCell ref="W9:Z9"/>
    <mergeCell ref="AB9:AE9"/>
    <mergeCell ref="AG9:AJ9"/>
    <mergeCell ref="BA8:BD8"/>
    <mergeCell ref="AL9:AO9"/>
    <mergeCell ref="AQ9:AT9"/>
    <mergeCell ref="AV9:AY9"/>
    <mergeCell ref="BP1:BW2"/>
    <mergeCell ref="I2:L3"/>
    <mergeCell ref="BK8:BN8"/>
    <mergeCell ref="BP8:BS8"/>
    <mergeCell ref="BT8:BX8"/>
    <mergeCell ref="AV8:AY8"/>
  </mergeCells>
  <printOptions horizontalCentered="1"/>
  <pageMargins left="0" right="0" top="0.98402777777777795" bottom="0.98402777777777795" header="0.51180555555555496" footer="0.51180555555555496"/>
  <pageSetup paperSize="9" firstPageNumber="0" orientation="landscape" useFirstPageNumber="1" horizontalDpi="300" verticalDpi="30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U41"/>
  <sheetViews>
    <sheetView showGridLines="0" showRowColHeaders="0" zoomScaleNormal="100" workbookViewId="0"/>
  </sheetViews>
  <sheetFormatPr baseColWidth="10" defaultColWidth="8.69140625" defaultRowHeight="21" x14ac:dyDescent="0.35"/>
  <cols>
    <col min="1" max="1" width="24.4609375" customWidth="1"/>
    <col min="2" max="2" width="7.23046875" customWidth="1"/>
    <col min="3" max="3" width="7.921875" customWidth="1"/>
    <col min="4" max="4" width="8.4609375" customWidth="1"/>
    <col min="5" max="5" width="9.23046875" customWidth="1"/>
    <col min="6" max="6" width="5.765625" customWidth="1"/>
    <col min="7" max="7" width="8.4609375" customWidth="1"/>
  </cols>
  <sheetData>
    <row r="1" spans="1:21" ht="19.5" customHeight="1" x14ac:dyDescent="0.35">
      <c r="A1" s="320" t="s">
        <v>2016</v>
      </c>
      <c r="F1" s="1300" t="s">
        <v>163</v>
      </c>
      <c r="G1" s="1300"/>
      <c r="H1" s="1385"/>
    </row>
    <row r="2" spans="1:21" ht="12.75" customHeight="1" x14ac:dyDescent="0.35">
      <c r="A2" s="196"/>
      <c r="F2" s="1300"/>
      <c r="G2" s="1300"/>
      <c r="H2" s="1385"/>
    </row>
    <row r="3" spans="1:21" ht="12.75" customHeight="1" x14ac:dyDescent="0.35">
      <c r="A3" s="103" t="s">
        <v>566</v>
      </c>
      <c r="B3" s="57"/>
      <c r="C3" s="57"/>
      <c r="D3" s="57"/>
      <c r="E3" s="57"/>
      <c r="F3" s="57"/>
      <c r="G3" s="57"/>
      <c r="I3" s="313"/>
    </row>
    <row r="4" spans="1:21" ht="12.75" customHeight="1" x14ac:dyDescent="0.35">
      <c r="C4" s="57"/>
      <c r="D4" s="57"/>
      <c r="F4" s="57"/>
      <c r="G4" s="57"/>
      <c r="I4" s="313"/>
    </row>
    <row r="5" spans="1:21" ht="27.75" customHeight="1" x14ac:dyDescent="0.35">
      <c r="A5" s="1348" t="s">
        <v>2041</v>
      </c>
      <c r="B5" s="1348"/>
      <c r="C5" s="1348"/>
      <c r="D5" s="1348"/>
      <c r="E5" s="1348"/>
      <c r="F5" s="1348"/>
      <c r="G5" s="1348"/>
      <c r="H5" s="325"/>
      <c r="I5" s="326"/>
      <c r="J5" s="325"/>
      <c r="K5" s="325"/>
      <c r="L5" s="325"/>
      <c r="M5" s="325"/>
      <c r="N5" s="325"/>
      <c r="O5" s="325"/>
      <c r="P5" s="325"/>
      <c r="Q5" s="325"/>
      <c r="R5" s="325"/>
      <c r="S5" s="325"/>
      <c r="T5" s="325"/>
      <c r="U5" s="325"/>
    </row>
    <row r="6" spans="1:21" ht="4.5" customHeight="1" x14ac:dyDescent="0.35">
      <c r="A6" s="321"/>
      <c r="B6" s="217"/>
      <c r="C6" s="217"/>
      <c r="D6" s="217"/>
      <c r="E6" s="217"/>
      <c r="F6" s="217"/>
      <c r="G6" s="217"/>
    </row>
    <row r="7" spans="1:21" ht="16.5" customHeight="1" x14ac:dyDescent="0.35">
      <c r="A7" s="1299" t="s">
        <v>510</v>
      </c>
      <c r="B7" s="1451" t="s">
        <v>511</v>
      </c>
      <c r="C7" s="1340" t="s">
        <v>163</v>
      </c>
      <c r="D7" s="1340"/>
      <c r="E7" s="1451" t="s">
        <v>512</v>
      </c>
      <c r="F7" s="1340" t="s">
        <v>513</v>
      </c>
      <c r="G7" s="1340"/>
      <c r="I7" s="69"/>
      <c r="J7" s="69"/>
    </row>
    <row r="8" spans="1:21" ht="27" customHeight="1" x14ac:dyDescent="0.35">
      <c r="A8" s="1299"/>
      <c r="B8" s="1451"/>
      <c r="C8" s="236" t="s">
        <v>514</v>
      </c>
      <c r="D8" s="240" t="s">
        <v>515</v>
      </c>
      <c r="E8" s="1451"/>
      <c r="F8" s="240" t="s">
        <v>514</v>
      </c>
      <c r="G8" s="240" t="s">
        <v>515</v>
      </c>
      <c r="I8" s="327"/>
      <c r="J8" s="327"/>
    </row>
    <row r="9" spans="1:21" ht="25.5" customHeight="1" x14ac:dyDescent="0.35">
      <c r="A9" s="114" t="s">
        <v>61</v>
      </c>
      <c r="B9" s="63">
        <f>SUM(C9:D9)</f>
        <v>10375</v>
      </c>
      <c r="C9" s="62">
        <f>SUM(C10:C35)</f>
        <v>7709</v>
      </c>
      <c r="D9" s="62">
        <f>SUM(D10:D35)</f>
        <v>2666</v>
      </c>
      <c r="E9" s="63">
        <f>SUM(F9:G9)</f>
        <v>106638</v>
      </c>
      <c r="F9" s="62">
        <f>SUM(F10:F35)</f>
        <v>84783</v>
      </c>
      <c r="G9" s="62">
        <f>SUM(G10:G35)</f>
        <v>21855</v>
      </c>
      <c r="I9" s="328"/>
      <c r="J9" s="328"/>
    </row>
    <row r="10" spans="1:21" ht="18" customHeight="1" x14ac:dyDescent="0.35">
      <c r="A10" s="205" t="s">
        <v>660</v>
      </c>
      <c r="B10" s="63">
        <f t="shared" ref="B10:B35" si="0">+C10+D10</f>
        <v>172</v>
      </c>
      <c r="C10" s="323">
        <v>67</v>
      </c>
      <c r="D10" s="323">
        <v>105</v>
      </c>
      <c r="E10" s="63">
        <f t="shared" ref="E10:E35" si="1">+F10+G10</f>
        <v>2118</v>
      </c>
      <c r="F10" s="323">
        <v>604</v>
      </c>
      <c r="G10" s="323">
        <v>1514</v>
      </c>
      <c r="I10" s="328"/>
      <c r="J10" s="328"/>
    </row>
    <row r="11" spans="1:21" ht="18" customHeight="1" x14ac:dyDescent="0.35">
      <c r="A11" s="205" t="s">
        <v>517</v>
      </c>
      <c r="B11" s="63">
        <f t="shared" si="0"/>
        <v>966</v>
      </c>
      <c r="C11" s="323">
        <v>831</v>
      </c>
      <c r="D11" s="323">
        <v>135</v>
      </c>
      <c r="E11" s="63">
        <f t="shared" si="1"/>
        <v>8400</v>
      </c>
      <c r="F11" s="323">
        <v>7571</v>
      </c>
      <c r="G11" s="323">
        <v>829</v>
      </c>
      <c r="I11" s="328"/>
      <c r="J11" s="328"/>
    </row>
    <row r="12" spans="1:21" ht="18" customHeight="1" x14ac:dyDescent="0.35">
      <c r="A12" s="205" t="s">
        <v>519</v>
      </c>
      <c r="B12" s="63">
        <f t="shared" si="0"/>
        <v>579</v>
      </c>
      <c r="C12" s="323">
        <v>461</v>
      </c>
      <c r="D12" s="323">
        <v>118</v>
      </c>
      <c r="E12" s="63">
        <f t="shared" si="1"/>
        <v>5776</v>
      </c>
      <c r="F12" s="323">
        <v>4748</v>
      </c>
      <c r="G12" s="323">
        <v>1028</v>
      </c>
      <c r="I12" s="328"/>
      <c r="J12" s="328"/>
    </row>
    <row r="13" spans="1:21" ht="18" customHeight="1" x14ac:dyDescent="0.35">
      <c r="A13" s="205" t="s">
        <v>661</v>
      </c>
      <c r="B13" s="63">
        <f t="shared" si="0"/>
        <v>137</v>
      </c>
      <c r="C13" s="323">
        <v>19</v>
      </c>
      <c r="D13" s="323">
        <v>118</v>
      </c>
      <c r="E13" s="63">
        <f t="shared" si="1"/>
        <v>1056</v>
      </c>
      <c r="F13" s="323">
        <v>108</v>
      </c>
      <c r="G13" s="323">
        <v>948</v>
      </c>
      <c r="I13" s="328"/>
      <c r="J13" s="328"/>
    </row>
    <row r="14" spans="1:21" ht="18" customHeight="1" x14ac:dyDescent="0.35">
      <c r="A14" s="205" t="s">
        <v>662</v>
      </c>
      <c r="B14" s="63">
        <f t="shared" si="0"/>
        <v>141</v>
      </c>
      <c r="C14" s="323">
        <v>79</v>
      </c>
      <c r="D14" s="323">
        <v>62</v>
      </c>
      <c r="E14" s="63">
        <f t="shared" si="1"/>
        <v>1050</v>
      </c>
      <c r="F14" s="323">
        <v>471</v>
      </c>
      <c r="G14" s="323">
        <v>579</v>
      </c>
      <c r="I14" s="328"/>
      <c r="J14" s="328"/>
    </row>
    <row r="15" spans="1:21" ht="18" customHeight="1" x14ac:dyDescent="0.35">
      <c r="A15" s="205" t="s">
        <v>520</v>
      </c>
      <c r="B15" s="63">
        <f t="shared" si="0"/>
        <v>364</v>
      </c>
      <c r="C15" s="323">
        <v>321</v>
      </c>
      <c r="D15" s="323">
        <v>43</v>
      </c>
      <c r="E15" s="63">
        <f t="shared" si="1"/>
        <v>5951</v>
      </c>
      <c r="F15" s="323">
        <v>5631</v>
      </c>
      <c r="G15" s="323">
        <v>320</v>
      </c>
      <c r="I15" s="328"/>
      <c r="J15" s="328"/>
    </row>
    <row r="16" spans="1:21" ht="18" customHeight="1" x14ac:dyDescent="0.35">
      <c r="A16" s="205" t="s">
        <v>521</v>
      </c>
      <c r="B16" s="63">
        <f t="shared" si="0"/>
        <v>757</v>
      </c>
      <c r="C16" s="323">
        <v>678</v>
      </c>
      <c r="D16" s="323">
        <v>79</v>
      </c>
      <c r="E16" s="63">
        <f t="shared" si="1"/>
        <v>3182</v>
      </c>
      <c r="F16" s="323">
        <v>2876</v>
      </c>
      <c r="G16" s="323">
        <v>306</v>
      </c>
      <c r="I16" s="328"/>
      <c r="J16" s="328"/>
    </row>
    <row r="17" spans="1:10" ht="18" customHeight="1" x14ac:dyDescent="0.35">
      <c r="A17" s="205" t="s">
        <v>663</v>
      </c>
      <c r="B17" s="63">
        <f t="shared" si="0"/>
        <v>239</v>
      </c>
      <c r="C17" s="323">
        <v>222</v>
      </c>
      <c r="D17" s="323">
        <v>17</v>
      </c>
      <c r="E17" s="63">
        <f t="shared" si="1"/>
        <v>1584</v>
      </c>
      <c r="F17" s="323">
        <v>1480</v>
      </c>
      <c r="G17" s="323">
        <v>104</v>
      </c>
      <c r="I17" s="328"/>
      <c r="J17" s="328"/>
    </row>
    <row r="18" spans="1:10" ht="18" customHeight="1" x14ac:dyDescent="0.35">
      <c r="A18" s="205" t="s">
        <v>664</v>
      </c>
      <c r="B18" s="63">
        <f t="shared" si="0"/>
        <v>59</v>
      </c>
      <c r="C18" s="323">
        <v>8</v>
      </c>
      <c r="D18" s="323">
        <v>51</v>
      </c>
      <c r="E18" s="63">
        <f t="shared" si="1"/>
        <v>372</v>
      </c>
      <c r="F18" s="323">
        <v>76</v>
      </c>
      <c r="G18" s="323">
        <v>296</v>
      </c>
      <c r="I18" s="328"/>
      <c r="J18" s="328"/>
    </row>
    <row r="19" spans="1:10" ht="18" customHeight="1" x14ac:dyDescent="0.35">
      <c r="A19" s="205" t="s">
        <v>665</v>
      </c>
      <c r="B19" s="63">
        <f t="shared" si="0"/>
        <v>55</v>
      </c>
      <c r="C19" s="323">
        <v>13</v>
      </c>
      <c r="D19" s="323">
        <v>42</v>
      </c>
      <c r="E19" s="63">
        <f t="shared" si="1"/>
        <v>330</v>
      </c>
      <c r="F19" s="323">
        <v>69</v>
      </c>
      <c r="G19" s="323">
        <v>261</v>
      </c>
      <c r="I19" s="328"/>
      <c r="J19" s="328"/>
    </row>
    <row r="20" spans="1:10" ht="18" customHeight="1" x14ac:dyDescent="0.35">
      <c r="A20" s="205" t="s">
        <v>522</v>
      </c>
      <c r="B20" s="63">
        <f t="shared" si="0"/>
        <v>810</v>
      </c>
      <c r="C20" s="323">
        <v>646</v>
      </c>
      <c r="D20" s="323">
        <v>164</v>
      </c>
      <c r="E20" s="63">
        <f t="shared" si="1"/>
        <v>9319</v>
      </c>
      <c r="F20" s="323">
        <v>8063</v>
      </c>
      <c r="G20" s="323">
        <v>1256</v>
      </c>
      <c r="I20" s="328"/>
      <c r="J20" s="328"/>
    </row>
    <row r="21" spans="1:10" ht="18" customHeight="1" x14ac:dyDescent="0.35">
      <c r="A21" s="205" t="s">
        <v>523</v>
      </c>
      <c r="B21" s="63">
        <f t="shared" si="0"/>
        <v>722</v>
      </c>
      <c r="C21" s="323">
        <v>445</v>
      </c>
      <c r="D21" s="323">
        <v>277</v>
      </c>
      <c r="E21" s="63">
        <f t="shared" si="1"/>
        <v>9262</v>
      </c>
      <c r="F21" s="323">
        <v>6712</v>
      </c>
      <c r="G21" s="323">
        <v>2550</v>
      </c>
      <c r="I21" s="328"/>
      <c r="J21" s="328"/>
    </row>
    <row r="22" spans="1:10" ht="18" customHeight="1" x14ac:dyDescent="0.35">
      <c r="A22" s="205" t="s">
        <v>524</v>
      </c>
      <c r="B22" s="63">
        <f t="shared" si="0"/>
        <v>207</v>
      </c>
      <c r="C22" s="323">
        <v>183</v>
      </c>
      <c r="D22" s="323">
        <v>24</v>
      </c>
      <c r="E22" s="63">
        <f t="shared" si="1"/>
        <v>1504</v>
      </c>
      <c r="F22" s="323">
        <v>1360</v>
      </c>
      <c r="G22" s="323">
        <v>144</v>
      </c>
      <c r="I22" s="328"/>
      <c r="J22" s="328"/>
    </row>
    <row r="23" spans="1:10" ht="18" customHeight="1" x14ac:dyDescent="0.35">
      <c r="A23" s="205" t="s">
        <v>666</v>
      </c>
      <c r="B23" s="63">
        <f t="shared" si="0"/>
        <v>6</v>
      </c>
      <c r="C23" s="323">
        <v>3</v>
      </c>
      <c r="D23" s="323">
        <v>3</v>
      </c>
      <c r="E23" s="63">
        <f t="shared" si="1"/>
        <v>10036</v>
      </c>
      <c r="F23" s="323">
        <v>9547</v>
      </c>
      <c r="G23" s="323">
        <v>489</v>
      </c>
      <c r="I23" s="328"/>
      <c r="J23" s="328"/>
    </row>
    <row r="24" spans="1:10" ht="18" customHeight="1" x14ac:dyDescent="0.35">
      <c r="A24" s="205" t="s">
        <v>525</v>
      </c>
      <c r="B24" s="63">
        <f t="shared" si="0"/>
        <v>1020</v>
      </c>
      <c r="C24" s="323">
        <v>942</v>
      </c>
      <c r="D24" s="323">
        <v>78</v>
      </c>
      <c r="E24" s="63">
        <f t="shared" si="1"/>
        <v>4</v>
      </c>
      <c r="F24" s="323">
        <v>4</v>
      </c>
      <c r="G24" s="323">
        <v>0</v>
      </c>
      <c r="I24" s="328"/>
      <c r="J24" s="328"/>
    </row>
    <row r="25" spans="1:10" ht="18" customHeight="1" x14ac:dyDescent="0.35">
      <c r="A25" s="205" t="s">
        <v>526</v>
      </c>
      <c r="B25" s="63">
        <f t="shared" si="0"/>
        <v>1</v>
      </c>
      <c r="C25" s="323">
        <v>1</v>
      </c>
      <c r="D25" s="323">
        <v>0</v>
      </c>
      <c r="E25" s="63">
        <f t="shared" si="1"/>
        <v>8265</v>
      </c>
      <c r="F25" s="323">
        <v>5049</v>
      </c>
      <c r="G25" s="323">
        <v>3216</v>
      </c>
      <c r="I25" s="328"/>
      <c r="J25" s="328"/>
    </row>
    <row r="26" spans="1:10" ht="18" customHeight="1" x14ac:dyDescent="0.35">
      <c r="A26" s="205" t="s">
        <v>528</v>
      </c>
      <c r="B26" s="63">
        <f t="shared" si="0"/>
        <v>810</v>
      </c>
      <c r="C26" s="323">
        <v>429</v>
      </c>
      <c r="D26" s="323">
        <v>381</v>
      </c>
      <c r="E26" s="63">
        <f t="shared" si="1"/>
        <v>282</v>
      </c>
      <c r="F26" s="323">
        <v>54</v>
      </c>
      <c r="G26" s="323">
        <v>228</v>
      </c>
      <c r="I26" s="328"/>
      <c r="J26" s="328"/>
    </row>
    <row r="27" spans="1:10" ht="18" customHeight="1" x14ac:dyDescent="0.35">
      <c r="A27" s="205" t="s">
        <v>667</v>
      </c>
      <c r="B27" s="63">
        <f t="shared" si="0"/>
        <v>74</v>
      </c>
      <c r="C27" s="323">
        <v>30</v>
      </c>
      <c r="D27" s="323">
        <v>44</v>
      </c>
      <c r="E27" s="63">
        <f t="shared" si="1"/>
        <v>4</v>
      </c>
      <c r="F27" s="323">
        <v>4</v>
      </c>
      <c r="G27" s="323">
        <v>0</v>
      </c>
      <c r="I27" s="328"/>
      <c r="J27" s="328"/>
    </row>
    <row r="28" spans="1:10" ht="18" customHeight="1" x14ac:dyDescent="0.35">
      <c r="A28" s="205" t="s">
        <v>668</v>
      </c>
      <c r="B28" s="63">
        <f t="shared" si="0"/>
        <v>48</v>
      </c>
      <c r="C28" s="323">
        <v>12</v>
      </c>
      <c r="D28" s="323">
        <v>36</v>
      </c>
      <c r="E28" s="63">
        <f t="shared" si="1"/>
        <v>10272</v>
      </c>
      <c r="F28" s="323">
        <v>8871</v>
      </c>
      <c r="G28" s="323">
        <v>1401</v>
      </c>
      <c r="I28" s="328"/>
      <c r="J28" s="328"/>
    </row>
    <row r="29" spans="1:10" ht="18" customHeight="1" x14ac:dyDescent="0.35">
      <c r="A29" s="205" t="s">
        <v>529</v>
      </c>
      <c r="B29" s="63">
        <f t="shared" si="0"/>
        <v>1</v>
      </c>
      <c r="C29" s="323">
        <v>1</v>
      </c>
      <c r="D29" s="323">
        <v>0</v>
      </c>
      <c r="E29" s="63">
        <f t="shared" si="1"/>
        <v>17581</v>
      </c>
      <c r="F29" s="323">
        <v>13296</v>
      </c>
      <c r="G29" s="323">
        <v>4285</v>
      </c>
      <c r="I29" s="328"/>
      <c r="J29" s="328"/>
    </row>
    <row r="30" spans="1:10" ht="18" customHeight="1" x14ac:dyDescent="0.35">
      <c r="A30" s="205" t="s">
        <v>530</v>
      </c>
      <c r="B30" s="63">
        <f t="shared" si="0"/>
        <v>933</v>
      </c>
      <c r="C30" s="323">
        <v>763</v>
      </c>
      <c r="D30" s="323">
        <v>170</v>
      </c>
      <c r="E30" s="63">
        <f t="shared" si="1"/>
        <v>685</v>
      </c>
      <c r="F30" s="323">
        <v>480</v>
      </c>
      <c r="G30" s="323">
        <v>205</v>
      </c>
      <c r="I30" s="328"/>
      <c r="J30" s="328"/>
    </row>
    <row r="31" spans="1:10" ht="18" customHeight="1" x14ac:dyDescent="0.35">
      <c r="A31" s="205" t="s">
        <v>531</v>
      </c>
      <c r="B31" s="63">
        <f t="shared" si="0"/>
        <v>1265</v>
      </c>
      <c r="C31" s="323">
        <v>847</v>
      </c>
      <c r="D31" s="323">
        <v>418</v>
      </c>
      <c r="E31" s="63">
        <f t="shared" si="1"/>
        <v>9113</v>
      </c>
      <c r="F31" s="323">
        <v>7535</v>
      </c>
      <c r="G31" s="323">
        <v>1578</v>
      </c>
      <c r="I31" s="328"/>
      <c r="J31" s="328"/>
    </row>
    <row r="32" spans="1:10" ht="18" customHeight="1" x14ac:dyDescent="0.35">
      <c r="A32" s="205" t="s">
        <v>532</v>
      </c>
      <c r="B32" s="63">
        <f t="shared" si="0"/>
        <v>90</v>
      </c>
      <c r="C32" s="323">
        <v>59</v>
      </c>
      <c r="D32" s="323">
        <v>31</v>
      </c>
      <c r="E32" s="63">
        <f t="shared" si="1"/>
        <v>116</v>
      </c>
      <c r="F32" s="323">
        <v>90</v>
      </c>
      <c r="G32" s="323">
        <v>26</v>
      </c>
      <c r="I32" s="328"/>
      <c r="J32" s="328"/>
    </row>
    <row r="33" spans="1:10" ht="18" customHeight="1" x14ac:dyDescent="0.35">
      <c r="A33" s="205" t="s">
        <v>533</v>
      </c>
      <c r="B33" s="63">
        <f t="shared" si="0"/>
        <v>810</v>
      </c>
      <c r="C33" s="323">
        <v>597</v>
      </c>
      <c r="D33" s="323">
        <v>213</v>
      </c>
      <c r="E33" s="63">
        <f t="shared" si="1"/>
        <v>376</v>
      </c>
      <c r="F33" s="323">
        <v>84</v>
      </c>
      <c r="G33" s="323">
        <v>292</v>
      </c>
      <c r="I33" s="328"/>
      <c r="J33" s="328"/>
    </row>
    <row r="34" spans="1:10" ht="18" customHeight="1" x14ac:dyDescent="0.35">
      <c r="A34" s="205" t="s">
        <v>669</v>
      </c>
      <c r="B34" s="63">
        <f t="shared" si="0"/>
        <v>51</v>
      </c>
      <c r="C34" s="323">
        <v>40</v>
      </c>
      <c r="D34" s="323">
        <v>11</v>
      </c>
      <c r="E34" s="63">
        <f t="shared" si="1"/>
        <v>0</v>
      </c>
      <c r="F34" s="323">
        <v>0</v>
      </c>
      <c r="G34" s="323">
        <v>0</v>
      </c>
      <c r="I34" s="328"/>
      <c r="J34" s="328"/>
    </row>
    <row r="35" spans="1:10" ht="18" customHeight="1" x14ac:dyDescent="0.35">
      <c r="A35" s="205" t="s">
        <v>670</v>
      </c>
      <c r="B35" s="63">
        <f t="shared" si="0"/>
        <v>58</v>
      </c>
      <c r="C35" s="323">
        <v>12</v>
      </c>
      <c r="D35" s="323">
        <v>46</v>
      </c>
      <c r="E35" s="63">
        <f t="shared" si="1"/>
        <v>0</v>
      </c>
      <c r="F35" s="323">
        <v>0</v>
      </c>
      <c r="G35" s="323">
        <v>0</v>
      </c>
      <c r="I35" s="328"/>
      <c r="J35" s="328"/>
    </row>
    <row r="36" spans="1:10" ht="12.75" customHeight="1" x14ac:dyDescent="0.35">
      <c r="I36" s="69"/>
      <c r="J36" s="69"/>
    </row>
    <row r="37" spans="1:10" ht="12.75" customHeight="1" x14ac:dyDescent="0.35">
      <c r="A37" s="268" t="s">
        <v>2020</v>
      </c>
    </row>
    <row r="38" spans="1:10" ht="12.75" customHeight="1" x14ac:dyDescent="0.35">
      <c r="A38" s="324" t="s">
        <v>534</v>
      </c>
    </row>
    <row r="39" spans="1:10" ht="12.75" customHeight="1" x14ac:dyDescent="0.35">
      <c r="A39" s="68" t="s">
        <v>535</v>
      </c>
    </row>
    <row r="40" spans="1:10" ht="12.75" customHeight="1" x14ac:dyDescent="0.35">
      <c r="A40" s="68" t="s">
        <v>536</v>
      </c>
    </row>
    <row r="41" spans="1:10" ht="12.75" customHeight="1" x14ac:dyDescent="0.35">
      <c r="A41" s="68" t="s">
        <v>537</v>
      </c>
    </row>
  </sheetData>
  <mergeCells count="8">
    <mergeCell ref="H1:H2"/>
    <mergeCell ref="F1:G2"/>
    <mergeCell ref="A5:G5"/>
    <mergeCell ref="C7:D7"/>
    <mergeCell ref="F7:G7"/>
    <mergeCell ref="A7:A8"/>
    <mergeCell ref="B7:B8"/>
    <mergeCell ref="E7:E8"/>
  </mergeCells>
  <printOptions horizontalCentered="1"/>
  <pageMargins left="0" right="0" top="0.98402777777777795" bottom="0" header="0.51180555555555496" footer="0.51180555555555496"/>
  <pageSetup paperSize="9" firstPageNumber="0" orientation="portrait" useFirstPageNumber="1" horizontalDpi="300" verticalDpi="300"/>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I19"/>
  <sheetViews>
    <sheetView showGridLines="0" showRowColHeaders="0" zoomScale="90" zoomScaleNormal="90" workbookViewId="0">
      <selection activeCell="L35" sqref="L35"/>
    </sheetView>
  </sheetViews>
  <sheetFormatPr baseColWidth="10" defaultColWidth="10.69140625" defaultRowHeight="21" x14ac:dyDescent="0.35"/>
  <cols>
    <col min="1" max="1" width="22.921875" customWidth="1"/>
    <col min="2" max="2" width="8.53515625" customWidth="1"/>
    <col min="3" max="3" width="7.921875" customWidth="1"/>
    <col min="4" max="4" width="8.53515625" customWidth="1"/>
    <col min="7" max="7" width="8.4609375" customWidth="1"/>
  </cols>
  <sheetData>
    <row r="1" spans="1:9" ht="35.25" customHeight="1" x14ac:dyDescent="0.35">
      <c r="A1" s="1484" t="s">
        <v>2534</v>
      </c>
      <c r="B1" s="1484"/>
      <c r="C1" s="1484"/>
      <c r="E1" s="1300" t="s">
        <v>163</v>
      </c>
      <c r="F1" s="1300"/>
      <c r="H1" s="1483"/>
    </row>
    <row r="2" spans="1:9" ht="6" customHeight="1" x14ac:dyDescent="0.35">
      <c r="A2" s="111"/>
      <c r="B2" s="314"/>
      <c r="E2" s="1300"/>
      <c r="F2" s="1300"/>
      <c r="H2" s="1483"/>
    </row>
    <row r="3" spans="1:9" ht="21.75" customHeight="1" x14ac:dyDescent="0.35">
      <c r="A3" s="315" t="s">
        <v>567</v>
      </c>
      <c r="B3" s="71"/>
      <c r="C3" s="71"/>
      <c r="D3" s="71"/>
      <c r="E3" s="71"/>
      <c r="F3" s="71"/>
      <c r="G3" s="71"/>
      <c r="I3" s="319"/>
    </row>
    <row r="4" spans="1:9" ht="12" customHeight="1" x14ac:dyDescent="0.35">
      <c r="A4" s="71"/>
      <c r="B4" s="71"/>
      <c r="C4" s="71"/>
      <c r="D4" s="71"/>
      <c r="E4" s="71"/>
      <c r="F4" s="71"/>
      <c r="I4" s="319"/>
    </row>
    <row r="5" spans="1:9" ht="31.5" customHeight="1" x14ac:dyDescent="0.35">
      <c r="A5" s="1452" t="s">
        <v>2535</v>
      </c>
      <c r="B5" s="1452"/>
      <c r="C5" s="1452"/>
      <c r="D5" s="1452"/>
      <c r="E5" s="318"/>
      <c r="F5" s="318"/>
    </row>
    <row r="6" spans="1:9" ht="12" customHeight="1" x14ac:dyDescent="0.35">
      <c r="A6" s="1399" t="s">
        <v>602</v>
      </c>
      <c r="B6" s="1314" t="s">
        <v>61</v>
      </c>
      <c r="C6" s="1453" t="s">
        <v>111</v>
      </c>
      <c r="D6" s="1453"/>
      <c r="E6" s="111"/>
      <c r="F6" s="111"/>
    </row>
    <row r="7" spans="1:9" ht="22.5" customHeight="1" x14ac:dyDescent="0.35">
      <c r="A7" s="1399"/>
      <c r="B7" s="1314"/>
      <c r="C7" s="316" t="s">
        <v>540</v>
      </c>
      <c r="D7" s="316" t="s">
        <v>541</v>
      </c>
      <c r="E7" s="111"/>
      <c r="F7" s="111"/>
    </row>
    <row r="8" spans="1:9" ht="24.75" customHeight="1" x14ac:dyDescent="0.35">
      <c r="A8" s="263" t="s">
        <v>61</v>
      </c>
      <c r="B8" s="125">
        <f>C8+D8</f>
        <v>16184</v>
      </c>
      <c r="C8" s="125">
        <f>SUM(C9:C16)</f>
        <v>9117</v>
      </c>
      <c r="D8" s="125">
        <f>SUM(D9:D16)</f>
        <v>7067</v>
      </c>
      <c r="E8" s="111"/>
      <c r="F8" s="111"/>
    </row>
    <row r="9" spans="1:9" x14ac:dyDescent="0.35">
      <c r="A9" s="317" t="s">
        <v>671</v>
      </c>
      <c r="B9" s="125">
        <f t="shared" ref="B9:B16" si="0">C9+D9</f>
        <v>83</v>
      </c>
      <c r="C9" s="125">
        <v>55</v>
      </c>
      <c r="D9" s="125">
        <v>28</v>
      </c>
    </row>
    <row r="10" spans="1:9" x14ac:dyDescent="0.35">
      <c r="A10" s="317" t="s">
        <v>672</v>
      </c>
      <c r="B10" s="125">
        <f t="shared" si="0"/>
        <v>1173</v>
      </c>
      <c r="C10" s="125">
        <v>642</v>
      </c>
      <c r="D10" s="125">
        <v>531</v>
      </c>
    </row>
    <row r="11" spans="1:9" x14ac:dyDescent="0.35">
      <c r="A11" s="317" t="s">
        <v>673</v>
      </c>
      <c r="B11" s="125">
        <f t="shared" si="0"/>
        <v>2809</v>
      </c>
      <c r="C11" s="125">
        <v>1621</v>
      </c>
      <c r="D11" s="125">
        <v>1188</v>
      </c>
    </row>
    <row r="12" spans="1:9" x14ac:dyDescent="0.35">
      <c r="A12" s="317" t="s">
        <v>674</v>
      </c>
      <c r="B12" s="125">
        <f t="shared" si="0"/>
        <v>3</v>
      </c>
      <c r="C12" s="125">
        <v>1</v>
      </c>
      <c r="D12" s="125">
        <v>2</v>
      </c>
    </row>
    <row r="13" spans="1:9" x14ac:dyDescent="0.35">
      <c r="A13" s="317" t="s">
        <v>675</v>
      </c>
      <c r="B13" s="125">
        <f t="shared" si="0"/>
        <v>5304</v>
      </c>
      <c r="C13" s="125">
        <v>2973</v>
      </c>
      <c r="D13" s="125">
        <v>2331</v>
      </c>
    </row>
    <row r="14" spans="1:9" x14ac:dyDescent="0.35">
      <c r="A14" s="317" t="s">
        <v>676</v>
      </c>
      <c r="B14" s="125">
        <f t="shared" si="0"/>
        <v>6664</v>
      </c>
      <c r="C14" s="125">
        <v>3727</v>
      </c>
      <c r="D14" s="125">
        <v>2937</v>
      </c>
    </row>
    <row r="15" spans="1:9" x14ac:dyDescent="0.35">
      <c r="A15" s="317" t="s">
        <v>677</v>
      </c>
      <c r="B15" s="125">
        <f t="shared" si="0"/>
        <v>78</v>
      </c>
      <c r="C15" s="125">
        <v>64</v>
      </c>
      <c r="D15" s="125">
        <v>14</v>
      </c>
    </row>
    <row r="16" spans="1:9" x14ac:dyDescent="0.35">
      <c r="A16" s="317" t="s">
        <v>678</v>
      </c>
      <c r="B16" s="125">
        <f t="shared" si="0"/>
        <v>70</v>
      </c>
      <c r="C16" s="125">
        <v>34</v>
      </c>
      <c r="D16" s="125">
        <v>36</v>
      </c>
    </row>
    <row r="17" spans="1:1" x14ac:dyDescent="0.35">
      <c r="A17" s="111" t="s">
        <v>2524</v>
      </c>
    </row>
    <row r="19" spans="1:1" x14ac:dyDescent="0.35">
      <c r="A19" s="111"/>
    </row>
  </sheetData>
  <mergeCells count="7">
    <mergeCell ref="H1:H2"/>
    <mergeCell ref="E1:F2"/>
    <mergeCell ref="A1:C1"/>
    <mergeCell ref="A5:D5"/>
    <mergeCell ref="C6:D6"/>
    <mergeCell ref="A6:A7"/>
    <mergeCell ref="B6:B7"/>
  </mergeCells>
  <pageMargins left="0.75" right="0.75" top="1" bottom="1" header="0.51180555555555496" footer="0.51180555555555496"/>
  <pageSetup paperSize="9" firstPageNumber="0" orientation="portrait" useFirstPageNumber="1" horizontalDpi="300" verticalDpi="300"/>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I44"/>
  <sheetViews>
    <sheetView showGridLines="0" showRowColHeaders="0" zoomScaleNormal="100" workbookViewId="0">
      <selection activeCell="S37" sqref="S37"/>
    </sheetView>
  </sheetViews>
  <sheetFormatPr baseColWidth="10" defaultColWidth="7.3046875" defaultRowHeight="21" x14ac:dyDescent="0.35"/>
  <cols>
    <col min="1" max="1" width="24.15234375" customWidth="1"/>
    <col min="2" max="2" width="11.53515625" customWidth="1"/>
    <col min="3" max="3" width="10.69140625" customWidth="1"/>
    <col min="4" max="4" width="10.765625" customWidth="1"/>
    <col min="7" max="7" width="8.4609375" customWidth="1"/>
  </cols>
  <sheetData>
    <row r="1" spans="1:9" ht="19.5" customHeight="1" x14ac:dyDescent="0.35">
      <c r="A1" s="116" t="s">
        <v>2016</v>
      </c>
      <c r="C1" s="1300" t="s">
        <v>546</v>
      </c>
      <c r="D1" s="1300"/>
      <c r="H1" s="1385"/>
    </row>
    <row r="2" spans="1:9" ht="12.75" customHeight="1" x14ac:dyDescent="0.35">
      <c r="C2" s="1300"/>
      <c r="D2" s="1300"/>
      <c r="H2" s="1385"/>
    </row>
    <row r="3" spans="1:9" ht="12.75" customHeight="1" x14ac:dyDescent="0.35">
      <c r="A3" s="103" t="s">
        <v>568</v>
      </c>
      <c r="I3" s="313"/>
    </row>
    <row r="4" spans="1:9" ht="12.75" customHeight="1" x14ac:dyDescent="0.35">
      <c r="I4" s="313"/>
    </row>
    <row r="5" spans="1:9" ht="39" customHeight="1" x14ac:dyDescent="0.35">
      <c r="A5" s="1348" t="s">
        <v>679</v>
      </c>
      <c r="B5" s="1348"/>
      <c r="C5" s="1348"/>
      <c r="I5" s="71"/>
    </row>
    <row r="6" spans="1:9" ht="12.75" customHeight="1" x14ac:dyDescent="0.35">
      <c r="A6" s="1299"/>
      <c r="B6" s="113" t="s">
        <v>62</v>
      </c>
      <c r="C6" s="113"/>
      <c r="D6" s="302"/>
    </row>
    <row r="7" spans="1:9" ht="62.25" customHeight="1" x14ac:dyDescent="0.35">
      <c r="A7" s="1299"/>
      <c r="B7" s="235" t="s">
        <v>680</v>
      </c>
      <c r="C7" s="303" t="s">
        <v>681</v>
      </c>
      <c r="D7" s="59" t="s">
        <v>682</v>
      </c>
    </row>
    <row r="8" spans="1:9" ht="18" customHeight="1" x14ac:dyDescent="0.35">
      <c r="A8" s="61" t="s">
        <v>280</v>
      </c>
      <c r="B8" s="62">
        <f>B9+B12</f>
        <v>4898</v>
      </c>
      <c r="C8" s="62">
        <f>C9+C12</f>
        <v>10426</v>
      </c>
      <c r="D8" s="304">
        <f>'II-4.2.1 '!B9/'II-4.4.1'!B8</f>
        <v>26.087382605144956</v>
      </c>
    </row>
    <row r="9" spans="1:9" ht="21" customHeight="1" x14ac:dyDescent="0.35">
      <c r="A9" s="182" t="s">
        <v>683</v>
      </c>
      <c r="B9" s="305">
        <f>B10+B11</f>
        <v>3703</v>
      </c>
      <c r="C9" s="306">
        <f>C10+C11</f>
        <v>8152</v>
      </c>
      <c r="D9" s="307">
        <f>'II-4.2.1 '!B10/'II-4.4.1'!B9</f>
        <v>30.280313259519307</v>
      </c>
    </row>
    <row r="10" spans="1:9" ht="12.75" customHeight="1" x14ac:dyDescent="0.35">
      <c r="A10" s="182" t="s">
        <v>435</v>
      </c>
      <c r="B10" s="305">
        <f t="shared" ref="B10:C12" si="0">B15+B20</f>
        <v>3125</v>
      </c>
      <c r="C10" s="306">
        <f t="shared" si="0"/>
        <v>7156</v>
      </c>
      <c r="D10" s="307">
        <f>'II-4.2.1 '!B11/'II-4.4.1'!B10</f>
        <v>25.425599999999999</v>
      </c>
    </row>
    <row r="11" spans="1:9" ht="12.75" customHeight="1" x14ac:dyDescent="0.35">
      <c r="A11" s="182" t="s">
        <v>436</v>
      </c>
      <c r="B11" s="305">
        <f t="shared" si="0"/>
        <v>578</v>
      </c>
      <c r="C11" s="306">
        <f t="shared" si="0"/>
        <v>996</v>
      </c>
      <c r="D11" s="307">
        <f>'II-4.2.1 '!B12/'II-4.4.1'!B11</f>
        <v>56.527681660899653</v>
      </c>
    </row>
    <row r="12" spans="1:9" ht="19.5" customHeight="1" x14ac:dyDescent="0.35">
      <c r="A12" s="182" t="s">
        <v>684</v>
      </c>
      <c r="B12" s="306">
        <f t="shared" si="0"/>
        <v>1195</v>
      </c>
      <c r="C12" s="306">
        <f t="shared" si="0"/>
        <v>2274</v>
      </c>
      <c r="D12" s="307">
        <f>'II-4.2.1 '!B13/'II-4.4.1'!B12</f>
        <v>13.094560669456067</v>
      </c>
    </row>
    <row r="13" spans="1:9" ht="18.75" customHeight="1" x14ac:dyDescent="0.35">
      <c r="A13" s="61" t="s">
        <v>438</v>
      </c>
      <c r="B13" s="62">
        <f>B14+B17</f>
        <v>1773</v>
      </c>
      <c r="C13" s="62">
        <f>C14+C17</f>
        <v>3730</v>
      </c>
      <c r="D13" s="304">
        <f>'II-4.2.1 '!B14/'II-4.4.1'!B13</f>
        <v>27.314720812182742</v>
      </c>
    </row>
    <row r="14" spans="1:9" ht="18.75" customHeight="1" x14ac:dyDescent="0.35">
      <c r="A14" s="182" t="s">
        <v>683</v>
      </c>
      <c r="B14" s="305">
        <f>B15+B16</f>
        <v>966</v>
      </c>
      <c r="C14" s="306">
        <f>C15+C16</f>
        <v>2247</v>
      </c>
      <c r="D14" s="307">
        <f>'II-4.2.1 '!B15/'II-4.4.1'!B14</f>
        <v>38.212215320910971</v>
      </c>
    </row>
    <row r="15" spans="1:9" ht="12.75" customHeight="1" x14ac:dyDescent="0.35">
      <c r="A15" s="182" t="s">
        <v>435</v>
      </c>
      <c r="B15" s="305">
        <v>787</v>
      </c>
      <c r="C15" s="308">
        <v>1964</v>
      </c>
      <c r="D15" s="307">
        <f>'II-4.2.1 '!B16/'II-4.4.1'!B15</f>
        <v>31.665819567979671</v>
      </c>
    </row>
    <row r="16" spans="1:9" ht="12.75" customHeight="1" x14ac:dyDescent="0.35">
      <c r="A16" s="182" t="s">
        <v>436</v>
      </c>
      <c r="B16" s="305">
        <v>179</v>
      </c>
      <c r="C16" s="308">
        <v>283</v>
      </c>
      <c r="D16" s="307">
        <f>'II-4.2.1 '!B17/'II-4.4.1'!B16</f>
        <v>66.994413407821227</v>
      </c>
    </row>
    <row r="17" spans="1:4" ht="20.25" customHeight="1" x14ac:dyDescent="0.35">
      <c r="A17" s="182" t="s">
        <v>684</v>
      </c>
      <c r="B17" s="306">
        <v>807</v>
      </c>
      <c r="C17" s="180">
        <v>1483</v>
      </c>
      <c r="D17" s="307">
        <f>'II-4.2.1 '!B18/'II-4.4.1'!B17</f>
        <v>14.270136307311029</v>
      </c>
    </row>
    <row r="18" spans="1:4" ht="18.75" customHeight="1" x14ac:dyDescent="0.35">
      <c r="A18" s="61" t="s">
        <v>439</v>
      </c>
      <c r="B18" s="62">
        <f>B19+B22</f>
        <v>3125</v>
      </c>
      <c r="C18" s="62">
        <f>C19+C22</f>
        <v>6696</v>
      </c>
      <c r="D18" s="304">
        <f>'II-4.2.1 '!B19/'II-4.4.1'!B18</f>
        <v>25.39104</v>
      </c>
    </row>
    <row r="19" spans="1:4" ht="17.25" customHeight="1" x14ac:dyDescent="0.35">
      <c r="A19" s="182" t="s">
        <v>683</v>
      </c>
      <c r="B19" s="305">
        <f>B20+B21</f>
        <v>2737</v>
      </c>
      <c r="C19" s="306">
        <f>C20+C21</f>
        <v>5905</v>
      </c>
      <c r="D19" s="307">
        <f>'II-4.2.1 '!B20/'II-4.4.1'!B19</f>
        <v>27.48081841432225</v>
      </c>
    </row>
    <row r="20" spans="1:4" ht="12.75" customHeight="1" x14ac:dyDescent="0.35">
      <c r="A20" s="182" t="s">
        <v>435</v>
      </c>
      <c r="B20" s="305">
        <v>2338</v>
      </c>
      <c r="C20" s="308">
        <v>5192</v>
      </c>
      <c r="D20" s="307">
        <f>'II-4.2.1 '!B21/'II-4.4.1'!B20</f>
        <v>23.325064157399488</v>
      </c>
    </row>
    <row r="21" spans="1:4" ht="12.75" customHeight="1" x14ac:dyDescent="0.35">
      <c r="A21" s="182" t="s">
        <v>436</v>
      </c>
      <c r="B21" s="305">
        <v>399</v>
      </c>
      <c r="C21" s="308">
        <v>713</v>
      </c>
      <c r="D21" s="307">
        <f>'II-4.2.1 '!B22/'II-4.4.1'!B21</f>
        <v>51.832080200501252</v>
      </c>
    </row>
    <row r="22" spans="1:4" ht="17.25" customHeight="1" x14ac:dyDescent="0.35">
      <c r="A22" s="182" t="s">
        <v>684</v>
      </c>
      <c r="B22" s="180">
        <v>388</v>
      </c>
      <c r="C22" s="309">
        <v>791</v>
      </c>
      <c r="D22" s="310">
        <f>'II-4.2.1 '!B23/'II-4.4.1'!B22</f>
        <v>10.649484536082474</v>
      </c>
    </row>
    <row r="23" spans="1:4" ht="12.75" customHeight="1" x14ac:dyDescent="0.35">
      <c r="A23" s="116" t="s">
        <v>2019</v>
      </c>
    </row>
    <row r="24" spans="1:4" ht="70.5" customHeight="1" x14ac:dyDescent="0.35">
      <c r="A24" s="1455" t="s">
        <v>685</v>
      </c>
      <c r="B24" s="1455"/>
      <c r="C24" s="1455"/>
    </row>
    <row r="25" spans="1:4" ht="12.75" customHeight="1" x14ac:dyDescent="0.35">
      <c r="A25" s="311" t="s">
        <v>273</v>
      </c>
    </row>
    <row r="26" spans="1:4" ht="12.75" customHeight="1" x14ac:dyDescent="0.35">
      <c r="A26" s="311" t="s">
        <v>167</v>
      </c>
      <c r="C26" s="169"/>
    </row>
    <row r="27" spans="1:4" ht="12.75" customHeight="1" x14ac:dyDescent="0.35">
      <c r="A27" s="311" t="s">
        <v>167</v>
      </c>
    </row>
    <row r="28" spans="1:4" ht="12.75" customHeight="1" x14ac:dyDescent="0.35">
      <c r="A28" s="311" t="s">
        <v>167</v>
      </c>
      <c r="C28" s="169"/>
    </row>
    <row r="29" spans="1:4" ht="12.75" customHeight="1" x14ac:dyDescent="0.35">
      <c r="A29" s="169"/>
      <c r="C29" s="169"/>
    </row>
    <row r="30" spans="1:4" ht="12.75" customHeight="1" x14ac:dyDescent="0.35">
      <c r="A30" s="311"/>
      <c r="C30" s="169"/>
    </row>
    <row r="31" spans="1:4" ht="12.75" customHeight="1" x14ac:dyDescent="0.35">
      <c r="A31" s="311"/>
    </row>
    <row r="32" spans="1:4" ht="12.75" customHeight="1" x14ac:dyDescent="0.35">
      <c r="A32" s="311"/>
    </row>
    <row r="33" spans="1:3" ht="12.75" customHeight="1" x14ac:dyDescent="0.35">
      <c r="A33" s="311"/>
      <c r="C33" s="169"/>
    </row>
    <row r="34" spans="1:3" ht="12.75" customHeight="1" x14ac:dyDescent="0.35">
      <c r="A34" s="311"/>
    </row>
    <row r="35" spans="1:3" ht="12.75" customHeight="1" x14ac:dyDescent="0.35">
      <c r="A35" s="169"/>
      <c r="C35" s="169"/>
    </row>
    <row r="36" spans="1:3" ht="12.75" customHeight="1" x14ac:dyDescent="0.35">
      <c r="A36" s="169"/>
      <c r="C36" s="169"/>
    </row>
    <row r="37" spans="1:3" ht="12.75" customHeight="1" x14ac:dyDescent="0.35">
      <c r="A37" s="169"/>
      <c r="C37" s="169"/>
    </row>
    <row r="40" spans="1:3" ht="12.75" customHeight="1" x14ac:dyDescent="0.35">
      <c r="A40" s="169"/>
      <c r="C40" s="169"/>
    </row>
    <row r="42" spans="1:3" ht="12.75" customHeight="1" x14ac:dyDescent="0.35">
      <c r="A42" s="169"/>
      <c r="C42" s="169"/>
    </row>
    <row r="43" spans="1:3" ht="12.75" customHeight="1" x14ac:dyDescent="0.35">
      <c r="A43" s="169"/>
      <c r="C43" s="169"/>
    </row>
    <row r="44" spans="1:3" ht="12.75" customHeight="1" x14ac:dyDescent="0.35">
      <c r="A44" s="169"/>
      <c r="C44" s="169"/>
    </row>
  </sheetData>
  <mergeCells count="5">
    <mergeCell ref="A5:C5"/>
    <mergeCell ref="A24:C24"/>
    <mergeCell ref="A6:A7"/>
    <mergeCell ref="H1:H2"/>
    <mergeCell ref="C1:D2"/>
  </mergeCells>
  <printOptions horizontalCentered="1"/>
  <pageMargins left="0" right="0" top="0.78749999999999998" bottom="0.98402777777777795" header="0.51180555555555496" footer="0.51180555555555496"/>
  <pageSetup paperSize="9" firstPageNumber="0" orientation="portrait" useFirstPageNumber="1" horizontalDpi="300" verticalDpi="300"/>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5:H340"/>
  <sheetViews>
    <sheetView showRowColHeaders="0" zoomScale="80" zoomScaleNormal="80" workbookViewId="0">
      <selection activeCell="J3" sqref="J3"/>
    </sheetView>
  </sheetViews>
  <sheetFormatPr baseColWidth="10" defaultColWidth="10.69140625" defaultRowHeight="21" x14ac:dyDescent="0.35"/>
  <cols>
    <col min="1" max="1" width="21.765625" style="626" customWidth="1"/>
    <col min="2" max="16384" width="10.69140625" style="626"/>
  </cols>
  <sheetData>
    <row r="5" spans="1:8" ht="22.5" customHeight="1" x14ac:dyDescent="0.35"/>
    <row r="6" spans="1:8" ht="22.5" customHeight="1" x14ac:dyDescent="0.35"/>
    <row r="7" spans="1:8" ht="22.5" customHeight="1" x14ac:dyDescent="0.35">
      <c r="C7" s="1039"/>
    </row>
    <row r="8" spans="1:8" ht="22.5" customHeight="1" x14ac:dyDescent="0.35"/>
    <row r="9" spans="1:8" ht="22.5" customHeight="1" x14ac:dyDescent="0.35"/>
    <row r="10" spans="1:8" ht="22.5" customHeight="1" x14ac:dyDescent="0.35">
      <c r="B10" s="1038"/>
    </row>
    <row r="11" spans="1:8" ht="22.5" customHeight="1" x14ac:dyDescent="0.35"/>
    <row r="12" spans="1:8" ht="22.5" customHeight="1" x14ac:dyDescent="0.35">
      <c r="A12" s="1041" t="s">
        <v>686</v>
      </c>
      <c r="B12" s="1055" t="s">
        <v>2423</v>
      </c>
      <c r="C12" s="1043"/>
      <c r="D12" s="1043"/>
      <c r="E12" s="1043"/>
      <c r="F12" s="1043"/>
      <c r="G12" s="1043"/>
      <c r="H12" s="1043"/>
    </row>
    <row r="13" spans="1:8" ht="22.5" customHeight="1" x14ac:dyDescent="0.35">
      <c r="A13" s="1051"/>
      <c r="B13" s="1043"/>
      <c r="C13" s="1043"/>
      <c r="D13" s="1043"/>
      <c r="E13" s="1043"/>
      <c r="F13" s="1043"/>
      <c r="G13" s="1043"/>
      <c r="H13" s="1043"/>
    </row>
    <row r="14" spans="1:8" ht="22.5" customHeight="1" x14ac:dyDescent="0.35">
      <c r="A14" s="1051"/>
      <c r="B14" s="1056"/>
      <c r="C14" s="1046"/>
      <c r="D14" s="1046"/>
      <c r="E14" s="1046"/>
      <c r="F14" s="1046"/>
      <c r="G14" s="1046"/>
      <c r="H14" s="1046"/>
    </row>
    <row r="15" spans="1:8" ht="22.5" customHeight="1" x14ac:dyDescent="0.35">
      <c r="A15" s="1041" t="s">
        <v>687</v>
      </c>
      <c r="B15" s="1055" t="s">
        <v>2424</v>
      </c>
      <c r="C15" s="1043"/>
      <c r="D15" s="1043"/>
      <c r="E15" s="1043"/>
      <c r="F15" s="1043"/>
      <c r="G15" s="1043"/>
      <c r="H15" s="1043"/>
    </row>
    <row r="16" spans="1:8" ht="22.5" customHeight="1" x14ac:dyDescent="0.35">
      <c r="A16" s="1051"/>
      <c r="B16" s="1043"/>
      <c r="C16" s="1043"/>
      <c r="D16" s="1043"/>
      <c r="E16" s="1043"/>
      <c r="F16" s="1043"/>
      <c r="G16" s="1043"/>
      <c r="H16" s="1043"/>
    </row>
    <row r="17" spans="1:8" ht="22.5" customHeight="1" x14ac:dyDescent="0.35">
      <c r="A17" s="1041" t="s">
        <v>688</v>
      </c>
      <c r="B17" s="1055" t="s">
        <v>2425</v>
      </c>
      <c r="C17" s="1043"/>
      <c r="D17" s="1043"/>
      <c r="E17" s="1043"/>
      <c r="F17" s="1043"/>
      <c r="G17" s="1043"/>
      <c r="H17" s="1043"/>
    </row>
    <row r="18" spans="1:8" ht="22.5" customHeight="1" x14ac:dyDescent="0.35">
      <c r="A18" s="1051"/>
      <c r="B18" s="1043"/>
      <c r="C18" s="1043"/>
      <c r="D18" s="1043"/>
      <c r="E18" s="1043"/>
      <c r="F18" s="1043"/>
      <c r="G18" s="1043"/>
      <c r="H18" s="1043"/>
    </row>
    <row r="19" spans="1:8" ht="22.5" customHeight="1" x14ac:dyDescent="0.35">
      <c r="A19" s="1051"/>
      <c r="B19" s="1046"/>
      <c r="C19" s="1046"/>
      <c r="D19" s="1046"/>
      <c r="E19" s="1046"/>
      <c r="F19" s="1046"/>
      <c r="G19" s="1046"/>
      <c r="H19" s="1046"/>
    </row>
    <row r="20" spans="1:8" ht="22.5" customHeight="1" x14ac:dyDescent="0.35">
      <c r="A20" s="1041" t="s">
        <v>689</v>
      </c>
      <c r="B20" s="1055" t="s">
        <v>2426</v>
      </c>
      <c r="C20" s="1043"/>
      <c r="D20" s="1043"/>
      <c r="E20" s="1043"/>
      <c r="F20" s="1043"/>
      <c r="G20" s="1043"/>
      <c r="H20" s="1043"/>
    </row>
    <row r="21" spans="1:8" ht="22.5" customHeight="1" x14ac:dyDescent="0.35">
      <c r="A21" s="1051"/>
      <c r="B21" s="1043"/>
      <c r="C21" s="1043"/>
      <c r="D21" s="1043"/>
      <c r="E21" s="1043"/>
      <c r="F21" s="1043"/>
      <c r="G21" s="1043"/>
      <c r="H21" s="1043"/>
    </row>
    <row r="22" spans="1:8" ht="22.5" customHeight="1" x14ac:dyDescent="0.35">
      <c r="A22" s="1041" t="s">
        <v>690</v>
      </c>
      <c r="B22" s="1055" t="s">
        <v>2427</v>
      </c>
      <c r="C22" s="1043"/>
      <c r="D22" s="1043"/>
      <c r="E22" s="1043"/>
      <c r="F22" s="1043"/>
      <c r="G22" s="1043"/>
      <c r="H22" s="1043"/>
    </row>
    <row r="23" spans="1:8" ht="22.5" customHeight="1" x14ac:dyDescent="0.35">
      <c r="B23" s="1043"/>
      <c r="C23" s="1043"/>
      <c r="D23" s="1043"/>
      <c r="E23" s="1043"/>
      <c r="F23" s="1043"/>
      <c r="G23" s="1043"/>
      <c r="H23" s="1043"/>
    </row>
    <row r="24" spans="1:8" ht="22.5" customHeight="1" x14ac:dyDescent="0.35">
      <c r="B24" s="1046"/>
      <c r="C24" s="1046"/>
      <c r="D24" s="1046"/>
      <c r="E24" s="1046"/>
      <c r="F24" s="1046"/>
      <c r="G24" s="1046"/>
      <c r="H24" s="1046"/>
    </row>
    <row r="25" spans="1:8" ht="22.5" customHeight="1" x14ac:dyDescent="0.35">
      <c r="B25" s="1038"/>
    </row>
    <row r="26" spans="1:8" ht="22.5" customHeight="1" x14ac:dyDescent="0.35"/>
    <row r="27" spans="1:8" ht="22.5" customHeight="1" x14ac:dyDescent="0.35"/>
    <row r="28" spans="1:8" ht="22.5" customHeight="1" x14ac:dyDescent="0.35"/>
    <row r="29" spans="1:8" ht="22.5" customHeight="1" x14ac:dyDescent="0.35"/>
    <row r="30" spans="1:8" ht="22.5" customHeight="1" x14ac:dyDescent="0.35"/>
    <row r="31" spans="1:8" ht="22.5" customHeight="1" x14ac:dyDescent="0.35"/>
    <row r="32" spans="1:8" ht="22.5" customHeight="1" x14ac:dyDescent="0.35"/>
    <row r="33" spans="1:1" ht="22.5" customHeight="1" x14ac:dyDescent="0.35"/>
    <row r="34" spans="1:1" ht="22.5" customHeight="1" x14ac:dyDescent="0.35"/>
    <row r="35" spans="1:1" ht="22.5" customHeight="1" x14ac:dyDescent="0.35">
      <c r="A35" s="1064" t="str">
        <f t="shared" ref="A35:A98" si="0">MID(B23,1,20)</f>
        <v/>
      </c>
    </row>
    <row r="36" spans="1:1" ht="22.5" customHeight="1" x14ac:dyDescent="0.35">
      <c r="A36" s="1064" t="str">
        <f t="shared" si="0"/>
        <v/>
      </c>
    </row>
    <row r="37" spans="1:1" ht="22.5" customHeight="1" x14ac:dyDescent="0.35">
      <c r="A37" s="1064" t="str">
        <f t="shared" si="0"/>
        <v/>
      </c>
    </row>
    <row r="38" spans="1:1" ht="22.5" customHeight="1" x14ac:dyDescent="0.35">
      <c r="A38" s="1064" t="str">
        <f t="shared" si="0"/>
        <v/>
      </c>
    </row>
    <row r="39" spans="1:1" ht="22.5" customHeight="1" x14ac:dyDescent="0.35">
      <c r="A39" s="1064" t="str">
        <f t="shared" si="0"/>
        <v/>
      </c>
    </row>
    <row r="40" spans="1:1" ht="22.5" customHeight="1" x14ac:dyDescent="0.35">
      <c r="A40" s="1064" t="str">
        <f t="shared" si="0"/>
        <v/>
      </c>
    </row>
    <row r="41" spans="1:1" ht="22.5" customHeight="1" x14ac:dyDescent="0.35">
      <c r="A41" s="1064" t="str">
        <f t="shared" si="0"/>
        <v/>
      </c>
    </row>
    <row r="42" spans="1:1" ht="22.5" customHeight="1" x14ac:dyDescent="0.35">
      <c r="A42" s="1064" t="str">
        <f t="shared" si="0"/>
        <v/>
      </c>
    </row>
    <row r="43" spans="1:1" ht="22.5" customHeight="1" x14ac:dyDescent="0.35">
      <c r="A43" s="1064" t="str">
        <f t="shared" si="0"/>
        <v/>
      </c>
    </row>
    <row r="44" spans="1:1" ht="22.5" customHeight="1" x14ac:dyDescent="0.35">
      <c r="A44" s="1064" t="str">
        <f t="shared" si="0"/>
        <v/>
      </c>
    </row>
    <row r="45" spans="1:1" ht="22.5" customHeight="1" x14ac:dyDescent="0.35">
      <c r="A45" s="1064" t="str">
        <f t="shared" si="0"/>
        <v/>
      </c>
    </row>
    <row r="46" spans="1:1" ht="22.5" customHeight="1" x14ac:dyDescent="0.35">
      <c r="A46" s="1064" t="str">
        <f t="shared" si="0"/>
        <v/>
      </c>
    </row>
    <row r="47" spans="1:1" ht="22.5" customHeight="1" x14ac:dyDescent="0.35">
      <c r="A47" s="1064" t="str">
        <f t="shared" si="0"/>
        <v/>
      </c>
    </row>
    <row r="48" spans="1:1" ht="22.5" customHeight="1" x14ac:dyDescent="0.35">
      <c r="A48" s="1064" t="str">
        <f t="shared" si="0"/>
        <v/>
      </c>
    </row>
    <row r="49" spans="1:1" ht="22.5" customHeight="1" x14ac:dyDescent="0.35">
      <c r="A49" s="1064" t="str">
        <f t="shared" si="0"/>
        <v/>
      </c>
    </row>
    <row r="50" spans="1:1" ht="22.5" customHeight="1" x14ac:dyDescent="0.35">
      <c r="A50" s="1064" t="str">
        <f t="shared" si="0"/>
        <v/>
      </c>
    </row>
    <row r="51" spans="1:1" ht="22.5" customHeight="1" x14ac:dyDescent="0.35">
      <c r="A51" s="1064" t="str">
        <f t="shared" si="0"/>
        <v/>
      </c>
    </row>
    <row r="52" spans="1:1" ht="22.5" customHeight="1" x14ac:dyDescent="0.35">
      <c r="A52" s="1064" t="str">
        <f t="shared" si="0"/>
        <v/>
      </c>
    </row>
    <row r="53" spans="1:1" ht="22.5" customHeight="1" x14ac:dyDescent="0.35">
      <c r="A53" s="1064" t="str">
        <f t="shared" si="0"/>
        <v/>
      </c>
    </row>
    <row r="54" spans="1:1" ht="22.5" customHeight="1" x14ac:dyDescent="0.35">
      <c r="A54" s="1064" t="str">
        <f t="shared" si="0"/>
        <v/>
      </c>
    </row>
    <row r="55" spans="1:1" ht="22.5" customHeight="1" x14ac:dyDescent="0.35">
      <c r="A55" s="1064" t="str">
        <f t="shared" si="0"/>
        <v/>
      </c>
    </row>
    <row r="56" spans="1:1" ht="22.5" customHeight="1" x14ac:dyDescent="0.35">
      <c r="A56" s="1064" t="str">
        <f t="shared" si="0"/>
        <v/>
      </c>
    </row>
    <row r="57" spans="1:1" ht="22.5" customHeight="1" x14ac:dyDescent="0.35">
      <c r="A57" s="1064" t="str">
        <f t="shared" si="0"/>
        <v/>
      </c>
    </row>
    <row r="58" spans="1:1" ht="22.5" customHeight="1" x14ac:dyDescent="0.35">
      <c r="A58" s="1064" t="str">
        <f t="shared" si="0"/>
        <v/>
      </c>
    </row>
    <row r="59" spans="1:1" ht="22.5" customHeight="1" x14ac:dyDescent="0.35">
      <c r="A59" s="1064" t="str">
        <f t="shared" si="0"/>
        <v/>
      </c>
    </row>
    <row r="60" spans="1:1" ht="22.5" customHeight="1" x14ac:dyDescent="0.35">
      <c r="A60" s="1064" t="str">
        <f t="shared" si="0"/>
        <v/>
      </c>
    </row>
    <row r="61" spans="1:1" ht="22.5" customHeight="1" x14ac:dyDescent="0.35">
      <c r="A61" s="1064" t="str">
        <f t="shared" si="0"/>
        <v/>
      </c>
    </row>
    <row r="62" spans="1:1" ht="22.5" customHeight="1" x14ac:dyDescent="0.35">
      <c r="A62" s="1064" t="str">
        <f t="shared" si="0"/>
        <v/>
      </c>
    </row>
    <row r="63" spans="1:1" ht="22.5" customHeight="1" x14ac:dyDescent="0.35">
      <c r="A63" s="1064" t="str">
        <f t="shared" si="0"/>
        <v/>
      </c>
    </row>
    <row r="64" spans="1:1" ht="22.5" customHeight="1" x14ac:dyDescent="0.35">
      <c r="A64" s="1064" t="str">
        <f t="shared" si="0"/>
        <v/>
      </c>
    </row>
    <row r="65" spans="1:1" ht="22.5" customHeight="1" x14ac:dyDescent="0.35">
      <c r="A65" s="1064" t="str">
        <f t="shared" si="0"/>
        <v/>
      </c>
    </row>
    <row r="66" spans="1:1" ht="22.5" customHeight="1" x14ac:dyDescent="0.35">
      <c r="A66" s="1064" t="str">
        <f t="shared" si="0"/>
        <v/>
      </c>
    </row>
    <row r="67" spans="1:1" ht="22.5" customHeight="1" x14ac:dyDescent="0.35">
      <c r="A67" s="1064" t="str">
        <f t="shared" si="0"/>
        <v/>
      </c>
    </row>
    <row r="68" spans="1:1" ht="22.5" customHeight="1" x14ac:dyDescent="0.35">
      <c r="A68" s="1064" t="str">
        <f t="shared" si="0"/>
        <v/>
      </c>
    </row>
    <row r="69" spans="1:1" ht="22.5" customHeight="1" x14ac:dyDescent="0.35">
      <c r="A69" s="1064" t="str">
        <f t="shared" si="0"/>
        <v/>
      </c>
    </row>
    <row r="70" spans="1:1" ht="22.5" customHeight="1" x14ac:dyDescent="0.35">
      <c r="A70" s="1064" t="str">
        <f t="shared" si="0"/>
        <v/>
      </c>
    </row>
    <row r="71" spans="1:1" ht="22.5" customHeight="1" x14ac:dyDescent="0.35">
      <c r="A71" s="1064" t="str">
        <f t="shared" si="0"/>
        <v/>
      </c>
    </row>
    <row r="72" spans="1:1" ht="22.5" customHeight="1" x14ac:dyDescent="0.35">
      <c r="A72" s="1064" t="str">
        <f t="shared" si="0"/>
        <v/>
      </c>
    </row>
    <row r="73" spans="1:1" ht="22.5" customHeight="1" x14ac:dyDescent="0.35">
      <c r="A73" s="1064" t="str">
        <f t="shared" si="0"/>
        <v/>
      </c>
    </row>
    <row r="74" spans="1:1" ht="22.5" customHeight="1" x14ac:dyDescent="0.35">
      <c r="A74" s="1064" t="str">
        <f t="shared" si="0"/>
        <v/>
      </c>
    </row>
    <row r="75" spans="1:1" ht="22.5" customHeight="1" x14ac:dyDescent="0.35">
      <c r="A75" s="1064" t="str">
        <f t="shared" si="0"/>
        <v/>
      </c>
    </row>
    <row r="76" spans="1:1" ht="22.5" customHeight="1" x14ac:dyDescent="0.35">
      <c r="A76" s="1064" t="str">
        <f t="shared" si="0"/>
        <v/>
      </c>
    </row>
    <row r="77" spans="1:1" ht="22.5" customHeight="1" x14ac:dyDescent="0.35">
      <c r="A77" s="1064" t="str">
        <f t="shared" si="0"/>
        <v/>
      </c>
    </row>
    <row r="78" spans="1:1" ht="22.5" customHeight="1" x14ac:dyDescent="0.35">
      <c r="A78" s="1064" t="str">
        <f t="shared" si="0"/>
        <v/>
      </c>
    </row>
    <row r="79" spans="1:1" ht="22.5" customHeight="1" x14ac:dyDescent="0.35">
      <c r="A79" s="1064" t="str">
        <f t="shared" si="0"/>
        <v/>
      </c>
    </row>
    <row r="80" spans="1:1" ht="22.5" customHeight="1" x14ac:dyDescent="0.35">
      <c r="A80" s="1064" t="str">
        <f t="shared" si="0"/>
        <v/>
      </c>
    </row>
    <row r="81" spans="1:1" ht="22.5" customHeight="1" x14ac:dyDescent="0.35">
      <c r="A81" s="1064" t="str">
        <f t="shared" si="0"/>
        <v/>
      </c>
    </row>
    <row r="82" spans="1:1" ht="22.5" customHeight="1" x14ac:dyDescent="0.35">
      <c r="A82" s="1064" t="str">
        <f t="shared" si="0"/>
        <v/>
      </c>
    </row>
    <row r="83" spans="1:1" ht="22.5" customHeight="1" x14ac:dyDescent="0.35">
      <c r="A83" s="1064" t="str">
        <f t="shared" si="0"/>
        <v/>
      </c>
    </row>
    <row r="84" spans="1:1" ht="22.5" customHeight="1" x14ac:dyDescent="0.35">
      <c r="A84" s="1064" t="str">
        <f t="shared" si="0"/>
        <v/>
      </c>
    </row>
    <row r="85" spans="1:1" ht="22.5" customHeight="1" x14ac:dyDescent="0.35">
      <c r="A85" s="1064" t="str">
        <f t="shared" si="0"/>
        <v/>
      </c>
    </row>
    <row r="86" spans="1:1" ht="22.5" customHeight="1" x14ac:dyDescent="0.35">
      <c r="A86" s="1064" t="str">
        <f t="shared" si="0"/>
        <v/>
      </c>
    </row>
    <row r="87" spans="1:1" ht="22.5" customHeight="1" x14ac:dyDescent="0.35">
      <c r="A87" s="1064" t="str">
        <f t="shared" si="0"/>
        <v/>
      </c>
    </row>
    <row r="88" spans="1:1" ht="22.5" customHeight="1" x14ac:dyDescent="0.35">
      <c r="A88" s="1064" t="str">
        <f t="shared" si="0"/>
        <v/>
      </c>
    </row>
    <row r="89" spans="1:1" ht="22.5" customHeight="1" x14ac:dyDescent="0.35">
      <c r="A89" s="1064" t="str">
        <f t="shared" si="0"/>
        <v/>
      </c>
    </row>
    <row r="90" spans="1:1" ht="22.5" customHeight="1" x14ac:dyDescent="0.35">
      <c r="A90" s="1064" t="str">
        <f t="shared" si="0"/>
        <v/>
      </c>
    </row>
    <row r="91" spans="1:1" ht="22.5" customHeight="1" x14ac:dyDescent="0.35">
      <c r="A91" s="1064" t="str">
        <f t="shared" si="0"/>
        <v/>
      </c>
    </row>
    <row r="92" spans="1:1" ht="22.5" customHeight="1" x14ac:dyDescent="0.35">
      <c r="A92" s="1064" t="str">
        <f t="shared" si="0"/>
        <v/>
      </c>
    </row>
    <row r="93" spans="1:1" ht="22.5" customHeight="1" x14ac:dyDescent="0.35">
      <c r="A93" s="1064" t="str">
        <f t="shared" si="0"/>
        <v/>
      </c>
    </row>
    <row r="94" spans="1:1" ht="22.5" customHeight="1" x14ac:dyDescent="0.35">
      <c r="A94" s="1064" t="str">
        <f t="shared" si="0"/>
        <v/>
      </c>
    </row>
    <row r="95" spans="1:1" ht="22.5" customHeight="1" x14ac:dyDescent="0.35">
      <c r="A95" s="1064" t="str">
        <f t="shared" si="0"/>
        <v/>
      </c>
    </row>
    <row r="96" spans="1:1" ht="22.5" customHeight="1" x14ac:dyDescent="0.35">
      <c r="A96" s="1064" t="str">
        <f t="shared" si="0"/>
        <v/>
      </c>
    </row>
    <row r="97" spans="1:1" ht="22.5" customHeight="1" x14ac:dyDescent="0.35">
      <c r="A97" s="1064" t="str">
        <f t="shared" si="0"/>
        <v/>
      </c>
    </row>
    <row r="98" spans="1:1" ht="22.5" customHeight="1" x14ac:dyDescent="0.35">
      <c r="A98" s="1064" t="str">
        <f t="shared" si="0"/>
        <v/>
      </c>
    </row>
    <row r="99" spans="1:1" ht="22.5" customHeight="1" x14ac:dyDescent="0.35">
      <c r="A99" s="1064" t="str">
        <f t="shared" ref="A99:A116" si="1">MID(B87,1,20)</f>
        <v/>
      </c>
    </row>
    <row r="100" spans="1:1" ht="22.5" customHeight="1" x14ac:dyDescent="0.35">
      <c r="A100" s="1064" t="str">
        <f t="shared" si="1"/>
        <v/>
      </c>
    </row>
    <row r="101" spans="1:1" ht="22.5" customHeight="1" x14ac:dyDescent="0.35">
      <c r="A101" s="1064" t="str">
        <f t="shared" si="1"/>
        <v/>
      </c>
    </row>
    <row r="102" spans="1:1" ht="22.5" customHeight="1" x14ac:dyDescent="0.35">
      <c r="A102" s="1064" t="str">
        <f t="shared" si="1"/>
        <v/>
      </c>
    </row>
    <row r="103" spans="1:1" ht="22.5" customHeight="1" x14ac:dyDescent="0.35">
      <c r="A103" s="1064" t="str">
        <f t="shared" si="1"/>
        <v/>
      </c>
    </row>
    <row r="104" spans="1:1" ht="22.5" customHeight="1" x14ac:dyDescent="0.35">
      <c r="A104" s="1064" t="str">
        <f t="shared" si="1"/>
        <v/>
      </c>
    </row>
    <row r="105" spans="1:1" ht="22.5" customHeight="1" x14ac:dyDescent="0.35">
      <c r="A105" s="1064" t="str">
        <f t="shared" si="1"/>
        <v/>
      </c>
    </row>
    <row r="106" spans="1:1" ht="22.5" customHeight="1" x14ac:dyDescent="0.35">
      <c r="A106" s="1064" t="str">
        <f t="shared" si="1"/>
        <v/>
      </c>
    </row>
    <row r="107" spans="1:1" ht="22.5" customHeight="1" x14ac:dyDescent="0.35">
      <c r="A107" s="1064" t="str">
        <f t="shared" si="1"/>
        <v/>
      </c>
    </row>
    <row r="108" spans="1:1" ht="22.5" customHeight="1" x14ac:dyDescent="0.35">
      <c r="A108" s="1064" t="str">
        <f t="shared" si="1"/>
        <v/>
      </c>
    </row>
    <row r="109" spans="1:1" ht="22.5" customHeight="1" x14ac:dyDescent="0.35">
      <c r="A109" s="1064" t="str">
        <f t="shared" si="1"/>
        <v/>
      </c>
    </row>
    <row r="110" spans="1:1" ht="22.5" customHeight="1" x14ac:dyDescent="0.35">
      <c r="A110" s="1064" t="str">
        <f t="shared" si="1"/>
        <v/>
      </c>
    </row>
    <row r="111" spans="1:1" ht="22.5" customHeight="1" x14ac:dyDescent="0.35">
      <c r="A111" s="1064" t="str">
        <f t="shared" si="1"/>
        <v/>
      </c>
    </row>
    <row r="112" spans="1:1" ht="22.5" customHeight="1" x14ac:dyDescent="0.35">
      <c r="A112" s="1064" t="str">
        <f t="shared" si="1"/>
        <v/>
      </c>
    </row>
    <row r="113" spans="1:1" ht="22.5" customHeight="1" x14ac:dyDescent="0.35">
      <c r="A113" s="1064" t="str">
        <f t="shared" si="1"/>
        <v/>
      </c>
    </row>
    <row r="114" spans="1:1" ht="22.5" customHeight="1" x14ac:dyDescent="0.35">
      <c r="A114" s="1064" t="str">
        <f t="shared" si="1"/>
        <v/>
      </c>
    </row>
    <row r="115" spans="1:1" ht="22.5" customHeight="1" x14ac:dyDescent="0.35">
      <c r="A115" s="1064" t="str">
        <f t="shared" si="1"/>
        <v/>
      </c>
    </row>
    <row r="116" spans="1:1" ht="22.5" customHeight="1" x14ac:dyDescent="0.35">
      <c r="A116" s="1064" t="str">
        <f t="shared" si="1"/>
        <v/>
      </c>
    </row>
    <row r="117" spans="1:1" ht="22.5" customHeight="1" x14ac:dyDescent="0.35"/>
    <row r="118" spans="1:1" ht="22.5" customHeight="1" x14ac:dyDescent="0.35"/>
    <row r="119" spans="1:1" ht="22.5" customHeight="1" x14ac:dyDescent="0.35"/>
    <row r="120" spans="1:1" ht="22.5" customHeight="1" x14ac:dyDescent="0.35"/>
    <row r="121" spans="1:1" ht="22.5" customHeight="1" x14ac:dyDescent="0.35"/>
    <row r="122" spans="1:1" ht="22.5" customHeight="1" x14ac:dyDescent="0.35"/>
    <row r="123" spans="1:1" ht="22.5" customHeight="1" x14ac:dyDescent="0.35"/>
    <row r="124" spans="1:1" ht="22.5" customHeight="1" x14ac:dyDescent="0.35"/>
    <row r="125" spans="1:1" ht="22.5" customHeight="1" x14ac:dyDescent="0.35"/>
    <row r="126" spans="1:1" ht="22.5" customHeight="1" x14ac:dyDescent="0.35"/>
    <row r="127" spans="1:1" ht="22.5" customHeight="1" x14ac:dyDescent="0.35"/>
    <row r="128" spans="1:1" ht="22.5" customHeight="1" x14ac:dyDescent="0.35"/>
    <row r="129" ht="22.5" customHeight="1" x14ac:dyDescent="0.35"/>
    <row r="130" ht="22.5" customHeight="1" x14ac:dyDescent="0.35"/>
    <row r="131" ht="22.5" customHeight="1" x14ac:dyDescent="0.35"/>
    <row r="132" ht="22.5" customHeight="1" x14ac:dyDescent="0.35"/>
    <row r="133" ht="22.5" customHeight="1" x14ac:dyDescent="0.35"/>
    <row r="134" ht="22.5" customHeight="1" x14ac:dyDescent="0.35"/>
    <row r="135" ht="22.5" customHeight="1" x14ac:dyDescent="0.35"/>
    <row r="136" ht="22.5" customHeight="1" x14ac:dyDescent="0.35"/>
    <row r="137" ht="22.5" customHeight="1" x14ac:dyDescent="0.35"/>
    <row r="138" ht="22.5" customHeight="1" x14ac:dyDescent="0.35"/>
    <row r="139" ht="22.5" customHeight="1" x14ac:dyDescent="0.35"/>
    <row r="140" ht="22.5" customHeight="1" x14ac:dyDescent="0.35"/>
    <row r="141" ht="22.5" customHeight="1" x14ac:dyDescent="0.35"/>
    <row r="142" ht="22.5" customHeight="1" x14ac:dyDescent="0.35"/>
    <row r="143" ht="22.5" customHeight="1" x14ac:dyDescent="0.35"/>
    <row r="144" ht="22.5" customHeight="1" x14ac:dyDescent="0.35"/>
    <row r="145" ht="22.5" customHeight="1" x14ac:dyDescent="0.35"/>
    <row r="146" ht="22.5" customHeight="1" x14ac:dyDescent="0.35"/>
    <row r="147" ht="22.5" customHeight="1" x14ac:dyDescent="0.35"/>
    <row r="148" ht="22.5" customHeight="1" x14ac:dyDescent="0.35"/>
    <row r="149" ht="22.5" customHeight="1" x14ac:dyDescent="0.35"/>
    <row r="150" ht="22.5" customHeight="1" x14ac:dyDescent="0.35"/>
    <row r="151" ht="22.5" customHeight="1" x14ac:dyDescent="0.35"/>
    <row r="152" ht="22.5" customHeight="1" x14ac:dyDescent="0.35"/>
    <row r="153" ht="22.5" customHeight="1" x14ac:dyDescent="0.35"/>
    <row r="154" ht="22.5" customHeight="1" x14ac:dyDescent="0.35"/>
    <row r="155" ht="22.5" customHeight="1" x14ac:dyDescent="0.35"/>
    <row r="156" ht="22.5" customHeight="1" x14ac:dyDescent="0.35"/>
    <row r="157" ht="22.5" customHeight="1" x14ac:dyDescent="0.35"/>
    <row r="158" ht="22.5" customHeight="1" x14ac:dyDescent="0.35"/>
    <row r="159" ht="22.5" customHeight="1" x14ac:dyDescent="0.35"/>
    <row r="160" ht="22.5" customHeight="1" x14ac:dyDescent="0.35"/>
    <row r="161" ht="22.5" customHeight="1" x14ac:dyDescent="0.35"/>
    <row r="162" ht="22.5" customHeight="1" x14ac:dyDescent="0.35"/>
    <row r="163" ht="22.5" customHeight="1" x14ac:dyDescent="0.35"/>
    <row r="164" ht="22.5" customHeight="1" x14ac:dyDescent="0.35"/>
    <row r="165" ht="22.5" customHeight="1" x14ac:dyDescent="0.35"/>
    <row r="166" ht="22.5" customHeight="1" x14ac:dyDescent="0.35"/>
    <row r="167" ht="22.5" customHeight="1" x14ac:dyDescent="0.35"/>
    <row r="168" ht="22.5" customHeight="1" x14ac:dyDescent="0.35"/>
    <row r="169" ht="22.5" customHeight="1" x14ac:dyDescent="0.35"/>
    <row r="170" ht="22.5" customHeight="1" x14ac:dyDescent="0.35"/>
    <row r="171" ht="22.5" customHeight="1" x14ac:dyDescent="0.35"/>
    <row r="172" ht="22.5" customHeight="1" x14ac:dyDescent="0.35"/>
    <row r="173" ht="22.5" customHeight="1" x14ac:dyDescent="0.35"/>
    <row r="174" ht="22.5" customHeight="1" x14ac:dyDescent="0.35"/>
    <row r="175" ht="22.5" customHeight="1" x14ac:dyDescent="0.35"/>
    <row r="176" ht="22.5" customHeight="1" x14ac:dyDescent="0.35"/>
    <row r="177" ht="22.5" customHeight="1" x14ac:dyDescent="0.35"/>
    <row r="178" ht="22.5" customHeight="1" x14ac:dyDescent="0.35"/>
    <row r="179" ht="22.5" customHeight="1" x14ac:dyDescent="0.35"/>
    <row r="180" ht="22.5" customHeight="1" x14ac:dyDescent="0.35"/>
    <row r="181" ht="22.5" customHeight="1" x14ac:dyDescent="0.35"/>
    <row r="182" ht="22.5" customHeight="1" x14ac:dyDescent="0.35"/>
    <row r="183" ht="22.5" customHeight="1" x14ac:dyDescent="0.35"/>
    <row r="184" ht="22.5" customHeight="1" x14ac:dyDescent="0.35"/>
    <row r="185" ht="22.5" customHeight="1" x14ac:dyDescent="0.35"/>
    <row r="186" ht="22.5" customHeight="1" x14ac:dyDescent="0.35"/>
    <row r="187" ht="22.5" customHeight="1" x14ac:dyDescent="0.35"/>
    <row r="188" ht="22.5" customHeight="1" x14ac:dyDescent="0.35"/>
    <row r="189" ht="22.5" customHeight="1" x14ac:dyDescent="0.35"/>
    <row r="190" ht="22.5" customHeight="1" x14ac:dyDescent="0.35"/>
    <row r="191" ht="22.5" customHeight="1" x14ac:dyDescent="0.35"/>
    <row r="192" ht="22.5" customHeight="1" x14ac:dyDescent="0.35"/>
    <row r="193" ht="22.5" customHeight="1" x14ac:dyDescent="0.35"/>
    <row r="194" ht="22.5" customHeight="1" x14ac:dyDescent="0.35"/>
    <row r="195" ht="22.5" customHeight="1" x14ac:dyDescent="0.35"/>
    <row r="196" ht="22.5" customHeight="1" x14ac:dyDescent="0.35"/>
    <row r="197" ht="22.5" customHeight="1" x14ac:dyDescent="0.35"/>
    <row r="198" ht="22.5" customHeight="1" x14ac:dyDescent="0.35"/>
    <row r="199" ht="22.5" customHeight="1" x14ac:dyDescent="0.35"/>
    <row r="200" ht="22.5" customHeight="1" x14ac:dyDescent="0.35"/>
    <row r="201" ht="22.5" customHeight="1" x14ac:dyDescent="0.35"/>
    <row r="202" ht="22.5" customHeight="1" x14ac:dyDescent="0.35"/>
    <row r="203" ht="22.5" customHeight="1" x14ac:dyDescent="0.35"/>
    <row r="204" ht="22.5" customHeight="1" x14ac:dyDescent="0.35"/>
    <row r="205" ht="22.5" customHeight="1" x14ac:dyDescent="0.35"/>
    <row r="206" ht="22.5" customHeight="1" x14ac:dyDescent="0.35"/>
    <row r="207" ht="22.5" customHeight="1" x14ac:dyDescent="0.35"/>
    <row r="208" ht="22.5" customHeight="1" x14ac:dyDescent="0.35"/>
    <row r="209" ht="22.5" customHeight="1" x14ac:dyDescent="0.35"/>
    <row r="210" ht="22.5" customHeight="1" x14ac:dyDescent="0.35"/>
    <row r="211" ht="22.5" customHeight="1" x14ac:dyDescent="0.35"/>
    <row r="212" ht="22.5" customHeight="1" x14ac:dyDescent="0.35"/>
    <row r="213" ht="22.5" customHeight="1" x14ac:dyDescent="0.35"/>
    <row r="214" ht="22.5" customHeight="1" x14ac:dyDescent="0.35"/>
    <row r="215" ht="22.5" customHeight="1" x14ac:dyDescent="0.35"/>
    <row r="216" ht="22.5" customHeight="1" x14ac:dyDescent="0.35"/>
    <row r="217" ht="22.5" customHeight="1" x14ac:dyDescent="0.35"/>
    <row r="218" ht="22.5" customHeight="1" x14ac:dyDescent="0.35"/>
    <row r="219" ht="22.5" customHeight="1" x14ac:dyDescent="0.35"/>
    <row r="220" ht="22.5" customHeight="1" x14ac:dyDescent="0.35"/>
    <row r="221" ht="22.5" customHeight="1" x14ac:dyDescent="0.35"/>
    <row r="222" ht="22.5" customHeight="1" x14ac:dyDescent="0.35"/>
    <row r="223" ht="22.5" customHeight="1" x14ac:dyDescent="0.35"/>
    <row r="224" ht="22.5" customHeight="1" x14ac:dyDescent="0.35"/>
    <row r="225" ht="22.5" customHeight="1" x14ac:dyDescent="0.35"/>
    <row r="226" ht="22.5" customHeight="1" x14ac:dyDescent="0.35"/>
    <row r="227" ht="22.5" customHeight="1" x14ac:dyDescent="0.35"/>
    <row r="228" ht="22.5" customHeight="1" x14ac:dyDescent="0.35"/>
    <row r="229" ht="22.5" customHeight="1" x14ac:dyDescent="0.35"/>
    <row r="230" ht="22.5" customHeight="1" x14ac:dyDescent="0.35"/>
    <row r="231" ht="22.5" customHeight="1" x14ac:dyDescent="0.35"/>
    <row r="232" ht="22.5" customHeight="1" x14ac:dyDescent="0.35"/>
    <row r="233" ht="22.5" customHeight="1" x14ac:dyDescent="0.35"/>
    <row r="234" ht="22.5" customHeight="1" x14ac:dyDescent="0.35"/>
    <row r="235" ht="22.5" customHeight="1" x14ac:dyDescent="0.35"/>
    <row r="236" ht="22.5" customHeight="1" x14ac:dyDescent="0.35"/>
    <row r="237" ht="22.5" customHeight="1" x14ac:dyDescent="0.35"/>
    <row r="238" ht="22.5" customHeight="1" x14ac:dyDescent="0.35"/>
    <row r="239" ht="22.5" customHeight="1" x14ac:dyDescent="0.35"/>
    <row r="240" ht="22.5" customHeight="1" x14ac:dyDescent="0.35"/>
    <row r="241" ht="22.5" customHeight="1" x14ac:dyDescent="0.35"/>
    <row r="242" ht="22.5" customHeight="1" x14ac:dyDescent="0.35"/>
    <row r="243" ht="22.5" customHeight="1" x14ac:dyDescent="0.35"/>
    <row r="244" ht="22.5" customHeight="1" x14ac:dyDescent="0.35"/>
    <row r="245" ht="22.5" customHeight="1" x14ac:dyDescent="0.35"/>
    <row r="246" ht="22.5" customHeight="1" x14ac:dyDescent="0.35"/>
    <row r="247" ht="22.5" customHeight="1" x14ac:dyDescent="0.35"/>
    <row r="248" ht="22.5" customHeight="1" x14ac:dyDescent="0.35"/>
    <row r="249" ht="22.5" customHeight="1" x14ac:dyDescent="0.35"/>
    <row r="250" ht="22.5" customHeight="1" x14ac:dyDescent="0.35"/>
    <row r="251" ht="22.5" customHeight="1" x14ac:dyDescent="0.35"/>
    <row r="252" ht="22.5" customHeight="1" x14ac:dyDescent="0.35"/>
    <row r="253" ht="22.5" customHeight="1" x14ac:dyDescent="0.35"/>
    <row r="254" ht="22.5" customHeight="1" x14ac:dyDescent="0.35"/>
    <row r="255" ht="22.5" customHeight="1" x14ac:dyDescent="0.35"/>
    <row r="256" ht="22.5" customHeight="1" x14ac:dyDescent="0.35"/>
    <row r="257" ht="22.5" customHeight="1" x14ac:dyDescent="0.35"/>
    <row r="258" ht="22.5" customHeight="1" x14ac:dyDescent="0.35"/>
    <row r="259" ht="22.5" customHeight="1" x14ac:dyDescent="0.35"/>
    <row r="260" ht="22.5" customHeight="1" x14ac:dyDescent="0.35"/>
    <row r="261" ht="22.5" customHeight="1" x14ac:dyDescent="0.35"/>
    <row r="262" ht="22.5" customHeight="1" x14ac:dyDescent="0.35"/>
    <row r="263" ht="22.5" customHeight="1" x14ac:dyDescent="0.35"/>
    <row r="264" ht="22.5" customHeight="1" x14ac:dyDescent="0.35"/>
    <row r="265" ht="22.5" customHeight="1" x14ac:dyDescent="0.35"/>
    <row r="266" ht="22.5" customHeight="1" x14ac:dyDescent="0.35"/>
    <row r="267" ht="22.5" customHeight="1" x14ac:dyDescent="0.35"/>
    <row r="268" ht="22.5" customHeight="1" x14ac:dyDescent="0.35"/>
    <row r="269" ht="22.5" customHeight="1" x14ac:dyDescent="0.35"/>
    <row r="270" ht="22.5" customHeight="1" x14ac:dyDescent="0.35"/>
    <row r="271" ht="22.5" customHeight="1" x14ac:dyDescent="0.35"/>
    <row r="272" ht="22.5" customHeight="1" x14ac:dyDescent="0.35"/>
    <row r="273" ht="22.5" customHeight="1" x14ac:dyDescent="0.35"/>
    <row r="274" ht="22.5" customHeight="1" x14ac:dyDescent="0.35"/>
    <row r="275" ht="22.5" customHeight="1" x14ac:dyDescent="0.35"/>
    <row r="276" ht="22.5" customHeight="1" x14ac:dyDescent="0.35"/>
    <row r="277" ht="22.5" customHeight="1" x14ac:dyDescent="0.35"/>
    <row r="278" ht="22.5" customHeight="1" x14ac:dyDescent="0.35"/>
    <row r="279" ht="22.5" customHeight="1" x14ac:dyDescent="0.35"/>
    <row r="280" ht="22.5" customHeight="1" x14ac:dyDescent="0.35"/>
    <row r="281" ht="22.5" customHeight="1" x14ac:dyDescent="0.35"/>
    <row r="282" ht="22.5" customHeight="1" x14ac:dyDescent="0.35"/>
    <row r="283" ht="22.5" customHeight="1" x14ac:dyDescent="0.35"/>
    <row r="284" ht="22.5" customHeight="1" x14ac:dyDescent="0.35"/>
    <row r="285" ht="22.5" customHeight="1" x14ac:dyDescent="0.35"/>
    <row r="286" ht="22.5" customHeight="1" x14ac:dyDescent="0.35"/>
    <row r="287" ht="22.5" customHeight="1" x14ac:dyDescent="0.35"/>
    <row r="288" ht="22.5" customHeight="1" x14ac:dyDescent="0.35"/>
    <row r="289" ht="22.5" customHeight="1" x14ac:dyDescent="0.35"/>
    <row r="290" ht="22.5" customHeight="1" x14ac:dyDescent="0.35"/>
    <row r="291" ht="22.5" customHeight="1" x14ac:dyDescent="0.35"/>
    <row r="292" ht="22.5" customHeight="1" x14ac:dyDescent="0.35"/>
    <row r="293" ht="22.5" customHeight="1" x14ac:dyDescent="0.35"/>
    <row r="294" ht="22.5" customHeight="1" x14ac:dyDescent="0.35"/>
    <row r="295" ht="22.5" customHeight="1" x14ac:dyDescent="0.35"/>
    <row r="296" ht="22.5" customHeight="1" x14ac:dyDescent="0.35"/>
    <row r="297" ht="22.5" customHeight="1" x14ac:dyDescent="0.35"/>
    <row r="298" ht="22.5" customHeight="1" x14ac:dyDescent="0.35"/>
    <row r="299" ht="22.5" customHeight="1" x14ac:dyDescent="0.35"/>
    <row r="300" ht="22.5" customHeight="1" x14ac:dyDescent="0.35"/>
    <row r="301" ht="22.5" customHeight="1" x14ac:dyDescent="0.35"/>
    <row r="302" ht="22.5" customHeight="1" x14ac:dyDescent="0.35"/>
    <row r="303" ht="22.5" customHeight="1" x14ac:dyDescent="0.35"/>
    <row r="304" ht="22.5" customHeight="1" x14ac:dyDescent="0.35"/>
    <row r="305" ht="22.5" customHeight="1" x14ac:dyDescent="0.35"/>
    <row r="306" ht="22.5" customHeight="1" x14ac:dyDescent="0.35"/>
    <row r="307" ht="22.5" customHeight="1" x14ac:dyDescent="0.35"/>
    <row r="308" ht="22.5" customHeight="1" x14ac:dyDescent="0.35"/>
    <row r="309" ht="22.5" customHeight="1" x14ac:dyDescent="0.35"/>
    <row r="310" ht="22.5" customHeight="1" x14ac:dyDescent="0.35"/>
    <row r="311" ht="22.5" customHeight="1" x14ac:dyDescent="0.35"/>
    <row r="312" ht="22.5" customHeight="1" x14ac:dyDescent="0.35"/>
    <row r="313" ht="22.5" customHeight="1" x14ac:dyDescent="0.35"/>
    <row r="314" ht="22.5" customHeight="1" x14ac:dyDescent="0.35"/>
    <row r="315" ht="22.5" customHeight="1" x14ac:dyDescent="0.35"/>
    <row r="316" ht="22.5" customHeight="1" x14ac:dyDescent="0.35"/>
    <row r="317" ht="22.5" customHeight="1" x14ac:dyDescent="0.35"/>
    <row r="318" ht="22.5" customHeight="1" x14ac:dyDescent="0.35"/>
    <row r="319" ht="22.5" customHeight="1" x14ac:dyDescent="0.35"/>
    <row r="320" ht="22.5" customHeight="1" x14ac:dyDescent="0.35"/>
    <row r="321" ht="22.5" customHeight="1" x14ac:dyDescent="0.35"/>
    <row r="322" ht="22.5" customHeight="1" x14ac:dyDescent="0.35"/>
    <row r="323" ht="22.5" customHeight="1" x14ac:dyDescent="0.35"/>
    <row r="324" ht="22.5" customHeight="1" x14ac:dyDescent="0.35"/>
    <row r="325" ht="22.5" customHeight="1" x14ac:dyDescent="0.35"/>
    <row r="326" ht="22.5" customHeight="1" x14ac:dyDescent="0.35"/>
    <row r="327" ht="22.5" customHeight="1" x14ac:dyDescent="0.35"/>
    <row r="328" ht="22.5" customHeight="1" x14ac:dyDescent="0.35"/>
    <row r="329" ht="22.5" customHeight="1" x14ac:dyDescent="0.35"/>
    <row r="330" ht="22.5" customHeight="1" x14ac:dyDescent="0.35"/>
    <row r="331" ht="22.5" customHeight="1" x14ac:dyDescent="0.35"/>
    <row r="332" ht="22.5" customHeight="1" x14ac:dyDescent="0.35"/>
    <row r="333" ht="22.5" customHeight="1" x14ac:dyDescent="0.35"/>
    <row r="334" ht="22.5" customHeight="1" x14ac:dyDescent="0.35"/>
    <row r="335" ht="22.5" customHeight="1" x14ac:dyDescent="0.35"/>
    <row r="336" ht="22.5" customHeight="1" x14ac:dyDescent="0.35"/>
    <row r="337" ht="22.5" customHeight="1" x14ac:dyDescent="0.35"/>
    <row r="338" ht="22.5" customHeight="1" x14ac:dyDescent="0.35"/>
    <row r="339" ht="22.5" customHeight="1" x14ac:dyDescent="0.35"/>
    <row r="340" ht="22.5" customHeight="1" x14ac:dyDescent="0.35"/>
  </sheetData>
  <hyperlinks>
    <hyperlink ref="A12" location="'II-5.1.1  '!A1" display="Cuadro II-5.1.1"/>
    <hyperlink ref="A15" location="'II-5.2.1'!A1" display="Cuadro II-5.2.1"/>
    <hyperlink ref="A17" location="'II-5.2.2'!A1" display="Cuadro II-5.2.2 "/>
    <hyperlink ref="A20" location="'II-5.3.1'!A1" display="Cuadro II-5.3.1"/>
    <hyperlink ref="A22" location="'II-5.3.2 '!A1" display="Cuadro II-5.3.2"/>
  </hyperlinks>
  <pageMargins left="0.7" right="0.7" top="0.75" bottom="0.75" header="0.51180555555555496" footer="0.51180555555555496"/>
  <pageSetup paperSize="9" firstPageNumber="0" orientation="portrait" useFirstPageNumber="1" horizontalDpi="300" verticalDpi="300"/>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J84"/>
  <sheetViews>
    <sheetView showGridLines="0" showRowColHeaders="0" zoomScale="80" zoomScaleNormal="80" workbookViewId="0">
      <selection activeCell="B15" sqref="B15"/>
    </sheetView>
  </sheetViews>
  <sheetFormatPr baseColWidth="10" defaultColWidth="12.4609375" defaultRowHeight="21" x14ac:dyDescent="0.35"/>
  <cols>
    <col min="1" max="1" width="44.23046875" customWidth="1"/>
    <col min="2" max="4" width="9.53515625" customWidth="1"/>
    <col min="5" max="5" width="8.69140625" customWidth="1"/>
  </cols>
  <sheetData>
    <row r="1" spans="1:7" ht="19.5" customHeight="1" x14ac:dyDescent="0.35">
      <c r="A1" s="111" t="s">
        <v>691</v>
      </c>
      <c r="B1" s="287"/>
      <c r="C1" s="1300" t="s">
        <v>692</v>
      </c>
      <c r="D1" s="1300"/>
      <c r="E1" s="1300"/>
      <c r="F1" s="1300"/>
    </row>
    <row r="2" spans="1:7" ht="12.75" customHeight="1" x14ac:dyDescent="0.35">
      <c r="A2" s="111"/>
      <c r="B2" s="287"/>
      <c r="C2" s="1300"/>
      <c r="D2" s="1300"/>
      <c r="E2" s="1300"/>
      <c r="F2" s="1300"/>
    </row>
    <row r="3" spans="1:7" ht="12.75" customHeight="1" x14ac:dyDescent="0.35">
      <c r="A3" s="71" t="s">
        <v>693</v>
      </c>
      <c r="B3" s="287"/>
      <c r="C3" s="287"/>
      <c r="D3" s="287"/>
      <c r="E3" s="287"/>
    </row>
    <row r="4" spans="1:7" ht="12.75" customHeight="1" x14ac:dyDescent="0.35">
      <c r="A4" s="288"/>
      <c r="B4" s="287"/>
      <c r="C4" s="287"/>
      <c r="D4" s="287"/>
      <c r="E4" s="287"/>
    </row>
    <row r="5" spans="1:7" ht="30.75" customHeight="1" x14ac:dyDescent="0.35">
      <c r="A5" s="1429" t="s">
        <v>694</v>
      </c>
      <c r="B5" s="1429"/>
      <c r="C5" s="1429"/>
      <c r="D5" s="1429"/>
      <c r="E5" s="1429"/>
    </row>
    <row r="6" spans="1:7" ht="18" customHeight="1" x14ac:dyDescent="0.35">
      <c r="A6" s="1346" t="s">
        <v>695</v>
      </c>
      <c r="B6" s="1343" t="s">
        <v>696</v>
      </c>
      <c r="C6" s="1368" t="s">
        <v>697</v>
      </c>
      <c r="D6" s="1368"/>
      <c r="E6" s="1343" t="s">
        <v>698</v>
      </c>
      <c r="F6" s="1368" t="s">
        <v>165</v>
      </c>
      <c r="G6" s="1368"/>
    </row>
    <row r="7" spans="1:7" ht="5.25" customHeight="1" x14ac:dyDescent="0.35">
      <c r="A7" s="1346"/>
      <c r="B7" s="1343"/>
      <c r="C7" s="1368" t="s">
        <v>111</v>
      </c>
      <c r="D7" s="1368"/>
      <c r="E7" s="1343"/>
      <c r="F7" s="1368" t="s">
        <v>111</v>
      </c>
      <c r="G7" s="1368"/>
    </row>
    <row r="8" spans="1:7" ht="12.75" customHeight="1" x14ac:dyDescent="0.35">
      <c r="A8" s="1346"/>
      <c r="B8" s="1343"/>
      <c r="C8" s="1368"/>
      <c r="D8" s="1368"/>
      <c r="E8" s="1343"/>
      <c r="F8" s="1368"/>
      <c r="G8" s="1368"/>
    </row>
    <row r="9" spans="1:7" ht="12.75" customHeight="1" x14ac:dyDescent="0.35">
      <c r="A9" s="1346"/>
      <c r="B9" s="1343"/>
      <c r="C9" s="1487" t="s">
        <v>112</v>
      </c>
      <c r="D9" s="1487" t="s">
        <v>113</v>
      </c>
      <c r="E9" s="1343"/>
      <c r="F9" s="1487" t="s">
        <v>112</v>
      </c>
      <c r="G9" s="1487" t="s">
        <v>113</v>
      </c>
    </row>
    <row r="10" spans="1:7" ht="7.5" customHeight="1" x14ac:dyDescent="0.35">
      <c r="A10" s="1346"/>
      <c r="B10" s="1343"/>
      <c r="C10" s="1487"/>
      <c r="D10" s="1487"/>
      <c r="E10" s="1343"/>
      <c r="F10" s="1487"/>
      <c r="G10" s="1487"/>
    </row>
    <row r="11" spans="1:7" ht="18" customHeight="1" x14ac:dyDescent="0.35">
      <c r="A11" s="177" t="s">
        <v>61</v>
      </c>
      <c r="B11" s="125">
        <f t="shared" ref="B11:G11" si="0">+B13+B26</f>
        <v>12276</v>
      </c>
      <c r="C11" s="184">
        <f t="shared" si="0"/>
        <v>6948</v>
      </c>
      <c r="D11" s="184">
        <f t="shared" si="0"/>
        <v>5328</v>
      </c>
      <c r="E11" s="125">
        <f t="shared" si="0"/>
        <v>1903</v>
      </c>
      <c r="F11" s="184">
        <f t="shared" si="0"/>
        <v>967</v>
      </c>
      <c r="G11" s="184">
        <f t="shared" si="0"/>
        <v>936</v>
      </c>
    </row>
    <row r="12" spans="1:7" ht="12.75" customHeight="1" x14ac:dyDescent="0.35">
      <c r="A12" s="178"/>
      <c r="B12" s="289"/>
      <c r="C12" s="290"/>
      <c r="D12" s="290"/>
      <c r="E12" s="289"/>
      <c r="F12" s="290"/>
      <c r="G12" s="290"/>
    </row>
    <row r="13" spans="1:7" ht="18" customHeight="1" x14ac:dyDescent="0.35">
      <c r="A13" s="177" t="s">
        <v>70</v>
      </c>
      <c r="B13" s="125">
        <f>+C13+D13</f>
        <v>7609</v>
      </c>
      <c r="C13" s="184">
        <f>SUM(C15:C24)</f>
        <v>4506</v>
      </c>
      <c r="D13" s="184">
        <f>SUM(D15:D24)</f>
        <v>3103</v>
      </c>
      <c r="E13" s="125">
        <f>SUM(E15:E24)</f>
        <v>1112</v>
      </c>
      <c r="F13" s="184">
        <f>SUM(F15:F24)</f>
        <v>598</v>
      </c>
      <c r="G13" s="184">
        <f>SUM(G15:G24)</f>
        <v>514</v>
      </c>
    </row>
    <row r="14" spans="1:7" ht="12.75" customHeight="1" x14ac:dyDescent="0.35">
      <c r="A14" s="284"/>
      <c r="B14" s="289"/>
      <c r="C14" s="290"/>
      <c r="D14" s="290"/>
      <c r="E14" s="289"/>
      <c r="F14" s="290"/>
      <c r="G14" s="290"/>
    </row>
    <row r="15" spans="1:7" ht="17.25" customHeight="1" x14ac:dyDescent="0.35">
      <c r="A15" s="129" t="s">
        <v>699</v>
      </c>
      <c r="B15" s="125">
        <f t="shared" ref="B15:B24" si="1">C15+D15</f>
        <v>149</v>
      </c>
      <c r="C15" s="144">
        <v>108</v>
      </c>
      <c r="D15" s="144">
        <v>41</v>
      </c>
      <c r="E15" s="125">
        <f>F15+G15</f>
        <v>140</v>
      </c>
      <c r="F15" s="144">
        <v>123</v>
      </c>
      <c r="G15" s="144">
        <v>17</v>
      </c>
    </row>
    <row r="16" spans="1:7" ht="17.25" customHeight="1" x14ac:dyDescent="0.35">
      <c r="A16" s="129" t="s">
        <v>700</v>
      </c>
      <c r="B16" s="125">
        <f t="shared" si="1"/>
        <v>195</v>
      </c>
      <c r="C16" s="144">
        <v>153</v>
      </c>
      <c r="D16" s="144">
        <v>42</v>
      </c>
      <c r="E16" s="125">
        <f t="shared" ref="E16:E24" si="2">F16+G16</f>
        <v>59</v>
      </c>
      <c r="F16" s="144">
        <v>42</v>
      </c>
      <c r="G16" s="144">
        <v>17</v>
      </c>
    </row>
    <row r="17" spans="1:7" ht="17.25" customHeight="1" x14ac:dyDescent="0.35">
      <c r="A17" s="129" t="s">
        <v>701</v>
      </c>
      <c r="B17" s="125">
        <f t="shared" si="1"/>
        <v>275</v>
      </c>
      <c r="C17" s="144">
        <v>226</v>
      </c>
      <c r="D17" s="144">
        <v>49</v>
      </c>
      <c r="E17" s="125">
        <f t="shared" si="2"/>
        <v>49</v>
      </c>
      <c r="F17" s="144">
        <v>20</v>
      </c>
      <c r="G17" s="144">
        <v>29</v>
      </c>
    </row>
    <row r="18" spans="1:7" ht="17.25" customHeight="1" x14ac:dyDescent="0.35">
      <c r="A18" s="129" t="s">
        <v>702</v>
      </c>
      <c r="B18" s="125">
        <f t="shared" si="1"/>
        <v>49</v>
      </c>
      <c r="C18" s="144">
        <v>43</v>
      </c>
      <c r="D18" s="144">
        <v>6</v>
      </c>
      <c r="E18" s="125">
        <f t="shared" si="2"/>
        <v>99</v>
      </c>
      <c r="F18" s="144">
        <v>77</v>
      </c>
      <c r="G18" s="144">
        <v>22</v>
      </c>
    </row>
    <row r="19" spans="1:7" ht="17.25" customHeight="1" x14ac:dyDescent="0.35">
      <c r="A19" s="129" t="s">
        <v>703</v>
      </c>
      <c r="B19" s="125">
        <f t="shared" si="1"/>
        <v>93</v>
      </c>
      <c r="C19" s="144">
        <v>90</v>
      </c>
      <c r="D19" s="144">
        <v>3</v>
      </c>
      <c r="E19" s="125">
        <f t="shared" si="2"/>
        <v>2</v>
      </c>
      <c r="F19" s="144">
        <v>0</v>
      </c>
      <c r="G19" s="144">
        <v>2</v>
      </c>
    </row>
    <row r="20" spans="1:7" ht="17.25" customHeight="1" x14ac:dyDescent="0.35">
      <c r="A20" s="129" t="s">
        <v>704</v>
      </c>
      <c r="B20" s="125" t="s">
        <v>42</v>
      </c>
      <c r="C20" s="144" t="s">
        <v>42</v>
      </c>
      <c r="D20" s="144" t="s">
        <v>42</v>
      </c>
      <c r="E20" s="125" t="s">
        <v>42</v>
      </c>
      <c r="F20" s="144" t="s">
        <v>42</v>
      </c>
      <c r="G20" s="144" t="s">
        <v>42</v>
      </c>
    </row>
    <row r="21" spans="1:7" ht="17.25" customHeight="1" x14ac:dyDescent="0.35">
      <c r="A21" s="129" t="s">
        <v>705</v>
      </c>
      <c r="B21" s="125">
        <f t="shared" si="1"/>
        <v>172</v>
      </c>
      <c r="C21" s="144">
        <v>12</v>
      </c>
      <c r="D21" s="144">
        <v>160</v>
      </c>
      <c r="E21" s="125">
        <f t="shared" si="2"/>
        <v>15</v>
      </c>
      <c r="F21" s="144">
        <v>5</v>
      </c>
      <c r="G21" s="144">
        <v>10</v>
      </c>
    </row>
    <row r="22" spans="1:7" ht="17.25" customHeight="1" x14ac:dyDescent="0.35">
      <c r="A22" s="129" t="s">
        <v>706</v>
      </c>
      <c r="B22" s="125">
        <f t="shared" si="1"/>
        <v>31</v>
      </c>
      <c r="C22" s="144">
        <v>21</v>
      </c>
      <c r="D22" s="144">
        <v>10</v>
      </c>
      <c r="E22" s="125">
        <f t="shared" si="2"/>
        <v>10</v>
      </c>
      <c r="F22" s="144">
        <v>8</v>
      </c>
      <c r="G22" s="144">
        <v>2</v>
      </c>
    </row>
    <row r="23" spans="1:7" ht="24.75" customHeight="1" x14ac:dyDescent="0.35">
      <c r="A23" s="129" t="s">
        <v>707</v>
      </c>
      <c r="B23" s="125">
        <f t="shared" si="1"/>
        <v>149</v>
      </c>
      <c r="C23" s="144">
        <v>94</v>
      </c>
      <c r="D23" s="144">
        <v>55</v>
      </c>
      <c r="E23" s="125">
        <f t="shared" si="2"/>
        <v>47</v>
      </c>
      <c r="F23" s="144">
        <v>30</v>
      </c>
      <c r="G23" s="144">
        <v>17</v>
      </c>
    </row>
    <row r="24" spans="1:7" ht="17.25" customHeight="1" x14ac:dyDescent="0.35">
      <c r="A24" s="129" t="s">
        <v>2512</v>
      </c>
      <c r="B24" s="125">
        <f t="shared" si="1"/>
        <v>6496</v>
      </c>
      <c r="C24" s="144">
        <v>3759</v>
      </c>
      <c r="D24" s="144">
        <v>2737</v>
      </c>
      <c r="E24" s="125">
        <f t="shared" si="2"/>
        <v>691</v>
      </c>
      <c r="F24" s="144">
        <v>293</v>
      </c>
      <c r="G24" s="144">
        <v>398</v>
      </c>
    </row>
    <row r="25" spans="1:7" ht="17.25" customHeight="1" x14ac:dyDescent="0.35">
      <c r="A25" s="129"/>
      <c r="B25" s="125"/>
      <c r="C25" s="144"/>
      <c r="D25" s="144"/>
      <c r="E25" s="125"/>
      <c r="F25" s="144"/>
      <c r="G25" s="144"/>
    </row>
    <row r="26" spans="1:7" ht="18" customHeight="1" x14ac:dyDescent="0.35">
      <c r="A26" s="61" t="s">
        <v>71</v>
      </c>
      <c r="B26" s="125">
        <f t="shared" ref="B26:G26" si="3">SUM(B28:B45)</f>
        <v>4667</v>
      </c>
      <c r="C26" s="184">
        <f t="shared" si="3"/>
        <v>2442</v>
      </c>
      <c r="D26" s="184">
        <f t="shared" si="3"/>
        <v>2225</v>
      </c>
      <c r="E26" s="125">
        <f>SUM(E28:E45)</f>
        <v>791</v>
      </c>
      <c r="F26" s="184">
        <f t="shared" si="3"/>
        <v>369</v>
      </c>
      <c r="G26" s="184">
        <f t="shared" si="3"/>
        <v>422</v>
      </c>
    </row>
    <row r="27" spans="1:7" ht="12.75" customHeight="1" x14ac:dyDescent="0.35">
      <c r="A27" s="291"/>
      <c r="B27" s="125"/>
      <c r="C27" s="85"/>
      <c r="D27" s="85"/>
      <c r="E27" s="299"/>
      <c r="F27" s="85"/>
      <c r="G27" s="85"/>
    </row>
    <row r="28" spans="1:7" ht="12.75" customHeight="1" x14ac:dyDescent="0.35">
      <c r="A28" s="292" t="s">
        <v>72</v>
      </c>
      <c r="B28" s="125">
        <f t="shared" ref="B28:B45" si="4">C28+D28</f>
        <v>227</v>
      </c>
      <c r="C28" s="144">
        <v>74</v>
      </c>
      <c r="D28" s="144">
        <v>153</v>
      </c>
      <c r="E28" s="125">
        <f>F28+G28</f>
        <v>34</v>
      </c>
      <c r="F28" s="144">
        <v>27</v>
      </c>
      <c r="G28" s="144">
        <v>7</v>
      </c>
    </row>
    <row r="29" spans="1:7" ht="12.75" customHeight="1" x14ac:dyDescent="0.35">
      <c r="A29" s="293" t="s">
        <v>73</v>
      </c>
      <c r="B29" s="125">
        <f t="shared" si="4"/>
        <v>677</v>
      </c>
      <c r="C29" s="144">
        <v>282</v>
      </c>
      <c r="D29" s="144">
        <v>395</v>
      </c>
      <c r="E29" s="125">
        <f t="shared" ref="E29:E45" si="5">F29+G29</f>
        <v>112</v>
      </c>
      <c r="F29" s="144">
        <v>54</v>
      </c>
      <c r="G29" s="144">
        <v>58</v>
      </c>
    </row>
    <row r="30" spans="1:7" ht="12.75" customHeight="1" x14ac:dyDescent="0.35">
      <c r="A30" s="292" t="s">
        <v>74</v>
      </c>
      <c r="B30" s="125">
        <f t="shared" si="4"/>
        <v>233</v>
      </c>
      <c r="C30" s="144">
        <v>98</v>
      </c>
      <c r="D30" s="144">
        <v>135</v>
      </c>
      <c r="E30" s="125">
        <f t="shared" si="5"/>
        <v>43</v>
      </c>
      <c r="F30" s="144">
        <v>22</v>
      </c>
      <c r="G30" s="144">
        <v>21</v>
      </c>
    </row>
    <row r="31" spans="1:7" ht="12.75" customHeight="1" x14ac:dyDescent="0.35">
      <c r="A31" s="292" t="s">
        <v>75</v>
      </c>
      <c r="B31" s="125">
        <f t="shared" si="4"/>
        <v>277</v>
      </c>
      <c r="C31" s="144">
        <v>114</v>
      </c>
      <c r="D31" s="144">
        <v>163</v>
      </c>
      <c r="E31" s="125">
        <f t="shared" si="5"/>
        <v>53</v>
      </c>
      <c r="F31" s="144">
        <v>29</v>
      </c>
      <c r="G31" s="144">
        <v>24</v>
      </c>
    </row>
    <row r="32" spans="1:7" ht="12.75" customHeight="1" x14ac:dyDescent="0.35">
      <c r="A32" s="292" t="s">
        <v>76</v>
      </c>
      <c r="B32" s="125">
        <f t="shared" si="4"/>
        <v>121</v>
      </c>
      <c r="C32" s="144">
        <v>54</v>
      </c>
      <c r="D32" s="144">
        <v>67</v>
      </c>
      <c r="E32" s="125">
        <f t="shared" si="5"/>
        <v>28</v>
      </c>
      <c r="F32" s="144">
        <v>13</v>
      </c>
      <c r="G32" s="144">
        <v>15</v>
      </c>
    </row>
    <row r="33" spans="1:7" ht="12.75" customHeight="1" x14ac:dyDescent="0.35">
      <c r="A33" s="292" t="s">
        <v>77</v>
      </c>
      <c r="B33" s="125">
        <f t="shared" si="4"/>
        <v>120</v>
      </c>
      <c r="C33" s="144">
        <v>85</v>
      </c>
      <c r="D33" s="144">
        <v>35</v>
      </c>
      <c r="E33" s="125">
        <f t="shared" si="5"/>
        <v>9</v>
      </c>
      <c r="F33" s="144">
        <v>5</v>
      </c>
      <c r="G33" s="144">
        <v>4</v>
      </c>
    </row>
    <row r="34" spans="1:7" ht="12.75" customHeight="1" x14ac:dyDescent="0.35">
      <c r="A34" s="292" t="s">
        <v>78</v>
      </c>
      <c r="B34" s="125">
        <f t="shared" si="4"/>
        <v>86</v>
      </c>
      <c r="C34" s="144">
        <v>65</v>
      </c>
      <c r="D34" s="144">
        <v>21</v>
      </c>
      <c r="E34" s="125">
        <f t="shared" si="5"/>
        <v>8</v>
      </c>
      <c r="F34" s="144">
        <v>2</v>
      </c>
      <c r="G34" s="144">
        <v>6</v>
      </c>
    </row>
    <row r="35" spans="1:7" ht="12.75" customHeight="1" x14ac:dyDescent="0.35">
      <c r="A35" s="292" t="s">
        <v>79</v>
      </c>
      <c r="B35" s="125">
        <f t="shared" si="4"/>
        <v>64</v>
      </c>
      <c r="C35" s="144">
        <v>21</v>
      </c>
      <c r="D35" s="144">
        <v>43</v>
      </c>
      <c r="E35" s="125">
        <f t="shared" si="5"/>
        <v>14</v>
      </c>
      <c r="F35" s="144">
        <v>13</v>
      </c>
      <c r="G35" s="144">
        <v>1</v>
      </c>
    </row>
    <row r="36" spans="1:7" ht="12.75" customHeight="1" x14ac:dyDescent="0.35">
      <c r="A36" s="293" t="s">
        <v>80</v>
      </c>
      <c r="B36" s="125">
        <f t="shared" si="4"/>
        <v>388</v>
      </c>
      <c r="C36" s="144">
        <v>199</v>
      </c>
      <c r="D36" s="144">
        <v>189</v>
      </c>
      <c r="E36" s="125">
        <f t="shared" si="5"/>
        <v>102</v>
      </c>
      <c r="F36" s="144">
        <v>51</v>
      </c>
      <c r="G36" s="144">
        <v>51</v>
      </c>
    </row>
    <row r="37" spans="1:7" ht="12.75" customHeight="1" x14ac:dyDescent="0.35">
      <c r="A37" s="292" t="s">
        <v>81</v>
      </c>
      <c r="B37" s="125">
        <f t="shared" si="4"/>
        <v>728</v>
      </c>
      <c r="C37" s="144">
        <v>454</v>
      </c>
      <c r="D37" s="144">
        <v>274</v>
      </c>
      <c r="E37" s="125">
        <f t="shared" si="5"/>
        <v>112</v>
      </c>
      <c r="F37" s="144">
        <v>40</v>
      </c>
      <c r="G37" s="144">
        <v>72</v>
      </c>
    </row>
    <row r="38" spans="1:7" ht="12.75" customHeight="1" x14ac:dyDescent="0.35">
      <c r="A38" s="293" t="s">
        <v>82</v>
      </c>
      <c r="B38" s="125">
        <f t="shared" si="4"/>
        <v>47</v>
      </c>
      <c r="C38" s="144">
        <v>21</v>
      </c>
      <c r="D38" s="144">
        <v>26</v>
      </c>
      <c r="E38" s="125">
        <f t="shared" si="5"/>
        <v>17</v>
      </c>
      <c r="F38" s="144">
        <v>7</v>
      </c>
      <c r="G38" s="144">
        <v>10</v>
      </c>
    </row>
    <row r="39" spans="1:7" ht="12.75" customHeight="1" x14ac:dyDescent="0.35">
      <c r="A39" s="294" t="s">
        <v>83</v>
      </c>
      <c r="B39" s="125">
        <f t="shared" si="4"/>
        <v>395</v>
      </c>
      <c r="C39" s="144">
        <v>182</v>
      </c>
      <c r="D39" s="144">
        <v>213</v>
      </c>
      <c r="E39" s="125">
        <f t="shared" si="5"/>
        <v>48</v>
      </c>
      <c r="F39" s="144">
        <v>19</v>
      </c>
      <c r="G39" s="144">
        <v>29</v>
      </c>
    </row>
    <row r="40" spans="1:7" ht="12.75" customHeight="1" x14ac:dyDescent="0.35">
      <c r="A40" s="292" t="s">
        <v>84</v>
      </c>
      <c r="B40" s="125">
        <f t="shared" si="4"/>
        <v>95</v>
      </c>
      <c r="C40" s="144">
        <v>45</v>
      </c>
      <c r="D40" s="144">
        <v>50</v>
      </c>
      <c r="E40" s="125">
        <f t="shared" si="5"/>
        <v>18</v>
      </c>
      <c r="F40" s="144">
        <v>12</v>
      </c>
      <c r="G40" s="144">
        <v>6</v>
      </c>
    </row>
    <row r="41" spans="1:7" ht="12.75" customHeight="1" x14ac:dyDescent="0.35">
      <c r="A41" s="293" t="s">
        <v>85</v>
      </c>
      <c r="B41" s="125">
        <f t="shared" si="4"/>
        <v>538</v>
      </c>
      <c r="C41" s="144">
        <v>390</v>
      </c>
      <c r="D41" s="144">
        <v>148</v>
      </c>
      <c r="E41" s="125">
        <f t="shared" si="5"/>
        <v>79</v>
      </c>
      <c r="F41" s="144">
        <v>19</v>
      </c>
      <c r="G41" s="144">
        <v>60</v>
      </c>
    </row>
    <row r="42" spans="1:7" ht="12.75" customHeight="1" x14ac:dyDescent="0.35">
      <c r="A42" s="292" t="s">
        <v>86</v>
      </c>
      <c r="B42" s="125">
        <f t="shared" si="4"/>
        <v>45</v>
      </c>
      <c r="C42" s="144">
        <v>24</v>
      </c>
      <c r="D42" s="144">
        <v>21</v>
      </c>
      <c r="E42" s="125">
        <f t="shared" si="5"/>
        <v>11</v>
      </c>
      <c r="F42" s="144">
        <v>4</v>
      </c>
      <c r="G42" s="144">
        <v>7</v>
      </c>
    </row>
    <row r="43" spans="1:7" ht="12.75" customHeight="1" x14ac:dyDescent="0.35">
      <c r="A43" s="292" t="s">
        <v>87</v>
      </c>
      <c r="B43" s="125">
        <f t="shared" si="4"/>
        <v>207</v>
      </c>
      <c r="C43" s="144">
        <v>126</v>
      </c>
      <c r="D43" s="144">
        <v>81</v>
      </c>
      <c r="E43" s="125">
        <f t="shared" si="5"/>
        <v>48</v>
      </c>
      <c r="F43" s="144">
        <v>26</v>
      </c>
      <c r="G43" s="144">
        <v>22</v>
      </c>
    </row>
    <row r="44" spans="1:7" ht="12.75" customHeight="1" x14ac:dyDescent="0.35">
      <c r="A44" s="292" t="s">
        <v>88</v>
      </c>
      <c r="B44" s="125">
        <f t="shared" si="4"/>
        <v>388</v>
      </c>
      <c r="C44" s="144">
        <v>199</v>
      </c>
      <c r="D44" s="144">
        <v>189</v>
      </c>
      <c r="E44" s="125">
        <f t="shared" si="5"/>
        <v>51</v>
      </c>
      <c r="F44" s="144">
        <v>25</v>
      </c>
      <c r="G44" s="144">
        <v>26</v>
      </c>
    </row>
    <row r="45" spans="1:7" ht="12" customHeight="1" x14ac:dyDescent="0.35">
      <c r="A45" s="292" t="s">
        <v>89</v>
      </c>
      <c r="B45" s="125">
        <f t="shared" si="4"/>
        <v>31</v>
      </c>
      <c r="C45" s="144">
        <v>9</v>
      </c>
      <c r="D45" s="144">
        <v>22</v>
      </c>
      <c r="E45" s="125">
        <f t="shared" si="5"/>
        <v>4</v>
      </c>
      <c r="F45" s="144">
        <v>1</v>
      </c>
      <c r="G45" s="144">
        <v>3</v>
      </c>
    </row>
    <row r="46" spans="1:7" ht="12.75" customHeight="1" x14ac:dyDescent="0.35">
      <c r="A46" s="111" t="s">
        <v>708</v>
      </c>
      <c r="B46" s="287"/>
      <c r="C46" s="287"/>
      <c r="D46" s="287"/>
      <c r="E46" s="287"/>
    </row>
    <row r="47" spans="1:7" ht="12.75" customHeight="1" x14ac:dyDescent="0.35">
      <c r="A47" s="373" t="s">
        <v>2540</v>
      </c>
      <c r="B47" s="287"/>
      <c r="C47" s="287"/>
      <c r="D47" s="287"/>
      <c r="E47" s="287"/>
    </row>
    <row r="48" spans="1:7" ht="17.25" customHeight="1" x14ac:dyDescent="0.35">
      <c r="A48" s="98" t="s">
        <v>709</v>
      </c>
      <c r="B48" s="287"/>
      <c r="C48" s="287"/>
      <c r="D48" s="287"/>
      <c r="E48" s="287"/>
    </row>
    <row r="49" spans="1:10" ht="16.5" customHeight="1" x14ac:dyDescent="0.35">
      <c r="A49" s="68" t="s">
        <v>710</v>
      </c>
      <c r="B49" s="287"/>
      <c r="C49" s="287"/>
      <c r="D49" s="287"/>
      <c r="E49" s="287"/>
    </row>
    <row r="50" spans="1:10" ht="19.5" customHeight="1" x14ac:dyDescent="0.35">
      <c r="A50" s="111" t="s">
        <v>2552</v>
      </c>
      <c r="B50" s="287"/>
      <c r="C50" s="287"/>
      <c r="D50" s="287"/>
      <c r="E50" s="287"/>
    </row>
    <row r="51" spans="1:10" ht="12.75" customHeight="1" x14ac:dyDescent="0.35">
      <c r="A51" s="111"/>
      <c r="B51" s="183"/>
      <c r="C51" s="287"/>
      <c r="D51" s="287"/>
      <c r="E51" s="287"/>
    </row>
    <row r="52" spans="1:10" ht="12" customHeight="1" x14ac:dyDescent="0.35">
      <c r="A52" s="296"/>
      <c r="B52" s="297"/>
      <c r="C52" s="297"/>
      <c r="D52" s="297"/>
      <c r="E52" s="297"/>
    </row>
    <row r="53" spans="1:10" ht="15" customHeight="1" x14ac:dyDescent="0.35">
      <c r="A53" s="1486"/>
      <c r="B53" s="1486"/>
      <c r="C53" s="1486"/>
      <c r="D53" s="1486"/>
      <c r="E53" s="1486"/>
      <c r="F53" s="300"/>
      <c r="G53" s="300"/>
      <c r="H53" s="301"/>
      <c r="I53" s="301"/>
      <c r="J53" s="301"/>
    </row>
    <row r="54" spans="1:10" ht="12.75" customHeight="1" x14ac:dyDescent="0.35">
      <c r="A54" s="296"/>
      <c r="B54" s="297"/>
      <c r="C54" s="297"/>
      <c r="D54" s="297"/>
      <c r="E54" s="297"/>
    </row>
    <row r="55" spans="1:10" ht="12.75" customHeight="1" x14ac:dyDescent="0.35">
      <c r="A55" s="298"/>
      <c r="B55" s="287"/>
      <c r="C55" s="287"/>
      <c r="D55" s="287"/>
      <c r="E55" s="287"/>
    </row>
    <row r="56" spans="1:10" ht="12.75" customHeight="1" x14ac:dyDescent="0.35">
      <c r="A56" s="1485"/>
      <c r="B56" s="1485"/>
      <c r="C56" s="1485"/>
      <c r="D56" s="1485"/>
      <c r="E56" s="1485"/>
      <c r="F56" s="1485"/>
    </row>
    <row r="57" spans="1:10" ht="12.75" customHeight="1" x14ac:dyDescent="0.35">
      <c r="A57" s="1485"/>
      <c r="B57" s="1485"/>
      <c r="C57" s="1485"/>
      <c r="D57" s="1485"/>
      <c r="E57" s="1485"/>
      <c r="F57" s="1485"/>
    </row>
    <row r="58" spans="1:10" ht="12.75" customHeight="1" x14ac:dyDescent="0.35">
      <c r="B58" s="287"/>
      <c r="C58" s="287"/>
      <c r="D58" s="287"/>
      <c r="E58" s="287"/>
    </row>
    <row r="59" spans="1:10" ht="12.75" customHeight="1" x14ac:dyDescent="0.35">
      <c r="B59" s="287"/>
      <c r="C59" s="287"/>
      <c r="D59" s="287"/>
      <c r="E59" s="287"/>
    </row>
    <row r="60" spans="1:10" ht="12.75" customHeight="1" x14ac:dyDescent="0.35">
      <c r="B60" s="287"/>
      <c r="C60" s="287"/>
      <c r="D60" s="287"/>
      <c r="E60" s="287"/>
    </row>
    <row r="61" spans="1:10" ht="12.75" customHeight="1" x14ac:dyDescent="0.35">
      <c r="B61" s="287"/>
      <c r="C61" s="287"/>
      <c r="D61" s="287"/>
      <c r="E61" s="287"/>
    </row>
    <row r="62" spans="1:10" ht="12.75" customHeight="1" x14ac:dyDescent="0.35">
      <c r="B62" s="287"/>
      <c r="C62" s="287"/>
      <c r="D62" s="287"/>
      <c r="E62" s="287"/>
    </row>
    <row r="63" spans="1:10" ht="12.75" customHeight="1" x14ac:dyDescent="0.35">
      <c r="B63" s="287"/>
      <c r="C63" s="287"/>
      <c r="D63" s="287"/>
      <c r="E63" s="287"/>
    </row>
    <row r="64" spans="1:10" ht="12.75" customHeight="1" x14ac:dyDescent="0.35">
      <c r="B64" s="287"/>
      <c r="C64" s="287"/>
      <c r="D64" s="287"/>
      <c r="E64" s="287"/>
    </row>
    <row r="65" spans="2:5" ht="12.75" customHeight="1" x14ac:dyDescent="0.35">
      <c r="B65" s="287"/>
      <c r="C65" s="287"/>
      <c r="D65" s="287"/>
      <c r="E65" s="287"/>
    </row>
    <row r="66" spans="2:5" ht="12.75" customHeight="1" x14ac:dyDescent="0.35">
      <c r="B66" s="287"/>
      <c r="C66" s="287"/>
      <c r="D66" s="287"/>
      <c r="E66" s="287"/>
    </row>
    <row r="67" spans="2:5" ht="12.75" customHeight="1" x14ac:dyDescent="0.35">
      <c r="B67" s="287"/>
      <c r="C67" s="287"/>
      <c r="D67" s="287"/>
      <c r="E67" s="287"/>
    </row>
    <row r="68" spans="2:5" ht="12.75" customHeight="1" x14ac:dyDescent="0.35">
      <c r="B68" s="287"/>
      <c r="C68" s="287"/>
      <c r="D68" s="287"/>
      <c r="E68" s="287"/>
    </row>
    <row r="69" spans="2:5" ht="12.75" customHeight="1" x14ac:dyDescent="0.35">
      <c r="B69" s="287"/>
      <c r="C69" s="287"/>
      <c r="D69" s="287"/>
      <c r="E69" s="287"/>
    </row>
    <row r="70" spans="2:5" ht="12.75" customHeight="1" x14ac:dyDescent="0.35">
      <c r="B70" s="287"/>
      <c r="C70" s="287"/>
      <c r="D70" s="287"/>
      <c r="E70" s="287"/>
    </row>
    <row r="71" spans="2:5" ht="12.75" customHeight="1" x14ac:dyDescent="0.35">
      <c r="B71" s="287"/>
      <c r="C71" s="287"/>
      <c r="D71" s="287"/>
      <c r="E71" s="287"/>
    </row>
    <row r="72" spans="2:5" ht="12.75" customHeight="1" x14ac:dyDescent="0.35">
      <c r="B72" s="287"/>
      <c r="C72" s="287"/>
      <c r="D72" s="287"/>
      <c r="E72" s="287"/>
    </row>
    <row r="73" spans="2:5" ht="12.75" customHeight="1" x14ac:dyDescent="0.35">
      <c r="B73" s="287"/>
      <c r="C73" s="287"/>
      <c r="D73" s="287"/>
      <c r="E73" s="287"/>
    </row>
    <row r="74" spans="2:5" ht="12.75" customHeight="1" x14ac:dyDescent="0.35">
      <c r="B74" s="287"/>
      <c r="C74" s="287"/>
      <c r="D74" s="287"/>
      <c r="E74" s="287"/>
    </row>
    <row r="75" spans="2:5" ht="12.75" customHeight="1" x14ac:dyDescent="0.35">
      <c r="B75" s="287"/>
      <c r="C75" s="287"/>
      <c r="D75" s="287"/>
      <c r="E75" s="287"/>
    </row>
    <row r="76" spans="2:5" ht="12.75" customHeight="1" x14ac:dyDescent="0.35">
      <c r="B76" s="287"/>
      <c r="C76" s="287"/>
      <c r="D76" s="287"/>
      <c r="E76" s="287"/>
    </row>
    <row r="77" spans="2:5" ht="12.75" customHeight="1" x14ac:dyDescent="0.35"/>
    <row r="78" spans="2:5" ht="12.75" customHeight="1" x14ac:dyDescent="0.35"/>
    <row r="79" spans="2:5" ht="12.75" customHeight="1" x14ac:dyDescent="0.35"/>
    <row r="80" spans="2:5" ht="12.75" customHeight="1" x14ac:dyDescent="0.35"/>
    <row r="81" ht="12.75" customHeight="1" x14ac:dyDescent="0.35"/>
    <row r="82" ht="12.75" customHeight="1" x14ac:dyDescent="0.35"/>
    <row r="83" ht="12.75" customHeight="1" x14ac:dyDescent="0.35"/>
    <row r="84" ht="12.75" customHeight="1" x14ac:dyDescent="0.35"/>
  </sheetData>
  <mergeCells count="15">
    <mergeCell ref="C1:F2"/>
    <mergeCell ref="C7:D8"/>
    <mergeCell ref="A56:F57"/>
    <mergeCell ref="F7:G8"/>
    <mergeCell ref="A5:E5"/>
    <mergeCell ref="C6:D6"/>
    <mergeCell ref="F6:G6"/>
    <mergeCell ref="A53:E53"/>
    <mergeCell ref="A6:A10"/>
    <mergeCell ref="B6:B10"/>
    <mergeCell ref="C9:C10"/>
    <mergeCell ref="D9:D10"/>
    <mergeCell ref="E6:E10"/>
    <mergeCell ref="F9:F10"/>
    <mergeCell ref="G9:G10"/>
  </mergeCells>
  <printOptions horizontalCentered="1"/>
  <pageMargins left="0" right="0" top="0.78749999999999998" bottom="1.1812499999999999" header="0.51180555555555496" footer="0.51180555555555496"/>
  <pageSetup paperSize="9" firstPageNumber="0" orientation="portrait" useFirstPageNumber="1" horizontalDpi="300" verticalDpi="300"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J61"/>
  <sheetViews>
    <sheetView showGridLines="0" topLeftCell="A4" zoomScale="90" zoomScaleNormal="90" workbookViewId="0">
      <selection activeCell="A39" sqref="A39"/>
    </sheetView>
  </sheetViews>
  <sheetFormatPr baseColWidth="10" defaultColWidth="40.53515625" defaultRowHeight="21" x14ac:dyDescent="0.35"/>
  <cols>
    <col min="1" max="1" width="50.3828125" customWidth="1"/>
    <col min="2" max="10" width="6.53515625" customWidth="1"/>
    <col min="11" max="1024" width="40.4609375"/>
  </cols>
  <sheetData>
    <row r="1" spans="1:10" ht="21.75" customHeight="1" x14ac:dyDescent="0.35">
      <c r="A1" s="68" t="s">
        <v>711</v>
      </c>
      <c r="G1" s="1300" t="s">
        <v>712</v>
      </c>
      <c r="H1" s="1300"/>
      <c r="I1" s="1300"/>
      <c r="J1" s="1300"/>
    </row>
    <row r="2" spans="1:10" ht="12.75" customHeight="1" x14ac:dyDescent="0.35">
      <c r="A2" s="68"/>
      <c r="G2" s="1300"/>
      <c r="H2" s="1300"/>
      <c r="I2" s="1300"/>
      <c r="J2" s="1300"/>
    </row>
    <row r="3" spans="1:10" ht="12.75" customHeight="1" x14ac:dyDescent="0.35">
      <c r="A3" s="57" t="s">
        <v>713</v>
      </c>
    </row>
    <row r="4" spans="1:10" ht="12.75" customHeight="1" x14ac:dyDescent="0.35">
      <c r="A4" s="88"/>
    </row>
    <row r="5" spans="1:10" ht="35.25" customHeight="1" x14ac:dyDescent="0.35">
      <c r="A5" s="1394" t="s">
        <v>2329</v>
      </c>
      <c r="B5" s="1394"/>
      <c r="C5" s="1394"/>
      <c r="D5" s="1394"/>
      <c r="E5" s="1394"/>
      <c r="F5" s="1394"/>
      <c r="G5" s="1394"/>
      <c r="H5" s="1394"/>
      <c r="I5" s="1394"/>
      <c r="J5" s="1394"/>
    </row>
    <row r="6" spans="1:10" ht="12.75" customHeight="1" x14ac:dyDescent="0.35">
      <c r="A6" s="92"/>
      <c r="B6" s="93"/>
      <c r="C6" s="92"/>
      <c r="D6" s="92"/>
      <c r="E6" s="92"/>
      <c r="F6" s="92"/>
      <c r="G6" s="92"/>
      <c r="H6" s="92"/>
      <c r="I6" s="92"/>
      <c r="J6" s="92"/>
    </row>
    <row r="7" spans="1:10" ht="12.75" customHeight="1" x14ac:dyDescent="0.35">
      <c r="A7" s="1315" t="s">
        <v>2555</v>
      </c>
      <c r="B7" s="1383" t="s">
        <v>61</v>
      </c>
      <c r="C7" s="1303" t="s">
        <v>715</v>
      </c>
      <c r="D7" s="1303"/>
      <c r="E7" s="1383" t="s">
        <v>61</v>
      </c>
      <c r="F7" s="1303" t="s">
        <v>479</v>
      </c>
      <c r="G7" s="1303"/>
      <c r="H7" s="1383" t="s">
        <v>61</v>
      </c>
      <c r="I7" s="1303" t="s">
        <v>716</v>
      </c>
      <c r="J7" s="1303"/>
    </row>
    <row r="8" spans="1:10" ht="12.75" customHeight="1" x14ac:dyDescent="0.35">
      <c r="A8" s="1315"/>
      <c r="B8" s="1383"/>
      <c r="C8" s="1315" t="s">
        <v>111</v>
      </c>
      <c r="D8" s="1315"/>
      <c r="E8" s="1383"/>
      <c r="F8" s="1315" t="s">
        <v>111</v>
      </c>
      <c r="G8" s="1315"/>
      <c r="H8" s="1383"/>
      <c r="I8" s="1315" t="s">
        <v>111</v>
      </c>
      <c r="J8" s="1315"/>
    </row>
    <row r="9" spans="1:10" ht="12.75" customHeight="1" x14ac:dyDescent="0.35">
      <c r="A9" s="1315"/>
      <c r="B9" s="1383"/>
      <c r="C9" s="197" t="s">
        <v>114</v>
      </c>
      <c r="D9" s="197" t="s">
        <v>115</v>
      </c>
      <c r="E9" s="1383"/>
      <c r="F9" s="197" t="s">
        <v>114</v>
      </c>
      <c r="G9" s="197" t="s">
        <v>115</v>
      </c>
      <c r="H9" s="1383"/>
      <c r="I9" s="197" t="s">
        <v>114</v>
      </c>
      <c r="J9" s="197" t="s">
        <v>115</v>
      </c>
    </row>
    <row r="10" spans="1:10" ht="19.5" customHeight="1" x14ac:dyDescent="0.35">
      <c r="A10" s="177" t="s">
        <v>61</v>
      </c>
      <c r="B10" s="622">
        <f>D10+C10</f>
        <v>396</v>
      </c>
      <c r="C10" s="1081">
        <f>+C12+C16+C20+C31+C34</f>
        <v>320</v>
      </c>
      <c r="D10" s="1081">
        <f>+D12+D16+D20+D31+D34</f>
        <v>76</v>
      </c>
      <c r="E10" s="622">
        <f>G10+F10</f>
        <v>761</v>
      </c>
      <c r="F10" s="1081">
        <f>+F12+F16+F20+F31+F34</f>
        <v>620</v>
      </c>
      <c r="G10" s="1081">
        <f>+G12+G16+G20+G31+G34</f>
        <v>141</v>
      </c>
      <c r="H10" s="622">
        <f>J10+I10</f>
        <v>516</v>
      </c>
      <c r="I10" s="1081">
        <f>+I12+I16+I20+I31+I34</f>
        <v>435</v>
      </c>
      <c r="J10" s="1081">
        <f>+J12+J16+J20+J31+J34</f>
        <v>81</v>
      </c>
    </row>
    <row r="11" spans="1:10" ht="12.75" customHeight="1" x14ac:dyDescent="0.35">
      <c r="A11" s="283"/>
      <c r="B11" s="175"/>
      <c r="C11" s="204"/>
      <c r="D11" s="204"/>
      <c r="E11" s="175"/>
      <c r="F11" s="204"/>
      <c r="G11" s="204"/>
      <c r="H11" s="175"/>
      <c r="I11" s="204"/>
      <c r="J11" s="204"/>
    </row>
    <row r="12" spans="1:10" ht="21" customHeight="1" x14ac:dyDescent="0.35">
      <c r="A12" s="177" t="s">
        <v>699</v>
      </c>
      <c r="B12" s="125">
        <f t="shared" ref="B12:J12" si="0">SUM(B13:B14)</f>
        <v>47</v>
      </c>
      <c r="C12" s="184">
        <f t="shared" si="0"/>
        <v>35</v>
      </c>
      <c r="D12" s="184">
        <f t="shared" si="0"/>
        <v>12</v>
      </c>
      <c r="E12" s="125">
        <f t="shared" si="0"/>
        <v>149</v>
      </c>
      <c r="F12" s="184">
        <f t="shared" si="0"/>
        <v>108</v>
      </c>
      <c r="G12" s="184">
        <f t="shared" si="0"/>
        <v>41</v>
      </c>
      <c r="H12" s="125">
        <f t="shared" si="0"/>
        <v>33</v>
      </c>
      <c r="I12" s="184">
        <f t="shared" si="0"/>
        <v>24</v>
      </c>
      <c r="J12" s="184">
        <f t="shared" si="0"/>
        <v>9</v>
      </c>
    </row>
    <row r="13" spans="1:10" ht="18" customHeight="1" x14ac:dyDescent="0.35">
      <c r="A13" s="66" t="s">
        <v>2553</v>
      </c>
      <c r="B13" s="125">
        <f>SUM(C13:D13)</f>
        <v>36</v>
      </c>
      <c r="C13" s="203">
        <v>27</v>
      </c>
      <c r="D13" s="203">
        <v>9</v>
      </c>
      <c r="E13" s="125">
        <f>SUM(F13:G13)</f>
        <v>114</v>
      </c>
      <c r="F13" s="203">
        <v>80</v>
      </c>
      <c r="G13" s="203">
        <v>34</v>
      </c>
      <c r="H13" s="125">
        <f>SUM(I13:J13)</f>
        <v>21</v>
      </c>
      <c r="I13" s="203">
        <v>14</v>
      </c>
      <c r="J13" s="203">
        <v>7</v>
      </c>
    </row>
    <row r="14" spans="1:10" ht="18.75" customHeight="1" x14ac:dyDescent="0.35">
      <c r="A14" s="66" t="s">
        <v>2554</v>
      </c>
      <c r="B14" s="125">
        <f>SUM(C14:D14)</f>
        <v>11</v>
      </c>
      <c r="C14" s="203">
        <v>8</v>
      </c>
      <c r="D14" s="203">
        <v>3</v>
      </c>
      <c r="E14" s="125">
        <f>SUM(F14:G14)</f>
        <v>35</v>
      </c>
      <c r="F14" s="203">
        <v>28</v>
      </c>
      <c r="G14" s="203">
        <v>7</v>
      </c>
      <c r="H14" s="125">
        <f>SUM(I14:J14)</f>
        <v>12</v>
      </c>
      <c r="I14" s="203">
        <v>10</v>
      </c>
      <c r="J14" s="203">
        <v>2</v>
      </c>
    </row>
    <row r="15" spans="1:10" ht="12.75" customHeight="1" x14ac:dyDescent="0.35">
      <c r="A15" s="193"/>
      <c r="B15" s="194"/>
      <c r="C15" s="204"/>
      <c r="D15" s="204"/>
      <c r="E15" s="194"/>
      <c r="F15" s="204"/>
      <c r="G15" s="204"/>
      <c r="H15" s="194"/>
      <c r="I15" s="204"/>
      <c r="J15" s="204"/>
    </row>
    <row r="16" spans="1:10" ht="21.75" customHeight="1" x14ac:dyDescent="0.35">
      <c r="A16" s="177" t="s">
        <v>700</v>
      </c>
      <c r="B16" s="125">
        <f>+C16+D16</f>
        <v>142</v>
      </c>
      <c r="C16" s="184">
        <f>+C17+C18</f>
        <v>110</v>
      </c>
      <c r="D16" s="184">
        <f>+D17+D18</f>
        <v>32</v>
      </c>
      <c r="E16" s="125">
        <f>+F16+G16</f>
        <v>195</v>
      </c>
      <c r="F16" s="184">
        <f>+F17+F18</f>
        <v>153</v>
      </c>
      <c r="G16" s="184">
        <f>+G17+G18</f>
        <v>42</v>
      </c>
      <c r="H16" s="125">
        <f>+I16+J16</f>
        <v>115</v>
      </c>
      <c r="I16" s="184">
        <f>+I17+I18</f>
        <v>93</v>
      </c>
      <c r="J16" s="184">
        <f>+J17+J18</f>
        <v>22</v>
      </c>
    </row>
    <row r="17" spans="1:10" ht="17.25" customHeight="1" x14ac:dyDescent="0.35">
      <c r="A17" s="66" t="s">
        <v>717</v>
      </c>
      <c r="B17" s="125">
        <f>SUM(C17:D17)</f>
        <v>87</v>
      </c>
      <c r="C17" s="67">
        <v>71</v>
      </c>
      <c r="D17" s="67">
        <v>16</v>
      </c>
      <c r="E17" s="125">
        <f>SUM(F17:G17)</f>
        <v>109</v>
      </c>
      <c r="F17" s="67">
        <v>91</v>
      </c>
      <c r="G17" s="67">
        <v>18</v>
      </c>
      <c r="H17" s="125">
        <f>SUM(I17:J17)</f>
        <v>115</v>
      </c>
      <c r="I17" s="67">
        <v>93</v>
      </c>
      <c r="J17" s="67">
        <v>22</v>
      </c>
    </row>
    <row r="18" spans="1:10" ht="18.75" customHeight="1" x14ac:dyDescent="0.35">
      <c r="A18" s="66" t="s">
        <v>2330</v>
      </c>
      <c r="B18" s="125">
        <f>SUM(C18:D18)</f>
        <v>55</v>
      </c>
      <c r="C18" s="67">
        <v>39</v>
      </c>
      <c r="D18" s="67">
        <v>16</v>
      </c>
      <c r="E18" s="125">
        <f>SUM(F18:G18)</f>
        <v>86</v>
      </c>
      <c r="F18" s="67">
        <v>62</v>
      </c>
      <c r="G18" s="67">
        <v>24</v>
      </c>
      <c r="H18" s="125">
        <f>SUM(I18:J18)</f>
        <v>0</v>
      </c>
      <c r="I18" s="67">
        <v>0</v>
      </c>
      <c r="J18" s="67">
        <v>0</v>
      </c>
    </row>
    <row r="19" spans="1:10" ht="12.75" customHeight="1" x14ac:dyDescent="0.35">
      <c r="A19" s="193"/>
      <c r="B19" s="194"/>
      <c r="C19" s="85"/>
      <c r="D19" s="85"/>
      <c r="E19" s="194"/>
      <c r="F19" s="85"/>
      <c r="G19" s="85"/>
      <c r="H19" s="194"/>
      <c r="I19" s="85"/>
      <c r="J19" s="85"/>
    </row>
    <row r="20" spans="1:10" ht="26.25" customHeight="1" x14ac:dyDescent="0.35">
      <c r="A20" s="177" t="s">
        <v>701</v>
      </c>
      <c r="B20" s="125">
        <f>SUM(C20:D20)</f>
        <v>102</v>
      </c>
      <c r="C20" s="184">
        <f>SUM(C21:C29)</f>
        <v>73</v>
      </c>
      <c r="D20" s="184">
        <f>SUM(D21:D29)</f>
        <v>29</v>
      </c>
      <c r="E20" s="125">
        <f>SUM(F20:G20)</f>
        <v>275</v>
      </c>
      <c r="F20" s="184">
        <f>SUM(F21:F29)</f>
        <v>226</v>
      </c>
      <c r="G20" s="184">
        <f>SUM(G21:G29)</f>
        <v>49</v>
      </c>
      <c r="H20" s="125">
        <f t="shared" ref="H20:H29" si="1">SUM(I20:J20)</f>
        <v>256</v>
      </c>
      <c r="I20" s="184">
        <f>SUM(I21:I29)</f>
        <v>211</v>
      </c>
      <c r="J20" s="184">
        <f>SUM(J21:J29)</f>
        <v>45</v>
      </c>
    </row>
    <row r="21" spans="1:10" ht="18.75" customHeight="1" x14ac:dyDescent="0.35">
      <c r="A21" s="66" t="s">
        <v>2331</v>
      </c>
      <c r="B21" s="125">
        <f t="shared" ref="B21:B29" si="2">+C21+D21</f>
        <v>0</v>
      </c>
      <c r="C21" s="67">
        <v>0</v>
      </c>
      <c r="D21" s="67">
        <v>0</v>
      </c>
      <c r="E21" s="125">
        <f t="shared" ref="E21:E29" si="3">+F21+G21</f>
        <v>0</v>
      </c>
      <c r="F21" s="67">
        <v>0</v>
      </c>
      <c r="G21" s="67">
        <v>0</v>
      </c>
      <c r="H21" s="125">
        <f t="shared" si="1"/>
        <v>0</v>
      </c>
      <c r="I21" s="67">
        <v>0</v>
      </c>
      <c r="J21" s="67">
        <v>0</v>
      </c>
    </row>
    <row r="22" spans="1:10" ht="18.75" customHeight="1" x14ac:dyDescent="0.35">
      <c r="A22" s="66" t="s">
        <v>718</v>
      </c>
      <c r="B22" s="125">
        <f t="shared" si="2"/>
        <v>93</v>
      </c>
      <c r="C22" s="67">
        <v>66</v>
      </c>
      <c r="D22" s="67">
        <v>27</v>
      </c>
      <c r="E22" s="125">
        <f t="shared" si="3"/>
        <v>93</v>
      </c>
      <c r="F22" s="67">
        <v>66</v>
      </c>
      <c r="G22" s="67">
        <v>27</v>
      </c>
      <c r="H22" s="125">
        <f t="shared" si="1"/>
        <v>81</v>
      </c>
      <c r="I22" s="67">
        <v>58</v>
      </c>
      <c r="J22" s="67">
        <v>23</v>
      </c>
    </row>
    <row r="23" spans="1:10" ht="18.75" customHeight="1" x14ac:dyDescent="0.35">
      <c r="A23" s="66" t="s">
        <v>719</v>
      </c>
      <c r="B23" s="125">
        <f t="shared" si="2"/>
        <v>0</v>
      </c>
      <c r="C23" s="67">
        <v>0</v>
      </c>
      <c r="D23" s="67">
        <v>0</v>
      </c>
      <c r="E23" s="125">
        <f t="shared" si="3"/>
        <v>54</v>
      </c>
      <c r="F23" s="67">
        <v>48</v>
      </c>
      <c r="G23" s="67">
        <v>6</v>
      </c>
      <c r="H23" s="125">
        <f t="shared" si="1"/>
        <v>51</v>
      </c>
      <c r="I23" s="67">
        <v>45</v>
      </c>
      <c r="J23" s="67">
        <v>6</v>
      </c>
    </row>
    <row r="24" spans="1:10" ht="18.75" customHeight="1" x14ac:dyDescent="0.35">
      <c r="A24" s="66" t="s">
        <v>720</v>
      </c>
      <c r="B24" s="125">
        <f t="shared" si="2"/>
        <v>0</v>
      </c>
      <c r="C24" s="67">
        <v>0</v>
      </c>
      <c r="D24" s="67">
        <v>0</v>
      </c>
      <c r="E24" s="125">
        <f t="shared" si="3"/>
        <v>44</v>
      </c>
      <c r="F24" s="67">
        <v>39</v>
      </c>
      <c r="G24" s="67">
        <v>5</v>
      </c>
      <c r="H24" s="125">
        <f t="shared" si="1"/>
        <v>43</v>
      </c>
      <c r="I24" s="67">
        <v>38</v>
      </c>
      <c r="J24" s="67">
        <v>5</v>
      </c>
    </row>
    <row r="25" spans="1:10" ht="18.75" customHeight="1" x14ac:dyDescent="0.35">
      <c r="A25" s="66" t="s">
        <v>721</v>
      </c>
      <c r="B25" s="125">
        <f t="shared" si="2"/>
        <v>0</v>
      </c>
      <c r="C25" s="67">
        <v>0</v>
      </c>
      <c r="D25" s="67">
        <v>0</v>
      </c>
      <c r="E25" s="125">
        <f t="shared" si="3"/>
        <v>63</v>
      </c>
      <c r="F25" s="67">
        <v>57</v>
      </c>
      <c r="G25" s="67">
        <v>6</v>
      </c>
      <c r="H25" s="125">
        <f t="shared" si="1"/>
        <v>63</v>
      </c>
      <c r="I25" s="67">
        <v>57</v>
      </c>
      <c r="J25" s="67">
        <v>6</v>
      </c>
    </row>
    <row r="26" spans="1:10" ht="18.75" customHeight="1" x14ac:dyDescent="0.35">
      <c r="A26" s="66" t="s">
        <v>2332</v>
      </c>
      <c r="B26" s="125">
        <f t="shared" si="2"/>
        <v>0</v>
      </c>
      <c r="C26" s="67">
        <v>0</v>
      </c>
      <c r="D26" s="67">
        <v>0</v>
      </c>
      <c r="E26" s="125">
        <f t="shared" si="3"/>
        <v>0</v>
      </c>
      <c r="F26" s="67">
        <v>0</v>
      </c>
      <c r="G26" s="67">
        <v>0</v>
      </c>
      <c r="H26" s="125">
        <f t="shared" si="1"/>
        <v>0</v>
      </c>
      <c r="I26" s="67">
        <v>0</v>
      </c>
      <c r="J26" s="67">
        <v>0</v>
      </c>
    </row>
    <row r="27" spans="1:10" ht="18.75" customHeight="1" x14ac:dyDescent="0.35">
      <c r="A27" s="66" t="s">
        <v>718</v>
      </c>
      <c r="B27" s="125">
        <f t="shared" si="2"/>
        <v>9</v>
      </c>
      <c r="C27" s="67">
        <v>7</v>
      </c>
      <c r="D27" s="67">
        <v>2</v>
      </c>
      <c r="E27" s="125">
        <f t="shared" si="3"/>
        <v>9</v>
      </c>
      <c r="F27" s="67">
        <v>7</v>
      </c>
      <c r="G27" s="67">
        <v>2</v>
      </c>
      <c r="H27" s="125">
        <f t="shared" si="1"/>
        <v>9</v>
      </c>
      <c r="I27" s="67">
        <v>7</v>
      </c>
      <c r="J27" s="67">
        <v>2</v>
      </c>
    </row>
    <row r="28" spans="1:10" ht="18.75" customHeight="1" x14ac:dyDescent="0.35">
      <c r="A28" s="66" t="s">
        <v>719</v>
      </c>
      <c r="B28" s="125">
        <f t="shared" si="2"/>
        <v>0</v>
      </c>
      <c r="C28" s="67">
        <v>0</v>
      </c>
      <c r="D28" s="67">
        <v>0</v>
      </c>
      <c r="E28" s="125">
        <f t="shared" si="3"/>
        <v>7</v>
      </c>
      <c r="F28" s="67">
        <v>5</v>
      </c>
      <c r="G28" s="67">
        <v>2</v>
      </c>
      <c r="H28" s="125">
        <f t="shared" si="1"/>
        <v>4</v>
      </c>
      <c r="I28" s="67">
        <v>2</v>
      </c>
      <c r="J28" s="67">
        <v>2</v>
      </c>
    </row>
    <row r="29" spans="1:10" ht="18.75" customHeight="1" x14ac:dyDescent="0.35">
      <c r="A29" s="66" t="s">
        <v>720</v>
      </c>
      <c r="B29" s="125">
        <f t="shared" si="2"/>
        <v>0</v>
      </c>
      <c r="C29" s="67">
        <v>0</v>
      </c>
      <c r="D29" s="67">
        <v>0</v>
      </c>
      <c r="E29" s="125">
        <f t="shared" si="3"/>
        <v>5</v>
      </c>
      <c r="F29" s="67">
        <v>4</v>
      </c>
      <c r="G29" s="67">
        <v>1</v>
      </c>
      <c r="H29" s="125">
        <f t="shared" si="1"/>
        <v>5</v>
      </c>
      <c r="I29" s="67">
        <v>4</v>
      </c>
      <c r="J29" s="67">
        <v>1</v>
      </c>
    </row>
    <row r="30" spans="1:10" ht="12.75" customHeight="1" x14ac:dyDescent="0.35">
      <c r="A30" s="193"/>
      <c r="B30" s="194"/>
      <c r="C30" s="85"/>
      <c r="D30" s="85"/>
      <c r="E30" s="194"/>
      <c r="F30" s="85"/>
      <c r="G30" s="85"/>
      <c r="H30" s="194"/>
      <c r="I30" s="85"/>
      <c r="J30" s="85"/>
    </row>
    <row r="31" spans="1:10" ht="21" customHeight="1" x14ac:dyDescent="0.35">
      <c r="A31" s="177" t="s">
        <v>722</v>
      </c>
      <c r="B31" s="125">
        <f>SUM(C31:D31)</f>
        <v>12</v>
      </c>
      <c r="C31" s="184">
        <f>SUM(C32:C32)</f>
        <v>12</v>
      </c>
      <c r="D31" s="184">
        <f>SUM(D32:D32)</f>
        <v>0</v>
      </c>
      <c r="E31" s="125">
        <f>SUM(F31:G31)</f>
        <v>49</v>
      </c>
      <c r="F31" s="184">
        <f>SUM(F32:F32)</f>
        <v>43</v>
      </c>
      <c r="G31" s="184">
        <f>SUM(G32:G32)</f>
        <v>6</v>
      </c>
      <c r="H31" s="125">
        <f>SUM(I31:J31)</f>
        <v>30</v>
      </c>
      <c r="I31" s="125">
        <f>SUM(I32:I32)</f>
        <v>28</v>
      </c>
      <c r="J31" s="125">
        <f>SUM(J32:J32)</f>
        <v>2</v>
      </c>
    </row>
    <row r="32" spans="1:10" ht="15.75" customHeight="1" x14ac:dyDescent="0.35">
      <c r="A32" s="129" t="s">
        <v>723</v>
      </c>
      <c r="B32" s="125">
        <f>+C32+D32</f>
        <v>12</v>
      </c>
      <c r="C32" s="144">
        <v>12</v>
      </c>
      <c r="D32" s="144">
        <v>0</v>
      </c>
      <c r="E32" s="125">
        <f>+F32+G32</f>
        <v>49</v>
      </c>
      <c r="F32" s="144">
        <v>43</v>
      </c>
      <c r="G32" s="144">
        <v>6</v>
      </c>
      <c r="H32" s="125">
        <f>SUM(I32:J32)</f>
        <v>30</v>
      </c>
      <c r="I32" s="67">
        <v>28</v>
      </c>
      <c r="J32" s="67">
        <v>2</v>
      </c>
    </row>
    <row r="33" spans="1:10" ht="12.75" customHeight="1" x14ac:dyDescent="0.35">
      <c r="A33" s="284"/>
      <c r="B33" s="194"/>
      <c r="C33" s="85"/>
      <c r="D33" s="85"/>
      <c r="E33" s="194"/>
      <c r="F33" s="85"/>
      <c r="G33" s="85"/>
      <c r="H33" s="194"/>
      <c r="I33" s="85"/>
      <c r="J33" s="85"/>
    </row>
    <row r="34" spans="1:10" ht="19.5" customHeight="1" x14ac:dyDescent="0.35">
      <c r="A34" s="177" t="s">
        <v>703</v>
      </c>
      <c r="B34" s="125">
        <f>+C34+D34</f>
        <v>93</v>
      </c>
      <c r="C34" s="184">
        <f>SUM(C35:C35)</f>
        <v>90</v>
      </c>
      <c r="D34" s="184">
        <f>SUM(D35:D35)</f>
        <v>3</v>
      </c>
      <c r="E34" s="125">
        <f>+F34+G34</f>
        <v>93</v>
      </c>
      <c r="F34" s="184">
        <f>SUM(F35:F35)</f>
        <v>90</v>
      </c>
      <c r="G34" s="184">
        <f>SUM(G35:G35)</f>
        <v>3</v>
      </c>
      <c r="H34" s="125">
        <f>+I34+J34</f>
        <v>82</v>
      </c>
      <c r="I34" s="125">
        <f>SUM(I35:I35)</f>
        <v>79</v>
      </c>
      <c r="J34" s="125">
        <f>SUM(J35:J35)</f>
        <v>3</v>
      </c>
    </row>
    <row r="35" spans="1:10" ht="20.25" customHeight="1" x14ac:dyDescent="0.35">
      <c r="A35" s="228" t="s">
        <v>2333</v>
      </c>
      <c r="B35" s="125">
        <f>+C35+D35</f>
        <v>93</v>
      </c>
      <c r="C35" s="67">
        <v>90</v>
      </c>
      <c r="D35" s="67">
        <v>3</v>
      </c>
      <c r="E35" s="125">
        <f>+F35+G35</f>
        <v>93</v>
      </c>
      <c r="F35" s="67">
        <v>90</v>
      </c>
      <c r="G35" s="67">
        <v>3</v>
      </c>
      <c r="H35" s="125">
        <f>+I35+J35</f>
        <v>82</v>
      </c>
      <c r="I35" s="67">
        <v>79</v>
      </c>
      <c r="J35" s="67">
        <v>3</v>
      </c>
    </row>
    <row r="36" spans="1:10" ht="12.75" customHeight="1" x14ac:dyDescent="0.35">
      <c r="A36" s="228"/>
      <c r="B36" s="194"/>
      <c r="C36" s="85"/>
      <c r="D36" s="85"/>
      <c r="E36" s="194"/>
      <c r="F36" s="85"/>
      <c r="G36" s="85"/>
      <c r="H36" s="194"/>
      <c r="I36" s="85"/>
      <c r="J36" s="85"/>
    </row>
    <row r="37" spans="1:10" ht="16.5" customHeight="1" x14ac:dyDescent="0.35">
      <c r="A37" s="285"/>
      <c r="B37" s="88"/>
      <c r="H37" s="88"/>
    </row>
    <row r="38" spans="1:10" ht="12.75" customHeight="1" x14ac:dyDescent="0.35">
      <c r="A38" s="97"/>
      <c r="B38" s="88"/>
    </row>
    <row r="39" spans="1:10" ht="18.75" customHeight="1" x14ac:dyDescent="0.35">
      <c r="A39" s="98" t="s">
        <v>724</v>
      </c>
      <c r="B39" s="88"/>
    </row>
    <row r="40" spans="1:10" ht="27.75" customHeight="1" x14ac:dyDescent="0.35">
      <c r="A40" s="68" t="s">
        <v>710</v>
      </c>
      <c r="B40" s="286"/>
      <c r="C40" s="286"/>
      <c r="D40" s="286"/>
      <c r="E40" s="286"/>
      <c r="F40" s="286"/>
      <c r="G40" s="286"/>
      <c r="H40" s="286"/>
      <c r="I40" s="286"/>
      <c r="J40" s="286"/>
    </row>
    <row r="41" spans="1:10" ht="42.75" customHeight="1" x14ac:dyDescent="0.35">
      <c r="A41" s="286"/>
      <c r="B41" s="286"/>
      <c r="C41" s="286"/>
      <c r="D41" s="286"/>
      <c r="E41" s="286"/>
      <c r="F41" s="286"/>
      <c r="G41" s="286"/>
      <c r="H41" s="286"/>
      <c r="I41" s="286"/>
      <c r="J41" s="286"/>
    </row>
    <row r="42" spans="1:10" ht="12.75" customHeight="1" x14ac:dyDescent="0.35">
      <c r="A42" s="286"/>
      <c r="B42" s="88"/>
    </row>
    <row r="43" spans="1:10" ht="12.75" customHeight="1" x14ac:dyDescent="0.35">
      <c r="B43" s="88"/>
    </row>
    <row r="44" spans="1:10" ht="12.75" customHeight="1" x14ac:dyDescent="0.35">
      <c r="B44" s="88"/>
    </row>
    <row r="45" spans="1:10" ht="12.75" customHeight="1" x14ac:dyDescent="0.35">
      <c r="B45" s="88"/>
    </row>
    <row r="46" spans="1:10" ht="12.75" customHeight="1" x14ac:dyDescent="0.35">
      <c r="B46" s="88"/>
    </row>
    <row r="47" spans="1:10" ht="12.75" customHeight="1" x14ac:dyDescent="0.35">
      <c r="B47" s="88"/>
    </row>
    <row r="48" spans="1:10" ht="12.75" customHeight="1" x14ac:dyDescent="0.35">
      <c r="B48" s="88"/>
    </row>
    <row r="49" spans="2:2" ht="12.75" customHeight="1" x14ac:dyDescent="0.35">
      <c r="B49" s="88"/>
    </row>
    <row r="50" spans="2:2" ht="12.75" customHeight="1" x14ac:dyDescent="0.35">
      <c r="B50" s="88"/>
    </row>
    <row r="51" spans="2:2" ht="12.75" customHeight="1" x14ac:dyDescent="0.35">
      <c r="B51" s="88"/>
    </row>
    <row r="52" spans="2:2" ht="12.75" customHeight="1" x14ac:dyDescent="0.35">
      <c r="B52" s="88"/>
    </row>
    <row r="53" spans="2:2" ht="12.75" customHeight="1" x14ac:dyDescent="0.35">
      <c r="B53" s="88"/>
    </row>
    <row r="54" spans="2:2" ht="12.75" customHeight="1" x14ac:dyDescent="0.35">
      <c r="B54" s="88"/>
    </row>
    <row r="55" spans="2:2" ht="12.75" customHeight="1" x14ac:dyDescent="0.35">
      <c r="B55" s="88"/>
    </row>
    <row r="56" spans="2:2" ht="12.75" customHeight="1" x14ac:dyDescent="0.35">
      <c r="B56" s="88"/>
    </row>
    <row r="57" spans="2:2" ht="12.75" customHeight="1" x14ac:dyDescent="0.35">
      <c r="B57" s="88"/>
    </row>
    <row r="58" spans="2:2" ht="12.75" customHeight="1" x14ac:dyDescent="0.35">
      <c r="B58" s="88"/>
    </row>
    <row r="59" spans="2:2" ht="12.75" customHeight="1" x14ac:dyDescent="0.35">
      <c r="B59" s="88"/>
    </row>
    <row r="60" spans="2:2" ht="12.75" customHeight="1" x14ac:dyDescent="0.35">
      <c r="B60" s="88"/>
    </row>
    <row r="61" spans="2:2" ht="12.75" customHeight="1" x14ac:dyDescent="0.35">
      <c r="B61" s="88"/>
    </row>
  </sheetData>
  <mergeCells count="12">
    <mergeCell ref="C8:D8"/>
    <mergeCell ref="F8:G8"/>
    <mergeCell ref="I8:J8"/>
    <mergeCell ref="A7:A9"/>
    <mergeCell ref="B7:B9"/>
    <mergeCell ref="E7:E9"/>
    <mergeCell ref="H7:H9"/>
    <mergeCell ref="G1:J2"/>
    <mergeCell ref="A5:J5"/>
    <mergeCell ref="C7:D7"/>
    <mergeCell ref="F7:G7"/>
    <mergeCell ref="I7:J7"/>
  </mergeCells>
  <printOptions horizontalCentered="1"/>
  <pageMargins left="0.196527777777778" right="0.75" top="0.59027777777777801" bottom="0.98402777777777795" header="0.51180555555555496" footer="0.51180555555555496"/>
  <pageSetup paperSize="9" firstPageNumber="0" orientation="landscape" useFirstPageNumber="1" horizontalDpi="300" verticalDpi="300"/>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K161"/>
  <sheetViews>
    <sheetView showGridLines="0" showRowColHeaders="0" topLeftCell="A4" zoomScale="85" zoomScaleNormal="85" workbookViewId="0"/>
  </sheetViews>
  <sheetFormatPr baseColWidth="10" defaultColWidth="12.4609375" defaultRowHeight="21" x14ac:dyDescent="0.35"/>
  <cols>
    <col min="1" max="1" width="37.53515625" customWidth="1"/>
    <col min="2" max="10" width="7.53515625" customWidth="1"/>
  </cols>
  <sheetData>
    <row r="1" spans="1:11" ht="23.25" customHeight="1" x14ac:dyDescent="0.35">
      <c r="A1" s="68" t="s">
        <v>725</v>
      </c>
      <c r="G1" s="1300" t="s">
        <v>464</v>
      </c>
      <c r="H1" s="1300"/>
      <c r="I1" s="1300"/>
      <c r="J1" s="1300"/>
    </row>
    <row r="2" spans="1:11" ht="12.75" customHeight="1" x14ac:dyDescent="0.35">
      <c r="A2" s="68"/>
      <c r="G2" s="1300"/>
      <c r="H2" s="1300"/>
      <c r="I2" s="1300"/>
      <c r="J2" s="1300"/>
    </row>
    <row r="3" spans="1:11" ht="12.75" customHeight="1" x14ac:dyDescent="0.35">
      <c r="A3" s="57" t="s">
        <v>726</v>
      </c>
    </row>
    <row r="4" spans="1:11" ht="12.75" customHeight="1" x14ac:dyDescent="0.35">
      <c r="A4" s="88"/>
    </row>
    <row r="5" spans="1:11" ht="27" customHeight="1" x14ac:dyDescent="0.35">
      <c r="A5" s="1408" t="s">
        <v>727</v>
      </c>
      <c r="B5" s="1408"/>
      <c r="C5" s="1408"/>
      <c r="D5" s="1408"/>
      <c r="E5" s="1408"/>
      <c r="F5" s="1408"/>
      <c r="G5" s="1408"/>
      <c r="H5" s="1408"/>
      <c r="I5" s="1408"/>
      <c r="J5" s="1408"/>
    </row>
    <row r="6" spans="1:11" ht="24" customHeight="1" x14ac:dyDescent="0.35">
      <c r="A6" s="1346" t="s">
        <v>714</v>
      </c>
      <c r="B6" s="1383" t="s">
        <v>61</v>
      </c>
      <c r="C6" s="1346" t="s">
        <v>715</v>
      </c>
      <c r="D6" s="1346"/>
      <c r="E6" s="1383" t="s">
        <v>61</v>
      </c>
      <c r="F6" s="1346" t="s">
        <v>479</v>
      </c>
      <c r="G6" s="1346"/>
      <c r="H6" s="1383" t="s">
        <v>61</v>
      </c>
      <c r="I6" s="1346" t="s">
        <v>716</v>
      </c>
      <c r="J6" s="1346"/>
    </row>
    <row r="7" spans="1:11" ht="20.25" customHeight="1" x14ac:dyDescent="0.35">
      <c r="A7" s="1346"/>
      <c r="B7" s="1383"/>
      <c r="C7" s="1346" t="s">
        <v>111</v>
      </c>
      <c r="D7" s="1346"/>
      <c r="E7" s="1383"/>
      <c r="F7" s="1346" t="s">
        <v>111</v>
      </c>
      <c r="G7" s="1346"/>
      <c r="H7" s="1383"/>
      <c r="I7" s="1346" t="s">
        <v>111</v>
      </c>
      <c r="J7" s="1346"/>
    </row>
    <row r="8" spans="1:11" ht="7.5" customHeight="1" x14ac:dyDescent="0.35">
      <c r="A8" s="1346"/>
      <c r="B8" s="1383"/>
      <c r="C8" s="1315" t="s">
        <v>114</v>
      </c>
      <c r="D8" s="1315" t="s">
        <v>115</v>
      </c>
      <c r="E8" s="1383"/>
      <c r="F8" s="1315" t="s">
        <v>114</v>
      </c>
      <c r="G8" s="1315" t="s">
        <v>115</v>
      </c>
      <c r="H8" s="1383"/>
      <c r="I8" s="1315" t="s">
        <v>114</v>
      </c>
      <c r="J8" s="1315" t="s">
        <v>115</v>
      </c>
    </row>
    <row r="9" spans="1:11" ht="12.75" customHeight="1" x14ac:dyDescent="0.35">
      <c r="A9" s="1346"/>
      <c r="B9" s="1383"/>
      <c r="C9" s="1315"/>
      <c r="D9" s="1315"/>
      <c r="E9" s="1383"/>
      <c r="F9" s="1315"/>
      <c r="G9" s="1315"/>
      <c r="H9" s="1383"/>
      <c r="I9" s="1315"/>
      <c r="J9" s="1315"/>
    </row>
    <row r="10" spans="1:11" ht="16.5" customHeight="1" x14ac:dyDescent="0.35">
      <c r="A10" s="177" t="s">
        <v>705</v>
      </c>
      <c r="B10" s="125">
        <f t="shared" ref="B10:B15" si="0">C10+D10</f>
        <v>60</v>
      </c>
      <c r="C10" s="184">
        <f>C11</f>
        <v>3</v>
      </c>
      <c r="D10" s="184">
        <f>D11</f>
        <v>57</v>
      </c>
      <c r="E10" s="125">
        <f t="shared" ref="E10:E15" si="1">F10+G10</f>
        <v>172</v>
      </c>
      <c r="F10" s="184">
        <f>F11</f>
        <v>12</v>
      </c>
      <c r="G10" s="184">
        <f>G11</f>
        <v>160</v>
      </c>
      <c r="H10" s="125">
        <f t="shared" ref="H10:H15" si="2">I10+J10</f>
        <v>25</v>
      </c>
      <c r="I10" s="184">
        <f>I11</f>
        <v>0</v>
      </c>
      <c r="J10" s="184">
        <f>J11</f>
        <v>25</v>
      </c>
      <c r="K10" s="202"/>
    </row>
    <row r="11" spans="1:11" ht="16.5" customHeight="1" x14ac:dyDescent="0.35">
      <c r="A11" s="66" t="s">
        <v>728</v>
      </c>
      <c r="B11" s="125">
        <f t="shared" si="0"/>
        <v>60</v>
      </c>
      <c r="C11" s="67">
        <v>3</v>
      </c>
      <c r="D11" s="67">
        <v>57</v>
      </c>
      <c r="E11" s="125">
        <f t="shared" si="1"/>
        <v>172</v>
      </c>
      <c r="F11" s="67">
        <v>12</v>
      </c>
      <c r="G11" s="67">
        <v>160</v>
      </c>
      <c r="H11" s="125">
        <f t="shared" si="2"/>
        <v>25</v>
      </c>
      <c r="I11" s="67">
        <v>0</v>
      </c>
      <c r="J11" s="67">
        <v>25</v>
      </c>
      <c r="K11" s="202"/>
    </row>
    <row r="12" spans="1:11" ht="16.5" customHeight="1" x14ac:dyDescent="0.35">
      <c r="A12" s="177" t="s">
        <v>2556</v>
      </c>
      <c r="B12" s="125">
        <f t="shared" si="0"/>
        <v>39</v>
      </c>
      <c r="C12" s="184">
        <f>C13</f>
        <v>21</v>
      </c>
      <c r="D12" s="184">
        <f>D13</f>
        <v>18</v>
      </c>
      <c r="E12" s="125">
        <f t="shared" si="1"/>
        <v>149</v>
      </c>
      <c r="F12" s="184">
        <f>F13</f>
        <v>94</v>
      </c>
      <c r="G12" s="184">
        <f>G13</f>
        <v>55</v>
      </c>
      <c r="H12" s="125">
        <f t="shared" si="2"/>
        <v>4</v>
      </c>
      <c r="I12" s="184">
        <f>I13</f>
        <v>1</v>
      </c>
      <c r="J12" s="184">
        <f>J13</f>
        <v>3</v>
      </c>
      <c r="K12" s="202"/>
    </row>
    <row r="13" spans="1:11" ht="16.5" customHeight="1" x14ac:dyDescent="0.35">
      <c r="A13" s="66" t="s">
        <v>729</v>
      </c>
      <c r="B13" s="125">
        <f t="shared" si="0"/>
        <v>39</v>
      </c>
      <c r="C13" s="67">
        <v>21</v>
      </c>
      <c r="D13" s="67">
        <v>18</v>
      </c>
      <c r="E13" s="125">
        <f t="shared" si="1"/>
        <v>149</v>
      </c>
      <c r="F13" s="67">
        <v>94</v>
      </c>
      <c r="G13" s="67">
        <v>55</v>
      </c>
      <c r="H13" s="125">
        <f t="shared" si="2"/>
        <v>4</v>
      </c>
      <c r="I13" s="67">
        <v>1</v>
      </c>
      <c r="J13" s="67">
        <v>3</v>
      </c>
      <c r="K13" s="202"/>
    </row>
    <row r="14" spans="1:11" ht="16.5" customHeight="1" x14ac:dyDescent="0.35">
      <c r="A14" s="177" t="s">
        <v>706</v>
      </c>
      <c r="B14" s="125">
        <f t="shared" si="0"/>
        <v>22</v>
      </c>
      <c r="C14" s="184">
        <f>C15</f>
        <v>16</v>
      </c>
      <c r="D14" s="184">
        <f>D15</f>
        <v>6</v>
      </c>
      <c r="E14" s="125">
        <f t="shared" si="1"/>
        <v>31</v>
      </c>
      <c r="F14" s="184">
        <f>F15</f>
        <v>21</v>
      </c>
      <c r="G14" s="184">
        <f>G15</f>
        <v>10</v>
      </c>
      <c r="H14" s="125">
        <f t="shared" si="2"/>
        <v>0</v>
      </c>
      <c r="I14" s="184">
        <f>I15</f>
        <v>0</v>
      </c>
      <c r="J14" s="184">
        <f>J15</f>
        <v>0</v>
      </c>
      <c r="K14" s="202"/>
    </row>
    <row r="15" spans="1:11" ht="16.5" customHeight="1" x14ac:dyDescent="0.35">
      <c r="A15" s="66" t="s">
        <v>730</v>
      </c>
      <c r="B15" s="125">
        <f t="shared" si="0"/>
        <v>22</v>
      </c>
      <c r="C15" s="67">
        <v>16</v>
      </c>
      <c r="D15" s="67">
        <v>6</v>
      </c>
      <c r="E15" s="125">
        <f t="shared" si="1"/>
        <v>31</v>
      </c>
      <c r="F15" s="67">
        <v>21</v>
      </c>
      <c r="G15" s="67">
        <v>10</v>
      </c>
      <c r="H15" s="125">
        <f t="shared" si="2"/>
        <v>0</v>
      </c>
      <c r="I15" s="67">
        <v>0</v>
      </c>
      <c r="J15" s="67">
        <v>0</v>
      </c>
      <c r="K15" s="202"/>
    </row>
    <row r="16" spans="1:11" ht="16.5" customHeight="1" x14ac:dyDescent="0.35">
      <c r="A16" s="177" t="s">
        <v>704</v>
      </c>
      <c r="B16" s="125" t="s">
        <v>42</v>
      </c>
      <c r="C16" s="125" t="s">
        <v>42</v>
      </c>
      <c r="D16" s="125" t="s">
        <v>42</v>
      </c>
      <c r="E16" s="125" t="s">
        <v>42</v>
      </c>
      <c r="F16" s="125" t="s">
        <v>42</v>
      </c>
      <c r="G16" s="125" t="s">
        <v>42</v>
      </c>
      <c r="H16" s="125" t="s">
        <v>42</v>
      </c>
      <c r="I16" s="125" t="s">
        <v>42</v>
      </c>
      <c r="J16" s="125" t="s">
        <v>42</v>
      </c>
      <c r="K16" s="202"/>
    </row>
    <row r="17" spans="1:11" ht="16.5" customHeight="1" x14ac:dyDescent="0.35">
      <c r="A17" s="277" t="s">
        <v>731</v>
      </c>
      <c r="B17" s="125" t="s">
        <v>42</v>
      </c>
      <c r="C17" s="67" t="s">
        <v>42</v>
      </c>
      <c r="D17" s="67" t="s">
        <v>42</v>
      </c>
      <c r="E17" s="125" t="s">
        <v>42</v>
      </c>
      <c r="F17" s="67" t="s">
        <v>42</v>
      </c>
      <c r="G17" s="67" t="s">
        <v>42</v>
      </c>
      <c r="H17" s="125" t="s">
        <v>42</v>
      </c>
      <c r="I17" s="67" t="s">
        <v>42</v>
      </c>
      <c r="J17" s="67" t="s">
        <v>42</v>
      </c>
      <c r="K17" s="202"/>
    </row>
    <row r="18" spans="1:11" ht="16.5" customHeight="1" x14ac:dyDescent="0.35">
      <c r="A18" s="277" t="s">
        <v>732</v>
      </c>
      <c r="B18" s="125" t="s">
        <v>42</v>
      </c>
      <c r="C18" s="67" t="s">
        <v>42</v>
      </c>
      <c r="D18" s="67" t="s">
        <v>42</v>
      </c>
      <c r="E18" s="125" t="s">
        <v>42</v>
      </c>
      <c r="F18" s="67" t="s">
        <v>42</v>
      </c>
      <c r="G18" s="67" t="s">
        <v>42</v>
      </c>
      <c r="H18" s="125" t="s">
        <v>42</v>
      </c>
      <c r="I18" s="67" t="s">
        <v>42</v>
      </c>
      <c r="J18" s="67" t="s">
        <v>42</v>
      </c>
      <c r="K18" s="202"/>
    </row>
    <row r="19" spans="1:11" ht="16.5" customHeight="1" x14ac:dyDescent="0.35">
      <c r="A19" s="277"/>
      <c r="B19" s="125"/>
      <c r="C19" s="67"/>
      <c r="D19" s="67"/>
      <c r="E19" s="125"/>
      <c r="F19" s="67"/>
      <c r="G19" s="67"/>
      <c r="H19" s="125"/>
      <c r="I19" s="67"/>
      <c r="J19" s="67"/>
      <c r="K19" s="202"/>
    </row>
    <row r="20" spans="1:11" ht="16.5" customHeight="1" x14ac:dyDescent="0.35">
      <c r="A20" s="172" t="s">
        <v>2512</v>
      </c>
      <c r="B20" s="238" t="s">
        <v>733</v>
      </c>
      <c r="C20" s="278" t="s">
        <v>733</v>
      </c>
      <c r="D20" s="278" t="s">
        <v>733</v>
      </c>
      <c r="E20" s="125">
        <f>+F20+G20</f>
        <v>11163</v>
      </c>
      <c r="F20" s="184">
        <f>SUM(F21:F97)</f>
        <v>6201</v>
      </c>
      <c r="G20" s="184">
        <f>SUM(G21:G97)</f>
        <v>4962</v>
      </c>
      <c r="H20" s="238" t="s">
        <v>733</v>
      </c>
      <c r="I20" s="278" t="s">
        <v>733</v>
      </c>
      <c r="J20" s="278" t="s">
        <v>733</v>
      </c>
      <c r="K20" s="202"/>
    </row>
    <row r="21" spans="1:11" ht="16.5" customHeight="1" x14ac:dyDescent="0.35">
      <c r="A21" s="277" t="s">
        <v>2457</v>
      </c>
      <c r="B21" s="238" t="s">
        <v>733</v>
      </c>
      <c r="C21" s="240" t="s">
        <v>733</v>
      </c>
      <c r="D21" s="240" t="s">
        <v>733</v>
      </c>
      <c r="E21" s="125">
        <f t="shared" ref="E21:E68" si="3">F21+G21</f>
        <v>874</v>
      </c>
      <c r="F21" s="67">
        <v>251</v>
      </c>
      <c r="G21" s="67">
        <v>623</v>
      </c>
      <c r="H21" s="238" t="s">
        <v>733</v>
      </c>
      <c r="I21" s="240" t="s">
        <v>733</v>
      </c>
      <c r="J21" s="240" t="s">
        <v>733</v>
      </c>
      <c r="K21" s="202"/>
    </row>
    <row r="22" spans="1:11" ht="16.5" customHeight="1" x14ac:dyDescent="0.35">
      <c r="A22" s="277" t="s">
        <v>2458</v>
      </c>
      <c r="B22" s="238" t="s">
        <v>733</v>
      </c>
      <c r="C22" s="240" t="s">
        <v>733</v>
      </c>
      <c r="D22" s="240" t="s">
        <v>733</v>
      </c>
      <c r="E22" s="125">
        <f t="shared" si="3"/>
        <v>44</v>
      </c>
      <c r="F22" s="67">
        <v>38</v>
      </c>
      <c r="G22" s="67">
        <v>6</v>
      </c>
      <c r="H22" s="238" t="s">
        <v>733</v>
      </c>
      <c r="I22" s="240" t="s">
        <v>733</v>
      </c>
      <c r="J22" s="240" t="s">
        <v>733</v>
      </c>
      <c r="K22" s="202"/>
    </row>
    <row r="23" spans="1:11" ht="16.5" customHeight="1" x14ac:dyDescent="0.35">
      <c r="A23" s="277" t="s">
        <v>2459</v>
      </c>
      <c r="B23" s="238" t="s">
        <v>733</v>
      </c>
      <c r="C23" s="240" t="s">
        <v>733</v>
      </c>
      <c r="D23" s="240" t="s">
        <v>733</v>
      </c>
      <c r="E23" s="125">
        <f t="shared" si="3"/>
        <v>15</v>
      </c>
      <c r="F23" s="67">
        <v>15</v>
      </c>
      <c r="G23" s="67">
        <v>0</v>
      </c>
      <c r="H23" s="238" t="s">
        <v>733</v>
      </c>
      <c r="I23" s="240" t="s">
        <v>733</v>
      </c>
      <c r="J23" s="240" t="s">
        <v>733</v>
      </c>
      <c r="K23" s="202"/>
    </row>
    <row r="24" spans="1:11" ht="16.5" customHeight="1" x14ac:dyDescent="0.35">
      <c r="A24" s="277" t="s">
        <v>2460</v>
      </c>
      <c r="B24" s="238" t="s">
        <v>733</v>
      </c>
      <c r="C24" s="240" t="s">
        <v>733</v>
      </c>
      <c r="D24" s="240" t="s">
        <v>733</v>
      </c>
      <c r="E24" s="125">
        <f t="shared" si="3"/>
        <v>14</v>
      </c>
      <c r="F24" s="67">
        <v>14</v>
      </c>
      <c r="G24" s="67">
        <v>0</v>
      </c>
      <c r="H24" s="238" t="s">
        <v>733</v>
      </c>
      <c r="I24" s="240" t="s">
        <v>733</v>
      </c>
      <c r="J24" s="240" t="s">
        <v>733</v>
      </c>
      <c r="K24" s="202"/>
    </row>
    <row r="25" spans="1:11" ht="16.5" customHeight="1" x14ac:dyDescent="0.35">
      <c r="A25" s="277" t="s">
        <v>2461</v>
      </c>
      <c r="B25" s="238" t="s">
        <v>733</v>
      </c>
      <c r="C25" s="240" t="s">
        <v>733</v>
      </c>
      <c r="D25" s="240" t="s">
        <v>733</v>
      </c>
      <c r="E25" s="125">
        <f t="shared" si="3"/>
        <v>1</v>
      </c>
      <c r="F25" s="67">
        <v>1</v>
      </c>
      <c r="G25" s="67">
        <v>0</v>
      </c>
      <c r="H25" s="238" t="s">
        <v>733</v>
      </c>
      <c r="I25" s="240" t="s">
        <v>733</v>
      </c>
      <c r="J25" s="240" t="s">
        <v>733</v>
      </c>
      <c r="K25" s="202"/>
    </row>
    <row r="26" spans="1:11" ht="16.5" customHeight="1" x14ac:dyDescent="0.35">
      <c r="A26" s="277" t="s">
        <v>2462</v>
      </c>
      <c r="B26" s="238" t="s">
        <v>733</v>
      </c>
      <c r="C26" s="240" t="s">
        <v>733</v>
      </c>
      <c r="D26" s="240" t="s">
        <v>733</v>
      </c>
      <c r="E26" s="125">
        <f t="shared" si="3"/>
        <v>57</v>
      </c>
      <c r="F26" s="67">
        <v>16</v>
      </c>
      <c r="G26" s="67">
        <v>41</v>
      </c>
      <c r="H26" s="238" t="s">
        <v>733</v>
      </c>
      <c r="I26" s="240" t="s">
        <v>733</v>
      </c>
      <c r="J26" s="240" t="s">
        <v>733</v>
      </c>
      <c r="K26" s="202"/>
    </row>
    <row r="27" spans="1:11" ht="16.5" customHeight="1" x14ac:dyDescent="0.35">
      <c r="A27" s="277" t="s">
        <v>2463</v>
      </c>
      <c r="B27" s="238" t="s">
        <v>733</v>
      </c>
      <c r="C27" s="240" t="s">
        <v>733</v>
      </c>
      <c r="D27" s="240" t="s">
        <v>733</v>
      </c>
      <c r="E27" s="125">
        <f t="shared" si="3"/>
        <v>54</v>
      </c>
      <c r="F27" s="67">
        <v>31</v>
      </c>
      <c r="G27" s="67">
        <v>23</v>
      </c>
      <c r="H27" s="238" t="s">
        <v>733</v>
      </c>
      <c r="I27" s="240" t="s">
        <v>733</v>
      </c>
      <c r="J27" s="240" t="s">
        <v>733</v>
      </c>
      <c r="K27" s="202"/>
    </row>
    <row r="28" spans="1:11" ht="16.5" customHeight="1" x14ac:dyDescent="0.35">
      <c r="A28" s="277" t="s">
        <v>734</v>
      </c>
      <c r="B28" s="238" t="s">
        <v>733</v>
      </c>
      <c r="C28" s="240" t="s">
        <v>733</v>
      </c>
      <c r="D28" s="240" t="s">
        <v>733</v>
      </c>
      <c r="E28" s="125">
        <f t="shared" si="3"/>
        <v>132</v>
      </c>
      <c r="F28" s="67">
        <v>82</v>
      </c>
      <c r="G28" s="67">
        <v>50</v>
      </c>
      <c r="H28" s="238" t="s">
        <v>733</v>
      </c>
      <c r="I28" s="240" t="s">
        <v>733</v>
      </c>
      <c r="J28" s="240" t="s">
        <v>733</v>
      </c>
      <c r="K28" s="202"/>
    </row>
    <row r="29" spans="1:11" ht="16.5" customHeight="1" x14ac:dyDescent="0.35">
      <c r="A29" s="277" t="s">
        <v>2464</v>
      </c>
      <c r="B29" s="238" t="s">
        <v>733</v>
      </c>
      <c r="C29" s="240" t="s">
        <v>733</v>
      </c>
      <c r="D29" s="240" t="s">
        <v>733</v>
      </c>
      <c r="E29" s="125">
        <f t="shared" si="3"/>
        <v>46</v>
      </c>
      <c r="F29" s="67">
        <v>44</v>
      </c>
      <c r="G29" s="67">
        <v>2</v>
      </c>
      <c r="H29" s="238" t="s">
        <v>733</v>
      </c>
      <c r="I29" s="240" t="s">
        <v>733</v>
      </c>
      <c r="J29" s="240" t="s">
        <v>733</v>
      </c>
      <c r="K29" s="202"/>
    </row>
    <row r="30" spans="1:11" ht="16.5" customHeight="1" x14ac:dyDescent="0.35">
      <c r="A30" s="277" t="s">
        <v>2465</v>
      </c>
      <c r="B30" s="238" t="s">
        <v>733</v>
      </c>
      <c r="C30" s="240" t="s">
        <v>733</v>
      </c>
      <c r="D30" s="240" t="s">
        <v>733</v>
      </c>
      <c r="E30" s="125">
        <f t="shared" si="3"/>
        <v>45</v>
      </c>
      <c r="F30" s="67">
        <v>45</v>
      </c>
      <c r="G30" s="67">
        <v>0</v>
      </c>
      <c r="H30" s="238" t="s">
        <v>733</v>
      </c>
      <c r="I30" s="240" t="s">
        <v>733</v>
      </c>
      <c r="J30" s="240" t="s">
        <v>733</v>
      </c>
      <c r="K30" s="202"/>
    </row>
    <row r="31" spans="1:11" ht="16.5" customHeight="1" x14ac:dyDescent="0.35">
      <c r="A31" s="277" t="s">
        <v>2466</v>
      </c>
      <c r="B31" s="238" t="s">
        <v>733</v>
      </c>
      <c r="C31" s="240" t="s">
        <v>733</v>
      </c>
      <c r="D31" s="240" t="s">
        <v>733</v>
      </c>
      <c r="E31" s="125">
        <f t="shared" si="3"/>
        <v>59</v>
      </c>
      <c r="F31" s="67">
        <v>19</v>
      </c>
      <c r="G31" s="67">
        <v>40</v>
      </c>
      <c r="H31" s="238" t="s">
        <v>733</v>
      </c>
      <c r="I31" s="240" t="s">
        <v>733</v>
      </c>
      <c r="J31" s="240" t="s">
        <v>733</v>
      </c>
    </row>
    <row r="32" spans="1:11" ht="16.5" customHeight="1" x14ac:dyDescent="0.35">
      <c r="A32" s="277" t="s">
        <v>735</v>
      </c>
      <c r="B32" s="238" t="s">
        <v>733</v>
      </c>
      <c r="C32" s="240" t="s">
        <v>733</v>
      </c>
      <c r="D32" s="240" t="s">
        <v>733</v>
      </c>
      <c r="E32" s="125">
        <f t="shared" si="3"/>
        <v>50</v>
      </c>
      <c r="F32" s="67">
        <v>20</v>
      </c>
      <c r="G32" s="67">
        <v>30</v>
      </c>
      <c r="H32" s="238" t="s">
        <v>733</v>
      </c>
      <c r="I32" s="240" t="s">
        <v>733</v>
      </c>
      <c r="J32" s="240" t="s">
        <v>733</v>
      </c>
    </row>
    <row r="33" spans="1:10" ht="16.5" customHeight="1" x14ac:dyDescent="0.35">
      <c r="A33" s="277" t="s">
        <v>2467</v>
      </c>
      <c r="B33" s="238" t="s">
        <v>733</v>
      </c>
      <c r="C33" s="240" t="s">
        <v>733</v>
      </c>
      <c r="D33" s="240" t="s">
        <v>733</v>
      </c>
      <c r="E33" s="125">
        <f t="shared" si="3"/>
        <v>54</v>
      </c>
      <c r="F33" s="67">
        <v>26</v>
      </c>
      <c r="G33" s="67">
        <v>28</v>
      </c>
      <c r="H33" s="238" t="s">
        <v>733</v>
      </c>
      <c r="I33" s="240" t="s">
        <v>733</v>
      </c>
      <c r="J33" s="240" t="s">
        <v>733</v>
      </c>
    </row>
    <row r="34" spans="1:10" ht="16.5" customHeight="1" x14ac:dyDescent="0.35">
      <c r="A34" s="277" t="s">
        <v>736</v>
      </c>
      <c r="B34" s="238" t="s">
        <v>733</v>
      </c>
      <c r="C34" s="240" t="s">
        <v>733</v>
      </c>
      <c r="D34" s="240" t="s">
        <v>733</v>
      </c>
      <c r="E34" s="125">
        <f t="shared" si="3"/>
        <v>27</v>
      </c>
      <c r="F34" s="67">
        <v>8</v>
      </c>
      <c r="G34" s="67">
        <v>19</v>
      </c>
      <c r="H34" s="238" t="s">
        <v>733</v>
      </c>
      <c r="I34" s="240" t="s">
        <v>733</v>
      </c>
      <c r="J34" s="240" t="s">
        <v>733</v>
      </c>
    </row>
    <row r="35" spans="1:10" ht="16.5" customHeight="1" x14ac:dyDescent="0.35">
      <c r="A35" s="277" t="s">
        <v>2468</v>
      </c>
      <c r="B35" s="238" t="s">
        <v>733</v>
      </c>
      <c r="C35" s="240" t="s">
        <v>733</v>
      </c>
      <c r="D35" s="240" t="s">
        <v>733</v>
      </c>
      <c r="E35" s="125">
        <f t="shared" si="3"/>
        <v>42</v>
      </c>
      <c r="F35" s="67">
        <v>21</v>
      </c>
      <c r="G35" s="67">
        <v>21</v>
      </c>
      <c r="H35" s="238" t="s">
        <v>733</v>
      </c>
      <c r="I35" s="240" t="s">
        <v>733</v>
      </c>
      <c r="J35" s="240" t="s">
        <v>733</v>
      </c>
    </row>
    <row r="36" spans="1:10" ht="16.5" customHeight="1" x14ac:dyDescent="0.35">
      <c r="A36" s="277" t="s">
        <v>737</v>
      </c>
      <c r="B36" s="238" t="s">
        <v>733</v>
      </c>
      <c r="C36" s="240" t="s">
        <v>733</v>
      </c>
      <c r="D36" s="240" t="s">
        <v>733</v>
      </c>
      <c r="E36" s="125">
        <f t="shared" si="3"/>
        <v>51</v>
      </c>
      <c r="F36" s="67">
        <v>23</v>
      </c>
      <c r="G36" s="67">
        <v>28</v>
      </c>
      <c r="H36" s="238" t="s">
        <v>733</v>
      </c>
      <c r="I36" s="240" t="s">
        <v>733</v>
      </c>
      <c r="J36" s="240" t="s">
        <v>733</v>
      </c>
    </row>
    <row r="37" spans="1:10" ht="16.5" customHeight="1" x14ac:dyDescent="0.35">
      <c r="A37" s="277" t="s">
        <v>2469</v>
      </c>
      <c r="B37" s="238" t="s">
        <v>733</v>
      </c>
      <c r="C37" s="240" t="s">
        <v>733</v>
      </c>
      <c r="D37" s="240" t="s">
        <v>733</v>
      </c>
      <c r="E37" s="125">
        <f t="shared" si="3"/>
        <v>57</v>
      </c>
      <c r="F37" s="67">
        <v>29</v>
      </c>
      <c r="G37" s="67">
        <v>28</v>
      </c>
      <c r="H37" s="238" t="s">
        <v>733</v>
      </c>
      <c r="I37" s="240" t="s">
        <v>733</v>
      </c>
      <c r="J37" s="240" t="s">
        <v>733</v>
      </c>
    </row>
    <row r="38" spans="1:10" ht="16.5" customHeight="1" x14ac:dyDescent="0.35">
      <c r="A38" s="277" t="s">
        <v>738</v>
      </c>
      <c r="B38" s="238" t="s">
        <v>733</v>
      </c>
      <c r="C38" s="240" t="s">
        <v>733</v>
      </c>
      <c r="D38" s="240" t="s">
        <v>733</v>
      </c>
      <c r="E38" s="125">
        <f t="shared" si="3"/>
        <v>1</v>
      </c>
      <c r="F38" s="67">
        <v>1</v>
      </c>
      <c r="G38" s="67">
        <v>0</v>
      </c>
      <c r="H38" s="238" t="s">
        <v>733</v>
      </c>
      <c r="I38" s="240" t="s">
        <v>733</v>
      </c>
      <c r="J38" s="240" t="s">
        <v>733</v>
      </c>
    </row>
    <row r="39" spans="1:10" ht="16.5" customHeight="1" x14ac:dyDescent="0.35">
      <c r="A39" s="277" t="s">
        <v>2470</v>
      </c>
      <c r="B39" s="238" t="s">
        <v>733</v>
      </c>
      <c r="C39" s="240" t="s">
        <v>733</v>
      </c>
      <c r="D39" s="240" t="s">
        <v>733</v>
      </c>
      <c r="E39" s="125">
        <f t="shared" si="3"/>
        <v>262</v>
      </c>
      <c r="F39" s="67">
        <v>185</v>
      </c>
      <c r="G39" s="67">
        <v>77</v>
      </c>
      <c r="H39" s="238" t="s">
        <v>733</v>
      </c>
      <c r="I39" s="240" t="s">
        <v>733</v>
      </c>
      <c r="J39" s="240" t="s">
        <v>733</v>
      </c>
    </row>
    <row r="40" spans="1:10" ht="16.5" customHeight="1" x14ac:dyDescent="0.35">
      <c r="A40" s="277" t="s">
        <v>2471</v>
      </c>
      <c r="B40" s="238" t="s">
        <v>733</v>
      </c>
      <c r="C40" s="240" t="s">
        <v>733</v>
      </c>
      <c r="D40" s="240" t="s">
        <v>733</v>
      </c>
      <c r="E40" s="125">
        <f t="shared" si="3"/>
        <v>83</v>
      </c>
      <c r="F40" s="67">
        <v>68</v>
      </c>
      <c r="G40" s="67">
        <v>15</v>
      </c>
      <c r="H40" s="238" t="s">
        <v>733</v>
      </c>
      <c r="I40" s="240" t="s">
        <v>733</v>
      </c>
      <c r="J40" s="240" t="s">
        <v>733</v>
      </c>
    </row>
    <row r="41" spans="1:10" ht="16.5" customHeight="1" x14ac:dyDescent="0.35">
      <c r="A41" s="277" t="s">
        <v>2472</v>
      </c>
      <c r="B41" s="238" t="s">
        <v>733</v>
      </c>
      <c r="C41" s="240" t="s">
        <v>733</v>
      </c>
      <c r="D41" s="240" t="s">
        <v>733</v>
      </c>
      <c r="E41" s="125">
        <f t="shared" si="3"/>
        <v>33</v>
      </c>
      <c r="F41" s="67">
        <v>21</v>
      </c>
      <c r="G41" s="67">
        <v>12</v>
      </c>
      <c r="H41" s="238" t="s">
        <v>733</v>
      </c>
      <c r="I41" s="240" t="s">
        <v>733</v>
      </c>
      <c r="J41" s="240" t="s">
        <v>733</v>
      </c>
    </row>
    <row r="42" spans="1:10" ht="16.5" customHeight="1" x14ac:dyDescent="0.35">
      <c r="A42" s="277" t="s">
        <v>2473</v>
      </c>
      <c r="B42" s="238"/>
      <c r="C42" s="240"/>
      <c r="D42" s="240"/>
      <c r="E42" s="125">
        <f t="shared" si="3"/>
        <v>37</v>
      </c>
      <c r="F42" s="67">
        <v>17</v>
      </c>
      <c r="G42" s="67">
        <v>20</v>
      </c>
      <c r="H42" s="238"/>
      <c r="I42" s="240"/>
      <c r="J42" s="240"/>
    </row>
    <row r="43" spans="1:10" ht="16.5" customHeight="1" x14ac:dyDescent="0.35">
      <c r="A43" s="277" t="s">
        <v>739</v>
      </c>
      <c r="B43" s="238" t="s">
        <v>733</v>
      </c>
      <c r="C43" s="240" t="s">
        <v>733</v>
      </c>
      <c r="D43" s="240" t="s">
        <v>733</v>
      </c>
      <c r="E43" s="125">
        <f t="shared" si="3"/>
        <v>178</v>
      </c>
      <c r="F43" s="67">
        <v>72</v>
      </c>
      <c r="G43" s="67">
        <v>106</v>
      </c>
      <c r="H43" s="238" t="s">
        <v>733</v>
      </c>
      <c r="I43" s="240" t="s">
        <v>733</v>
      </c>
      <c r="J43" s="240" t="s">
        <v>733</v>
      </c>
    </row>
    <row r="44" spans="1:10" ht="16.5" customHeight="1" x14ac:dyDescent="0.35">
      <c r="A44" s="277" t="s">
        <v>740</v>
      </c>
      <c r="B44" s="238" t="s">
        <v>733</v>
      </c>
      <c r="C44" s="240" t="s">
        <v>733</v>
      </c>
      <c r="D44" s="240" t="s">
        <v>733</v>
      </c>
      <c r="E44" s="125">
        <f t="shared" si="3"/>
        <v>45</v>
      </c>
      <c r="F44" s="67">
        <v>24</v>
      </c>
      <c r="G44" s="67">
        <v>21</v>
      </c>
      <c r="H44" s="238" t="s">
        <v>733</v>
      </c>
      <c r="I44" s="240" t="s">
        <v>733</v>
      </c>
      <c r="J44" s="240" t="s">
        <v>733</v>
      </c>
    </row>
    <row r="45" spans="1:10" ht="16.5" customHeight="1" x14ac:dyDescent="0.35">
      <c r="A45" s="277" t="s">
        <v>741</v>
      </c>
      <c r="B45" s="238" t="s">
        <v>733</v>
      </c>
      <c r="C45" s="240" t="s">
        <v>733</v>
      </c>
      <c r="D45" s="240" t="s">
        <v>733</v>
      </c>
      <c r="E45" s="125">
        <f t="shared" si="3"/>
        <v>12</v>
      </c>
      <c r="F45" s="67">
        <v>2</v>
      </c>
      <c r="G45" s="67">
        <v>10</v>
      </c>
      <c r="H45" s="238" t="s">
        <v>733</v>
      </c>
      <c r="I45" s="240" t="s">
        <v>733</v>
      </c>
      <c r="J45" s="240" t="s">
        <v>733</v>
      </c>
    </row>
    <row r="46" spans="1:10" ht="16.5" customHeight="1" x14ac:dyDescent="0.35">
      <c r="A46" s="277" t="s">
        <v>2474</v>
      </c>
      <c r="B46" s="238" t="s">
        <v>733</v>
      </c>
      <c r="C46" s="240" t="s">
        <v>733</v>
      </c>
      <c r="D46" s="240" t="s">
        <v>733</v>
      </c>
      <c r="E46" s="125">
        <f t="shared" si="3"/>
        <v>153</v>
      </c>
      <c r="F46" s="67">
        <v>32</v>
      </c>
      <c r="G46" s="67">
        <v>121</v>
      </c>
      <c r="H46" s="238" t="s">
        <v>733</v>
      </c>
      <c r="I46" s="240" t="s">
        <v>733</v>
      </c>
      <c r="J46" s="240" t="s">
        <v>733</v>
      </c>
    </row>
    <row r="47" spans="1:10" ht="16.5" customHeight="1" x14ac:dyDescent="0.35">
      <c r="A47" s="277" t="s">
        <v>2475</v>
      </c>
      <c r="B47" s="238" t="s">
        <v>733</v>
      </c>
      <c r="C47" s="240" t="s">
        <v>733</v>
      </c>
      <c r="D47" s="240" t="s">
        <v>733</v>
      </c>
      <c r="E47" s="125">
        <f t="shared" si="3"/>
        <v>120</v>
      </c>
      <c r="F47" s="67">
        <v>83</v>
      </c>
      <c r="G47" s="67">
        <v>37</v>
      </c>
      <c r="H47" s="238" t="s">
        <v>733</v>
      </c>
      <c r="I47" s="240" t="s">
        <v>733</v>
      </c>
      <c r="J47" s="240" t="s">
        <v>733</v>
      </c>
    </row>
    <row r="48" spans="1:10" ht="16.5" customHeight="1" x14ac:dyDescent="0.35">
      <c r="A48" s="277" t="s">
        <v>2476</v>
      </c>
      <c r="B48" s="238" t="s">
        <v>733</v>
      </c>
      <c r="C48" s="240" t="s">
        <v>733</v>
      </c>
      <c r="D48" s="240" t="s">
        <v>733</v>
      </c>
      <c r="E48" s="125">
        <f t="shared" si="3"/>
        <v>400</v>
      </c>
      <c r="F48" s="67">
        <v>142</v>
      </c>
      <c r="G48" s="67">
        <v>258</v>
      </c>
      <c r="H48" s="238" t="s">
        <v>733</v>
      </c>
      <c r="I48" s="240" t="s">
        <v>733</v>
      </c>
      <c r="J48" s="240" t="s">
        <v>733</v>
      </c>
    </row>
    <row r="49" spans="1:10" ht="16.5" customHeight="1" x14ac:dyDescent="0.35">
      <c r="A49" s="277" t="s">
        <v>2477</v>
      </c>
      <c r="B49" s="238" t="s">
        <v>733</v>
      </c>
      <c r="C49" s="240"/>
      <c r="D49" s="240"/>
      <c r="E49" s="125">
        <f t="shared" si="3"/>
        <v>11</v>
      </c>
      <c r="F49" s="67">
        <v>10</v>
      </c>
      <c r="G49" s="67">
        <v>1</v>
      </c>
      <c r="H49" s="238"/>
      <c r="I49" s="240"/>
      <c r="J49" s="240"/>
    </row>
    <row r="50" spans="1:10" ht="16.5" customHeight="1" x14ac:dyDescent="0.35">
      <c r="A50" s="277" t="s">
        <v>2478</v>
      </c>
      <c r="B50" s="238" t="s">
        <v>733</v>
      </c>
      <c r="C50" s="240" t="s">
        <v>733</v>
      </c>
      <c r="D50" s="240" t="s">
        <v>733</v>
      </c>
      <c r="E50" s="125">
        <f t="shared" si="3"/>
        <v>263</v>
      </c>
      <c r="F50" s="67">
        <v>247</v>
      </c>
      <c r="G50" s="67">
        <v>16</v>
      </c>
      <c r="H50" s="238" t="s">
        <v>733</v>
      </c>
      <c r="I50" s="240" t="s">
        <v>733</v>
      </c>
      <c r="J50" s="240" t="s">
        <v>733</v>
      </c>
    </row>
    <row r="51" spans="1:10" ht="16.5" customHeight="1" x14ac:dyDescent="0.35">
      <c r="A51" s="277" t="s">
        <v>742</v>
      </c>
      <c r="B51" s="238" t="s">
        <v>733</v>
      </c>
      <c r="C51" s="240" t="s">
        <v>733</v>
      </c>
      <c r="D51" s="240" t="s">
        <v>733</v>
      </c>
      <c r="E51" s="125">
        <f t="shared" si="3"/>
        <v>831</v>
      </c>
      <c r="F51" s="67">
        <v>803</v>
      </c>
      <c r="G51" s="67">
        <v>28</v>
      </c>
      <c r="H51" s="238" t="s">
        <v>733</v>
      </c>
      <c r="I51" s="240" t="s">
        <v>733</v>
      </c>
      <c r="J51" s="240" t="s">
        <v>733</v>
      </c>
    </row>
    <row r="52" spans="1:10" ht="16.5" customHeight="1" x14ac:dyDescent="0.35">
      <c r="A52" s="277" t="s">
        <v>743</v>
      </c>
      <c r="B52" s="238" t="s">
        <v>733</v>
      </c>
      <c r="C52" s="240" t="s">
        <v>733</v>
      </c>
      <c r="D52" s="240" t="s">
        <v>733</v>
      </c>
      <c r="E52" s="125">
        <f t="shared" si="3"/>
        <v>56</v>
      </c>
      <c r="F52" s="144">
        <v>33</v>
      </c>
      <c r="G52" s="144">
        <v>23</v>
      </c>
      <c r="H52" s="238" t="s">
        <v>733</v>
      </c>
      <c r="I52" s="240" t="s">
        <v>733</v>
      </c>
      <c r="J52" s="240" t="s">
        <v>733</v>
      </c>
    </row>
    <row r="53" spans="1:10" ht="16.5" customHeight="1" x14ac:dyDescent="0.35">
      <c r="A53" s="277" t="s">
        <v>1977</v>
      </c>
      <c r="B53" s="238" t="s">
        <v>733</v>
      </c>
      <c r="C53" s="240" t="s">
        <v>733</v>
      </c>
      <c r="D53" s="240" t="s">
        <v>733</v>
      </c>
      <c r="E53" s="125">
        <f t="shared" si="3"/>
        <v>52</v>
      </c>
      <c r="F53" s="144">
        <v>25</v>
      </c>
      <c r="G53" s="144">
        <v>27</v>
      </c>
      <c r="H53" s="238" t="s">
        <v>733</v>
      </c>
      <c r="I53" s="240" t="s">
        <v>733</v>
      </c>
      <c r="J53" s="240" t="s">
        <v>733</v>
      </c>
    </row>
    <row r="54" spans="1:10" ht="16.5" customHeight="1" x14ac:dyDescent="0.35">
      <c r="A54" s="277" t="s">
        <v>2479</v>
      </c>
      <c r="B54" s="238" t="s">
        <v>733</v>
      </c>
      <c r="C54" s="240" t="s">
        <v>733</v>
      </c>
      <c r="D54" s="240" t="s">
        <v>733</v>
      </c>
      <c r="E54" s="125">
        <f t="shared" si="3"/>
        <v>125</v>
      </c>
      <c r="F54" s="144">
        <v>45</v>
      </c>
      <c r="G54" s="144">
        <v>80</v>
      </c>
      <c r="H54" s="238" t="s">
        <v>733</v>
      </c>
      <c r="I54" s="240" t="s">
        <v>733</v>
      </c>
      <c r="J54" s="240" t="s">
        <v>733</v>
      </c>
    </row>
    <row r="55" spans="1:10" ht="16.5" customHeight="1" x14ac:dyDescent="0.35">
      <c r="A55" s="277" t="s">
        <v>2480</v>
      </c>
      <c r="B55" s="238" t="s">
        <v>733</v>
      </c>
      <c r="C55" s="240" t="s">
        <v>733</v>
      </c>
      <c r="D55" s="240" t="s">
        <v>733</v>
      </c>
      <c r="E55" s="125">
        <f t="shared" si="3"/>
        <v>49</v>
      </c>
      <c r="F55" s="144">
        <v>14</v>
      </c>
      <c r="G55" s="144">
        <v>35</v>
      </c>
      <c r="H55" s="238" t="s">
        <v>733</v>
      </c>
      <c r="I55" s="240" t="s">
        <v>733</v>
      </c>
      <c r="J55" s="240" t="s">
        <v>733</v>
      </c>
    </row>
    <row r="56" spans="1:10" ht="16.5" customHeight="1" x14ac:dyDescent="0.35">
      <c r="A56" s="277" t="s">
        <v>2481</v>
      </c>
      <c r="B56" s="238" t="s">
        <v>733</v>
      </c>
      <c r="C56" s="240" t="s">
        <v>733</v>
      </c>
      <c r="D56" s="240" t="s">
        <v>733</v>
      </c>
      <c r="E56" s="125">
        <f t="shared" si="3"/>
        <v>66</v>
      </c>
      <c r="F56" s="144">
        <v>19</v>
      </c>
      <c r="G56" s="144">
        <v>47</v>
      </c>
      <c r="H56" s="238" t="s">
        <v>733</v>
      </c>
      <c r="I56" s="240" t="s">
        <v>733</v>
      </c>
      <c r="J56" s="240" t="s">
        <v>733</v>
      </c>
    </row>
    <row r="57" spans="1:10" ht="16.5" customHeight="1" x14ac:dyDescent="0.35">
      <c r="A57" s="277" t="s">
        <v>2482</v>
      </c>
      <c r="B57" s="238" t="s">
        <v>733</v>
      </c>
      <c r="C57" s="240" t="s">
        <v>733</v>
      </c>
      <c r="D57" s="240" t="s">
        <v>733</v>
      </c>
      <c r="E57" s="125">
        <f t="shared" si="3"/>
        <v>87</v>
      </c>
      <c r="F57" s="144">
        <v>30</v>
      </c>
      <c r="G57" s="144">
        <v>57</v>
      </c>
      <c r="H57" s="238" t="s">
        <v>733</v>
      </c>
      <c r="I57" s="240" t="s">
        <v>733</v>
      </c>
      <c r="J57" s="240" t="s">
        <v>733</v>
      </c>
    </row>
    <row r="58" spans="1:10" ht="16.5" customHeight="1" x14ac:dyDescent="0.35">
      <c r="A58" s="277" t="s">
        <v>2483</v>
      </c>
      <c r="B58" s="238" t="s">
        <v>733</v>
      </c>
      <c r="C58" s="240" t="s">
        <v>733</v>
      </c>
      <c r="D58" s="240" t="s">
        <v>733</v>
      </c>
      <c r="E58" s="125">
        <f t="shared" si="3"/>
        <v>21</v>
      </c>
      <c r="F58" s="144">
        <v>9</v>
      </c>
      <c r="G58" s="144">
        <v>12</v>
      </c>
      <c r="H58" s="238" t="s">
        <v>733</v>
      </c>
      <c r="I58" s="240" t="s">
        <v>733</v>
      </c>
      <c r="J58" s="240" t="s">
        <v>733</v>
      </c>
    </row>
    <row r="59" spans="1:10" ht="16.5" customHeight="1" x14ac:dyDescent="0.35">
      <c r="A59" s="277" t="s">
        <v>2484</v>
      </c>
      <c r="B59" s="238" t="s">
        <v>733</v>
      </c>
      <c r="C59" s="240" t="s">
        <v>733</v>
      </c>
      <c r="D59" s="240" t="s">
        <v>733</v>
      </c>
      <c r="E59" s="125">
        <f t="shared" si="3"/>
        <v>573</v>
      </c>
      <c r="F59" s="144">
        <v>137</v>
      </c>
      <c r="G59" s="144">
        <v>436</v>
      </c>
      <c r="H59" s="238" t="s">
        <v>733</v>
      </c>
      <c r="I59" s="240" t="s">
        <v>733</v>
      </c>
      <c r="J59" s="240" t="s">
        <v>733</v>
      </c>
    </row>
    <row r="60" spans="1:10" ht="16.5" customHeight="1" x14ac:dyDescent="0.35">
      <c r="A60" s="277" t="s">
        <v>2485</v>
      </c>
      <c r="B60" s="238" t="s">
        <v>733</v>
      </c>
      <c r="C60" s="240" t="s">
        <v>733</v>
      </c>
      <c r="D60" s="240" t="s">
        <v>733</v>
      </c>
      <c r="E60" s="125">
        <f t="shared" si="3"/>
        <v>34</v>
      </c>
      <c r="F60" s="144">
        <v>19</v>
      </c>
      <c r="G60" s="144">
        <v>15</v>
      </c>
      <c r="H60" s="238" t="s">
        <v>733</v>
      </c>
      <c r="I60" s="240" t="s">
        <v>733</v>
      </c>
      <c r="J60" s="240" t="s">
        <v>733</v>
      </c>
    </row>
    <row r="61" spans="1:10" ht="16.5" customHeight="1" x14ac:dyDescent="0.35">
      <c r="A61" s="277" t="s">
        <v>2486</v>
      </c>
      <c r="B61" s="238" t="s">
        <v>733</v>
      </c>
      <c r="C61" s="240" t="s">
        <v>733</v>
      </c>
      <c r="D61" s="240" t="s">
        <v>733</v>
      </c>
      <c r="E61" s="125">
        <f t="shared" si="3"/>
        <v>68</v>
      </c>
      <c r="F61" s="144">
        <v>23</v>
      </c>
      <c r="G61" s="144">
        <v>45</v>
      </c>
      <c r="H61" s="238" t="s">
        <v>733</v>
      </c>
      <c r="I61" s="240" t="s">
        <v>733</v>
      </c>
      <c r="J61" s="240" t="s">
        <v>733</v>
      </c>
    </row>
    <row r="62" spans="1:10" ht="16.5" customHeight="1" x14ac:dyDescent="0.35">
      <c r="A62" s="277" t="s">
        <v>2487</v>
      </c>
      <c r="B62" s="238" t="s">
        <v>733</v>
      </c>
      <c r="C62" s="240" t="s">
        <v>733</v>
      </c>
      <c r="D62" s="240" t="s">
        <v>733</v>
      </c>
      <c r="E62" s="125">
        <f t="shared" si="3"/>
        <v>159</v>
      </c>
      <c r="F62" s="144">
        <v>153</v>
      </c>
      <c r="G62" s="144">
        <v>6</v>
      </c>
      <c r="H62" s="238" t="s">
        <v>733</v>
      </c>
      <c r="I62" s="240" t="s">
        <v>733</v>
      </c>
      <c r="J62" s="240" t="s">
        <v>733</v>
      </c>
    </row>
    <row r="63" spans="1:10" ht="16.5" customHeight="1" x14ac:dyDescent="0.35">
      <c r="A63" s="277" t="s">
        <v>744</v>
      </c>
      <c r="B63" s="238" t="s">
        <v>733</v>
      </c>
      <c r="C63" s="240" t="s">
        <v>733</v>
      </c>
      <c r="D63" s="240" t="s">
        <v>733</v>
      </c>
      <c r="E63" s="125">
        <f t="shared" si="3"/>
        <v>69</v>
      </c>
      <c r="F63" s="144">
        <v>53</v>
      </c>
      <c r="G63" s="144">
        <v>16</v>
      </c>
      <c r="H63" s="238" t="s">
        <v>733</v>
      </c>
      <c r="I63" s="240" t="s">
        <v>733</v>
      </c>
      <c r="J63" s="240" t="s">
        <v>733</v>
      </c>
    </row>
    <row r="64" spans="1:10" ht="16.5" customHeight="1" x14ac:dyDescent="0.35">
      <c r="A64" s="277" t="s">
        <v>2488</v>
      </c>
      <c r="B64" s="238" t="s">
        <v>733</v>
      </c>
      <c r="C64" s="240" t="s">
        <v>733</v>
      </c>
      <c r="D64" s="240" t="s">
        <v>733</v>
      </c>
      <c r="E64" s="125">
        <f t="shared" si="3"/>
        <v>4</v>
      </c>
      <c r="F64" s="144">
        <v>4</v>
      </c>
      <c r="G64" s="144">
        <v>0</v>
      </c>
      <c r="H64" s="238" t="s">
        <v>733</v>
      </c>
      <c r="I64" s="240" t="s">
        <v>733</v>
      </c>
      <c r="J64" s="240" t="s">
        <v>733</v>
      </c>
    </row>
    <row r="65" spans="1:11" ht="16.5" customHeight="1" x14ac:dyDescent="0.35">
      <c r="A65" s="277" t="s">
        <v>2489</v>
      </c>
      <c r="B65" s="238" t="s">
        <v>733</v>
      </c>
      <c r="C65" s="240" t="s">
        <v>733</v>
      </c>
      <c r="D65" s="240" t="s">
        <v>733</v>
      </c>
      <c r="E65" s="125">
        <f t="shared" si="3"/>
        <v>491</v>
      </c>
      <c r="F65" s="144">
        <v>273</v>
      </c>
      <c r="G65" s="144">
        <v>218</v>
      </c>
      <c r="H65" s="238" t="s">
        <v>733</v>
      </c>
      <c r="I65" s="240" t="s">
        <v>733</v>
      </c>
      <c r="J65" s="240" t="s">
        <v>733</v>
      </c>
    </row>
    <row r="66" spans="1:11" ht="16.5" customHeight="1" x14ac:dyDescent="0.35">
      <c r="A66" s="277" t="s">
        <v>2490</v>
      </c>
      <c r="B66" s="238" t="s">
        <v>733</v>
      </c>
      <c r="C66" s="240" t="s">
        <v>733</v>
      </c>
      <c r="D66" s="240" t="s">
        <v>733</v>
      </c>
      <c r="E66" s="125">
        <f t="shared" si="3"/>
        <v>46</v>
      </c>
      <c r="F66" s="144">
        <v>20</v>
      </c>
      <c r="G66" s="144">
        <v>26</v>
      </c>
      <c r="H66" s="238" t="s">
        <v>733</v>
      </c>
      <c r="I66" s="240" t="s">
        <v>733</v>
      </c>
      <c r="J66" s="240" t="s">
        <v>733</v>
      </c>
    </row>
    <row r="67" spans="1:11" ht="16.5" customHeight="1" x14ac:dyDescent="0.35">
      <c r="A67" s="277" t="s">
        <v>2491</v>
      </c>
      <c r="B67" s="238" t="s">
        <v>733</v>
      </c>
      <c r="C67" s="240" t="s">
        <v>733</v>
      </c>
      <c r="D67" s="240" t="s">
        <v>733</v>
      </c>
      <c r="E67" s="125">
        <f t="shared" si="3"/>
        <v>32</v>
      </c>
      <c r="F67" s="144">
        <v>15</v>
      </c>
      <c r="G67" s="144">
        <v>17</v>
      </c>
      <c r="H67" s="238" t="s">
        <v>733</v>
      </c>
      <c r="I67" s="240" t="s">
        <v>733</v>
      </c>
      <c r="J67" s="240" t="s">
        <v>733</v>
      </c>
    </row>
    <row r="68" spans="1:11" ht="16.5" customHeight="1" x14ac:dyDescent="0.35">
      <c r="A68" s="277" t="s">
        <v>2492</v>
      </c>
      <c r="B68" s="238" t="s">
        <v>733</v>
      </c>
      <c r="C68" s="240" t="s">
        <v>733</v>
      </c>
      <c r="D68" s="240" t="s">
        <v>733</v>
      </c>
      <c r="E68" s="125">
        <f t="shared" si="3"/>
        <v>24</v>
      </c>
      <c r="F68" s="144">
        <v>13</v>
      </c>
      <c r="G68" s="144">
        <v>11</v>
      </c>
      <c r="H68" s="238" t="s">
        <v>733</v>
      </c>
      <c r="I68" s="240"/>
      <c r="J68" s="240"/>
    </row>
    <row r="69" spans="1:11" ht="16.5" customHeight="1" x14ac:dyDescent="0.35">
      <c r="A69" s="277" t="s">
        <v>2493</v>
      </c>
      <c r="B69" s="238" t="s">
        <v>733</v>
      </c>
      <c r="C69" s="240" t="s">
        <v>733</v>
      </c>
      <c r="D69" s="240" t="s">
        <v>733</v>
      </c>
      <c r="E69" s="125">
        <f t="shared" ref="E69:E85" si="4">F69+G69</f>
        <v>139</v>
      </c>
      <c r="F69" s="144">
        <v>131</v>
      </c>
      <c r="G69" s="144">
        <v>8</v>
      </c>
      <c r="H69" s="238" t="s">
        <v>733</v>
      </c>
      <c r="I69" s="240" t="s">
        <v>733</v>
      </c>
      <c r="J69" s="240" t="s">
        <v>733</v>
      </c>
    </row>
    <row r="70" spans="1:11" ht="16.5" customHeight="1" x14ac:dyDescent="0.35">
      <c r="A70" s="277" t="s">
        <v>745</v>
      </c>
      <c r="B70" s="238" t="s">
        <v>733</v>
      </c>
      <c r="C70" s="240" t="s">
        <v>733</v>
      </c>
      <c r="D70" s="240" t="s">
        <v>733</v>
      </c>
      <c r="E70" s="125">
        <f t="shared" si="4"/>
        <v>142</v>
      </c>
      <c r="F70" s="144">
        <v>142</v>
      </c>
      <c r="G70" s="144">
        <v>0</v>
      </c>
      <c r="H70" s="238" t="s">
        <v>733</v>
      </c>
      <c r="I70" s="240" t="s">
        <v>733</v>
      </c>
      <c r="J70" s="240" t="s">
        <v>733</v>
      </c>
    </row>
    <row r="71" spans="1:11" ht="16.5" customHeight="1" x14ac:dyDescent="0.35">
      <c r="A71" s="277" t="s">
        <v>746</v>
      </c>
      <c r="B71" s="238" t="s">
        <v>733</v>
      </c>
      <c r="C71" s="279" t="s">
        <v>733</v>
      </c>
      <c r="D71" s="279" t="s">
        <v>733</v>
      </c>
      <c r="E71" s="125">
        <f t="shared" si="4"/>
        <v>296</v>
      </c>
      <c r="F71" s="280">
        <v>118</v>
      </c>
      <c r="G71" s="280">
        <v>178</v>
      </c>
      <c r="H71" s="238" t="s">
        <v>733</v>
      </c>
      <c r="I71" s="279" t="s">
        <v>733</v>
      </c>
      <c r="J71" s="279" t="s">
        <v>733</v>
      </c>
    </row>
    <row r="72" spans="1:11" ht="19.5" customHeight="1" x14ac:dyDescent="0.35">
      <c r="A72" s="277" t="s">
        <v>2494</v>
      </c>
      <c r="B72" s="238" t="s">
        <v>733</v>
      </c>
      <c r="C72" s="279" t="s">
        <v>733</v>
      </c>
      <c r="D72" s="279" t="s">
        <v>733</v>
      </c>
      <c r="E72" s="125">
        <f t="shared" si="4"/>
        <v>26</v>
      </c>
      <c r="F72" s="281">
        <v>25</v>
      </c>
      <c r="G72" s="282">
        <v>1</v>
      </c>
      <c r="H72" s="238" t="s">
        <v>733</v>
      </c>
      <c r="I72" s="279" t="s">
        <v>733</v>
      </c>
      <c r="J72" s="279" t="s">
        <v>733</v>
      </c>
    </row>
    <row r="73" spans="1:11" ht="18" customHeight="1" x14ac:dyDescent="0.35">
      <c r="A73" s="277" t="s">
        <v>2495</v>
      </c>
      <c r="B73" s="238" t="s">
        <v>733</v>
      </c>
      <c r="C73" s="279" t="s">
        <v>733</v>
      </c>
      <c r="D73" s="279" t="s">
        <v>733</v>
      </c>
      <c r="E73" s="125">
        <f t="shared" si="4"/>
        <v>21</v>
      </c>
      <c r="F73" s="144">
        <v>21</v>
      </c>
      <c r="G73" s="144">
        <v>0</v>
      </c>
      <c r="H73" s="238" t="s">
        <v>733</v>
      </c>
      <c r="I73" s="279" t="s">
        <v>733</v>
      </c>
      <c r="J73" s="279" t="s">
        <v>733</v>
      </c>
    </row>
    <row r="74" spans="1:11" ht="17.25" customHeight="1" x14ac:dyDescent="0.35">
      <c r="A74" s="277" t="s">
        <v>747</v>
      </c>
      <c r="B74" s="238" t="s">
        <v>733</v>
      </c>
      <c r="C74" s="279" t="s">
        <v>733</v>
      </c>
      <c r="D74" s="279" t="s">
        <v>733</v>
      </c>
      <c r="E74" s="125">
        <f t="shared" si="4"/>
        <v>87</v>
      </c>
      <c r="F74" s="144">
        <v>44</v>
      </c>
      <c r="G74" s="144">
        <v>43</v>
      </c>
      <c r="H74" s="238" t="s">
        <v>733</v>
      </c>
      <c r="I74" s="279" t="s">
        <v>733</v>
      </c>
      <c r="J74" s="279" t="s">
        <v>733</v>
      </c>
    </row>
    <row r="75" spans="1:11" ht="17.25" customHeight="1" x14ac:dyDescent="0.35">
      <c r="A75" s="277" t="s">
        <v>2496</v>
      </c>
      <c r="B75" s="238" t="s">
        <v>733</v>
      </c>
      <c r="C75" s="279" t="s">
        <v>733</v>
      </c>
      <c r="D75" s="279" t="s">
        <v>733</v>
      </c>
      <c r="E75" s="125">
        <f t="shared" si="4"/>
        <v>133</v>
      </c>
      <c r="F75" s="188">
        <v>60</v>
      </c>
      <c r="G75" s="144">
        <v>73</v>
      </c>
      <c r="H75" s="238" t="s">
        <v>733</v>
      </c>
      <c r="I75" s="279" t="s">
        <v>733</v>
      </c>
      <c r="J75" s="279" t="s">
        <v>733</v>
      </c>
    </row>
    <row r="76" spans="1:11" ht="17.25" customHeight="1" x14ac:dyDescent="0.35">
      <c r="A76" s="277" t="s">
        <v>2497</v>
      </c>
      <c r="B76" s="238" t="s">
        <v>733</v>
      </c>
      <c r="C76" s="279" t="s">
        <v>733</v>
      </c>
      <c r="D76" s="279" t="s">
        <v>733</v>
      </c>
      <c r="E76" s="125">
        <f t="shared" si="4"/>
        <v>80</v>
      </c>
      <c r="F76" s="144">
        <v>14</v>
      </c>
      <c r="G76" s="144">
        <v>66</v>
      </c>
      <c r="H76" s="238" t="s">
        <v>733</v>
      </c>
      <c r="I76" s="279" t="s">
        <v>733</v>
      </c>
      <c r="J76" s="279" t="s">
        <v>733</v>
      </c>
    </row>
    <row r="77" spans="1:11" ht="16.5" customHeight="1" x14ac:dyDescent="0.35">
      <c r="A77" s="277" t="s">
        <v>748</v>
      </c>
      <c r="B77" s="238" t="s">
        <v>733</v>
      </c>
      <c r="C77" s="1078" t="s">
        <v>733</v>
      </c>
      <c r="D77" s="1078" t="s">
        <v>733</v>
      </c>
      <c r="E77" s="125">
        <f t="shared" si="4"/>
        <v>1385</v>
      </c>
      <c r="F77" s="67">
        <v>701</v>
      </c>
      <c r="G77" s="67">
        <v>684</v>
      </c>
      <c r="H77" s="238" t="s">
        <v>733</v>
      </c>
      <c r="I77" s="1078" t="s">
        <v>733</v>
      </c>
      <c r="J77" s="1078" t="s">
        <v>733</v>
      </c>
      <c r="K77" s="202"/>
    </row>
    <row r="78" spans="1:11" ht="16.5" customHeight="1" x14ac:dyDescent="0.35">
      <c r="A78" s="277" t="s">
        <v>749</v>
      </c>
      <c r="B78" s="238" t="s">
        <v>733</v>
      </c>
      <c r="C78" s="1078" t="s">
        <v>733</v>
      </c>
      <c r="D78" s="1078" t="s">
        <v>733</v>
      </c>
      <c r="E78" s="125">
        <f t="shared" si="4"/>
        <v>545</v>
      </c>
      <c r="F78" s="67">
        <v>245</v>
      </c>
      <c r="G78" s="67">
        <v>300</v>
      </c>
      <c r="H78" s="238" t="s">
        <v>733</v>
      </c>
      <c r="I78" s="1078" t="s">
        <v>733</v>
      </c>
      <c r="J78" s="1078" t="s">
        <v>733</v>
      </c>
      <c r="K78" s="202"/>
    </row>
    <row r="79" spans="1:11" ht="16.5" customHeight="1" x14ac:dyDescent="0.35">
      <c r="A79" s="277" t="s">
        <v>2498</v>
      </c>
      <c r="B79" s="238" t="s">
        <v>733</v>
      </c>
      <c r="C79" s="1078" t="s">
        <v>733</v>
      </c>
      <c r="D79" s="1078" t="s">
        <v>733</v>
      </c>
      <c r="E79" s="125">
        <f t="shared" si="4"/>
        <v>295</v>
      </c>
      <c r="F79" s="67">
        <v>203</v>
      </c>
      <c r="G79" s="67">
        <v>92</v>
      </c>
      <c r="H79" s="238" t="s">
        <v>733</v>
      </c>
      <c r="I79" s="1078" t="s">
        <v>733</v>
      </c>
      <c r="J79" s="1078" t="s">
        <v>733</v>
      </c>
      <c r="K79" s="202"/>
    </row>
    <row r="80" spans="1:11" ht="16.5" customHeight="1" x14ac:dyDescent="0.35">
      <c r="A80" s="277" t="s">
        <v>2499</v>
      </c>
      <c r="B80" s="238" t="s">
        <v>733</v>
      </c>
      <c r="C80" s="1078" t="s">
        <v>733</v>
      </c>
      <c r="D80" s="1078" t="s">
        <v>733</v>
      </c>
      <c r="E80" s="125">
        <f t="shared" si="4"/>
        <v>42</v>
      </c>
      <c r="F80" s="67">
        <v>21</v>
      </c>
      <c r="G80" s="67">
        <v>21</v>
      </c>
      <c r="H80" s="238" t="s">
        <v>733</v>
      </c>
      <c r="I80" s="1078" t="s">
        <v>733</v>
      </c>
      <c r="J80" s="1078" t="s">
        <v>733</v>
      </c>
      <c r="K80" s="202"/>
    </row>
    <row r="81" spans="1:11" ht="16.5" customHeight="1" x14ac:dyDescent="0.35">
      <c r="A81" s="277" t="s">
        <v>2500</v>
      </c>
      <c r="B81" s="238" t="s">
        <v>733</v>
      </c>
      <c r="C81" s="1078" t="s">
        <v>733</v>
      </c>
      <c r="D81" s="1078" t="s">
        <v>733</v>
      </c>
      <c r="E81" s="125">
        <f t="shared" si="4"/>
        <v>446</v>
      </c>
      <c r="F81" s="67">
        <v>187</v>
      </c>
      <c r="G81" s="67">
        <v>259</v>
      </c>
      <c r="H81" s="238" t="s">
        <v>733</v>
      </c>
      <c r="I81" s="1078" t="s">
        <v>733</v>
      </c>
      <c r="J81" s="1078" t="s">
        <v>733</v>
      </c>
      <c r="K81" s="202"/>
    </row>
    <row r="82" spans="1:11" ht="16.5" customHeight="1" x14ac:dyDescent="0.35">
      <c r="A82" s="277" t="s">
        <v>2501</v>
      </c>
      <c r="B82" s="238" t="s">
        <v>733</v>
      </c>
      <c r="C82" s="1078" t="s">
        <v>733</v>
      </c>
      <c r="D82" s="1078" t="s">
        <v>733</v>
      </c>
      <c r="E82" s="125">
        <f t="shared" si="4"/>
        <v>43</v>
      </c>
      <c r="F82" s="67">
        <v>40</v>
      </c>
      <c r="G82" s="67">
        <v>3</v>
      </c>
      <c r="H82" s="238" t="s">
        <v>733</v>
      </c>
      <c r="I82" s="1078" t="s">
        <v>733</v>
      </c>
      <c r="J82" s="1078" t="s">
        <v>733</v>
      </c>
      <c r="K82" s="202"/>
    </row>
    <row r="83" spans="1:11" ht="16.5" customHeight="1" x14ac:dyDescent="0.35">
      <c r="A83" s="277" t="s">
        <v>750</v>
      </c>
      <c r="B83" s="238" t="s">
        <v>733</v>
      </c>
      <c r="C83" s="1078" t="s">
        <v>733</v>
      </c>
      <c r="D83" s="1078" t="s">
        <v>733</v>
      </c>
      <c r="E83" s="125">
        <f t="shared" si="4"/>
        <v>231</v>
      </c>
      <c r="F83" s="67">
        <v>209</v>
      </c>
      <c r="G83" s="67">
        <v>22</v>
      </c>
      <c r="H83" s="238" t="s">
        <v>733</v>
      </c>
      <c r="I83" s="1078" t="s">
        <v>733</v>
      </c>
      <c r="J83" s="1078" t="s">
        <v>733</v>
      </c>
      <c r="K83" s="202"/>
    </row>
    <row r="84" spans="1:11" ht="16.5" customHeight="1" x14ac:dyDescent="0.35">
      <c r="A84" s="277" t="s">
        <v>751</v>
      </c>
      <c r="B84" s="238" t="s">
        <v>733</v>
      </c>
      <c r="C84" s="1078" t="s">
        <v>733</v>
      </c>
      <c r="D84" s="1078" t="s">
        <v>733</v>
      </c>
      <c r="E84" s="125">
        <f t="shared" si="4"/>
        <v>191</v>
      </c>
      <c r="F84" s="67">
        <v>131</v>
      </c>
      <c r="G84" s="67">
        <v>60</v>
      </c>
      <c r="H84" s="238" t="s">
        <v>733</v>
      </c>
      <c r="I84" s="1078" t="s">
        <v>733</v>
      </c>
      <c r="J84" s="1078" t="s">
        <v>733</v>
      </c>
      <c r="K84" s="202"/>
    </row>
    <row r="85" spans="1:11" ht="16.5" customHeight="1" x14ac:dyDescent="0.35">
      <c r="A85" s="277" t="s">
        <v>1978</v>
      </c>
      <c r="B85" s="238" t="s">
        <v>733</v>
      </c>
      <c r="C85" s="1078" t="s">
        <v>733</v>
      </c>
      <c r="D85" s="1078" t="s">
        <v>733</v>
      </c>
      <c r="E85" s="125">
        <f t="shared" si="4"/>
        <v>6</v>
      </c>
      <c r="F85" s="67">
        <v>4</v>
      </c>
      <c r="G85" s="67">
        <v>2</v>
      </c>
      <c r="H85" s="238" t="s">
        <v>733</v>
      </c>
      <c r="I85" s="1078" t="s">
        <v>733</v>
      </c>
      <c r="J85" s="1078" t="s">
        <v>733</v>
      </c>
      <c r="K85" s="202"/>
    </row>
    <row r="86" spans="1:11" ht="16.5" customHeight="1" x14ac:dyDescent="0.35">
      <c r="A86" s="277" t="s">
        <v>2502</v>
      </c>
      <c r="B86" s="238" t="s">
        <v>733</v>
      </c>
      <c r="C86" s="1078" t="s">
        <v>733</v>
      </c>
      <c r="D86" s="1078" t="s">
        <v>733</v>
      </c>
      <c r="E86" s="125">
        <f t="shared" ref="E86:E97" si="5">F86+G86</f>
        <v>39</v>
      </c>
      <c r="F86" s="67">
        <v>4</v>
      </c>
      <c r="G86" s="67">
        <v>35</v>
      </c>
      <c r="H86" s="238" t="s">
        <v>733</v>
      </c>
      <c r="I86" s="1078" t="s">
        <v>733</v>
      </c>
      <c r="J86" s="1078" t="s">
        <v>733</v>
      </c>
      <c r="K86" s="202"/>
    </row>
    <row r="87" spans="1:11" ht="16.5" customHeight="1" x14ac:dyDescent="0.35">
      <c r="A87" s="277" t="s">
        <v>2503</v>
      </c>
      <c r="B87" s="238" t="s">
        <v>733</v>
      </c>
      <c r="C87" s="1078" t="s">
        <v>733</v>
      </c>
      <c r="D87" s="1078" t="s">
        <v>733</v>
      </c>
      <c r="E87" s="125">
        <f t="shared" si="5"/>
        <v>45</v>
      </c>
      <c r="F87" s="67">
        <v>9</v>
      </c>
      <c r="G87" s="67">
        <v>36</v>
      </c>
      <c r="H87" s="238" t="s">
        <v>733</v>
      </c>
      <c r="I87" s="1078" t="s">
        <v>733</v>
      </c>
      <c r="J87" s="1078" t="s">
        <v>733</v>
      </c>
      <c r="K87" s="202"/>
    </row>
    <row r="88" spans="1:11" ht="16.5" customHeight="1" x14ac:dyDescent="0.35">
      <c r="A88" s="277" t="s">
        <v>2504</v>
      </c>
      <c r="B88" s="238" t="s">
        <v>733</v>
      </c>
      <c r="C88" s="1078" t="s">
        <v>733</v>
      </c>
      <c r="D88" s="1078" t="s">
        <v>733</v>
      </c>
      <c r="E88" s="125">
        <f t="shared" si="5"/>
        <v>16</v>
      </c>
      <c r="F88" s="67">
        <v>11</v>
      </c>
      <c r="G88" s="67">
        <v>5</v>
      </c>
      <c r="H88" s="238" t="s">
        <v>733</v>
      </c>
      <c r="I88" s="1078" t="s">
        <v>733</v>
      </c>
      <c r="J88" s="1078" t="s">
        <v>733</v>
      </c>
      <c r="K88" s="202"/>
    </row>
    <row r="89" spans="1:11" ht="16.5" customHeight="1" x14ac:dyDescent="0.35">
      <c r="A89" s="277" t="s">
        <v>1979</v>
      </c>
      <c r="B89" s="238" t="s">
        <v>733</v>
      </c>
      <c r="C89" s="1078" t="s">
        <v>733</v>
      </c>
      <c r="D89" s="1078" t="s">
        <v>733</v>
      </c>
      <c r="E89" s="125">
        <f t="shared" si="5"/>
        <v>7</v>
      </c>
      <c r="F89" s="67">
        <v>7</v>
      </c>
      <c r="G89" s="67">
        <v>0</v>
      </c>
      <c r="H89" s="238" t="s">
        <v>733</v>
      </c>
      <c r="I89" s="1078" t="s">
        <v>733</v>
      </c>
      <c r="J89" s="1078" t="s">
        <v>733</v>
      </c>
      <c r="K89" s="202"/>
    </row>
    <row r="90" spans="1:11" ht="16.5" customHeight="1" x14ac:dyDescent="0.35">
      <c r="A90" s="277" t="s">
        <v>2505</v>
      </c>
      <c r="B90" s="238" t="s">
        <v>733</v>
      </c>
      <c r="C90" s="1078" t="s">
        <v>733</v>
      </c>
      <c r="D90" s="1078" t="s">
        <v>733</v>
      </c>
      <c r="E90" s="125">
        <f t="shared" si="5"/>
        <v>280</v>
      </c>
      <c r="F90" s="67">
        <v>125</v>
      </c>
      <c r="G90" s="67">
        <v>155</v>
      </c>
      <c r="H90" s="238" t="s">
        <v>733</v>
      </c>
      <c r="I90" s="1078" t="s">
        <v>733</v>
      </c>
      <c r="J90" s="1078" t="s">
        <v>733</v>
      </c>
      <c r="K90" s="202"/>
    </row>
    <row r="91" spans="1:11" ht="16.5" customHeight="1" x14ac:dyDescent="0.35">
      <c r="A91" s="277" t="s">
        <v>2506</v>
      </c>
      <c r="B91" s="238" t="s">
        <v>733</v>
      </c>
      <c r="C91" s="1078" t="s">
        <v>733</v>
      </c>
      <c r="D91" s="1078" t="s">
        <v>733</v>
      </c>
      <c r="E91" s="125">
        <f t="shared" si="5"/>
        <v>12</v>
      </c>
      <c r="F91" s="67">
        <v>8</v>
      </c>
      <c r="G91" s="67">
        <v>4</v>
      </c>
      <c r="H91" s="238" t="s">
        <v>733</v>
      </c>
      <c r="I91" s="1078" t="s">
        <v>733</v>
      </c>
      <c r="J91" s="1078" t="s">
        <v>733</v>
      </c>
      <c r="K91" s="202"/>
    </row>
    <row r="92" spans="1:11" ht="16.5" customHeight="1" x14ac:dyDescent="0.35">
      <c r="A92" s="277" t="s">
        <v>2507</v>
      </c>
      <c r="B92" s="238" t="s">
        <v>733</v>
      </c>
      <c r="C92" s="1078" t="s">
        <v>733</v>
      </c>
      <c r="D92" s="1078" t="s">
        <v>733</v>
      </c>
      <c r="E92" s="125">
        <f t="shared" si="5"/>
        <v>332</v>
      </c>
      <c r="F92" s="67">
        <v>279</v>
      </c>
      <c r="G92" s="67">
        <v>53</v>
      </c>
      <c r="H92" s="238" t="s">
        <v>733</v>
      </c>
      <c r="I92" s="1078" t="s">
        <v>733</v>
      </c>
      <c r="J92" s="1078" t="s">
        <v>733</v>
      </c>
      <c r="K92" s="202"/>
    </row>
    <row r="93" spans="1:11" ht="16.5" customHeight="1" x14ac:dyDescent="0.35">
      <c r="A93" s="277" t="s">
        <v>2508</v>
      </c>
      <c r="B93" s="238" t="s">
        <v>733</v>
      </c>
      <c r="C93" s="1078" t="s">
        <v>733</v>
      </c>
      <c r="D93" s="1078" t="s">
        <v>733</v>
      </c>
      <c r="E93" s="125">
        <f t="shared" si="5"/>
        <v>46</v>
      </c>
      <c r="F93" s="67">
        <v>28</v>
      </c>
      <c r="G93" s="67">
        <v>18</v>
      </c>
      <c r="H93" s="238" t="s">
        <v>733</v>
      </c>
      <c r="I93" s="1078" t="s">
        <v>733</v>
      </c>
      <c r="J93" s="1078" t="s">
        <v>733</v>
      </c>
      <c r="K93" s="202"/>
    </row>
    <row r="94" spans="1:11" ht="16.5" customHeight="1" x14ac:dyDescent="0.35">
      <c r="A94" s="277" t="s">
        <v>2509</v>
      </c>
      <c r="B94" s="238" t="s">
        <v>733</v>
      </c>
      <c r="C94" s="1078" t="s">
        <v>733</v>
      </c>
      <c r="D94" s="1078" t="s">
        <v>733</v>
      </c>
      <c r="E94" s="125">
        <f t="shared" si="5"/>
        <v>18</v>
      </c>
      <c r="F94" s="67">
        <v>18</v>
      </c>
      <c r="G94" s="67">
        <v>0</v>
      </c>
      <c r="H94" s="238" t="s">
        <v>733</v>
      </c>
      <c r="I94" s="1078" t="s">
        <v>733</v>
      </c>
      <c r="J94" s="1078" t="s">
        <v>733</v>
      </c>
      <c r="K94" s="202"/>
    </row>
    <row r="95" spans="1:11" ht="16.5" customHeight="1" x14ac:dyDescent="0.35">
      <c r="A95" s="277" t="s">
        <v>2510</v>
      </c>
      <c r="B95" s="238" t="s">
        <v>733</v>
      </c>
      <c r="C95" s="1078" t="s">
        <v>733</v>
      </c>
      <c r="D95" s="1078" t="s">
        <v>733</v>
      </c>
      <c r="E95" s="125">
        <f t="shared" si="5"/>
        <v>127</v>
      </c>
      <c r="F95" s="67">
        <v>43</v>
      </c>
      <c r="G95" s="67">
        <v>84</v>
      </c>
      <c r="H95" s="238" t="s">
        <v>733</v>
      </c>
      <c r="I95" s="1078" t="s">
        <v>733</v>
      </c>
      <c r="J95" s="1078" t="s">
        <v>733</v>
      </c>
      <c r="K95" s="202"/>
    </row>
    <row r="96" spans="1:11" ht="16.5" customHeight="1" x14ac:dyDescent="0.35">
      <c r="A96" s="277" t="s">
        <v>752</v>
      </c>
      <c r="B96" s="238" t="s">
        <v>733</v>
      </c>
      <c r="C96" s="1078" t="s">
        <v>733</v>
      </c>
      <c r="D96" s="1078" t="s">
        <v>733</v>
      </c>
      <c r="E96" s="125">
        <f t="shared" si="5"/>
        <v>70</v>
      </c>
      <c r="F96" s="67">
        <v>68</v>
      </c>
      <c r="G96" s="67">
        <v>2</v>
      </c>
      <c r="H96" s="238" t="s">
        <v>733</v>
      </c>
      <c r="I96" s="1078" t="s">
        <v>733</v>
      </c>
      <c r="J96" s="1078" t="s">
        <v>733</v>
      </c>
      <c r="K96" s="202"/>
    </row>
    <row r="97" spans="1:11" ht="16.5" customHeight="1" x14ac:dyDescent="0.35">
      <c r="A97" s="1088" t="s">
        <v>753</v>
      </c>
      <c r="B97" s="238" t="s">
        <v>733</v>
      </c>
      <c r="C97" s="1078" t="s">
        <v>733</v>
      </c>
      <c r="D97" s="1078" t="s">
        <v>733</v>
      </c>
      <c r="E97" s="125">
        <f t="shared" si="5"/>
        <v>56</v>
      </c>
      <c r="F97" s="67">
        <v>30</v>
      </c>
      <c r="G97" s="67">
        <v>26</v>
      </c>
      <c r="H97" s="238" t="s">
        <v>733</v>
      </c>
      <c r="I97" s="1078" t="s">
        <v>733</v>
      </c>
      <c r="J97" s="1078" t="s">
        <v>733</v>
      </c>
      <c r="K97" s="202"/>
    </row>
    <row r="98" spans="1:11" ht="27.75" customHeight="1" x14ac:dyDescent="0.35">
      <c r="A98" s="68" t="s">
        <v>754</v>
      </c>
    </row>
    <row r="99" spans="1:11" ht="12.75" customHeight="1" x14ac:dyDescent="0.35">
      <c r="A99" s="68" t="s">
        <v>2541</v>
      </c>
    </row>
    <row r="100" spans="1:11" ht="12.75" customHeight="1" x14ac:dyDescent="0.35">
      <c r="A100" s="68" t="s">
        <v>2540</v>
      </c>
    </row>
    <row r="101" spans="1:11" ht="12.75" customHeight="1" x14ac:dyDescent="0.35">
      <c r="A101" s="68"/>
    </row>
    <row r="102" spans="1:11" x14ac:dyDescent="0.35">
      <c r="A102" s="68"/>
    </row>
    <row r="110" spans="1:11" ht="12.75" customHeight="1" x14ac:dyDescent="0.35">
      <c r="A110" s="97"/>
      <c r="B110" s="199"/>
      <c r="C110" s="200"/>
    </row>
    <row r="111" spans="1:11" ht="12.75" customHeight="1" x14ac:dyDescent="0.35">
      <c r="A111" s="97"/>
      <c r="B111" s="199"/>
      <c r="C111" s="200"/>
    </row>
    <row r="112" spans="1:11" ht="12.75" customHeight="1" x14ac:dyDescent="0.35">
      <c r="A112" s="97"/>
      <c r="B112" s="199"/>
      <c r="C112" s="200"/>
    </row>
    <row r="113" spans="1:3" ht="12.75" customHeight="1" x14ac:dyDescent="0.35">
      <c r="A113" s="97"/>
      <c r="B113" s="199"/>
      <c r="C113" s="200"/>
    </row>
    <row r="114" spans="1:3" ht="12.75" customHeight="1" x14ac:dyDescent="0.35">
      <c r="A114" s="97"/>
      <c r="B114" s="199"/>
      <c r="C114" s="200"/>
    </row>
    <row r="115" spans="1:3" ht="12.75" customHeight="1" x14ac:dyDescent="0.35">
      <c r="A115" s="97"/>
      <c r="B115" s="199"/>
      <c r="C115" s="200"/>
    </row>
    <row r="116" spans="1:3" ht="12.75" customHeight="1" x14ac:dyDescent="0.35">
      <c r="A116" s="97"/>
      <c r="B116" s="199"/>
      <c r="C116" s="200"/>
    </row>
    <row r="117" spans="1:3" ht="12.75" customHeight="1" x14ac:dyDescent="0.35">
      <c r="A117" s="97"/>
      <c r="B117" s="199"/>
      <c r="C117" s="200"/>
    </row>
    <row r="118" spans="1:3" ht="12.75" customHeight="1" x14ac:dyDescent="0.35">
      <c r="A118" s="97"/>
      <c r="B118" s="199"/>
      <c r="C118" s="200"/>
    </row>
    <row r="119" spans="1:3" ht="12.75" customHeight="1" x14ac:dyDescent="0.35">
      <c r="A119" s="97"/>
      <c r="B119" s="199"/>
      <c r="C119" s="200"/>
    </row>
    <row r="120" spans="1:3" ht="12.75" customHeight="1" x14ac:dyDescent="0.35">
      <c r="A120" s="97"/>
      <c r="B120" s="199"/>
      <c r="C120" s="200"/>
    </row>
    <row r="121" spans="1:3" ht="12.75" customHeight="1" x14ac:dyDescent="0.35">
      <c r="A121" s="97"/>
      <c r="B121" s="199"/>
      <c r="C121" s="200"/>
    </row>
    <row r="122" spans="1:3" ht="12.75" customHeight="1" x14ac:dyDescent="0.35">
      <c r="A122" s="97"/>
      <c r="B122" s="199"/>
      <c r="C122" s="200"/>
    </row>
    <row r="123" spans="1:3" ht="12.75" customHeight="1" x14ac:dyDescent="0.35">
      <c r="A123" s="97"/>
      <c r="B123" s="199"/>
      <c r="C123" s="200"/>
    </row>
    <row r="124" spans="1:3" ht="12.75" customHeight="1" x14ac:dyDescent="0.35">
      <c r="A124" s="97"/>
      <c r="B124" s="199"/>
      <c r="C124" s="200"/>
    </row>
    <row r="125" spans="1:3" ht="12.75" customHeight="1" x14ac:dyDescent="0.35">
      <c r="A125" s="97"/>
      <c r="B125" s="199"/>
      <c r="C125" s="200"/>
    </row>
    <row r="126" spans="1:3" ht="12.75" customHeight="1" x14ac:dyDescent="0.35">
      <c r="A126" s="97"/>
      <c r="B126" s="199"/>
      <c r="C126" s="200"/>
    </row>
    <row r="127" spans="1:3" ht="12.75" customHeight="1" x14ac:dyDescent="0.35">
      <c r="A127" s="97"/>
      <c r="B127" s="199"/>
      <c r="C127" s="200"/>
    </row>
    <row r="128" spans="1:3" ht="12.75" customHeight="1" x14ac:dyDescent="0.35">
      <c r="A128" s="97"/>
      <c r="B128" s="199"/>
      <c r="C128" s="200"/>
    </row>
    <row r="129" spans="1:3" ht="12.75" customHeight="1" x14ac:dyDescent="0.35">
      <c r="A129" s="97"/>
      <c r="B129" s="199"/>
      <c r="C129" s="200"/>
    </row>
    <row r="130" spans="1:3" ht="12.75" customHeight="1" x14ac:dyDescent="0.35">
      <c r="A130" s="97"/>
      <c r="B130" s="199"/>
      <c r="C130" s="200"/>
    </row>
    <row r="131" spans="1:3" ht="12.75" customHeight="1" x14ac:dyDescent="0.35">
      <c r="A131" s="97"/>
      <c r="B131" s="199"/>
      <c r="C131" s="200"/>
    </row>
    <row r="132" spans="1:3" ht="12.75" customHeight="1" x14ac:dyDescent="0.35">
      <c r="A132" s="97"/>
      <c r="B132" s="199"/>
      <c r="C132" s="200"/>
    </row>
    <row r="133" spans="1:3" ht="12.75" customHeight="1" x14ac:dyDescent="0.35">
      <c r="A133" s="97"/>
      <c r="B133" s="199"/>
      <c r="C133" s="200"/>
    </row>
    <row r="134" spans="1:3" ht="12.75" customHeight="1" x14ac:dyDescent="0.35">
      <c r="A134" s="97"/>
      <c r="B134" s="199"/>
      <c r="C134" s="200"/>
    </row>
    <row r="135" spans="1:3" ht="12.75" customHeight="1" x14ac:dyDescent="0.35">
      <c r="A135" s="97"/>
      <c r="B135" s="199"/>
      <c r="C135" s="200"/>
    </row>
    <row r="136" spans="1:3" ht="12.75" customHeight="1" x14ac:dyDescent="0.35">
      <c r="A136" s="97"/>
      <c r="B136" s="199"/>
      <c r="C136" s="200"/>
    </row>
    <row r="137" spans="1:3" ht="12.75" customHeight="1" x14ac:dyDescent="0.35">
      <c r="A137" s="97"/>
      <c r="B137" s="199"/>
      <c r="C137" s="200"/>
    </row>
    <row r="138" spans="1:3" ht="12.75" customHeight="1" x14ac:dyDescent="0.35">
      <c r="A138" s="97"/>
      <c r="B138" s="199"/>
      <c r="C138" s="200"/>
    </row>
    <row r="139" spans="1:3" ht="12.75" customHeight="1" x14ac:dyDescent="0.35">
      <c r="A139" s="97"/>
      <c r="B139" s="199"/>
      <c r="C139" s="200"/>
    </row>
    <row r="140" spans="1:3" ht="12.75" customHeight="1" x14ac:dyDescent="0.35">
      <c r="A140" s="97"/>
      <c r="B140" s="199"/>
      <c r="C140" s="200"/>
    </row>
    <row r="141" spans="1:3" ht="12.75" customHeight="1" x14ac:dyDescent="0.35">
      <c r="A141" s="97"/>
      <c r="B141" s="199"/>
      <c r="C141" s="200"/>
    </row>
    <row r="142" spans="1:3" ht="12.75" customHeight="1" x14ac:dyDescent="0.35">
      <c r="A142" s="97"/>
      <c r="B142" s="199"/>
      <c r="C142" s="200"/>
    </row>
    <row r="143" spans="1:3" ht="12.75" customHeight="1" x14ac:dyDescent="0.35">
      <c r="A143" s="97"/>
      <c r="B143" s="199"/>
      <c r="C143" s="200"/>
    </row>
    <row r="144" spans="1:3" ht="12.75" customHeight="1" x14ac:dyDescent="0.35">
      <c r="A144" s="97"/>
      <c r="B144" s="199"/>
      <c r="C144" s="200"/>
    </row>
    <row r="145" spans="1:3" ht="12.75" customHeight="1" x14ac:dyDescent="0.35">
      <c r="A145" s="97"/>
      <c r="B145" s="199"/>
      <c r="C145" s="200"/>
    </row>
    <row r="146" spans="1:3" ht="12.75" customHeight="1" x14ac:dyDescent="0.35">
      <c r="A146" s="97"/>
      <c r="B146" s="199"/>
      <c r="C146" s="200"/>
    </row>
    <row r="147" spans="1:3" ht="12.75" customHeight="1" x14ac:dyDescent="0.35">
      <c r="A147" s="97"/>
      <c r="B147" s="199"/>
      <c r="C147" s="200"/>
    </row>
    <row r="148" spans="1:3" ht="12.75" customHeight="1" x14ac:dyDescent="0.35">
      <c r="A148" s="97"/>
      <c r="B148" s="199"/>
      <c r="C148" s="200"/>
    </row>
    <row r="149" spans="1:3" ht="12.75" customHeight="1" x14ac:dyDescent="0.35">
      <c r="A149" s="97"/>
      <c r="B149" s="199"/>
      <c r="C149" s="200"/>
    </row>
    <row r="150" spans="1:3" ht="12.75" customHeight="1" x14ac:dyDescent="0.35">
      <c r="A150" s="97"/>
      <c r="B150" s="200"/>
      <c r="C150" s="200"/>
    </row>
    <row r="151" spans="1:3" ht="12.75" customHeight="1" x14ac:dyDescent="0.35">
      <c r="A151" s="97"/>
      <c r="B151" s="200"/>
      <c r="C151" s="200"/>
    </row>
    <row r="152" spans="1:3" ht="12.75" customHeight="1" x14ac:dyDescent="0.35">
      <c r="A152" s="97"/>
      <c r="B152" s="200"/>
      <c r="C152" s="200"/>
    </row>
    <row r="153" spans="1:3" ht="12.75" customHeight="1" x14ac:dyDescent="0.35">
      <c r="A153" s="97"/>
      <c r="B153" s="200"/>
      <c r="C153" s="200"/>
    </row>
    <row r="154" spans="1:3" ht="12.75" customHeight="1" x14ac:dyDescent="0.35">
      <c r="A154" s="97"/>
      <c r="B154" s="200"/>
      <c r="C154" s="200"/>
    </row>
    <row r="155" spans="1:3" ht="12.75" customHeight="1" x14ac:dyDescent="0.35">
      <c r="A155" s="97"/>
      <c r="B155" s="200"/>
      <c r="C155" s="200"/>
    </row>
    <row r="156" spans="1:3" ht="12.75" customHeight="1" x14ac:dyDescent="0.35">
      <c r="A156" s="97"/>
      <c r="B156" s="200"/>
      <c r="C156" s="200"/>
    </row>
    <row r="157" spans="1:3" ht="12.75" customHeight="1" x14ac:dyDescent="0.35">
      <c r="A157" s="97"/>
      <c r="B157" s="200"/>
      <c r="C157" s="200"/>
    </row>
    <row r="158" spans="1:3" ht="12.75" customHeight="1" x14ac:dyDescent="0.35">
      <c r="A158" s="97"/>
      <c r="B158" s="200"/>
      <c r="C158" s="200"/>
    </row>
    <row r="159" spans="1:3" ht="12.75" customHeight="1" x14ac:dyDescent="0.35">
      <c r="A159" s="97"/>
      <c r="B159" s="186"/>
      <c r="C159" s="186"/>
    </row>
    <row r="160" spans="1:3" ht="12.75" customHeight="1" x14ac:dyDescent="0.35">
      <c r="A160" s="97"/>
      <c r="B160" s="186"/>
      <c r="C160" s="186"/>
    </row>
    <row r="161" spans="1:3" ht="12.75" customHeight="1" x14ac:dyDescent="0.35">
      <c r="A161" s="97"/>
      <c r="B161" s="186"/>
      <c r="C161" s="186"/>
    </row>
  </sheetData>
  <mergeCells count="18">
    <mergeCell ref="C8:C9"/>
    <mergeCell ref="D8:D9"/>
    <mergeCell ref="E6:E9"/>
    <mergeCell ref="F8:F9"/>
    <mergeCell ref="G8:G9"/>
    <mergeCell ref="G1:J2"/>
    <mergeCell ref="A5:J5"/>
    <mergeCell ref="C6:D6"/>
    <mergeCell ref="F6:G6"/>
    <mergeCell ref="I6:J6"/>
    <mergeCell ref="H6:H9"/>
    <mergeCell ref="I8:I9"/>
    <mergeCell ref="J8:J9"/>
    <mergeCell ref="C7:D7"/>
    <mergeCell ref="F7:G7"/>
    <mergeCell ref="I7:J7"/>
    <mergeCell ref="A6:A9"/>
    <mergeCell ref="B6:B9"/>
  </mergeCells>
  <printOptions horizontalCentered="1"/>
  <pageMargins left="0.196527777777778" right="0.78749999999999998" top="0.78749999999999998" bottom="0.78749999999999998" header="0.51180555555555496" footer="0.51180555555555496"/>
  <pageSetup paperSize="9" scale="90" firstPageNumber="0" orientation="landscape" useFirstPageNumber="1" horizontalDpi="300" verticalDpi="300"/>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K69"/>
  <sheetViews>
    <sheetView showGridLines="0" showRowColHeaders="0" zoomScale="80" zoomScaleNormal="80" workbookViewId="0">
      <selection activeCell="M40" sqref="M40"/>
    </sheetView>
  </sheetViews>
  <sheetFormatPr baseColWidth="10" defaultColWidth="63.23046875" defaultRowHeight="21" x14ac:dyDescent="0.35"/>
  <cols>
    <col min="1" max="1" width="38.15234375" customWidth="1"/>
    <col min="2" max="11" width="6.53515625" customWidth="1"/>
    <col min="12" max="1024" width="63.15234375"/>
  </cols>
  <sheetData>
    <row r="1" spans="1:11" ht="18.75" customHeight="1" x14ac:dyDescent="0.35">
      <c r="A1" s="68" t="s">
        <v>711</v>
      </c>
      <c r="E1" s="1300" t="s">
        <v>755</v>
      </c>
      <c r="F1" s="1300"/>
      <c r="G1" s="1300"/>
    </row>
    <row r="2" spans="1:11" ht="12" customHeight="1" x14ac:dyDescent="0.35">
      <c r="A2" s="68"/>
      <c r="D2" s="218"/>
      <c r="E2" s="1300"/>
      <c r="F2" s="1300"/>
      <c r="G2" s="1300"/>
    </row>
    <row r="3" spans="1:11" x14ac:dyDescent="0.35">
      <c r="A3" s="57" t="s">
        <v>756</v>
      </c>
    </row>
    <row r="4" spans="1:11" x14ac:dyDescent="0.35">
      <c r="A4" s="88"/>
    </row>
    <row r="5" spans="1:11" ht="27.75" customHeight="1" x14ac:dyDescent="0.35">
      <c r="A5" s="1490" t="s">
        <v>2328</v>
      </c>
      <c r="B5" s="1490"/>
      <c r="C5" s="1490"/>
      <c r="D5" s="1490"/>
      <c r="E5" s="1490"/>
      <c r="F5" s="1490"/>
      <c r="G5" s="1490"/>
      <c r="H5" s="1490"/>
      <c r="I5" s="1490"/>
      <c r="J5" s="1490"/>
      <c r="K5" s="1490"/>
    </row>
    <row r="6" spans="1:11" ht="18" customHeight="1" x14ac:dyDescent="0.35">
      <c r="A6" s="1492" t="s">
        <v>757</v>
      </c>
      <c r="B6" s="1493" t="s">
        <v>61</v>
      </c>
      <c r="C6" s="1492" t="s">
        <v>758</v>
      </c>
      <c r="D6" s="1492"/>
      <c r="E6" s="1492"/>
      <c r="F6" s="1492"/>
      <c r="G6" s="1492"/>
      <c r="H6" s="1492"/>
      <c r="I6" s="1492"/>
      <c r="J6" s="1492"/>
      <c r="K6" s="1492"/>
    </row>
    <row r="7" spans="1:11" ht="26.25" customHeight="1" x14ac:dyDescent="0.35">
      <c r="A7" s="1492"/>
      <c r="B7" s="1493"/>
      <c r="C7" s="1493" t="s">
        <v>129</v>
      </c>
      <c r="D7" s="1495" t="s">
        <v>759</v>
      </c>
      <c r="E7" s="1495"/>
      <c r="F7" s="1494" t="s">
        <v>129</v>
      </c>
      <c r="G7" s="1495" t="s">
        <v>760</v>
      </c>
      <c r="H7" s="1495"/>
      <c r="I7" s="1494" t="s">
        <v>129</v>
      </c>
      <c r="J7" s="1496" t="s">
        <v>761</v>
      </c>
      <c r="K7" s="1496"/>
    </row>
    <row r="8" spans="1:11" ht="17.25" customHeight="1" x14ac:dyDescent="0.35">
      <c r="A8" s="1492"/>
      <c r="B8" s="1493"/>
      <c r="C8" s="1493"/>
      <c r="D8" s="1488" t="s">
        <v>111</v>
      </c>
      <c r="E8" s="1488"/>
      <c r="F8" s="1494"/>
      <c r="G8" s="1488" t="s">
        <v>111</v>
      </c>
      <c r="H8" s="1488"/>
      <c r="I8" s="1494"/>
      <c r="J8" s="1488" t="s">
        <v>111</v>
      </c>
      <c r="K8" s="1488"/>
    </row>
    <row r="9" spans="1:11" ht="14.25" customHeight="1" x14ac:dyDescent="0.35">
      <c r="A9" s="1492"/>
      <c r="B9" s="1493"/>
      <c r="C9" s="1493"/>
      <c r="D9" s="219" t="s">
        <v>114</v>
      </c>
      <c r="E9" s="219" t="s">
        <v>115</v>
      </c>
      <c r="F9" s="1494"/>
      <c r="G9" s="219" t="s">
        <v>114</v>
      </c>
      <c r="H9" s="219" t="s">
        <v>115</v>
      </c>
      <c r="I9" s="1494"/>
      <c r="J9" s="219" t="s">
        <v>114</v>
      </c>
      <c r="K9" s="219" t="s">
        <v>115</v>
      </c>
    </row>
    <row r="10" spans="1:11" ht="29.25" customHeight="1" x14ac:dyDescent="0.35">
      <c r="A10" s="272" t="s">
        <v>61</v>
      </c>
      <c r="B10" s="1082">
        <f>C10+F10+I10</f>
        <v>349</v>
      </c>
      <c r="C10" s="1082">
        <f>D10+E10</f>
        <v>343</v>
      </c>
      <c r="D10" s="1083">
        <f>D12+D19+D26+D33+D39</f>
        <v>261</v>
      </c>
      <c r="E10" s="1083">
        <f>E12+E19+E26+E33+E39</f>
        <v>82</v>
      </c>
      <c r="F10" s="1082">
        <f>G10+H10</f>
        <v>4</v>
      </c>
      <c r="G10" s="1083">
        <f>G12+G19+G26+G33+G39</f>
        <v>0</v>
      </c>
      <c r="H10" s="1083">
        <f>H12+H19+H26+H33+H39</f>
        <v>4</v>
      </c>
      <c r="I10" s="1082">
        <f>J10+K10</f>
        <v>2</v>
      </c>
      <c r="J10" s="1083">
        <f>J12+J19+J26+J33+J39</f>
        <v>1</v>
      </c>
      <c r="K10" s="1083">
        <f>K12+K19+K26+K33+K39</f>
        <v>1</v>
      </c>
    </row>
    <row r="11" spans="1:11" ht="7.5" customHeight="1" x14ac:dyDescent="0.35">
      <c r="A11" s="273"/>
      <c r="B11" s="211"/>
      <c r="C11" s="211"/>
      <c r="D11" s="215"/>
      <c r="E11" s="215"/>
      <c r="F11" s="211"/>
      <c r="G11" s="215"/>
      <c r="H11" s="215"/>
      <c r="I11" s="211"/>
      <c r="J11" s="215"/>
      <c r="K11" s="215"/>
    </row>
    <row r="12" spans="1:11" x14ac:dyDescent="0.35">
      <c r="A12" s="272" t="s">
        <v>699</v>
      </c>
      <c r="B12" s="206">
        <f t="shared" ref="B12:B17" si="0">C12+F12+I12</f>
        <v>140</v>
      </c>
      <c r="C12" s="206">
        <f t="shared" ref="C12:C17" si="1">D12+E12</f>
        <v>138</v>
      </c>
      <c r="D12" s="207">
        <f>SUM(D13:D17)</f>
        <v>122</v>
      </c>
      <c r="E12" s="207">
        <f>SUM(E13:E17)</f>
        <v>16</v>
      </c>
      <c r="F12" s="206">
        <f>G12+H12</f>
        <v>0</v>
      </c>
      <c r="G12" s="207">
        <f>SUM(G13:G17)</f>
        <v>0</v>
      </c>
      <c r="H12" s="207">
        <f>SUM(H13:H17)</f>
        <v>0</v>
      </c>
      <c r="I12" s="206">
        <f t="shared" ref="I12:I17" si="2">J12+K12</f>
        <v>2</v>
      </c>
      <c r="J12" s="207">
        <f>SUM(J13:J17)</f>
        <v>1</v>
      </c>
      <c r="K12" s="207">
        <f>SUM(K13:K17)</f>
        <v>1</v>
      </c>
    </row>
    <row r="13" spans="1:11" x14ac:dyDescent="0.35">
      <c r="A13" s="274" t="s">
        <v>762</v>
      </c>
      <c r="B13" s="206">
        <f t="shared" si="0"/>
        <v>40</v>
      </c>
      <c r="C13" s="206">
        <f t="shared" si="1"/>
        <v>40</v>
      </c>
      <c r="D13" s="210">
        <v>38</v>
      </c>
      <c r="E13" s="210">
        <v>2</v>
      </c>
      <c r="F13" s="206">
        <f>G13+H13</f>
        <v>0</v>
      </c>
      <c r="G13" s="210">
        <v>0</v>
      </c>
      <c r="H13" s="210">
        <v>0</v>
      </c>
      <c r="I13" s="206">
        <f t="shared" si="2"/>
        <v>0</v>
      </c>
      <c r="J13" s="210">
        <v>0</v>
      </c>
      <c r="K13" s="210">
        <v>0</v>
      </c>
    </row>
    <row r="14" spans="1:11" x14ac:dyDescent="0.35">
      <c r="A14" s="274" t="s">
        <v>763</v>
      </c>
      <c r="B14" s="206">
        <f t="shared" si="0"/>
        <v>82</v>
      </c>
      <c r="C14" s="206">
        <f t="shared" si="1"/>
        <v>82</v>
      </c>
      <c r="D14" s="210">
        <v>73</v>
      </c>
      <c r="E14" s="210">
        <v>9</v>
      </c>
      <c r="F14" s="206">
        <f>G14+H14</f>
        <v>0</v>
      </c>
      <c r="G14" s="210">
        <v>0</v>
      </c>
      <c r="H14" s="210">
        <v>0</v>
      </c>
      <c r="I14" s="206">
        <f t="shared" si="2"/>
        <v>0</v>
      </c>
      <c r="J14" s="210">
        <v>0</v>
      </c>
      <c r="K14" s="210">
        <v>0</v>
      </c>
    </row>
    <row r="15" spans="1:11" x14ac:dyDescent="0.35">
      <c r="A15" s="274" t="s">
        <v>764</v>
      </c>
      <c r="B15" s="206">
        <f t="shared" si="0"/>
        <v>2</v>
      </c>
      <c r="C15" s="206">
        <f t="shared" si="1"/>
        <v>0</v>
      </c>
      <c r="D15" s="210">
        <v>0</v>
      </c>
      <c r="E15" s="210">
        <v>0</v>
      </c>
      <c r="F15" s="206">
        <v>0</v>
      </c>
      <c r="G15" s="210">
        <v>0</v>
      </c>
      <c r="H15" s="210">
        <v>0</v>
      </c>
      <c r="I15" s="206">
        <f t="shared" si="2"/>
        <v>2</v>
      </c>
      <c r="J15" s="210">
        <v>1</v>
      </c>
      <c r="K15" s="210">
        <v>1</v>
      </c>
    </row>
    <row r="16" spans="1:11" x14ac:dyDescent="0.35">
      <c r="A16" s="274" t="s">
        <v>765</v>
      </c>
      <c r="B16" s="206">
        <f t="shared" si="0"/>
        <v>0</v>
      </c>
      <c r="C16" s="206">
        <f t="shared" si="1"/>
        <v>0</v>
      </c>
      <c r="D16" s="210">
        <v>0</v>
      </c>
      <c r="E16" s="210">
        <v>0</v>
      </c>
      <c r="F16" s="206">
        <f>G16+H16</f>
        <v>0</v>
      </c>
      <c r="G16" s="210">
        <v>0</v>
      </c>
      <c r="H16" s="210">
        <v>0</v>
      </c>
      <c r="I16" s="206">
        <f t="shared" si="2"/>
        <v>0</v>
      </c>
      <c r="J16" s="210">
        <v>0</v>
      </c>
      <c r="K16" s="210">
        <v>0</v>
      </c>
    </row>
    <row r="17" spans="1:11" x14ac:dyDescent="0.35">
      <c r="A17" s="274" t="s">
        <v>766</v>
      </c>
      <c r="B17" s="206">
        <f t="shared" si="0"/>
        <v>16</v>
      </c>
      <c r="C17" s="206">
        <f t="shared" si="1"/>
        <v>16</v>
      </c>
      <c r="D17" s="210">
        <v>11</v>
      </c>
      <c r="E17" s="210">
        <v>5</v>
      </c>
      <c r="F17" s="206">
        <f>G17+H17</f>
        <v>0</v>
      </c>
      <c r="G17" s="210">
        <v>0</v>
      </c>
      <c r="H17" s="210">
        <v>0</v>
      </c>
      <c r="I17" s="206">
        <f t="shared" si="2"/>
        <v>0</v>
      </c>
      <c r="J17" s="210">
        <v>0</v>
      </c>
      <c r="K17" s="210">
        <v>0</v>
      </c>
    </row>
    <row r="18" spans="1:11" x14ac:dyDescent="0.35">
      <c r="A18" s="275"/>
      <c r="B18" s="208"/>
      <c r="C18" s="208"/>
      <c r="D18" s="209"/>
      <c r="E18" s="209"/>
      <c r="F18" s="208"/>
      <c r="G18" s="209"/>
      <c r="H18" s="209"/>
      <c r="I18" s="208"/>
      <c r="J18" s="209"/>
      <c r="K18" s="209"/>
    </row>
    <row r="19" spans="1:11" x14ac:dyDescent="0.35">
      <c r="A19" s="272" t="s">
        <v>700</v>
      </c>
      <c r="B19" s="206">
        <f t="shared" ref="B19:B24" si="3">C19+F19+I19</f>
        <v>59</v>
      </c>
      <c r="C19" s="206">
        <f t="shared" ref="C19:C24" si="4">D19+E19</f>
        <v>59</v>
      </c>
      <c r="D19" s="207">
        <f>SUM(D20:D24)</f>
        <v>42</v>
      </c>
      <c r="E19" s="207">
        <f>SUM(E20:E24)</f>
        <v>17</v>
      </c>
      <c r="F19" s="206">
        <f t="shared" ref="F19:F24" si="5">G19+H19</f>
        <v>0</v>
      </c>
      <c r="G19" s="207">
        <f>SUM(G20:G24)</f>
        <v>0</v>
      </c>
      <c r="H19" s="207">
        <f>SUM(H20:H24)</f>
        <v>0</v>
      </c>
      <c r="I19" s="206">
        <f t="shared" ref="I19:I24" si="6">J19+K19</f>
        <v>0</v>
      </c>
      <c r="J19" s="207">
        <f>SUM(J20:J24)</f>
        <v>0</v>
      </c>
      <c r="K19" s="207">
        <f>SUM(K20:K24)</f>
        <v>0</v>
      </c>
    </row>
    <row r="20" spans="1:11" x14ac:dyDescent="0.35">
      <c r="A20" s="274" t="s">
        <v>762</v>
      </c>
      <c r="B20" s="206">
        <f t="shared" si="3"/>
        <v>0</v>
      </c>
      <c r="C20" s="206">
        <f t="shared" si="4"/>
        <v>0</v>
      </c>
      <c r="D20" s="210">
        <v>0</v>
      </c>
      <c r="E20" s="210">
        <v>0</v>
      </c>
      <c r="F20" s="206">
        <f t="shared" si="5"/>
        <v>0</v>
      </c>
      <c r="G20" s="210">
        <v>0</v>
      </c>
      <c r="H20" s="210">
        <v>0</v>
      </c>
      <c r="I20" s="206">
        <f t="shared" si="6"/>
        <v>0</v>
      </c>
      <c r="J20" s="210">
        <v>0</v>
      </c>
      <c r="K20" s="210">
        <v>0</v>
      </c>
    </row>
    <row r="21" spans="1:11" x14ac:dyDescent="0.35">
      <c r="A21" s="274" t="s">
        <v>763</v>
      </c>
      <c r="B21" s="206">
        <f t="shared" si="3"/>
        <v>53</v>
      </c>
      <c r="C21" s="206">
        <f t="shared" si="4"/>
        <v>53</v>
      </c>
      <c r="D21" s="210">
        <v>38</v>
      </c>
      <c r="E21" s="210">
        <v>15</v>
      </c>
      <c r="F21" s="206">
        <f t="shared" si="5"/>
        <v>0</v>
      </c>
      <c r="G21" s="210">
        <v>0</v>
      </c>
      <c r="H21" s="210">
        <v>0</v>
      </c>
      <c r="I21" s="206">
        <f t="shared" si="6"/>
        <v>0</v>
      </c>
      <c r="J21" s="210">
        <v>0</v>
      </c>
      <c r="K21" s="210">
        <v>0</v>
      </c>
    </row>
    <row r="22" spans="1:11" x14ac:dyDescent="0.35">
      <c r="A22" s="274" t="s">
        <v>764</v>
      </c>
      <c r="B22" s="206">
        <f t="shared" si="3"/>
        <v>4</v>
      </c>
      <c r="C22" s="206">
        <f t="shared" si="4"/>
        <v>4</v>
      </c>
      <c r="D22" s="210">
        <v>3</v>
      </c>
      <c r="E22" s="210">
        <v>1</v>
      </c>
      <c r="F22" s="206">
        <f t="shared" si="5"/>
        <v>0</v>
      </c>
      <c r="G22" s="210">
        <v>0</v>
      </c>
      <c r="H22" s="210">
        <v>0</v>
      </c>
      <c r="I22" s="206">
        <f t="shared" si="6"/>
        <v>0</v>
      </c>
      <c r="J22" s="210">
        <v>0</v>
      </c>
      <c r="K22" s="210">
        <v>0</v>
      </c>
    </row>
    <row r="23" spans="1:11" x14ac:dyDescent="0.35">
      <c r="A23" s="274" t="s">
        <v>765</v>
      </c>
      <c r="B23" s="206">
        <f t="shared" si="3"/>
        <v>2</v>
      </c>
      <c r="C23" s="206">
        <f t="shared" si="4"/>
        <v>2</v>
      </c>
      <c r="D23" s="210">
        <v>1</v>
      </c>
      <c r="E23" s="210">
        <v>1</v>
      </c>
      <c r="F23" s="206">
        <f t="shared" si="5"/>
        <v>0</v>
      </c>
      <c r="G23" s="210">
        <v>0</v>
      </c>
      <c r="H23" s="210">
        <v>0</v>
      </c>
      <c r="I23" s="206">
        <f t="shared" si="6"/>
        <v>0</v>
      </c>
      <c r="J23" s="210">
        <v>0</v>
      </c>
      <c r="K23" s="210">
        <v>0</v>
      </c>
    </row>
    <row r="24" spans="1:11" x14ac:dyDescent="0.35">
      <c r="A24" s="274" t="s">
        <v>766</v>
      </c>
      <c r="B24" s="206">
        <f t="shared" si="3"/>
        <v>0</v>
      </c>
      <c r="C24" s="206">
        <f t="shared" si="4"/>
        <v>0</v>
      </c>
      <c r="D24" s="210">
        <v>0</v>
      </c>
      <c r="E24" s="210">
        <v>0</v>
      </c>
      <c r="F24" s="206">
        <f t="shared" si="5"/>
        <v>0</v>
      </c>
      <c r="G24" s="210">
        <v>0</v>
      </c>
      <c r="H24" s="210">
        <v>0</v>
      </c>
      <c r="I24" s="206">
        <f t="shared" si="6"/>
        <v>0</v>
      </c>
      <c r="J24" s="210">
        <v>0</v>
      </c>
      <c r="K24" s="210">
        <v>0</v>
      </c>
    </row>
    <row r="25" spans="1:11" x14ac:dyDescent="0.35">
      <c r="A25" s="275"/>
      <c r="B25" s="208"/>
      <c r="C25" s="208"/>
      <c r="D25" s="209"/>
      <c r="E25" s="209"/>
      <c r="F25" s="208"/>
      <c r="G25" s="209"/>
      <c r="H25" s="209"/>
      <c r="I25" s="208"/>
      <c r="J25" s="209"/>
      <c r="K25" s="209"/>
    </row>
    <row r="26" spans="1:11" x14ac:dyDescent="0.35">
      <c r="A26" s="272" t="s">
        <v>701</v>
      </c>
      <c r="B26" s="206">
        <f t="shared" ref="B26:B31" si="7">C26+F26+I26</f>
        <v>49</v>
      </c>
      <c r="C26" s="206">
        <f t="shared" ref="C26:C31" si="8">D26+E26</f>
        <v>45</v>
      </c>
      <c r="D26" s="207">
        <f>SUM(D27:D30)</f>
        <v>20</v>
      </c>
      <c r="E26" s="207">
        <f>SUM(E27:E30)</f>
        <v>25</v>
      </c>
      <c r="F26" s="206">
        <f t="shared" ref="F26:F31" si="9">G26+H26</f>
        <v>4</v>
      </c>
      <c r="G26" s="207">
        <f>SUM(G27:G30)</f>
        <v>0</v>
      </c>
      <c r="H26" s="207">
        <f>SUM(H27:H30)</f>
        <v>4</v>
      </c>
      <c r="I26" s="206">
        <f t="shared" ref="I26:I31" si="10">J26+K26</f>
        <v>0</v>
      </c>
      <c r="J26" s="207">
        <f>SUM(J27:J30)</f>
        <v>0</v>
      </c>
      <c r="K26" s="207">
        <f>SUM(K27:K30)</f>
        <v>0</v>
      </c>
    </row>
    <row r="27" spans="1:11" x14ac:dyDescent="0.35">
      <c r="A27" s="274" t="s">
        <v>762</v>
      </c>
      <c r="B27" s="206">
        <f t="shared" si="7"/>
        <v>9</v>
      </c>
      <c r="C27" s="206">
        <f t="shared" si="8"/>
        <v>8</v>
      </c>
      <c r="D27" s="210">
        <v>2</v>
      </c>
      <c r="E27" s="210">
        <v>6</v>
      </c>
      <c r="F27" s="206">
        <f t="shared" si="9"/>
        <v>1</v>
      </c>
      <c r="G27" s="210">
        <v>0</v>
      </c>
      <c r="H27" s="210">
        <v>1</v>
      </c>
      <c r="I27" s="206">
        <f t="shared" si="10"/>
        <v>0</v>
      </c>
      <c r="J27" s="210">
        <v>0</v>
      </c>
      <c r="K27" s="210">
        <v>0</v>
      </c>
    </row>
    <row r="28" spans="1:11" x14ac:dyDescent="0.35">
      <c r="A28" s="274" t="s">
        <v>763</v>
      </c>
      <c r="B28" s="206">
        <f t="shared" si="7"/>
        <v>29</v>
      </c>
      <c r="C28" s="206">
        <f t="shared" si="8"/>
        <v>28</v>
      </c>
      <c r="D28" s="210">
        <v>13</v>
      </c>
      <c r="E28" s="210">
        <v>15</v>
      </c>
      <c r="F28" s="206">
        <f t="shared" si="9"/>
        <v>1</v>
      </c>
      <c r="G28" s="210">
        <v>0</v>
      </c>
      <c r="H28" s="210">
        <v>1</v>
      </c>
      <c r="I28" s="206">
        <f t="shared" si="10"/>
        <v>0</v>
      </c>
      <c r="J28" s="210">
        <v>0</v>
      </c>
      <c r="K28" s="210">
        <v>0</v>
      </c>
    </row>
    <row r="29" spans="1:11" x14ac:dyDescent="0.35">
      <c r="A29" s="274" t="s">
        <v>764</v>
      </c>
      <c r="B29" s="206">
        <f t="shared" si="7"/>
        <v>8</v>
      </c>
      <c r="C29" s="206">
        <f t="shared" si="8"/>
        <v>6</v>
      </c>
      <c r="D29" s="210">
        <v>4</v>
      </c>
      <c r="E29" s="210">
        <v>2</v>
      </c>
      <c r="F29" s="206">
        <f t="shared" si="9"/>
        <v>2</v>
      </c>
      <c r="G29" s="210">
        <v>0</v>
      </c>
      <c r="H29" s="210">
        <v>2</v>
      </c>
      <c r="I29" s="206">
        <f t="shared" si="10"/>
        <v>0</v>
      </c>
      <c r="J29" s="210">
        <v>0</v>
      </c>
      <c r="K29" s="210">
        <v>0</v>
      </c>
    </row>
    <row r="30" spans="1:11" x14ac:dyDescent="0.35">
      <c r="A30" s="274" t="s">
        <v>765</v>
      </c>
      <c r="B30" s="206">
        <f t="shared" si="7"/>
        <v>3</v>
      </c>
      <c r="C30" s="206">
        <f t="shared" si="8"/>
        <v>3</v>
      </c>
      <c r="D30" s="210">
        <v>1</v>
      </c>
      <c r="E30" s="210">
        <v>2</v>
      </c>
      <c r="F30" s="206">
        <f t="shared" si="9"/>
        <v>0</v>
      </c>
      <c r="G30" s="210">
        <v>0</v>
      </c>
      <c r="H30" s="210">
        <v>0</v>
      </c>
      <c r="I30" s="206">
        <f t="shared" si="10"/>
        <v>0</v>
      </c>
      <c r="J30" s="210">
        <v>0</v>
      </c>
      <c r="K30" s="210">
        <v>0</v>
      </c>
    </row>
    <row r="31" spans="1:11" x14ac:dyDescent="0.35">
      <c r="A31" s="274" t="s">
        <v>766</v>
      </c>
      <c r="B31" s="206">
        <f t="shared" si="7"/>
        <v>6</v>
      </c>
      <c r="C31" s="206">
        <f t="shared" si="8"/>
        <v>6</v>
      </c>
      <c r="D31" s="210">
        <v>4</v>
      </c>
      <c r="E31" s="210">
        <v>2</v>
      </c>
      <c r="F31" s="206">
        <f t="shared" si="9"/>
        <v>0</v>
      </c>
      <c r="G31" s="210">
        <v>0</v>
      </c>
      <c r="H31" s="210">
        <v>0</v>
      </c>
      <c r="I31" s="206">
        <f t="shared" si="10"/>
        <v>0</v>
      </c>
      <c r="J31" s="210">
        <v>0</v>
      </c>
      <c r="K31" s="210">
        <v>0</v>
      </c>
    </row>
    <row r="32" spans="1:11" x14ac:dyDescent="0.35">
      <c r="A32" s="275"/>
      <c r="B32" s="208"/>
      <c r="C32" s="208"/>
      <c r="D32" s="209"/>
      <c r="E32" s="209"/>
      <c r="F32" s="208"/>
      <c r="G32" s="209"/>
      <c r="H32" s="209"/>
      <c r="I32" s="208"/>
      <c r="J32" s="209"/>
      <c r="K32" s="209"/>
    </row>
    <row r="33" spans="1:11" x14ac:dyDescent="0.35">
      <c r="A33" s="272" t="s">
        <v>702</v>
      </c>
      <c r="B33" s="206">
        <f t="shared" ref="B33:B44" si="11">C33+F33+I33</f>
        <v>99</v>
      </c>
      <c r="C33" s="206">
        <f t="shared" ref="C33:C44" si="12">D33+E33</f>
        <v>99</v>
      </c>
      <c r="D33" s="207">
        <f>SUM(D34:D38)</f>
        <v>77</v>
      </c>
      <c r="E33" s="207">
        <f>SUM(E34:E38)</f>
        <v>22</v>
      </c>
      <c r="F33" s="206">
        <f t="shared" ref="F33:F44" si="13">G33+H33</f>
        <v>0</v>
      </c>
      <c r="G33" s="207">
        <f>SUM(G34:G38)</f>
        <v>0</v>
      </c>
      <c r="H33" s="207">
        <f>SUM(H34:H38)</f>
        <v>0</v>
      </c>
      <c r="I33" s="206">
        <f t="shared" ref="I33:I44" si="14">J33+K33</f>
        <v>0</v>
      </c>
      <c r="J33" s="207">
        <f>SUM(J34:J38)</f>
        <v>0</v>
      </c>
      <c r="K33" s="207">
        <f>SUM(K34:K38)</f>
        <v>0</v>
      </c>
    </row>
    <row r="34" spans="1:11" x14ac:dyDescent="0.35">
      <c r="A34" s="274" t="s">
        <v>762</v>
      </c>
      <c r="B34" s="206">
        <f t="shared" si="11"/>
        <v>0</v>
      </c>
      <c r="C34" s="206">
        <f t="shared" si="12"/>
        <v>0</v>
      </c>
      <c r="D34" s="210">
        <v>0</v>
      </c>
      <c r="E34" s="210">
        <v>0</v>
      </c>
      <c r="F34" s="206">
        <f t="shared" si="13"/>
        <v>0</v>
      </c>
      <c r="G34" s="210">
        <v>0</v>
      </c>
      <c r="H34" s="210">
        <v>0</v>
      </c>
      <c r="I34" s="206">
        <f t="shared" si="14"/>
        <v>0</v>
      </c>
      <c r="J34" s="210">
        <v>0</v>
      </c>
      <c r="K34" s="210">
        <v>0</v>
      </c>
    </row>
    <row r="35" spans="1:11" x14ac:dyDescent="0.35">
      <c r="A35" s="274" t="s">
        <v>763</v>
      </c>
      <c r="B35" s="206">
        <f t="shared" si="11"/>
        <v>45</v>
      </c>
      <c r="C35" s="206">
        <f t="shared" si="12"/>
        <v>45</v>
      </c>
      <c r="D35" s="210">
        <v>32</v>
      </c>
      <c r="E35" s="210">
        <v>13</v>
      </c>
      <c r="F35" s="206">
        <f t="shared" si="13"/>
        <v>0</v>
      </c>
      <c r="G35" s="210">
        <v>0</v>
      </c>
      <c r="H35" s="210">
        <v>0</v>
      </c>
      <c r="I35" s="206">
        <f t="shared" si="14"/>
        <v>0</v>
      </c>
      <c r="J35" s="210">
        <v>0</v>
      </c>
      <c r="K35" s="210">
        <v>0</v>
      </c>
    </row>
    <row r="36" spans="1:11" x14ac:dyDescent="0.35">
      <c r="A36" s="274" t="s">
        <v>764</v>
      </c>
      <c r="B36" s="206">
        <f t="shared" si="11"/>
        <v>8</v>
      </c>
      <c r="C36" s="206">
        <f t="shared" si="12"/>
        <v>8</v>
      </c>
      <c r="D36" s="210">
        <v>4</v>
      </c>
      <c r="E36" s="210">
        <v>4</v>
      </c>
      <c r="F36" s="206">
        <f t="shared" si="13"/>
        <v>0</v>
      </c>
      <c r="G36" s="210">
        <v>0</v>
      </c>
      <c r="H36" s="210">
        <v>0</v>
      </c>
      <c r="I36" s="206">
        <f t="shared" si="14"/>
        <v>0</v>
      </c>
      <c r="J36" s="210">
        <v>0</v>
      </c>
      <c r="K36" s="210">
        <v>0</v>
      </c>
    </row>
    <row r="37" spans="1:11" x14ac:dyDescent="0.35">
      <c r="A37" s="274" t="s">
        <v>765</v>
      </c>
      <c r="B37" s="206">
        <f t="shared" si="11"/>
        <v>0</v>
      </c>
      <c r="C37" s="206">
        <f t="shared" si="12"/>
        <v>0</v>
      </c>
      <c r="D37" s="210">
        <v>0</v>
      </c>
      <c r="E37" s="210">
        <v>0</v>
      </c>
      <c r="F37" s="206">
        <f t="shared" si="13"/>
        <v>0</v>
      </c>
      <c r="G37" s="210">
        <v>0</v>
      </c>
      <c r="H37" s="210">
        <v>0</v>
      </c>
      <c r="I37" s="206">
        <f t="shared" si="14"/>
        <v>0</v>
      </c>
      <c r="J37" s="210">
        <v>0</v>
      </c>
      <c r="K37" s="210">
        <v>0</v>
      </c>
    </row>
    <row r="38" spans="1:11" x14ac:dyDescent="0.35">
      <c r="A38" s="274" t="s">
        <v>766</v>
      </c>
      <c r="B38" s="206">
        <f t="shared" si="11"/>
        <v>46</v>
      </c>
      <c r="C38" s="206">
        <f t="shared" si="12"/>
        <v>46</v>
      </c>
      <c r="D38" s="210">
        <v>41</v>
      </c>
      <c r="E38" s="210">
        <v>5</v>
      </c>
      <c r="F38" s="206">
        <f t="shared" si="13"/>
        <v>0</v>
      </c>
      <c r="G38" s="210">
        <v>0</v>
      </c>
      <c r="H38" s="210">
        <v>0</v>
      </c>
      <c r="I38" s="206">
        <f t="shared" si="14"/>
        <v>0</v>
      </c>
      <c r="J38" s="210">
        <v>0</v>
      </c>
      <c r="K38" s="210">
        <v>0</v>
      </c>
    </row>
    <row r="39" spans="1:11" x14ac:dyDescent="0.35">
      <c r="A39" s="272" t="s">
        <v>703</v>
      </c>
      <c r="B39" s="206">
        <f t="shared" si="11"/>
        <v>2</v>
      </c>
      <c r="C39" s="206">
        <f t="shared" si="12"/>
        <v>2</v>
      </c>
      <c r="D39" s="207">
        <f>SUM(D40:D43)</f>
        <v>0</v>
      </c>
      <c r="E39" s="207">
        <f>SUM(E40:E43)</f>
        <v>2</v>
      </c>
      <c r="F39" s="206">
        <f t="shared" si="13"/>
        <v>0</v>
      </c>
      <c r="G39" s="207">
        <f>SUM(G40:G43)</f>
        <v>0</v>
      </c>
      <c r="H39" s="207">
        <f>SUM(H40:H43)</f>
        <v>0</v>
      </c>
      <c r="I39" s="206">
        <f t="shared" si="14"/>
        <v>0</v>
      </c>
      <c r="J39" s="207">
        <f>SUM(J40:J43)</f>
        <v>0</v>
      </c>
      <c r="K39" s="207">
        <f>SUM(K40:K43)</f>
        <v>0</v>
      </c>
    </row>
    <row r="40" spans="1:11" x14ac:dyDescent="0.35">
      <c r="A40" s="274" t="s">
        <v>762</v>
      </c>
      <c r="B40" s="206">
        <f t="shared" si="11"/>
        <v>0</v>
      </c>
      <c r="C40" s="206">
        <f t="shared" si="12"/>
        <v>0</v>
      </c>
      <c r="D40" s="210">
        <v>0</v>
      </c>
      <c r="E40" s="210">
        <v>0</v>
      </c>
      <c r="F40" s="206">
        <f t="shared" si="13"/>
        <v>0</v>
      </c>
      <c r="G40" s="210">
        <v>0</v>
      </c>
      <c r="H40" s="210">
        <v>0</v>
      </c>
      <c r="I40" s="206">
        <f t="shared" si="14"/>
        <v>0</v>
      </c>
      <c r="J40" s="210">
        <v>0</v>
      </c>
      <c r="K40" s="210">
        <v>0</v>
      </c>
    </row>
    <row r="41" spans="1:11" x14ac:dyDescent="0.35">
      <c r="A41" s="274" t="s">
        <v>763</v>
      </c>
      <c r="B41" s="206">
        <f t="shared" si="11"/>
        <v>0</v>
      </c>
      <c r="C41" s="206">
        <f t="shared" si="12"/>
        <v>0</v>
      </c>
      <c r="D41" s="210">
        <v>0</v>
      </c>
      <c r="E41" s="210">
        <v>0</v>
      </c>
      <c r="F41" s="206">
        <f t="shared" si="13"/>
        <v>0</v>
      </c>
      <c r="G41" s="210">
        <v>0</v>
      </c>
      <c r="H41" s="210">
        <v>0</v>
      </c>
      <c r="I41" s="206">
        <f t="shared" si="14"/>
        <v>0</v>
      </c>
      <c r="J41" s="210">
        <v>0</v>
      </c>
      <c r="K41" s="210">
        <v>0</v>
      </c>
    </row>
    <row r="42" spans="1:11" x14ac:dyDescent="0.35">
      <c r="A42" s="274" t="s">
        <v>764</v>
      </c>
      <c r="B42" s="206">
        <f t="shared" si="11"/>
        <v>2</v>
      </c>
      <c r="C42" s="206">
        <f t="shared" si="12"/>
        <v>2</v>
      </c>
      <c r="D42" s="210">
        <v>0</v>
      </c>
      <c r="E42" s="210">
        <v>2</v>
      </c>
      <c r="F42" s="206">
        <f t="shared" si="13"/>
        <v>0</v>
      </c>
      <c r="G42" s="210">
        <v>0</v>
      </c>
      <c r="H42" s="210">
        <v>0</v>
      </c>
      <c r="I42" s="206">
        <f t="shared" si="14"/>
        <v>0</v>
      </c>
      <c r="J42" s="210">
        <v>0</v>
      </c>
      <c r="K42" s="210">
        <v>0</v>
      </c>
    </row>
    <row r="43" spans="1:11" x14ac:dyDescent="0.35">
      <c r="A43" s="274" t="s">
        <v>765</v>
      </c>
      <c r="B43" s="206">
        <f t="shared" si="11"/>
        <v>0</v>
      </c>
      <c r="C43" s="206">
        <f t="shared" si="12"/>
        <v>0</v>
      </c>
      <c r="D43" s="210">
        <v>0</v>
      </c>
      <c r="E43" s="210">
        <v>0</v>
      </c>
      <c r="F43" s="206">
        <f t="shared" si="13"/>
        <v>0</v>
      </c>
      <c r="G43" s="210">
        <v>0</v>
      </c>
      <c r="H43" s="210">
        <v>0</v>
      </c>
      <c r="I43" s="206">
        <f t="shared" si="14"/>
        <v>0</v>
      </c>
      <c r="J43" s="210">
        <v>0</v>
      </c>
      <c r="K43" s="210">
        <v>0</v>
      </c>
    </row>
    <row r="44" spans="1:11" x14ac:dyDescent="0.35">
      <c r="A44" s="274" t="s">
        <v>766</v>
      </c>
      <c r="B44" s="206">
        <f t="shared" si="11"/>
        <v>0</v>
      </c>
      <c r="C44" s="206">
        <f t="shared" si="12"/>
        <v>0</v>
      </c>
      <c r="D44" s="210">
        <v>0</v>
      </c>
      <c r="E44" s="210">
        <v>0</v>
      </c>
      <c r="F44" s="206">
        <f t="shared" si="13"/>
        <v>0</v>
      </c>
      <c r="G44" s="210">
        <v>0</v>
      </c>
      <c r="H44" s="210">
        <v>0</v>
      </c>
      <c r="I44" s="206">
        <f t="shared" si="14"/>
        <v>0</v>
      </c>
      <c r="J44" s="210">
        <v>0</v>
      </c>
      <c r="K44" s="210">
        <v>0</v>
      </c>
    </row>
    <row r="45" spans="1:11" x14ac:dyDescent="0.35">
      <c r="A45" s="275"/>
      <c r="B45" s="208"/>
      <c r="C45" s="208"/>
      <c r="D45" s="210"/>
      <c r="E45" s="210"/>
      <c r="F45" s="208"/>
      <c r="G45" s="210"/>
      <c r="H45" s="210"/>
      <c r="I45" s="208"/>
      <c r="J45" s="209"/>
      <c r="K45" s="209"/>
    </row>
    <row r="46" spans="1:11" x14ac:dyDescent="0.35">
      <c r="A46" s="97"/>
      <c r="B46" s="88"/>
      <c r="C46" s="92"/>
      <c r="D46" s="92"/>
    </row>
    <row r="47" spans="1:11" x14ac:dyDescent="0.35">
      <c r="A47" s="68" t="s">
        <v>724</v>
      </c>
      <c r="B47" s="88"/>
      <c r="C47" s="92"/>
      <c r="D47" s="92"/>
    </row>
    <row r="48" spans="1:11" x14ac:dyDescent="0.35">
      <c r="A48" s="68" t="s">
        <v>710</v>
      </c>
      <c r="B48" s="88"/>
      <c r="C48" s="92"/>
      <c r="D48" s="92"/>
    </row>
    <row r="49" spans="1:11" x14ac:dyDescent="0.35">
      <c r="B49" s="88"/>
    </row>
    <row r="50" spans="1:11" x14ac:dyDescent="0.35">
      <c r="B50" s="88"/>
    </row>
    <row r="51" spans="1:11" ht="12.75" customHeight="1" x14ac:dyDescent="0.35">
      <c r="B51" s="88"/>
    </row>
    <row r="52" spans="1:11" ht="15.75" customHeight="1" x14ac:dyDescent="0.35">
      <c r="A52" s="1489"/>
      <c r="B52" s="1489"/>
      <c r="C52" s="1489"/>
      <c r="D52" s="1489"/>
      <c r="E52" s="1489"/>
      <c r="F52" s="1489"/>
      <c r="G52" s="1489"/>
      <c r="H52" s="1489"/>
      <c r="I52" s="1489"/>
      <c r="J52" s="1489"/>
      <c r="K52" s="1489"/>
    </row>
    <row r="53" spans="1:11" x14ac:dyDescent="0.35">
      <c r="A53" s="1491"/>
      <c r="B53" s="1491"/>
      <c r="C53" s="1491"/>
      <c r="D53" s="1491"/>
      <c r="E53" s="1491"/>
      <c r="F53" s="1491"/>
      <c r="G53" s="1491"/>
      <c r="H53" s="1491"/>
      <c r="I53" s="1491"/>
      <c r="J53" s="1491"/>
      <c r="K53" s="1491"/>
    </row>
    <row r="54" spans="1:11" ht="17.25" customHeight="1" x14ac:dyDescent="0.35">
      <c r="A54" s="212"/>
      <c r="B54" s="212"/>
      <c r="C54" s="212"/>
      <c r="D54" s="212"/>
      <c r="E54" s="212"/>
    </row>
    <row r="55" spans="1:11" x14ac:dyDescent="0.35">
      <c r="A55" s="190"/>
      <c r="B55" s="276"/>
      <c r="C55" s="190"/>
      <c r="D55" s="190"/>
      <c r="E55" s="190"/>
    </row>
    <row r="56" spans="1:11" x14ac:dyDescent="0.35">
      <c r="A56" s="190"/>
      <c r="B56" s="276"/>
      <c r="C56" s="190"/>
      <c r="D56" s="190"/>
      <c r="E56" s="190"/>
    </row>
    <row r="57" spans="1:11" x14ac:dyDescent="0.35">
      <c r="A57" s="190"/>
      <c r="B57" s="276"/>
      <c r="C57" s="190"/>
      <c r="D57" s="190"/>
      <c r="E57" s="190"/>
    </row>
    <row r="58" spans="1:11" x14ac:dyDescent="0.35">
      <c r="A58" s="190"/>
      <c r="B58" s="276"/>
      <c r="C58" s="190"/>
      <c r="D58" s="190"/>
      <c r="E58" s="190"/>
    </row>
    <row r="59" spans="1:11" x14ac:dyDescent="0.35">
      <c r="A59" s="190"/>
      <c r="B59" s="276"/>
      <c r="C59" s="190"/>
      <c r="D59" s="190"/>
      <c r="E59" s="190"/>
    </row>
    <row r="60" spans="1:11" x14ac:dyDescent="0.35">
      <c r="A60" s="190"/>
      <c r="B60" s="276"/>
      <c r="C60" s="190"/>
      <c r="D60" s="190"/>
      <c r="E60" s="190"/>
    </row>
    <row r="61" spans="1:11" x14ac:dyDescent="0.35">
      <c r="A61" s="190"/>
      <c r="B61" s="276"/>
      <c r="C61" s="190"/>
      <c r="D61" s="190"/>
      <c r="E61" s="190"/>
    </row>
    <row r="62" spans="1:11" x14ac:dyDescent="0.35">
      <c r="B62" s="88"/>
    </row>
    <row r="63" spans="1:11" x14ac:dyDescent="0.35">
      <c r="B63" s="88"/>
    </row>
    <row r="64" spans="1:11" x14ac:dyDescent="0.35">
      <c r="B64" s="88"/>
    </row>
    <row r="65" spans="2:2" x14ac:dyDescent="0.35">
      <c r="B65" s="88"/>
    </row>
    <row r="66" spans="2:2" x14ac:dyDescent="0.35">
      <c r="B66" s="88"/>
    </row>
    <row r="67" spans="2:2" x14ac:dyDescent="0.35">
      <c r="B67" s="88"/>
    </row>
    <row r="68" spans="2:2" x14ac:dyDescent="0.35">
      <c r="B68" s="88"/>
    </row>
    <row r="69" spans="2:2" x14ac:dyDescent="0.35">
      <c r="B69" s="88"/>
    </row>
  </sheetData>
  <mergeCells count="16">
    <mergeCell ref="A53:K53"/>
    <mergeCell ref="A6:A9"/>
    <mergeCell ref="B6:B9"/>
    <mergeCell ref="C7:C9"/>
    <mergeCell ref="F7:F9"/>
    <mergeCell ref="I7:I9"/>
    <mergeCell ref="C6:K6"/>
    <mergeCell ref="D7:E7"/>
    <mergeCell ref="G7:H7"/>
    <mergeCell ref="J7:K7"/>
    <mergeCell ref="E1:G2"/>
    <mergeCell ref="D8:E8"/>
    <mergeCell ref="G8:H8"/>
    <mergeCell ref="J8:K8"/>
    <mergeCell ref="A52:K52"/>
    <mergeCell ref="A5:K5"/>
  </mergeCells>
  <pageMargins left="0.98402777777777795" right="0.39374999999999999" top="0.98402777777777795" bottom="0.98402777777777795" header="0.51180555555555496" footer="0.51180555555555496"/>
  <pageSetup paperSize="9" firstPageNumber="0" orientation="landscape" useFirstPageNumber="1" horizontalDpi="300" verticalDpi="300"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K62"/>
  <sheetViews>
    <sheetView showGridLines="0" showRowColHeaders="0" zoomScale="80" zoomScaleNormal="80" workbookViewId="0"/>
  </sheetViews>
  <sheetFormatPr baseColWidth="10" defaultColWidth="36.23046875" defaultRowHeight="21" x14ac:dyDescent="0.35"/>
  <cols>
    <col min="1" max="1" width="41.3046875" customWidth="1"/>
    <col min="2" max="11" width="7.53515625" customWidth="1"/>
    <col min="12" max="1024" width="36.15234375"/>
  </cols>
  <sheetData>
    <row r="1" spans="1:11" ht="19.5" customHeight="1" x14ac:dyDescent="0.35">
      <c r="A1" s="68" t="s">
        <v>767</v>
      </c>
      <c r="B1" s="58"/>
      <c r="C1" s="1300" t="s">
        <v>768</v>
      </c>
      <c r="D1" s="1300"/>
      <c r="E1" s="1300"/>
      <c r="F1" s="58"/>
      <c r="G1" s="58"/>
      <c r="H1" s="58"/>
      <c r="I1" s="58"/>
      <c r="J1" s="58"/>
      <c r="K1" s="58"/>
    </row>
    <row r="2" spans="1:11" ht="12" customHeight="1" x14ac:dyDescent="0.35">
      <c r="A2" s="68"/>
      <c r="B2" s="58"/>
      <c r="C2" s="1300"/>
      <c r="D2" s="1300"/>
      <c r="E2" s="1300"/>
      <c r="F2" s="58"/>
      <c r="G2" s="58"/>
      <c r="H2" s="58"/>
      <c r="I2" s="58"/>
      <c r="J2" s="58"/>
      <c r="K2" s="58"/>
    </row>
    <row r="3" spans="1:11" x14ac:dyDescent="0.35">
      <c r="A3" s="57" t="s">
        <v>769</v>
      </c>
      <c r="B3" s="58"/>
      <c r="C3" s="58"/>
      <c r="D3" s="58"/>
      <c r="E3" s="58"/>
      <c r="F3" s="58"/>
      <c r="G3" s="58"/>
      <c r="H3" s="58"/>
      <c r="I3" s="58"/>
      <c r="J3" s="58"/>
      <c r="K3" s="58"/>
    </row>
    <row r="4" spans="1:11" x14ac:dyDescent="0.35">
      <c r="A4" s="57"/>
      <c r="B4" s="58"/>
      <c r="C4" s="58"/>
      <c r="D4" s="58"/>
      <c r="E4" s="58"/>
      <c r="F4" s="58"/>
      <c r="G4" s="58"/>
      <c r="H4" s="58"/>
      <c r="I4" s="58"/>
      <c r="J4" s="58"/>
      <c r="K4" s="58"/>
    </row>
    <row r="5" spans="1:11" ht="27" customHeight="1" x14ac:dyDescent="0.35">
      <c r="A5" s="1344" t="s">
        <v>2335</v>
      </c>
      <c r="B5" s="1344"/>
      <c r="C5" s="1344"/>
      <c r="D5" s="1344"/>
      <c r="E5" s="1344"/>
      <c r="F5" s="1344"/>
      <c r="G5" s="1344"/>
      <c r="H5" s="1344"/>
      <c r="I5" s="1344"/>
      <c r="J5" s="1344"/>
      <c r="K5" s="1344"/>
    </row>
    <row r="6" spans="1:11" ht="18.75" customHeight="1" x14ac:dyDescent="0.35">
      <c r="A6" s="1439" t="s">
        <v>757</v>
      </c>
      <c r="B6" s="1383" t="s">
        <v>61</v>
      </c>
      <c r="C6" s="1299" t="s">
        <v>758</v>
      </c>
      <c r="D6" s="1299"/>
      <c r="E6" s="1299"/>
      <c r="F6" s="1299"/>
      <c r="G6" s="1299"/>
      <c r="H6" s="1299"/>
      <c r="I6" s="1299"/>
      <c r="J6" s="1299"/>
      <c r="K6" s="1299"/>
    </row>
    <row r="7" spans="1:11" ht="27" customHeight="1" x14ac:dyDescent="0.35">
      <c r="A7" s="1439"/>
      <c r="B7" s="1383"/>
      <c r="C7" s="1497" t="s">
        <v>129</v>
      </c>
      <c r="D7" s="1315" t="s">
        <v>759</v>
      </c>
      <c r="E7" s="1315"/>
      <c r="F7" s="1498" t="s">
        <v>129</v>
      </c>
      <c r="G7" s="1346" t="s">
        <v>760</v>
      </c>
      <c r="H7" s="1346"/>
      <c r="I7" s="1498" t="s">
        <v>129</v>
      </c>
      <c r="J7" s="1315" t="s">
        <v>761</v>
      </c>
      <c r="K7" s="1315"/>
    </row>
    <row r="8" spans="1:11" ht="17.25" customHeight="1" x14ac:dyDescent="0.35">
      <c r="A8" s="1439"/>
      <c r="B8" s="1383"/>
      <c r="C8" s="1497"/>
      <c r="D8" s="1435" t="s">
        <v>111</v>
      </c>
      <c r="E8" s="1435"/>
      <c r="F8" s="1498"/>
      <c r="G8" s="1435" t="s">
        <v>111</v>
      </c>
      <c r="H8" s="1435"/>
      <c r="I8" s="1498"/>
      <c r="J8" s="1435" t="s">
        <v>111</v>
      </c>
      <c r="K8" s="1435"/>
    </row>
    <row r="9" spans="1:11" ht="12.75" customHeight="1" x14ac:dyDescent="0.35">
      <c r="A9" s="1439"/>
      <c r="B9" s="1383"/>
      <c r="C9" s="1497"/>
      <c r="D9" s="197" t="s">
        <v>114</v>
      </c>
      <c r="E9" s="197" t="s">
        <v>115</v>
      </c>
      <c r="F9" s="1498"/>
      <c r="G9" s="197" t="s">
        <v>114</v>
      </c>
      <c r="H9" s="197" t="s">
        <v>115</v>
      </c>
      <c r="I9" s="1498"/>
      <c r="J9" s="197" t="s">
        <v>114</v>
      </c>
      <c r="K9" s="197" t="s">
        <v>115</v>
      </c>
    </row>
    <row r="10" spans="1:11" ht="12.75" customHeight="1" x14ac:dyDescent="0.35">
      <c r="A10" s="263" t="s">
        <v>61</v>
      </c>
      <c r="B10" s="173">
        <f>C10+F10+I10</f>
        <v>72</v>
      </c>
      <c r="C10" s="125">
        <f>D10+E10</f>
        <v>72</v>
      </c>
      <c r="D10" s="184">
        <f>D18+D25+D32</f>
        <v>43</v>
      </c>
      <c r="E10" s="184">
        <f>E18+E25+E32</f>
        <v>29</v>
      </c>
      <c r="F10" s="125">
        <f>G10+H10</f>
        <v>0</v>
      </c>
      <c r="G10" s="184">
        <f>G18+G25+G32</f>
        <v>0</v>
      </c>
      <c r="H10" s="184">
        <f>H18+H25+H32</f>
        <v>0</v>
      </c>
      <c r="I10" s="125">
        <f>J10+K10</f>
        <v>0</v>
      </c>
      <c r="J10" s="184">
        <f>J18+J25+J32</f>
        <v>0</v>
      </c>
      <c r="K10" s="184">
        <f>K18+K25+K32</f>
        <v>0</v>
      </c>
    </row>
    <row r="11" spans="1:11" ht="12.75" customHeight="1" x14ac:dyDescent="0.35">
      <c r="A11" s="264"/>
      <c r="B11" s="265"/>
      <c r="C11" s="266"/>
      <c r="D11" s="267"/>
      <c r="E11" s="267"/>
      <c r="F11" s="266"/>
      <c r="G11" s="267"/>
      <c r="H11" s="267"/>
      <c r="I11" s="266"/>
      <c r="J11" s="267"/>
      <c r="K11" s="267"/>
    </row>
    <row r="12" spans="1:11" ht="19.5" customHeight="1" x14ac:dyDescent="0.35">
      <c r="A12" s="263" t="s">
        <v>770</v>
      </c>
      <c r="B12" s="125" t="s">
        <v>42</v>
      </c>
      <c r="C12" s="125" t="s">
        <v>42</v>
      </c>
      <c r="D12" s="125" t="s">
        <v>42</v>
      </c>
      <c r="E12" s="125" t="s">
        <v>42</v>
      </c>
      <c r="F12" s="125" t="s">
        <v>42</v>
      </c>
      <c r="G12" s="125" t="s">
        <v>42</v>
      </c>
      <c r="H12" s="125" t="s">
        <v>42</v>
      </c>
      <c r="I12" s="125" t="s">
        <v>42</v>
      </c>
      <c r="J12" s="125" t="s">
        <v>42</v>
      </c>
      <c r="K12" s="125" t="s">
        <v>42</v>
      </c>
    </row>
    <row r="13" spans="1:11" ht="12.75" customHeight="1" x14ac:dyDescent="0.35">
      <c r="A13" s="115" t="s">
        <v>762</v>
      </c>
      <c r="B13" s="125" t="s">
        <v>42</v>
      </c>
      <c r="C13" s="125" t="s">
        <v>42</v>
      </c>
      <c r="D13" s="67" t="s">
        <v>42</v>
      </c>
      <c r="E13" s="67" t="s">
        <v>42</v>
      </c>
      <c r="F13" s="125" t="s">
        <v>42</v>
      </c>
      <c r="G13" s="67" t="s">
        <v>42</v>
      </c>
      <c r="H13" s="67" t="s">
        <v>42</v>
      </c>
      <c r="I13" s="125" t="s">
        <v>42</v>
      </c>
      <c r="J13" s="67" t="s">
        <v>42</v>
      </c>
      <c r="K13" s="67" t="s">
        <v>42</v>
      </c>
    </row>
    <row r="14" spans="1:11" ht="12.75" customHeight="1" x14ac:dyDescent="0.35">
      <c r="A14" s="113" t="s">
        <v>763</v>
      </c>
      <c r="B14" s="125" t="s">
        <v>42</v>
      </c>
      <c r="C14" s="125" t="s">
        <v>42</v>
      </c>
      <c r="D14" s="67" t="s">
        <v>42</v>
      </c>
      <c r="E14" s="67" t="s">
        <v>42</v>
      </c>
      <c r="F14" s="125" t="s">
        <v>42</v>
      </c>
      <c r="G14" s="67" t="s">
        <v>42</v>
      </c>
      <c r="H14" s="67" t="s">
        <v>42</v>
      </c>
      <c r="I14" s="125" t="s">
        <v>42</v>
      </c>
      <c r="J14" s="67" t="s">
        <v>42</v>
      </c>
      <c r="K14" s="67" t="s">
        <v>42</v>
      </c>
    </row>
    <row r="15" spans="1:11" ht="12.75" customHeight="1" x14ac:dyDescent="0.35">
      <c r="A15" s="113" t="s">
        <v>764</v>
      </c>
      <c r="B15" s="125" t="s">
        <v>42</v>
      </c>
      <c r="C15" s="125" t="s">
        <v>42</v>
      </c>
      <c r="D15" s="67" t="s">
        <v>42</v>
      </c>
      <c r="E15" s="67" t="s">
        <v>42</v>
      </c>
      <c r="F15" s="125" t="s">
        <v>42</v>
      </c>
      <c r="G15" s="67" t="s">
        <v>42</v>
      </c>
      <c r="H15" s="67" t="s">
        <v>42</v>
      </c>
      <c r="I15" s="125" t="s">
        <v>42</v>
      </c>
      <c r="J15" s="67" t="s">
        <v>42</v>
      </c>
      <c r="K15" s="67" t="s">
        <v>42</v>
      </c>
    </row>
    <row r="16" spans="1:11" ht="12.75" customHeight="1" x14ac:dyDescent="0.35">
      <c r="A16" s="113" t="s">
        <v>765</v>
      </c>
      <c r="B16" s="125" t="s">
        <v>42</v>
      </c>
      <c r="C16" s="125" t="s">
        <v>42</v>
      </c>
      <c r="D16" s="67" t="s">
        <v>42</v>
      </c>
      <c r="E16" s="67" t="s">
        <v>42</v>
      </c>
      <c r="F16" s="125" t="s">
        <v>42</v>
      </c>
      <c r="G16" s="67" t="s">
        <v>42</v>
      </c>
      <c r="H16" s="67" t="s">
        <v>42</v>
      </c>
      <c r="I16" s="125" t="s">
        <v>42</v>
      </c>
      <c r="J16" s="67" t="s">
        <v>42</v>
      </c>
      <c r="K16" s="67" t="s">
        <v>42</v>
      </c>
    </row>
    <row r="17" spans="1:11" ht="12.75" customHeight="1" x14ac:dyDescent="0.35">
      <c r="A17" s="113" t="s">
        <v>2334</v>
      </c>
      <c r="B17" s="125" t="s">
        <v>42</v>
      </c>
      <c r="C17" s="125" t="s">
        <v>42</v>
      </c>
      <c r="D17" s="67" t="s">
        <v>42</v>
      </c>
      <c r="E17" s="67" t="s">
        <v>42</v>
      </c>
      <c r="F17" s="125" t="s">
        <v>42</v>
      </c>
      <c r="G17" s="67" t="s">
        <v>42</v>
      </c>
      <c r="H17" s="67" t="s">
        <v>42</v>
      </c>
      <c r="I17" s="125" t="s">
        <v>42</v>
      </c>
      <c r="J17" s="67" t="s">
        <v>42</v>
      </c>
      <c r="K17" s="67" t="s">
        <v>42</v>
      </c>
    </row>
    <row r="18" spans="1:11" ht="16.5" customHeight="1" x14ac:dyDescent="0.35">
      <c r="A18" s="263" t="s">
        <v>705</v>
      </c>
      <c r="B18" s="173">
        <f t="shared" ref="B18:B23" si="0">C18+F18+I18</f>
        <v>15</v>
      </c>
      <c r="C18" s="125">
        <f t="shared" ref="C18:C23" si="1">D18+E18</f>
        <v>15</v>
      </c>
      <c r="D18" s="184">
        <f>SUM(D19:D23)</f>
        <v>5</v>
      </c>
      <c r="E18" s="184">
        <f>SUM(E19:E23)</f>
        <v>10</v>
      </c>
      <c r="F18" s="125">
        <f t="shared" ref="F18:F23" si="2">G18+H18</f>
        <v>0</v>
      </c>
      <c r="G18" s="184">
        <f>SUM(G19:G23)</f>
        <v>0</v>
      </c>
      <c r="H18" s="184">
        <f>SUM(H19:H23)</f>
        <v>0</v>
      </c>
      <c r="I18" s="125">
        <f t="shared" ref="I18:I23" si="3">J18+K18</f>
        <v>0</v>
      </c>
      <c r="J18" s="184">
        <f>SUM(J19:J23)</f>
        <v>0</v>
      </c>
      <c r="K18" s="184">
        <f>SUM(K19:K23)</f>
        <v>0</v>
      </c>
    </row>
    <row r="19" spans="1:11" ht="12.75" customHeight="1" x14ac:dyDescent="0.35">
      <c r="A19" s="115" t="s">
        <v>762</v>
      </c>
      <c r="B19" s="173">
        <f t="shared" si="0"/>
        <v>0</v>
      </c>
      <c r="C19" s="125">
        <f t="shared" si="1"/>
        <v>0</v>
      </c>
      <c r="D19" s="67">
        <v>0</v>
      </c>
      <c r="E19" s="67">
        <v>0</v>
      </c>
      <c r="F19" s="125">
        <f t="shared" si="2"/>
        <v>0</v>
      </c>
      <c r="G19" s="67">
        <v>0</v>
      </c>
      <c r="H19" s="67">
        <v>0</v>
      </c>
      <c r="I19" s="125">
        <f t="shared" si="3"/>
        <v>0</v>
      </c>
      <c r="J19" s="67">
        <v>0</v>
      </c>
      <c r="K19" s="67">
        <v>0</v>
      </c>
    </row>
    <row r="20" spans="1:11" ht="12.75" customHeight="1" x14ac:dyDescent="0.35">
      <c r="A20" s="113" t="s">
        <v>763</v>
      </c>
      <c r="B20" s="173">
        <f t="shared" si="0"/>
        <v>9</v>
      </c>
      <c r="C20" s="125">
        <f t="shared" si="1"/>
        <v>9</v>
      </c>
      <c r="D20" s="67">
        <v>4</v>
      </c>
      <c r="E20" s="67">
        <v>5</v>
      </c>
      <c r="F20" s="125">
        <f t="shared" si="2"/>
        <v>0</v>
      </c>
      <c r="G20" s="67">
        <v>0</v>
      </c>
      <c r="H20" s="67">
        <v>0</v>
      </c>
      <c r="I20" s="125">
        <f t="shared" si="3"/>
        <v>0</v>
      </c>
      <c r="J20" s="67">
        <v>0</v>
      </c>
      <c r="K20" s="67">
        <v>0</v>
      </c>
    </row>
    <row r="21" spans="1:11" ht="12.75" customHeight="1" x14ac:dyDescent="0.35">
      <c r="A21" s="113" t="s">
        <v>764</v>
      </c>
      <c r="B21" s="173">
        <f t="shared" si="0"/>
        <v>1</v>
      </c>
      <c r="C21" s="125">
        <f t="shared" si="1"/>
        <v>1</v>
      </c>
      <c r="D21" s="67">
        <v>1</v>
      </c>
      <c r="E21" s="67">
        <v>0</v>
      </c>
      <c r="F21" s="125">
        <f t="shared" si="2"/>
        <v>0</v>
      </c>
      <c r="G21" s="67">
        <v>0</v>
      </c>
      <c r="H21" s="67">
        <v>0</v>
      </c>
      <c r="I21" s="125">
        <f t="shared" si="3"/>
        <v>0</v>
      </c>
      <c r="J21" s="67">
        <v>0</v>
      </c>
      <c r="K21" s="67">
        <v>0</v>
      </c>
    </row>
    <row r="22" spans="1:11" ht="12.75" customHeight="1" x14ac:dyDescent="0.35">
      <c r="A22" s="113" t="s">
        <v>765</v>
      </c>
      <c r="B22" s="173">
        <f t="shared" si="0"/>
        <v>1</v>
      </c>
      <c r="C22" s="125">
        <f t="shared" si="1"/>
        <v>1</v>
      </c>
      <c r="D22" s="67">
        <v>0</v>
      </c>
      <c r="E22" s="67">
        <v>1</v>
      </c>
      <c r="F22" s="125">
        <f t="shared" si="2"/>
        <v>0</v>
      </c>
      <c r="G22" s="67">
        <v>0</v>
      </c>
      <c r="H22" s="67">
        <v>0</v>
      </c>
      <c r="I22" s="125">
        <f t="shared" si="3"/>
        <v>0</v>
      </c>
      <c r="J22" s="67">
        <v>0</v>
      </c>
      <c r="K22" s="67">
        <v>0</v>
      </c>
    </row>
    <row r="23" spans="1:11" ht="12.75" customHeight="1" x14ac:dyDescent="0.35">
      <c r="A23" s="113" t="s">
        <v>766</v>
      </c>
      <c r="B23" s="173">
        <f t="shared" si="0"/>
        <v>4</v>
      </c>
      <c r="C23" s="125">
        <f t="shared" si="1"/>
        <v>4</v>
      </c>
      <c r="D23" s="67">
        <v>0</v>
      </c>
      <c r="E23" s="67">
        <v>4</v>
      </c>
      <c r="F23" s="125">
        <f t="shared" si="2"/>
        <v>0</v>
      </c>
      <c r="G23" s="67">
        <v>0</v>
      </c>
      <c r="H23" s="67">
        <v>0</v>
      </c>
      <c r="I23" s="125">
        <f t="shared" si="3"/>
        <v>0</v>
      </c>
      <c r="J23" s="67">
        <v>0</v>
      </c>
      <c r="K23" s="67">
        <v>0</v>
      </c>
    </row>
    <row r="24" spans="1:11" ht="12.75" customHeight="1" x14ac:dyDescent="0.35">
      <c r="A24" s="113"/>
      <c r="B24" s="173"/>
      <c r="C24" s="125"/>
      <c r="D24" s="67"/>
      <c r="E24" s="67"/>
      <c r="F24" s="125"/>
      <c r="G24" s="67"/>
      <c r="H24" s="67"/>
      <c r="I24" s="125"/>
      <c r="J24" s="67"/>
      <c r="K24" s="67"/>
    </row>
    <row r="25" spans="1:11" ht="21.75" customHeight="1" x14ac:dyDescent="0.35">
      <c r="A25" s="263" t="s">
        <v>2556</v>
      </c>
      <c r="B25" s="173">
        <f t="shared" ref="B25:B30" si="4">C25+F25+I25</f>
        <v>47</v>
      </c>
      <c r="C25" s="125">
        <f t="shared" ref="C25:C30" si="5">D25+E25</f>
        <v>47</v>
      </c>
      <c r="D25" s="184">
        <f>SUM(D26:D30)</f>
        <v>30</v>
      </c>
      <c r="E25" s="184">
        <f>SUM(E26:E30)</f>
        <v>17</v>
      </c>
      <c r="F25" s="125">
        <f t="shared" ref="F25:F30" si="6">G25+H25</f>
        <v>0</v>
      </c>
      <c r="G25" s="184">
        <f>SUM(G26:G30)</f>
        <v>0</v>
      </c>
      <c r="H25" s="184">
        <f>SUM(H26:H30)</f>
        <v>0</v>
      </c>
      <c r="I25" s="125">
        <f t="shared" ref="I25:I30" si="7">J25+K25</f>
        <v>0</v>
      </c>
      <c r="J25" s="184">
        <f>SUM(J26:J30)</f>
        <v>0</v>
      </c>
      <c r="K25" s="184">
        <f>SUM(K26:K30)</f>
        <v>0</v>
      </c>
    </row>
    <row r="26" spans="1:11" ht="12.75" customHeight="1" x14ac:dyDescent="0.35">
      <c r="A26" s="115" t="s">
        <v>762</v>
      </c>
      <c r="B26" s="173">
        <f t="shared" si="4"/>
        <v>0</v>
      </c>
      <c r="C26" s="125">
        <f t="shared" si="5"/>
        <v>0</v>
      </c>
      <c r="D26" s="67">
        <v>0</v>
      </c>
      <c r="E26" s="67">
        <v>0</v>
      </c>
      <c r="F26" s="125">
        <f t="shared" si="6"/>
        <v>0</v>
      </c>
      <c r="G26" s="67">
        <v>0</v>
      </c>
      <c r="H26" s="67">
        <v>0</v>
      </c>
      <c r="I26" s="125">
        <f t="shared" si="7"/>
        <v>0</v>
      </c>
      <c r="J26" s="67">
        <v>0</v>
      </c>
      <c r="K26" s="67">
        <v>0</v>
      </c>
    </row>
    <row r="27" spans="1:11" ht="12.75" customHeight="1" x14ac:dyDescent="0.35">
      <c r="A27" s="113" t="s">
        <v>763</v>
      </c>
      <c r="B27" s="173">
        <f t="shared" si="4"/>
        <v>21</v>
      </c>
      <c r="C27" s="125">
        <f t="shared" si="5"/>
        <v>21</v>
      </c>
      <c r="D27" s="67">
        <v>14</v>
      </c>
      <c r="E27" s="67">
        <v>7</v>
      </c>
      <c r="F27" s="125">
        <f t="shared" si="6"/>
        <v>0</v>
      </c>
      <c r="G27" s="67">
        <v>0</v>
      </c>
      <c r="H27" s="67">
        <v>0</v>
      </c>
      <c r="I27" s="125">
        <f t="shared" si="7"/>
        <v>0</v>
      </c>
      <c r="J27" s="67">
        <v>0</v>
      </c>
      <c r="K27" s="67">
        <v>0</v>
      </c>
    </row>
    <row r="28" spans="1:11" ht="12.75" customHeight="1" x14ac:dyDescent="0.35">
      <c r="A28" s="113" t="s">
        <v>764</v>
      </c>
      <c r="B28" s="173">
        <f t="shared" si="4"/>
        <v>20</v>
      </c>
      <c r="C28" s="125">
        <f t="shared" si="5"/>
        <v>20</v>
      </c>
      <c r="D28" s="67">
        <v>11</v>
      </c>
      <c r="E28" s="67">
        <v>9</v>
      </c>
      <c r="F28" s="125">
        <f t="shared" si="6"/>
        <v>0</v>
      </c>
      <c r="G28" s="67">
        <v>0</v>
      </c>
      <c r="H28" s="67">
        <v>0</v>
      </c>
      <c r="I28" s="125">
        <f t="shared" si="7"/>
        <v>0</v>
      </c>
      <c r="J28" s="67">
        <v>0</v>
      </c>
      <c r="K28" s="67">
        <v>0</v>
      </c>
    </row>
    <row r="29" spans="1:11" ht="12.75" customHeight="1" x14ac:dyDescent="0.35">
      <c r="A29" s="113" t="s">
        <v>765</v>
      </c>
      <c r="B29" s="173">
        <f t="shared" si="4"/>
        <v>0</v>
      </c>
      <c r="C29" s="125">
        <f t="shared" si="5"/>
        <v>0</v>
      </c>
      <c r="D29" s="67">
        <v>0</v>
      </c>
      <c r="E29" s="67">
        <v>0</v>
      </c>
      <c r="F29" s="125">
        <f t="shared" si="6"/>
        <v>0</v>
      </c>
      <c r="G29" s="67">
        <v>0</v>
      </c>
      <c r="H29" s="67">
        <v>0</v>
      </c>
      <c r="I29" s="125">
        <f t="shared" si="7"/>
        <v>0</v>
      </c>
      <c r="J29" s="67">
        <v>0</v>
      </c>
      <c r="K29" s="67">
        <v>0</v>
      </c>
    </row>
    <row r="30" spans="1:11" ht="12.75" customHeight="1" x14ac:dyDescent="0.35">
      <c r="A30" s="113" t="s">
        <v>766</v>
      </c>
      <c r="B30" s="173">
        <f t="shared" si="4"/>
        <v>6</v>
      </c>
      <c r="C30" s="125">
        <f t="shared" si="5"/>
        <v>6</v>
      </c>
      <c r="D30" s="67">
        <v>5</v>
      </c>
      <c r="E30" s="67">
        <v>1</v>
      </c>
      <c r="F30" s="125">
        <f t="shared" si="6"/>
        <v>0</v>
      </c>
      <c r="G30" s="67">
        <v>0</v>
      </c>
      <c r="H30" s="67">
        <v>0</v>
      </c>
      <c r="I30" s="125">
        <f t="shared" si="7"/>
        <v>0</v>
      </c>
      <c r="J30" s="67">
        <v>0</v>
      </c>
      <c r="K30" s="67">
        <v>0</v>
      </c>
    </row>
    <row r="31" spans="1:11" ht="12.75" customHeight="1" x14ac:dyDescent="0.35">
      <c r="A31" s="113"/>
      <c r="B31" s="173"/>
      <c r="C31" s="125"/>
      <c r="D31" s="67"/>
      <c r="E31" s="67"/>
      <c r="F31" s="125"/>
      <c r="G31" s="67"/>
      <c r="H31" s="67"/>
      <c r="I31" s="125"/>
      <c r="J31" s="67"/>
      <c r="K31" s="67"/>
    </row>
    <row r="32" spans="1:11" ht="12.75" customHeight="1" x14ac:dyDescent="0.35">
      <c r="A32" s="263" t="s">
        <v>706</v>
      </c>
      <c r="B32" s="173">
        <f t="shared" ref="B32:B37" si="8">C32+F32+I32</f>
        <v>10</v>
      </c>
      <c r="C32" s="125">
        <f t="shared" ref="C32:C37" si="9">D32+E32</f>
        <v>10</v>
      </c>
      <c r="D32" s="184">
        <f>SUM(D33:D37)</f>
        <v>8</v>
      </c>
      <c r="E32" s="184">
        <f>SUM(E33:E37)</f>
        <v>2</v>
      </c>
      <c r="F32" s="125">
        <f t="shared" ref="F32:F37" si="10">G32+H32</f>
        <v>0</v>
      </c>
      <c r="G32" s="184">
        <f>SUM(G33:G37)</f>
        <v>0</v>
      </c>
      <c r="H32" s="184">
        <f>SUM(H33:H37)</f>
        <v>0</v>
      </c>
      <c r="I32" s="125">
        <f t="shared" ref="I32:I37" si="11">J32+K32</f>
        <v>0</v>
      </c>
      <c r="J32" s="184">
        <f>SUM(J33:J37)</f>
        <v>0</v>
      </c>
      <c r="K32" s="184">
        <f>SUM(K33:K37)</f>
        <v>0</v>
      </c>
    </row>
    <row r="33" spans="1:11" ht="12.75" customHeight="1" x14ac:dyDescent="0.35">
      <c r="A33" s="115" t="s">
        <v>762</v>
      </c>
      <c r="B33" s="173">
        <f t="shared" si="8"/>
        <v>1</v>
      </c>
      <c r="C33" s="125">
        <f t="shared" si="9"/>
        <v>1</v>
      </c>
      <c r="D33" s="67">
        <v>0</v>
      </c>
      <c r="E33" s="67">
        <v>1</v>
      </c>
      <c r="F33" s="125">
        <f t="shared" si="10"/>
        <v>0</v>
      </c>
      <c r="G33" s="67">
        <v>0</v>
      </c>
      <c r="H33" s="67">
        <v>0</v>
      </c>
      <c r="I33" s="125">
        <f t="shared" si="11"/>
        <v>0</v>
      </c>
      <c r="J33" s="67">
        <v>0</v>
      </c>
      <c r="K33" s="67">
        <v>0</v>
      </c>
    </row>
    <row r="34" spans="1:11" ht="12.75" customHeight="1" x14ac:dyDescent="0.35">
      <c r="A34" s="113" t="s">
        <v>763</v>
      </c>
      <c r="B34" s="173">
        <f t="shared" si="8"/>
        <v>7</v>
      </c>
      <c r="C34" s="125">
        <f t="shared" si="9"/>
        <v>7</v>
      </c>
      <c r="D34" s="67">
        <v>6</v>
      </c>
      <c r="E34" s="67">
        <v>1</v>
      </c>
      <c r="F34" s="125">
        <f t="shared" si="10"/>
        <v>0</v>
      </c>
      <c r="G34" s="67">
        <v>0</v>
      </c>
      <c r="H34" s="67">
        <v>0</v>
      </c>
      <c r="I34" s="125">
        <f t="shared" si="11"/>
        <v>0</v>
      </c>
      <c r="J34" s="67">
        <v>0</v>
      </c>
      <c r="K34" s="67">
        <v>0</v>
      </c>
    </row>
    <row r="35" spans="1:11" ht="12.75" customHeight="1" x14ac:dyDescent="0.35">
      <c r="A35" s="113" t="s">
        <v>764</v>
      </c>
      <c r="B35" s="173">
        <f t="shared" si="8"/>
        <v>2</v>
      </c>
      <c r="C35" s="125">
        <f t="shared" si="9"/>
        <v>2</v>
      </c>
      <c r="D35" s="67">
        <v>2</v>
      </c>
      <c r="E35" s="67">
        <v>0</v>
      </c>
      <c r="F35" s="125">
        <f t="shared" si="10"/>
        <v>0</v>
      </c>
      <c r="G35" s="67">
        <v>0</v>
      </c>
      <c r="H35" s="67">
        <v>0</v>
      </c>
      <c r="I35" s="125">
        <f t="shared" si="11"/>
        <v>0</v>
      </c>
      <c r="J35" s="67">
        <v>0</v>
      </c>
      <c r="K35" s="67">
        <v>0</v>
      </c>
    </row>
    <row r="36" spans="1:11" ht="12.75" customHeight="1" x14ac:dyDescent="0.35">
      <c r="A36" s="113" t="s">
        <v>765</v>
      </c>
      <c r="B36" s="173">
        <f t="shared" si="8"/>
        <v>0</v>
      </c>
      <c r="C36" s="125">
        <f t="shared" si="9"/>
        <v>0</v>
      </c>
      <c r="D36" s="67">
        <v>0</v>
      </c>
      <c r="E36" s="67">
        <v>0</v>
      </c>
      <c r="F36" s="125">
        <f t="shared" si="10"/>
        <v>0</v>
      </c>
      <c r="G36" s="67">
        <v>0</v>
      </c>
      <c r="H36" s="67">
        <v>0</v>
      </c>
      <c r="I36" s="125">
        <f t="shared" si="11"/>
        <v>0</v>
      </c>
      <c r="J36" s="67">
        <v>0</v>
      </c>
      <c r="K36" s="67">
        <v>0</v>
      </c>
    </row>
    <row r="37" spans="1:11" ht="12.75" customHeight="1" x14ac:dyDescent="0.35">
      <c r="A37" s="113" t="s">
        <v>766</v>
      </c>
      <c r="B37" s="173">
        <f t="shared" si="8"/>
        <v>0</v>
      </c>
      <c r="C37" s="125">
        <f t="shared" si="9"/>
        <v>0</v>
      </c>
      <c r="D37" s="67">
        <v>0</v>
      </c>
      <c r="E37" s="67">
        <v>0</v>
      </c>
      <c r="F37" s="125">
        <f t="shared" si="10"/>
        <v>0</v>
      </c>
      <c r="G37" s="67">
        <v>0</v>
      </c>
      <c r="H37" s="67">
        <v>0</v>
      </c>
      <c r="I37" s="125">
        <f t="shared" si="11"/>
        <v>0</v>
      </c>
      <c r="J37" s="67">
        <v>0</v>
      </c>
      <c r="K37" s="67">
        <v>0</v>
      </c>
    </row>
    <row r="38" spans="1:11" ht="12.75" customHeight="1" x14ac:dyDescent="0.35">
      <c r="A38" s="268"/>
      <c r="B38" s="173"/>
      <c r="C38" s="125"/>
      <c r="D38" s="201"/>
      <c r="E38" s="201"/>
      <c r="F38" s="125"/>
      <c r="G38" s="201"/>
      <c r="H38" s="201"/>
      <c r="I38" s="125"/>
      <c r="J38" s="201"/>
      <c r="K38" s="201"/>
    </row>
    <row r="39" spans="1:11" ht="12.75" customHeight="1" x14ac:dyDescent="0.35">
      <c r="A39" s="98" t="s">
        <v>708</v>
      </c>
      <c r="B39" s="216"/>
      <c r="C39" s="269"/>
      <c r="D39" s="269"/>
      <c r="E39" s="269"/>
      <c r="F39" s="269"/>
      <c r="G39" s="269"/>
      <c r="H39" s="269"/>
      <c r="I39" s="269"/>
      <c r="J39" s="269"/>
      <c r="K39" s="269"/>
    </row>
    <row r="40" spans="1:11" x14ac:dyDescent="0.35">
      <c r="A40" s="68" t="s">
        <v>771</v>
      </c>
      <c r="B40" s="243"/>
    </row>
    <row r="41" spans="1:11" x14ac:dyDescent="0.35">
      <c r="A41" s="98"/>
      <c r="B41" s="242"/>
      <c r="C41" s="270"/>
      <c r="D41" s="270"/>
    </row>
    <row r="42" spans="1:11" x14ac:dyDescent="0.35">
      <c r="A42" s="190"/>
      <c r="B42" s="242"/>
      <c r="C42" s="270"/>
      <c r="D42" s="270"/>
    </row>
    <row r="43" spans="1:11" x14ac:dyDescent="0.35">
      <c r="A43" s="190"/>
      <c r="B43" s="242"/>
      <c r="C43" s="270"/>
      <c r="D43" s="270"/>
    </row>
    <row r="44" spans="1:11" x14ac:dyDescent="0.35">
      <c r="A44" s="190"/>
      <c r="B44" s="242"/>
      <c r="C44" s="270"/>
      <c r="D44" s="270"/>
    </row>
    <row r="45" spans="1:11" x14ac:dyDescent="0.35">
      <c r="A45" s="190"/>
      <c r="B45" s="242"/>
      <c r="C45" s="270"/>
      <c r="D45" s="270"/>
    </row>
    <row r="46" spans="1:11" x14ac:dyDescent="0.35">
      <c r="A46" s="196"/>
      <c r="B46" s="243"/>
    </row>
    <row r="47" spans="1:11" x14ac:dyDescent="0.35">
      <c r="A47" s="196"/>
      <c r="B47" s="243"/>
    </row>
    <row r="48" spans="1:11" x14ac:dyDescent="0.35">
      <c r="A48" s="196"/>
      <c r="B48" s="243"/>
    </row>
    <row r="49" spans="1:2" x14ac:dyDescent="0.35">
      <c r="A49" s="196"/>
      <c r="B49" s="243"/>
    </row>
    <row r="50" spans="1:2" x14ac:dyDescent="0.35">
      <c r="A50" s="196"/>
      <c r="B50" s="243"/>
    </row>
    <row r="51" spans="1:2" x14ac:dyDescent="0.35">
      <c r="A51" s="196"/>
      <c r="B51" s="243"/>
    </row>
    <row r="52" spans="1:2" x14ac:dyDescent="0.35">
      <c r="A52" s="196"/>
      <c r="B52" s="243"/>
    </row>
    <row r="53" spans="1:2" x14ac:dyDescent="0.35">
      <c r="A53" s="196"/>
      <c r="B53" s="243"/>
    </row>
    <row r="54" spans="1:2" x14ac:dyDescent="0.35">
      <c r="A54" s="196"/>
      <c r="B54" s="243"/>
    </row>
    <row r="55" spans="1:2" x14ac:dyDescent="0.35">
      <c r="A55" s="196"/>
      <c r="B55" s="243"/>
    </row>
    <row r="56" spans="1:2" x14ac:dyDescent="0.35">
      <c r="A56" s="196"/>
      <c r="B56" s="243"/>
    </row>
    <row r="57" spans="1:2" x14ac:dyDescent="0.35">
      <c r="B57" s="243"/>
    </row>
    <row r="58" spans="1:2" x14ac:dyDescent="0.35">
      <c r="B58" s="243"/>
    </row>
    <row r="59" spans="1:2" x14ac:dyDescent="0.35">
      <c r="B59" s="243"/>
    </row>
    <row r="60" spans="1:2" x14ac:dyDescent="0.35">
      <c r="B60" s="243"/>
    </row>
    <row r="61" spans="1:2" x14ac:dyDescent="0.35">
      <c r="B61" s="243"/>
    </row>
    <row r="62" spans="1:2" x14ac:dyDescent="0.35">
      <c r="B62" s="243"/>
    </row>
  </sheetData>
  <mergeCells count="14">
    <mergeCell ref="C1:E2"/>
    <mergeCell ref="D8:E8"/>
    <mergeCell ref="G8:H8"/>
    <mergeCell ref="J8:K8"/>
    <mergeCell ref="A6:A9"/>
    <mergeCell ref="B6:B9"/>
    <mergeCell ref="C7:C9"/>
    <mergeCell ref="F7:F9"/>
    <mergeCell ref="I7:I9"/>
    <mergeCell ref="A5:K5"/>
    <mergeCell ref="C6:K6"/>
    <mergeCell ref="D7:E7"/>
    <mergeCell ref="G7:H7"/>
    <mergeCell ref="J7:K7"/>
  </mergeCells>
  <pageMargins left="0.98402777777777795" right="0.39374999999999999" top="0.59027777777777801" bottom="0.59027777777777801" header="0.51180555555555496" footer="0.51180555555555496"/>
  <pageSetup paperSize="9" firstPageNumber="0" orientation="landscape" useFirstPageNumber="1" horizontalDpi="300" verticalDpi="300"/>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C339"/>
  <sheetViews>
    <sheetView showGridLines="0" showRowColHeaders="0" zoomScale="90" zoomScaleNormal="90" workbookViewId="0"/>
  </sheetViews>
  <sheetFormatPr baseColWidth="10" defaultColWidth="10.69140625" defaultRowHeight="21" x14ac:dyDescent="0.35"/>
  <cols>
    <col min="1" max="1" width="21.765625" style="626" customWidth="1"/>
    <col min="2" max="16384" width="10.69140625" style="626"/>
  </cols>
  <sheetData>
    <row r="6" spans="1:3" ht="22.5" customHeight="1" x14ac:dyDescent="0.35"/>
    <row r="7" spans="1:3" ht="22.5" customHeight="1" x14ac:dyDescent="0.35"/>
    <row r="8" spans="1:3" ht="22.5" customHeight="1" x14ac:dyDescent="0.35"/>
    <row r="9" spans="1:3" ht="22.5" customHeight="1" x14ac:dyDescent="0.35"/>
    <row r="10" spans="1:3" ht="22.5" customHeight="1" x14ac:dyDescent="0.35"/>
    <row r="11" spans="1:3" ht="22.5" customHeight="1" x14ac:dyDescent="0.35">
      <c r="C11" s="1039"/>
    </row>
    <row r="12" spans="1:3" ht="22.5" customHeight="1" x14ac:dyDescent="0.35"/>
    <row r="13" spans="1:3" ht="22.5" customHeight="1" x14ac:dyDescent="0.35">
      <c r="A13" s="1041" t="s">
        <v>772</v>
      </c>
      <c r="B13" s="1065" t="s">
        <v>2428</v>
      </c>
    </row>
    <row r="14" spans="1:3" ht="22.5" customHeight="1" x14ac:dyDescent="0.35"/>
    <row r="15" spans="1:3" ht="22.5" customHeight="1" x14ac:dyDescent="0.35"/>
    <row r="16" spans="1:3" ht="22.5" customHeight="1" x14ac:dyDescent="0.35">
      <c r="A16" s="1041" t="s">
        <v>773</v>
      </c>
      <c r="B16" s="1065" t="s">
        <v>2429</v>
      </c>
    </row>
    <row r="17" spans="1:2" ht="22.5" customHeight="1" x14ac:dyDescent="0.35">
      <c r="A17" s="1041" t="s">
        <v>774</v>
      </c>
      <c r="B17" s="1065" t="s">
        <v>2430</v>
      </c>
    </row>
    <row r="18" spans="1:2" ht="22.5" customHeight="1" x14ac:dyDescent="0.35">
      <c r="A18" s="1066"/>
      <c r="B18" s="1065"/>
    </row>
    <row r="19" spans="1:2" ht="22.5" customHeight="1" x14ac:dyDescent="0.35"/>
    <row r="20" spans="1:2" ht="22.5" customHeight="1" x14ac:dyDescent="0.35"/>
    <row r="21" spans="1:2" ht="22.5" customHeight="1" x14ac:dyDescent="0.35">
      <c r="A21" s="1041" t="s">
        <v>775</v>
      </c>
      <c r="B21" s="1065" t="s">
        <v>2431</v>
      </c>
    </row>
    <row r="22" spans="1:2" ht="22.5" customHeight="1" x14ac:dyDescent="0.35">
      <c r="A22" s="1041" t="s">
        <v>776</v>
      </c>
      <c r="B22" s="1065" t="s">
        <v>2432</v>
      </c>
    </row>
    <row r="23" spans="1:2" ht="22.5" customHeight="1" x14ac:dyDescent="0.35">
      <c r="A23" s="1041" t="s">
        <v>777</v>
      </c>
      <c r="B23" s="1065" t="s">
        <v>2433</v>
      </c>
    </row>
    <row r="24" spans="1:2" ht="22.5" customHeight="1" x14ac:dyDescent="0.35"/>
    <row r="25" spans="1:2" ht="22.5" customHeight="1" x14ac:dyDescent="0.35"/>
    <row r="26" spans="1:2" ht="22.5" customHeight="1" x14ac:dyDescent="0.35">
      <c r="B26" s="1040"/>
    </row>
    <row r="27" spans="1:2" ht="22.5" customHeight="1" x14ac:dyDescent="0.35"/>
    <row r="28" spans="1:2" ht="22.5" customHeight="1" x14ac:dyDescent="0.35"/>
    <row r="29" spans="1:2" ht="22.5" customHeight="1" x14ac:dyDescent="0.35"/>
    <row r="30" spans="1:2" ht="22.5" customHeight="1" x14ac:dyDescent="0.35"/>
    <row r="31" spans="1:2" ht="22.5" customHeight="1" x14ac:dyDescent="0.35"/>
    <row r="32" spans="1:2" ht="22.5" customHeight="1" x14ac:dyDescent="0.35"/>
    <row r="33" spans="1:1" ht="22.5" customHeight="1" x14ac:dyDescent="0.35"/>
    <row r="34" spans="1:1" ht="22.5" customHeight="1" x14ac:dyDescent="0.35"/>
    <row r="35" spans="1:1" ht="22.5" customHeight="1" x14ac:dyDescent="0.35"/>
    <row r="36" spans="1:1" ht="22.5" customHeight="1" x14ac:dyDescent="0.35"/>
    <row r="37" spans="1:1" ht="22.5" customHeight="1" x14ac:dyDescent="0.35">
      <c r="A37" s="1067" t="str">
        <f t="shared" ref="A37:A47" si="0">MID(B26,1,20)</f>
        <v/>
      </c>
    </row>
    <row r="38" spans="1:1" ht="22.5" customHeight="1" x14ac:dyDescent="0.35">
      <c r="A38" s="1067" t="str">
        <f t="shared" si="0"/>
        <v/>
      </c>
    </row>
    <row r="39" spans="1:1" ht="22.5" customHeight="1" x14ac:dyDescent="0.35">
      <c r="A39" s="1067" t="str">
        <f t="shared" si="0"/>
        <v/>
      </c>
    </row>
    <row r="40" spans="1:1" ht="22.5" customHeight="1" x14ac:dyDescent="0.35">
      <c r="A40" s="1067" t="str">
        <f t="shared" si="0"/>
        <v/>
      </c>
    </row>
    <row r="41" spans="1:1" ht="22.5" customHeight="1" x14ac:dyDescent="0.35">
      <c r="A41" s="1067" t="str">
        <f t="shared" si="0"/>
        <v/>
      </c>
    </row>
    <row r="42" spans="1:1" ht="22.5" customHeight="1" x14ac:dyDescent="0.35">
      <c r="A42" s="1067" t="str">
        <f t="shared" si="0"/>
        <v/>
      </c>
    </row>
    <row r="43" spans="1:1" ht="22.5" customHeight="1" x14ac:dyDescent="0.35">
      <c r="A43" s="1067" t="str">
        <f t="shared" si="0"/>
        <v/>
      </c>
    </row>
    <row r="44" spans="1:1" ht="22.5" customHeight="1" x14ac:dyDescent="0.35">
      <c r="A44" s="1067" t="str">
        <f t="shared" si="0"/>
        <v/>
      </c>
    </row>
    <row r="45" spans="1:1" ht="22.5" customHeight="1" x14ac:dyDescent="0.35">
      <c r="A45" s="1067" t="str">
        <f t="shared" si="0"/>
        <v/>
      </c>
    </row>
    <row r="46" spans="1:1" ht="22.5" customHeight="1" x14ac:dyDescent="0.35">
      <c r="A46" s="1067" t="str">
        <f t="shared" si="0"/>
        <v/>
      </c>
    </row>
    <row r="47" spans="1:1" ht="22.5" customHeight="1" x14ac:dyDescent="0.35">
      <c r="A47" s="1067" t="str">
        <f t="shared" si="0"/>
        <v/>
      </c>
    </row>
    <row r="48" spans="1:1" ht="22.5" customHeight="1" x14ac:dyDescent="0.35"/>
    <row r="49" ht="22.5" customHeight="1" x14ac:dyDescent="0.35"/>
    <row r="50" ht="22.5" customHeight="1" x14ac:dyDescent="0.35"/>
    <row r="51" ht="22.5" customHeight="1" x14ac:dyDescent="0.35"/>
    <row r="52" ht="22.5" customHeight="1" x14ac:dyDescent="0.35"/>
    <row r="53" ht="22.5" customHeight="1" x14ac:dyDescent="0.35"/>
    <row r="54" ht="22.5" customHeight="1" x14ac:dyDescent="0.35"/>
    <row r="55" ht="22.5" customHeight="1" x14ac:dyDescent="0.35"/>
    <row r="56" ht="22.5" customHeight="1" x14ac:dyDescent="0.35"/>
    <row r="57" ht="22.5" customHeight="1" x14ac:dyDescent="0.35"/>
    <row r="58" ht="22.5" customHeight="1" x14ac:dyDescent="0.35"/>
    <row r="59" ht="22.5" customHeight="1" x14ac:dyDescent="0.35"/>
    <row r="60" ht="22.5" customHeight="1" x14ac:dyDescent="0.35"/>
    <row r="61" ht="22.5" customHeight="1" x14ac:dyDescent="0.35"/>
    <row r="62" ht="22.5" customHeight="1" x14ac:dyDescent="0.35"/>
    <row r="63" ht="22.5" customHeight="1" x14ac:dyDescent="0.35"/>
    <row r="64" ht="22.5" customHeight="1" x14ac:dyDescent="0.35"/>
    <row r="65" ht="22.5" customHeight="1" x14ac:dyDescent="0.35"/>
    <row r="66" ht="22.5" customHeight="1" x14ac:dyDescent="0.35"/>
    <row r="67" ht="22.5" customHeight="1" x14ac:dyDescent="0.35"/>
    <row r="68" ht="22.5" customHeight="1" x14ac:dyDescent="0.35"/>
    <row r="69" ht="22.5" customHeight="1" x14ac:dyDescent="0.35"/>
    <row r="70" ht="22.5" customHeight="1" x14ac:dyDescent="0.35"/>
    <row r="71" ht="22.5" customHeight="1" x14ac:dyDescent="0.35"/>
    <row r="72" ht="22.5" customHeight="1" x14ac:dyDescent="0.35"/>
    <row r="73" ht="22.5" customHeight="1" x14ac:dyDescent="0.35"/>
    <row r="74" ht="22.5" customHeight="1" x14ac:dyDescent="0.35"/>
    <row r="75" ht="22.5" customHeight="1" x14ac:dyDescent="0.35"/>
    <row r="76" ht="22.5" customHeight="1" x14ac:dyDescent="0.35"/>
    <row r="77" ht="22.5" customHeight="1" x14ac:dyDescent="0.35"/>
    <row r="78" ht="22.5" customHeight="1" x14ac:dyDescent="0.35"/>
    <row r="79" ht="22.5" customHeight="1" x14ac:dyDescent="0.35"/>
    <row r="80" ht="22.5" customHeight="1" x14ac:dyDescent="0.35"/>
    <row r="81" ht="22.5" customHeight="1" x14ac:dyDescent="0.35"/>
    <row r="82" ht="22.5" customHeight="1" x14ac:dyDescent="0.35"/>
    <row r="83" ht="22.5" customHeight="1" x14ac:dyDescent="0.35"/>
    <row r="84" ht="22.5" customHeight="1" x14ac:dyDescent="0.35"/>
    <row r="85" ht="22.5" customHeight="1" x14ac:dyDescent="0.35"/>
    <row r="86" ht="22.5" customHeight="1" x14ac:dyDescent="0.35"/>
    <row r="87" ht="22.5" customHeight="1" x14ac:dyDescent="0.35"/>
    <row r="88" ht="22.5" customHeight="1" x14ac:dyDescent="0.35"/>
    <row r="89" ht="22.5" customHeight="1" x14ac:dyDescent="0.35"/>
    <row r="90" ht="22.5" customHeight="1" x14ac:dyDescent="0.35"/>
    <row r="91" ht="22.5" customHeight="1" x14ac:dyDescent="0.35"/>
    <row r="92" ht="22.5" customHeight="1" x14ac:dyDescent="0.35"/>
    <row r="93" ht="22.5" customHeight="1" x14ac:dyDescent="0.35"/>
    <row r="94" ht="22.5" customHeight="1" x14ac:dyDescent="0.35"/>
    <row r="95" ht="22.5" customHeight="1" x14ac:dyDescent="0.35"/>
    <row r="96" ht="22.5" customHeight="1" x14ac:dyDescent="0.35"/>
    <row r="97" ht="22.5" customHeight="1" x14ac:dyDescent="0.35"/>
    <row r="98" ht="22.5" customHeight="1" x14ac:dyDescent="0.35"/>
    <row r="99" ht="22.5" customHeight="1" x14ac:dyDescent="0.35"/>
    <row r="100" ht="22.5" customHeight="1" x14ac:dyDescent="0.35"/>
    <row r="101" ht="22.5" customHeight="1" x14ac:dyDescent="0.35"/>
    <row r="102" ht="22.5" customHeight="1" x14ac:dyDescent="0.35"/>
    <row r="103" ht="22.5" customHeight="1" x14ac:dyDescent="0.35"/>
    <row r="104" ht="22.5" customHeight="1" x14ac:dyDescent="0.35"/>
    <row r="105" ht="22.5" customHeight="1" x14ac:dyDescent="0.35"/>
    <row r="106" ht="22.5" customHeight="1" x14ac:dyDescent="0.35"/>
    <row r="107" ht="22.5" customHeight="1" x14ac:dyDescent="0.35"/>
    <row r="108" ht="22.5" customHeight="1" x14ac:dyDescent="0.35"/>
    <row r="109" ht="22.5" customHeight="1" x14ac:dyDescent="0.35"/>
    <row r="110" ht="22.5" customHeight="1" x14ac:dyDescent="0.35"/>
    <row r="111" ht="22.5" customHeight="1" x14ac:dyDescent="0.35"/>
    <row r="112" ht="22.5" customHeight="1" x14ac:dyDescent="0.35"/>
    <row r="113" ht="22.5" customHeight="1" x14ac:dyDescent="0.35"/>
    <row r="114" ht="22.5" customHeight="1" x14ac:dyDescent="0.35"/>
    <row r="115" ht="22.5" customHeight="1" x14ac:dyDescent="0.35"/>
    <row r="116" ht="22.5" customHeight="1" x14ac:dyDescent="0.35"/>
    <row r="117" ht="22.5" customHeight="1" x14ac:dyDescent="0.35"/>
    <row r="118" ht="22.5" customHeight="1" x14ac:dyDescent="0.35"/>
    <row r="119" ht="22.5" customHeight="1" x14ac:dyDescent="0.35"/>
    <row r="120" ht="22.5" customHeight="1" x14ac:dyDescent="0.35"/>
    <row r="121" ht="22.5" customHeight="1" x14ac:dyDescent="0.35"/>
    <row r="122" ht="22.5" customHeight="1" x14ac:dyDescent="0.35"/>
    <row r="123" ht="22.5" customHeight="1" x14ac:dyDescent="0.35"/>
    <row r="124" ht="22.5" customHeight="1" x14ac:dyDescent="0.35"/>
    <row r="125" ht="22.5" customHeight="1" x14ac:dyDescent="0.35"/>
    <row r="126" ht="22.5" customHeight="1" x14ac:dyDescent="0.35"/>
    <row r="127" ht="22.5" customHeight="1" x14ac:dyDescent="0.35"/>
    <row r="128" ht="22.5" customHeight="1" x14ac:dyDescent="0.35"/>
    <row r="129" ht="22.5" customHeight="1" x14ac:dyDescent="0.35"/>
    <row r="130" ht="22.5" customHeight="1" x14ac:dyDescent="0.35"/>
    <row r="131" ht="22.5" customHeight="1" x14ac:dyDescent="0.35"/>
    <row r="132" ht="22.5" customHeight="1" x14ac:dyDescent="0.35"/>
    <row r="133" ht="22.5" customHeight="1" x14ac:dyDescent="0.35"/>
    <row r="134" ht="22.5" customHeight="1" x14ac:dyDescent="0.35"/>
    <row r="135" ht="22.5" customHeight="1" x14ac:dyDescent="0.35"/>
    <row r="136" ht="22.5" customHeight="1" x14ac:dyDescent="0.35"/>
    <row r="137" ht="22.5" customHeight="1" x14ac:dyDescent="0.35"/>
    <row r="138" ht="22.5" customHeight="1" x14ac:dyDescent="0.35"/>
    <row r="139" ht="22.5" customHeight="1" x14ac:dyDescent="0.35"/>
    <row r="140" ht="22.5" customHeight="1" x14ac:dyDescent="0.35"/>
    <row r="141" ht="22.5" customHeight="1" x14ac:dyDescent="0.35"/>
    <row r="142" ht="22.5" customHeight="1" x14ac:dyDescent="0.35"/>
    <row r="143" ht="22.5" customHeight="1" x14ac:dyDescent="0.35"/>
    <row r="144" ht="22.5" customHeight="1" x14ac:dyDescent="0.35"/>
    <row r="145" ht="22.5" customHeight="1" x14ac:dyDescent="0.35"/>
    <row r="146" ht="22.5" customHeight="1" x14ac:dyDescent="0.35"/>
    <row r="147" ht="22.5" customHeight="1" x14ac:dyDescent="0.35"/>
    <row r="148" ht="22.5" customHeight="1" x14ac:dyDescent="0.35"/>
    <row r="149" ht="22.5" customHeight="1" x14ac:dyDescent="0.35"/>
    <row r="150" ht="22.5" customHeight="1" x14ac:dyDescent="0.35"/>
    <row r="151" ht="22.5" customHeight="1" x14ac:dyDescent="0.35"/>
    <row r="152" ht="22.5" customHeight="1" x14ac:dyDescent="0.35"/>
    <row r="153" ht="22.5" customHeight="1" x14ac:dyDescent="0.35"/>
    <row r="154" ht="22.5" customHeight="1" x14ac:dyDescent="0.35"/>
    <row r="155" ht="22.5" customHeight="1" x14ac:dyDescent="0.35"/>
    <row r="156" ht="22.5" customHeight="1" x14ac:dyDescent="0.35"/>
    <row r="157" ht="22.5" customHeight="1" x14ac:dyDescent="0.35"/>
    <row r="158" ht="22.5" customHeight="1" x14ac:dyDescent="0.35"/>
    <row r="159" ht="22.5" customHeight="1" x14ac:dyDescent="0.35"/>
    <row r="160" ht="22.5" customHeight="1" x14ac:dyDescent="0.35"/>
    <row r="161" ht="22.5" customHeight="1" x14ac:dyDescent="0.35"/>
    <row r="162" ht="22.5" customHeight="1" x14ac:dyDescent="0.35"/>
    <row r="163" ht="22.5" customHeight="1" x14ac:dyDescent="0.35"/>
    <row r="164" ht="22.5" customHeight="1" x14ac:dyDescent="0.35"/>
    <row r="165" ht="22.5" customHeight="1" x14ac:dyDescent="0.35"/>
    <row r="166" ht="22.5" customHeight="1" x14ac:dyDescent="0.35"/>
    <row r="167" ht="22.5" customHeight="1" x14ac:dyDescent="0.35"/>
    <row r="168" ht="22.5" customHeight="1" x14ac:dyDescent="0.35"/>
    <row r="169" ht="22.5" customHeight="1" x14ac:dyDescent="0.35"/>
    <row r="170" ht="22.5" customHeight="1" x14ac:dyDescent="0.35"/>
    <row r="171" ht="22.5" customHeight="1" x14ac:dyDescent="0.35"/>
    <row r="172" ht="22.5" customHeight="1" x14ac:dyDescent="0.35"/>
    <row r="173" ht="22.5" customHeight="1" x14ac:dyDescent="0.35"/>
    <row r="174" ht="22.5" customHeight="1" x14ac:dyDescent="0.35"/>
    <row r="175" ht="22.5" customHeight="1" x14ac:dyDescent="0.35"/>
    <row r="176" ht="22.5" customHeight="1" x14ac:dyDescent="0.35"/>
    <row r="177" ht="22.5" customHeight="1" x14ac:dyDescent="0.35"/>
    <row r="178" ht="22.5" customHeight="1" x14ac:dyDescent="0.35"/>
    <row r="179" ht="22.5" customHeight="1" x14ac:dyDescent="0.35"/>
    <row r="180" ht="22.5" customHeight="1" x14ac:dyDescent="0.35"/>
    <row r="181" ht="22.5" customHeight="1" x14ac:dyDescent="0.35"/>
    <row r="182" ht="22.5" customHeight="1" x14ac:dyDescent="0.35"/>
    <row r="183" ht="22.5" customHeight="1" x14ac:dyDescent="0.35"/>
    <row r="184" ht="22.5" customHeight="1" x14ac:dyDescent="0.35"/>
    <row r="185" ht="22.5" customHeight="1" x14ac:dyDescent="0.35"/>
    <row r="186" ht="22.5" customHeight="1" x14ac:dyDescent="0.35"/>
    <row r="187" ht="22.5" customHeight="1" x14ac:dyDescent="0.35"/>
    <row r="188" ht="22.5" customHeight="1" x14ac:dyDescent="0.35"/>
    <row r="189" ht="22.5" customHeight="1" x14ac:dyDescent="0.35"/>
    <row r="190" ht="22.5" customHeight="1" x14ac:dyDescent="0.35"/>
    <row r="191" ht="22.5" customHeight="1" x14ac:dyDescent="0.35"/>
    <row r="192" ht="22.5" customHeight="1" x14ac:dyDescent="0.35"/>
    <row r="193" ht="22.5" customHeight="1" x14ac:dyDescent="0.35"/>
    <row r="194" ht="22.5" customHeight="1" x14ac:dyDescent="0.35"/>
    <row r="195" ht="22.5" customHeight="1" x14ac:dyDescent="0.35"/>
    <row r="196" ht="22.5" customHeight="1" x14ac:dyDescent="0.35"/>
    <row r="197" ht="22.5" customHeight="1" x14ac:dyDescent="0.35"/>
    <row r="198" ht="22.5" customHeight="1" x14ac:dyDescent="0.35"/>
    <row r="199" ht="22.5" customHeight="1" x14ac:dyDescent="0.35"/>
    <row r="200" ht="22.5" customHeight="1" x14ac:dyDescent="0.35"/>
    <row r="201" ht="22.5" customHeight="1" x14ac:dyDescent="0.35"/>
    <row r="202" ht="22.5" customHeight="1" x14ac:dyDescent="0.35"/>
    <row r="203" ht="22.5" customHeight="1" x14ac:dyDescent="0.35"/>
    <row r="204" ht="22.5" customHeight="1" x14ac:dyDescent="0.35"/>
    <row r="205" ht="22.5" customHeight="1" x14ac:dyDescent="0.35"/>
    <row r="206" ht="22.5" customHeight="1" x14ac:dyDescent="0.35"/>
    <row r="207" ht="22.5" customHeight="1" x14ac:dyDescent="0.35"/>
    <row r="208" ht="22.5" customHeight="1" x14ac:dyDescent="0.35"/>
    <row r="209" ht="22.5" customHeight="1" x14ac:dyDescent="0.35"/>
    <row r="210" ht="22.5" customHeight="1" x14ac:dyDescent="0.35"/>
    <row r="211" ht="22.5" customHeight="1" x14ac:dyDescent="0.35"/>
    <row r="212" ht="22.5" customHeight="1" x14ac:dyDescent="0.35"/>
    <row r="213" ht="22.5" customHeight="1" x14ac:dyDescent="0.35"/>
    <row r="214" ht="22.5" customHeight="1" x14ac:dyDescent="0.35"/>
    <row r="215" ht="22.5" customHeight="1" x14ac:dyDescent="0.35"/>
    <row r="216" ht="22.5" customHeight="1" x14ac:dyDescent="0.35"/>
    <row r="217" ht="22.5" customHeight="1" x14ac:dyDescent="0.35"/>
    <row r="218" ht="22.5" customHeight="1" x14ac:dyDescent="0.35"/>
    <row r="219" ht="22.5" customHeight="1" x14ac:dyDescent="0.35"/>
    <row r="220" ht="22.5" customHeight="1" x14ac:dyDescent="0.35"/>
    <row r="221" ht="22.5" customHeight="1" x14ac:dyDescent="0.35"/>
    <row r="222" ht="22.5" customHeight="1" x14ac:dyDescent="0.35"/>
    <row r="223" ht="22.5" customHeight="1" x14ac:dyDescent="0.35"/>
    <row r="224" ht="22.5" customHeight="1" x14ac:dyDescent="0.35"/>
    <row r="225" ht="22.5" customHeight="1" x14ac:dyDescent="0.35"/>
    <row r="226" ht="22.5" customHeight="1" x14ac:dyDescent="0.35"/>
    <row r="227" ht="22.5" customHeight="1" x14ac:dyDescent="0.35"/>
    <row r="228" ht="22.5" customHeight="1" x14ac:dyDescent="0.35"/>
    <row r="229" ht="22.5" customHeight="1" x14ac:dyDescent="0.35"/>
    <row r="230" ht="22.5" customHeight="1" x14ac:dyDescent="0.35"/>
    <row r="231" ht="22.5" customHeight="1" x14ac:dyDescent="0.35"/>
    <row r="232" ht="22.5" customHeight="1" x14ac:dyDescent="0.35"/>
    <row r="233" ht="22.5" customHeight="1" x14ac:dyDescent="0.35"/>
    <row r="234" ht="22.5" customHeight="1" x14ac:dyDescent="0.35"/>
    <row r="235" ht="22.5" customHeight="1" x14ac:dyDescent="0.35"/>
    <row r="236" ht="22.5" customHeight="1" x14ac:dyDescent="0.35"/>
    <row r="237" ht="22.5" customHeight="1" x14ac:dyDescent="0.35"/>
    <row r="238" ht="22.5" customHeight="1" x14ac:dyDescent="0.35"/>
    <row r="239" ht="22.5" customHeight="1" x14ac:dyDescent="0.35"/>
    <row r="240" ht="22.5" customHeight="1" x14ac:dyDescent="0.35"/>
    <row r="241" ht="22.5" customHeight="1" x14ac:dyDescent="0.35"/>
    <row r="242" ht="22.5" customHeight="1" x14ac:dyDescent="0.35"/>
    <row r="243" ht="22.5" customHeight="1" x14ac:dyDescent="0.35"/>
    <row r="244" ht="22.5" customHeight="1" x14ac:dyDescent="0.35"/>
    <row r="245" ht="22.5" customHeight="1" x14ac:dyDescent="0.35"/>
    <row r="246" ht="22.5" customHeight="1" x14ac:dyDescent="0.35"/>
    <row r="247" ht="22.5" customHeight="1" x14ac:dyDescent="0.35"/>
    <row r="248" ht="22.5" customHeight="1" x14ac:dyDescent="0.35"/>
    <row r="249" ht="22.5" customHeight="1" x14ac:dyDescent="0.35"/>
    <row r="250" ht="22.5" customHeight="1" x14ac:dyDescent="0.35"/>
    <row r="251" ht="22.5" customHeight="1" x14ac:dyDescent="0.35"/>
    <row r="252" ht="22.5" customHeight="1" x14ac:dyDescent="0.35"/>
    <row r="253" ht="22.5" customHeight="1" x14ac:dyDescent="0.35"/>
    <row r="254" ht="22.5" customHeight="1" x14ac:dyDescent="0.35"/>
    <row r="255" ht="22.5" customHeight="1" x14ac:dyDescent="0.35"/>
    <row r="256" ht="22.5" customHeight="1" x14ac:dyDescent="0.35"/>
    <row r="257" ht="22.5" customHeight="1" x14ac:dyDescent="0.35"/>
    <row r="258" ht="22.5" customHeight="1" x14ac:dyDescent="0.35"/>
    <row r="259" ht="22.5" customHeight="1" x14ac:dyDescent="0.35"/>
    <row r="260" ht="22.5" customHeight="1" x14ac:dyDescent="0.35"/>
    <row r="261" ht="22.5" customHeight="1" x14ac:dyDescent="0.35"/>
    <row r="262" ht="22.5" customHeight="1" x14ac:dyDescent="0.35"/>
    <row r="263" ht="22.5" customHeight="1" x14ac:dyDescent="0.35"/>
    <row r="264" ht="22.5" customHeight="1" x14ac:dyDescent="0.35"/>
    <row r="265" ht="22.5" customHeight="1" x14ac:dyDescent="0.35"/>
    <row r="266" ht="22.5" customHeight="1" x14ac:dyDescent="0.35"/>
    <row r="267" ht="22.5" customHeight="1" x14ac:dyDescent="0.35"/>
    <row r="268" ht="22.5" customHeight="1" x14ac:dyDescent="0.35"/>
    <row r="269" ht="22.5" customHeight="1" x14ac:dyDescent="0.35"/>
    <row r="270" ht="22.5" customHeight="1" x14ac:dyDescent="0.35"/>
    <row r="271" ht="22.5" customHeight="1" x14ac:dyDescent="0.35"/>
    <row r="272" ht="22.5" customHeight="1" x14ac:dyDescent="0.35"/>
    <row r="273" ht="22.5" customHeight="1" x14ac:dyDescent="0.35"/>
    <row r="274" ht="22.5" customHeight="1" x14ac:dyDescent="0.35"/>
    <row r="275" ht="22.5" customHeight="1" x14ac:dyDescent="0.35"/>
    <row r="276" ht="22.5" customHeight="1" x14ac:dyDescent="0.35"/>
    <row r="277" ht="22.5" customHeight="1" x14ac:dyDescent="0.35"/>
    <row r="278" ht="22.5" customHeight="1" x14ac:dyDescent="0.35"/>
    <row r="279" ht="22.5" customHeight="1" x14ac:dyDescent="0.35"/>
    <row r="280" ht="22.5" customHeight="1" x14ac:dyDescent="0.35"/>
    <row r="281" ht="22.5" customHeight="1" x14ac:dyDescent="0.35"/>
    <row r="282" ht="22.5" customHeight="1" x14ac:dyDescent="0.35"/>
    <row r="283" ht="22.5" customHeight="1" x14ac:dyDescent="0.35"/>
    <row r="284" ht="22.5" customHeight="1" x14ac:dyDescent="0.35"/>
    <row r="285" ht="22.5" customHeight="1" x14ac:dyDescent="0.35"/>
    <row r="286" ht="22.5" customHeight="1" x14ac:dyDescent="0.35"/>
    <row r="287" ht="22.5" customHeight="1" x14ac:dyDescent="0.35"/>
    <row r="288" ht="22.5" customHeight="1" x14ac:dyDescent="0.35"/>
    <row r="289" ht="22.5" customHeight="1" x14ac:dyDescent="0.35"/>
    <row r="290" ht="22.5" customHeight="1" x14ac:dyDescent="0.35"/>
    <row r="291" ht="22.5" customHeight="1" x14ac:dyDescent="0.35"/>
    <row r="292" ht="22.5" customHeight="1" x14ac:dyDescent="0.35"/>
    <row r="293" ht="22.5" customHeight="1" x14ac:dyDescent="0.35"/>
    <row r="294" ht="22.5" customHeight="1" x14ac:dyDescent="0.35"/>
    <row r="295" ht="22.5" customHeight="1" x14ac:dyDescent="0.35"/>
    <row r="296" ht="22.5" customHeight="1" x14ac:dyDescent="0.35"/>
    <row r="297" ht="22.5" customHeight="1" x14ac:dyDescent="0.35"/>
    <row r="298" ht="22.5" customHeight="1" x14ac:dyDescent="0.35"/>
    <row r="299" ht="22.5" customHeight="1" x14ac:dyDescent="0.35"/>
    <row r="300" ht="22.5" customHeight="1" x14ac:dyDescent="0.35"/>
    <row r="301" ht="22.5" customHeight="1" x14ac:dyDescent="0.35"/>
    <row r="302" ht="22.5" customHeight="1" x14ac:dyDescent="0.35"/>
    <row r="303" ht="22.5" customHeight="1" x14ac:dyDescent="0.35"/>
    <row r="304" ht="22.5" customHeight="1" x14ac:dyDescent="0.35"/>
    <row r="305" ht="22.5" customHeight="1" x14ac:dyDescent="0.35"/>
    <row r="306" ht="22.5" customHeight="1" x14ac:dyDescent="0.35"/>
    <row r="307" ht="22.5" customHeight="1" x14ac:dyDescent="0.35"/>
    <row r="308" ht="22.5" customHeight="1" x14ac:dyDescent="0.35"/>
    <row r="309" ht="22.5" customHeight="1" x14ac:dyDescent="0.35"/>
    <row r="310" ht="22.5" customHeight="1" x14ac:dyDescent="0.35"/>
    <row r="311" ht="22.5" customHeight="1" x14ac:dyDescent="0.35"/>
    <row r="312" ht="22.5" customHeight="1" x14ac:dyDescent="0.35"/>
    <row r="313" ht="22.5" customHeight="1" x14ac:dyDescent="0.35"/>
    <row r="314" ht="22.5" customHeight="1" x14ac:dyDescent="0.35"/>
    <row r="315" ht="22.5" customHeight="1" x14ac:dyDescent="0.35"/>
    <row r="316" ht="22.5" customHeight="1" x14ac:dyDescent="0.35"/>
    <row r="317" ht="22.5" customHeight="1" x14ac:dyDescent="0.35"/>
    <row r="318" ht="22.5" customHeight="1" x14ac:dyDescent="0.35"/>
    <row r="319" ht="22.5" customHeight="1" x14ac:dyDescent="0.35"/>
    <row r="320" ht="22.5" customHeight="1" x14ac:dyDescent="0.35"/>
    <row r="321" ht="22.5" customHeight="1" x14ac:dyDescent="0.35"/>
    <row r="322" ht="22.5" customHeight="1" x14ac:dyDescent="0.35"/>
    <row r="323" ht="22.5" customHeight="1" x14ac:dyDescent="0.35"/>
    <row r="324" ht="22.5" customHeight="1" x14ac:dyDescent="0.35"/>
    <row r="325" ht="22.5" customHeight="1" x14ac:dyDescent="0.35"/>
    <row r="326" ht="22.5" customHeight="1" x14ac:dyDescent="0.35"/>
    <row r="327" ht="22.5" customHeight="1" x14ac:dyDescent="0.35"/>
    <row r="328" ht="22.5" customHeight="1" x14ac:dyDescent="0.35"/>
    <row r="329" ht="22.5" customHeight="1" x14ac:dyDescent="0.35"/>
    <row r="330" ht="22.5" customHeight="1" x14ac:dyDescent="0.35"/>
    <row r="331" ht="22.5" customHeight="1" x14ac:dyDescent="0.35"/>
    <row r="332" ht="22.5" customHeight="1" x14ac:dyDescent="0.35"/>
    <row r="333" ht="22.5" customHeight="1" x14ac:dyDescent="0.35"/>
    <row r="334" ht="22.5" customHeight="1" x14ac:dyDescent="0.35"/>
    <row r="335" ht="22.5" customHeight="1" x14ac:dyDescent="0.35"/>
    <row r="336" ht="22.5" customHeight="1" x14ac:dyDescent="0.35"/>
    <row r="337" ht="22.5" customHeight="1" x14ac:dyDescent="0.35"/>
    <row r="338" ht="22.5" customHeight="1" x14ac:dyDescent="0.35"/>
    <row r="339" ht="22.5" customHeight="1" x14ac:dyDescent="0.35"/>
  </sheetData>
  <hyperlinks>
    <hyperlink ref="A13" location="'II-6.1.1'!A1" display="Cuadro II-6.1.1"/>
    <hyperlink ref="A16" location="'II-6.2.1'!A1" display="Cuadro II-6.2.1"/>
    <hyperlink ref="A17" location="'II-6.2.2'!A1" display="Cuadro II-6.2.2 "/>
    <hyperlink ref="A21" location="'II-6.3.1'!A1" display="Cuadro II-6.3.1"/>
    <hyperlink ref="A22" location="'II-6.3.2'!A1" display="Cuadro II-6.3.2"/>
    <hyperlink ref="A23" location="'II-6.3.3'!A1" display="Cuadro II-6.3.3"/>
  </hyperlinks>
  <pageMargins left="0.7" right="0.7" top="0.75" bottom="0.75" header="0.51180555555555496" footer="0.51180555555555496"/>
  <pageSetup paperSize="9" firstPageNumber="0" orientation="portrait" useFirstPageNumber="1"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AL75"/>
  <sheetViews>
    <sheetView showRowColHeaders="0" zoomScale="93" zoomScaleNormal="93" workbookViewId="0">
      <selection activeCell="Q26" sqref="Q26"/>
    </sheetView>
  </sheetViews>
  <sheetFormatPr baseColWidth="10" defaultColWidth="9.53515625" defaultRowHeight="21" x14ac:dyDescent="0.35"/>
  <cols>
    <col min="1" max="1" width="10.3046875" customWidth="1"/>
    <col min="2" max="2" width="4.921875" customWidth="1"/>
    <col min="3" max="3" width="4.53515625" customWidth="1"/>
    <col min="4" max="8" width="5.3046875" customWidth="1"/>
    <col min="9" max="9" width="4.921875" customWidth="1"/>
    <col min="10" max="10" width="6.07421875" customWidth="1"/>
    <col min="11" max="14" width="6.69140625" customWidth="1"/>
    <col min="15" max="15" width="6.53515625" style="626" customWidth="1"/>
    <col min="16" max="38" width="9.53515625" style="626"/>
  </cols>
  <sheetData>
    <row r="1" spans="1:14" ht="18.75" customHeight="1" x14ac:dyDescent="0.35">
      <c r="A1" s="625" t="s">
        <v>2003</v>
      </c>
      <c r="B1" s="626"/>
      <c r="C1" s="626"/>
      <c r="D1" s="626"/>
      <c r="E1" s="1103"/>
      <c r="F1" s="1103"/>
      <c r="G1" s="1103"/>
      <c r="H1" s="1103"/>
      <c r="I1" s="626"/>
      <c r="J1" s="626"/>
      <c r="K1" s="626"/>
      <c r="L1" s="1300" t="s">
        <v>117</v>
      </c>
      <c r="M1" s="1300"/>
      <c r="N1" s="1300"/>
    </row>
    <row r="2" spans="1:14" ht="12.75" customHeight="1" x14ac:dyDescent="0.35">
      <c r="A2" s="626"/>
      <c r="B2" s="626"/>
      <c r="C2" s="626"/>
      <c r="D2" s="626"/>
      <c r="E2" s="1103"/>
      <c r="F2" s="1103"/>
      <c r="G2" s="1103"/>
      <c r="H2" s="1103"/>
      <c r="I2" s="626"/>
      <c r="J2" s="626"/>
      <c r="K2" s="626"/>
      <c r="L2" s="1300"/>
      <c r="M2" s="1300"/>
      <c r="N2" s="1300"/>
    </row>
    <row r="3" spans="1:14" ht="12.75" customHeight="1" x14ac:dyDescent="0.35">
      <c r="A3" s="630" t="s">
        <v>123</v>
      </c>
      <c r="B3" s="626"/>
      <c r="C3" s="626"/>
      <c r="D3" s="626"/>
      <c r="E3" s="626"/>
      <c r="F3" s="626"/>
      <c r="G3" s="626"/>
      <c r="H3" s="626"/>
      <c r="I3" s="626"/>
      <c r="J3" s="626"/>
      <c r="K3" s="626"/>
      <c r="L3" s="626"/>
      <c r="N3" s="626"/>
    </row>
    <row r="4" spans="1:14" ht="9.75" customHeight="1" x14ac:dyDescent="0.35">
      <c r="A4" s="644"/>
      <c r="B4" s="626"/>
      <c r="C4" s="626"/>
      <c r="D4" s="626"/>
      <c r="E4" s="626"/>
      <c r="F4" s="626"/>
      <c r="G4" s="626"/>
      <c r="H4" s="626"/>
      <c r="I4" s="626"/>
      <c r="J4" s="626"/>
      <c r="K4" s="626"/>
      <c r="L4" s="626"/>
      <c r="N4" s="626"/>
    </row>
    <row r="5" spans="1:14" ht="41.25" customHeight="1" x14ac:dyDescent="0.35">
      <c r="A5" s="1325" t="s">
        <v>124</v>
      </c>
      <c r="B5" s="1325"/>
      <c r="C5" s="1325"/>
      <c r="D5" s="1325"/>
      <c r="E5" s="1325"/>
      <c r="F5" s="1325"/>
      <c r="G5" s="1325"/>
      <c r="H5" s="1325"/>
      <c r="I5" s="1325"/>
      <c r="J5" s="1325"/>
      <c r="K5" s="1325"/>
      <c r="L5" s="1325"/>
      <c r="M5" s="1325"/>
      <c r="N5" s="1325"/>
    </row>
    <row r="6" spans="1:14" ht="20.25" customHeight="1" x14ac:dyDescent="0.35">
      <c r="A6" s="1299" t="s">
        <v>60</v>
      </c>
      <c r="B6" s="663"/>
      <c r="C6" s="663"/>
      <c r="D6" s="1327" t="s">
        <v>125</v>
      </c>
      <c r="E6" s="1327"/>
      <c r="F6" s="1327"/>
      <c r="G6" s="1327"/>
      <c r="H6" s="1327"/>
      <c r="I6" s="1327"/>
      <c r="J6" s="1327"/>
      <c r="K6" s="1327"/>
      <c r="L6" s="1327"/>
      <c r="M6" s="1327"/>
      <c r="N6" s="1327"/>
    </row>
    <row r="7" spans="1:14" ht="24.75" customHeight="1" x14ac:dyDescent="0.35">
      <c r="A7" s="1299"/>
      <c r="B7" s="663"/>
      <c r="C7" s="663"/>
      <c r="D7" s="1328" t="s">
        <v>126</v>
      </c>
      <c r="E7" s="1328"/>
      <c r="F7" s="1328"/>
      <c r="G7" s="1328"/>
      <c r="H7" s="1328"/>
      <c r="I7" s="663"/>
      <c r="J7" s="1328" t="s">
        <v>127</v>
      </c>
      <c r="K7" s="1328"/>
      <c r="L7" s="1328"/>
      <c r="M7" s="1328"/>
      <c r="N7" s="1328"/>
    </row>
    <row r="8" spans="1:14" ht="25.5" customHeight="1" x14ac:dyDescent="0.35">
      <c r="A8" s="1299"/>
      <c r="B8" s="1329" t="s">
        <v>61</v>
      </c>
      <c r="C8" s="663"/>
      <c r="D8" s="1328" t="s">
        <v>128</v>
      </c>
      <c r="E8" s="1328"/>
      <c r="F8" s="1328"/>
      <c r="G8" s="1328"/>
      <c r="H8" s="1328"/>
      <c r="I8" s="663"/>
      <c r="J8" s="1328" t="s">
        <v>128</v>
      </c>
      <c r="K8" s="1328"/>
      <c r="L8" s="1328"/>
      <c r="M8" s="1328"/>
      <c r="N8" s="1328"/>
    </row>
    <row r="9" spans="1:14" ht="21" customHeight="1" x14ac:dyDescent="0.35">
      <c r="A9" s="1299"/>
      <c r="B9" s="1329"/>
      <c r="C9" s="1302" t="s">
        <v>129</v>
      </c>
      <c r="D9" s="1326" t="s">
        <v>130</v>
      </c>
      <c r="E9" s="1326" t="s">
        <v>131</v>
      </c>
      <c r="F9" s="1331" t="s">
        <v>132</v>
      </c>
      <c r="G9" s="1331" t="s">
        <v>133</v>
      </c>
      <c r="H9" s="1331" t="s">
        <v>134</v>
      </c>
      <c r="I9" s="1302" t="s">
        <v>129</v>
      </c>
      <c r="J9" s="1326" t="s">
        <v>130</v>
      </c>
      <c r="K9" s="1326" t="s">
        <v>131</v>
      </c>
      <c r="L9" s="1326" t="s">
        <v>132</v>
      </c>
      <c r="M9" s="1326" t="s">
        <v>133</v>
      </c>
      <c r="N9" s="1326" t="s">
        <v>134</v>
      </c>
    </row>
    <row r="10" spans="1:14" ht="27" customHeight="1" x14ac:dyDescent="0.35">
      <c r="A10" s="1299"/>
      <c r="B10" s="1329"/>
      <c r="C10" s="1302"/>
      <c r="D10" s="1330"/>
      <c r="E10" s="1330"/>
      <c r="F10" s="1332"/>
      <c r="G10" s="1332"/>
      <c r="H10" s="1332"/>
      <c r="I10" s="1302"/>
      <c r="J10" s="1326"/>
      <c r="K10" s="1326"/>
      <c r="L10" s="1326"/>
      <c r="M10" s="1326"/>
      <c r="N10" s="1326"/>
    </row>
    <row r="11" spans="1:14" ht="47.25" customHeight="1" x14ac:dyDescent="0.35">
      <c r="A11" s="61" t="s">
        <v>61</v>
      </c>
      <c r="B11" s="63">
        <f>+B12+B13</f>
        <v>24540</v>
      </c>
      <c r="C11" s="63">
        <f>+C12+C13</f>
        <v>2634</v>
      </c>
      <c r="D11" s="1102">
        <f>SUM(D12:D13)</f>
        <v>314</v>
      </c>
      <c r="E11" s="1102">
        <f>SUM(E12:E13)</f>
        <v>607</v>
      </c>
      <c r="F11" s="1102">
        <f>SUM(F12:F13)</f>
        <v>656</v>
      </c>
      <c r="G11" s="1102">
        <f>SUM(G12:G13)</f>
        <v>605</v>
      </c>
      <c r="H11" s="1102">
        <f>SUM(H12:H13)</f>
        <v>452</v>
      </c>
      <c r="I11" s="63">
        <f>+I12+I13</f>
        <v>21906</v>
      </c>
      <c r="J11" s="62">
        <f>SUM(J12:J13)</f>
        <v>1118</v>
      </c>
      <c r="K11" s="62">
        <f>SUM(K12:K13)</f>
        <v>2643</v>
      </c>
      <c r="L11" s="62">
        <f>SUM(L12:L13)</f>
        <v>4451</v>
      </c>
      <c r="M11" s="62">
        <f>SUM(M12:M13)</f>
        <v>6419</v>
      </c>
      <c r="N11" s="62">
        <f>SUM(N12:N13)</f>
        <v>7275</v>
      </c>
    </row>
    <row r="12" spans="1:14" ht="21" customHeight="1" x14ac:dyDescent="0.35">
      <c r="A12" s="182" t="s">
        <v>70</v>
      </c>
      <c r="B12" s="63">
        <f>+C12+I12</f>
        <v>14592</v>
      </c>
      <c r="C12" s="63">
        <f>SUM(D12:H12)</f>
        <v>1746</v>
      </c>
      <c r="D12" s="541">
        <v>194</v>
      </c>
      <c r="E12" s="541">
        <v>414</v>
      </c>
      <c r="F12" s="541">
        <v>448</v>
      </c>
      <c r="G12" s="541">
        <v>382</v>
      </c>
      <c r="H12" s="541">
        <v>308</v>
      </c>
      <c r="I12" s="63">
        <f>SUM(J12:N12)</f>
        <v>12846</v>
      </c>
      <c r="J12" s="573">
        <v>595</v>
      </c>
      <c r="K12" s="573">
        <v>1501</v>
      </c>
      <c r="L12" s="573">
        <v>2569</v>
      </c>
      <c r="M12" s="573">
        <v>3752</v>
      </c>
      <c r="N12" s="573">
        <v>4429</v>
      </c>
    </row>
    <row r="13" spans="1:14" ht="25.5" customHeight="1" x14ac:dyDescent="0.35">
      <c r="A13" s="182" t="s">
        <v>71</v>
      </c>
      <c r="B13" s="63">
        <f t="shared" ref="B13:N13" si="0">SUM(B14:B31)</f>
        <v>9948</v>
      </c>
      <c r="C13" s="63">
        <f t="shared" si="0"/>
        <v>888</v>
      </c>
      <c r="D13" s="573">
        <f t="shared" si="0"/>
        <v>120</v>
      </c>
      <c r="E13" s="573">
        <f t="shared" si="0"/>
        <v>193</v>
      </c>
      <c r="F13" s="573">
        <f t="shared" si="0"/>
        <v>208</v>
      </c>
      <c r="G13" s="573">
        <f t="shared" si="0"/>
        <v>223</v>
      </c>
      <c r="H13" s="573">
        <f t="shared" si="0"/>
        <v>144</v>
      </c>
      <c r="I13" s="63">
        <f t="shared" si="0"/>
        <v>9060</v>
      </c>
      <c r="J13" s="573">
        <f t="shared" si="0"/>
        <v>523</v>
      </c>
      <c r="K13" s="573">
        <f t="shared" si="0"/>
        <v>1142</v>
      </c>
      <c r="L13" s="573">
        <f t="shared" si="0"/>
        <v>1882</v>
      </c>
      <c r="M13" s="573">
        <f t="shared" si="0"/>
        <v>2667</v>
      </c>
      <c r="N13" s="573">
        <f t="shared" si="0"/>
        <v>2846</v>
      </c>
    </row>
    <row r="14" spans="1:14" ht="15" customHeight="1" x14ac:dyDescent="0.35">
      <c r="A14" s="182" t="s">
        <v>72</v>
      </c>
      <c r="B14" s="63">
        <f t="shared" ref="B14:B31" si="1">+C14+I14</f>
        <v>161</v>
      </c>
      <c r="C14" s="63">
        <f t="shared" ref="C14:C31" si="2">SUM(D14:H14)</f>
        <v>0</v>
      </c>
      <c r="D14" s="541">
        <v>0</v>
      </c>
      <c r="E14" s="541">
        <v>0</v>
      </c>
      <c r="F14" s="541">
        <v>0</v>
      </c>
      <c r="G14" s="541">
        <v>0</v>
      </c>
      <c r="H14" s="541">
        <v>0</v>
      </c>
      <c r="I14" s="63">
        <f t="shared" ref="I14:I30" si="3">+J14+K14+L14+M14+N14</f>
        <v>161</v>
      </c>
      <c r="J14" s="573">
        <v>26</v>
      </c>
      <c r="K14" s="573">
        <v>32</v>
      </c>
      <c r="L14" s="573">
        <v>32</v>
      </c>
      <c r="M14" s="573">
        <v>31</v>
      </c>
      <c r="N14" s="573">
        <v>40</v>
      </c>
    </row>
    <row r="15" spans="1:14" ht="15" customHeight="1" x14ac:dyDescent="0.35">
      <c r="A15" s="182" t="s">
        <v>73</v>
      </c>
      <c r="B15" s="63">
        <f t="shared" si="1"/>
        <v>3137</v>
      </c>
      <c r="C15" s="63">
        <f t="shared" si="2"/>
        <v>219</v>
      </c>
      <c r="D15" s="541">
        <v>8</v>
      </c>
      <c r="E15" s="541">
        <v>32</v>
      </c>
      <c r="F15" s="541">
        <v>58</v>
      </c>
      <c r="G15" s="541">
        <v>69</v>
      </c>
      <c r="H15" s="541">
        <v>52</v>
      </c>
      <c r="I15" s="63">
        <f t="shared" si="3"/>
        <v>2918</v>
      </c>
      <c r="J15" s="573">
        <v>137</v>
      </c>
      <c r="K15" s="573">
        <v>303</v>
      </c>
      <c r="L15" s="573">
        <v>608</v>
      </c>
      <c r="M15" s="573">
        <v>900</v>
      </c>
      <c r="N15" s="573">
        <v>970</v>
      </c>
    </row>
    <row r="16" spans="1:14" ht="15" customHeight="1" x14ac:dyDescent="0.35">
      <c r="A16" s="182" t="s">
        <v>74</v>
      </c>
      <c r="B16" s="63">
        <f t="shared" si="1"/>
        <v>215</v>
      </c>
      <c r="C16" s="63">
        <f t="shared" si="2"/>
        <v>0</v>
      </c>
      <c r="D16" s="541">
        <v>0</v>
      </c>
      <c r="E16" s="541">
        <v>0</v>
      </c>
      <c r="F16" s="541">
        <v>0</v>
      </c>
      <c r="G16" s="541">
        <v>0</v>
      </c>
      <c r="H16" s="541">
        <v>0</v>
      </c>
      <c r="I16" s="63">
        <f t="shared" si="3"/>
        <v>215</v>
      </c>
      <c r="J16" s="573">
        <v>0</v>
      </c>
      <c r="K16" s="573">
        <v>13</v>
      </c>
      <c r="L16" s="573">
        <v>34</v>
      </c>
      <c r="M16" s="573">
        <v>77</v>
      </c>
      <c r="N16" s="573">
        <v>91</v>
      </c>
    </row>
    <row r="17" spans="1:14" ht="15" customHeight="1" x14ac:dyDescent="0.35">
      <c r="A17" s="182" t="s">
        <v>75</v>
      </c>
      <c r="B17" s="63">
        <f t="shared" si="1"/>
        <v>545</v>
      </c>
      <c r="C17" s="63">
        <f t="shared" si="2"/>
        <v>0</v>
      </c>
      <c r="D17" s="541">
        <v>0</v>
      </c>
      <c r="E17" s="541">
        <v>0</v>
      </c>
      <c r="F17" s="541">
        <v>0</v>
      </c>
      <c r="G17" s="541">
        <v>0</v>
      </c>
      <c r="H17" s="541">
        <v>0</v>
      </c>
      <c r="I17" s="63">
        <f t="shared" si="3"/>
        <v>545</v>
      </c>
      <c r="J17" s="573">
        <v>68</v>
      </c>
      <c r="K17" s="573">
        <v>94</v>
      </c>
      <c r="L17" s="573">
        <v>118</v>
      </c>
      <c r="M17" s="573">
        <v>136</v>
      </c>
      <c r="N17" s="573">
        <v>129</v>
      </c>
    </row>
    <row r="18" spans="1:14" ht="15" customHeight="1" x14ac:dyDescent="0.35">
      <c r="A18" s="182" t="s">
        <v>76</v>
      </c>
      <c r="B18" s="63">
        <f t="shared" si="1"/>
        <v>132</v>
      </c>
      <c r="C18" s="63">
        <f t="shared" si="2"/>
        <v>0</v>
      </c>
      <c r="D18" s="541">
        <v>0</v>
      </c>
      <c r="E18" s="541">
        <v>0</v>
      </c>
      <c r="F18" s="541">
        <v>0</v>
      </c>
      <c r="G18" s="541">
        <v>0</v>
      </c>
      <c r="H18" s="541">
        <v>0</v>
      </c>
      <c r="I18" s="63">
        <f t="shared" si="3"/>
        <v>132</v>
      </c>
      <c r="J18" s="573">
        <v>0</v>
      </c>
      <c r="K18" s="573">
        <v>11</v>
      </c>
      <c r="L18" s="573">
        <v>29</v>
      </c>
      <c r="M18" s="573">
        <v>42</v>
      </c>
      <c r="N18" s="573">
        <v>50</v>
      </c>
    </row>
    <row r="19" spans="1:14" ht="15" customHeight="1" x14ac:dyDescent="0.35">
      <c r="A19" s="182" t="s">
        <v>77</v>
      </c>
      <c r="B19" s="63">
        <f t="shared" si="1"/>
        <v>119</v>
      </c>
      <c r="C19" s="63">
        <f t="shared" si="2"/>
        <v>0</v>
      </c>
      <c r="D19" s="541">
        <v>0</v>
      </c>
      <c r="E19" s="541">
        <v>0</v>
      </c>
      <c r="F19" s="541">
        <v>0</v>
      </c>
      <c r="G19" s="541">
        <v>0</v>
      </c>
      <c r="H19" s="541">
        <v>0</v>
      </c>
      <c r="I19" s="63">
        <f t="shared" si="3"/>
        <v>119</v>
      </c>
      <c r="J19" s="573">
        <v>6</v>
      </c>
      <c r="K19" s="573">
        <v>26</v>
      </c>
      <c r="L19" s="573">
        <v>34</v>
      </c>
      <c r="M19" s="573">
        <v>24</v>
      </c>
      <c r="N19" s="573">
        <v>29</v>
      </c>
    </row>
    <row r="20" spans="1:14" ht="15" customHeight="1" x14ac:dyDescent="0.35">
      <c r="A20" s="182" t="s">
        <v>78</v>
      </c>
      <c r="B20" s="63">
        <f t="shared" si="1"/>
        <v>171</v>
      </c>
      <c r="C20" s="63">
        <f t="shared" si="2"/>
        <v>20</v>
      </c>
      <c r="D20" s="541">
        <v>11</v>
      </c>
      <c r="E20" s="541">
        <v>6</v>
      </c>
      <c r="F20" s="541">
        <v>2</v>
      </c>
      <c r="G20" s="541">
        <v>1</v>
      </c>
      <c r="H20" s="541">
        <v>0</v>
      </c>
      <c r="I20" s="63">
        <f t="shared" si="3"/>
        <v>151</v>
      </c>
      <c r="J20" s="573">
        <v>0</v>
      </c>
      <c r="K20" s="573">
        <v>14</v>
      </c>
      <c r="L20" s="573">
        <v>38</v>
      </c>
      <c r="M20" s="573">
        <v>49</v>
      </c>
      <c r="N20" s="573">
        <v>50</v>
      </c>
    </row>
    <row r="21" spans="1:14" ht="15" customHeight="1" x14ac:dyDescent="0.35">
      <c r="A21" s="182" t="s">
        <v>79</v>
      </c>
      <c r="B21" s="63">
        <f t="shared" si="1"/>
        <v>215</v>
      </c>
      <c r="C21" s="63">
        <f t="shared" si="2"/>
        <v>0</v>
      </c>
      <c r="D21" s="541">
        <v>0</v>
      </c>
      <c r="E21" s="541">
        <v>0</v>
      </c>
      <c r="F21" s="541">
        <v>0</v>
      </c>
      <c r="G21" s="541">
        <v>0</v>
      </c>
      <c r="H21" s="541">
        <v>0</v>
      </c>
      <c r="I21" s="63">
        <f t="shared" si="3"/>
        <v>215</v>
      </c>
      <c r="J21" s="573">
        <v>0</v>
      </c>
      <c r="K21" s="573">
        <v>28</v>
      </c>
      <c r="L21" s="573">
        <v>47</v>
      </c>
      <c r="M21" s="573">
        <v>61</v>
      </c>
      <c r="N21" s="573">
        <v>79</v>
      </c>
    </row>
    <row r="22" spans="1:14" ht="15" customHeight="1" x14ac:dyDescent="0.35">
      <c r="A22" s="182" t="s">
        <v>80</v>
      </c>
      <c r="B22" s="63">
        <f t="shared" si="1"/>
        <v>1732</v>
      </c>
      <c r="C22" s="63">
        <f t="shared" si="2"/>
        <v>88</v>
      </c>
      <c r="D22" s="541">
        <v>0</v>
      </c>
      <c r="E22" s="541">
        <v>17</v>
      </c>
      <c r="F22" s="541">
        <v>24</v>
      </c>
      <c r="G22" s="541">
        <v>27</v>
      </c>
      <c r="H22" s="541">
        <v>20</v>
      </c>
      <c r="I22" s="63">
        <f t="shared" si="3"/>
        <v>1644</v>
      </c>
      <c r="J22" s="573">
        <v>21</v>
      </c>
      <c r="K22" s="573">
        <v>219</v>
      </c>
      <c r="L22" s="573">
        <v>324</v>
      </c>
      <c r="M22" s="573">
        <v>517</v>
      </c>
      <c r="N22" s="573">
        <v>563</v>
      </c>
    </row>
    <row r="23" spans="1:14" ht="15" customHeight="1" x14ac:dyDescent="0.35">
      <c r="A23" s="182" t="s">
        <v>81</v>
      </c>
      <c r="B23" s="63">
        <f t="shared" si="1"/>
        <v>629</v>
      </c>
      <c r="C23" s="63">
        <f t="shared" si="2"/>
        <v>108</v>
      </c>
      <c r="D23" s="541">
        <v>18</v>
      </c>
      <c r="E23" s="541">
        <v>16</v>
      </c>
      <c r="F23" s="541">
        <v>24</v>
      </c>
      <c r="G23" s="541">
        <v>27</v>
      </c>
      <c r="H23" s="541">
        <v>23</v>
      </c>
      <c r="I23" s="63">
        <f t="shared" si="3"/>
        <v>521</v>
      </c>
      <c r="J23" s="573">
        <v>81</v>
      </c>
      <c r="K23" s="573">
        <v>63</v>
      </c>
      <c r="L23" s="573">
        <v>97</v>
      </c>
      <c r="M23" s="573">
        <v>131</v>
      </c>
      <c r="N23" s="573">
        <v>149</v>
      </c>
    </row>
    <row r="24" spans="1:14" ht="15" customHeight="1" x14ac:dyDescent="0.35">
      <c r="A24" s="182" t="s">
        <v>82</v>
      </c>
      <c r="B24" s="63">
        <f t="shared" si="1"/>
        <v>268</v>
      </c>
      <c r="C24" s="63">
        <f t="shared" si="2"/>
        <v>0</v>
      </c>
      <c r="D24" s="541">
        <v>0</v>
      </c>
      <c r="E24" s="541">
        <v>0</v>
      </c>
      <c r="F24" s="541">
        <v>0</v>
      </c>
      <c r="G24" s="541">
        <v>0</v>
      </c>
      <c r="H24" s="541">
        <v>0</v>
      </c>
      <c r="I24" s="63">
        <f t="shared" si="3"/>
        <v>268</v>
      </c>
      <c r="J24" s="573">
        <v>26</v>
      </c>
      <c r="K24" s="573">
        <v>34</v>
      </c>
      <c r="L24" s="573">
        <v>53</v>
      </c>
      <c r="M24" s="573">
        <v>81</v>
      </c>
      <c r="N24" s="573">
        <v>74</v>
      </c>
    </row>
    <row r="25" spans="1:14" ht="15" customHeight="1" x14ac:dyDescent="0.35">
      <c r="A25" s="182" t="s">
        <v>83</v>
      </c>
      <c r="B25" s="63">
        <f t="shared" si="1"/>
        <v>275</v>
      </c>
      <c r="C25" s="63">
        <f t="shared" si="2"/>
        <v>0</v>
      </c>
      <c r="D25" s="541">
        <v>0</v>
      </c>
      <c r="E25" s="541">
        <v>0</v>
      </c>
      <c r="F25" s="541">
        <v>0</v>
      </c>
      <c r="G25" s="541">
        <v>0</v>
      </c>
      <c r="H25" s="541">
        <v>0</v>
      </c>
      <c r="I25" s="63">
        <f t="shared" si="3"/>
        <v>275</v>
      </c>
      <c r="J25" s="573">
        <v>6</v>
      </c>
      <c r="K25" s="573">
        <v>38</v>
      </c>
      <c r="L25" s="573">
        <v>62</v>
      </c>
      <c r="M25" s="573">
        <v>69</v>
      </c>
      <c r="N25" s="573">
        <v>100</v>
      </c>
    </row>
    <row r="26" spans="1:14" ht="15" customHeight="1" x14ac:dyDescent="0.35">
      <c r="A26" s="182" t="s">
        <v>84</v>
      </c>
      <c r="B26" s="63">
        <f t="shared" si="1"/>
        <v>173</v>
      </c>
      <c r="C26" s="63">
        <f t="shared" si="2"/>
        <v>0</v>
      </c>
      <c r="D26" s="541">
        <v>0</v>
      </c>
      <c r="E26" s="541">
        <v>0</v>
      </c>
      <c r="F26" s="541">
        <v>0</v>
      </c>
      <c r="G26" s="541">
        <v>0</v>
      </c>
      <c r="H26" s="541">
        <v>0</v>
      </c>
      <c r="I26" s="63">
        <f t="shared" si="3"/>
        <v>173</v>
      </c>
      <c r="J26" s="573">
        <v>11</v>
      </c>
      <c r="K26" s="573">
        <v>24</v>
      </c>
      <c r="L26" s="573">
        <v>31</v>
      </c>
      <c r="M26" s="573">
        <v>62</v>
      </c>
      <c r="N26" s="573">
        <v>45</v>
      </c>
    </row>
    <row r="27" spans="1:14" ht="15" customHeight="1" x14ac:dyDescent="0.35">
      <c r="A27" s="182" t="s">
        <v>85</v>
      </c>
      <c r="B27" s="63">
        <f t="shared" si="1"/>
        <v>858</v>
      </c>
      <c r="C27" s="63">
        <f t="shared" si="2"/>
        <v>256</v>
      </c>
      <c r="D27" s="541">
        <v>48</v>
      </c>
      <c r="E27" s="541">
        <v>88</v>
      </c>
      <c r="F27" s="541">
        <v>59</v>
      </c>
      <c r="G27" s="541">
        <v>55</v>
      </c>
      <c r="H27" s="541">
        <v>6</v>
      </c>
      <c r="I27" s="63">
        <f t="shared" si="3"/>
        <v>602</v>
      </c>
      <c r="J27" s="573">
        <v>44</v>
      </c>
      <c r="K27" s="573">
        <v>86</v>
      </c>
      <c r="L27" s="573">
        <v>114</v>
      </c>
      <c r="M27" s="573">
        <v>155</v>
      </c>
      <c r="N27" s="573">
        <v>203</v>
      </c>
    </row>
    <row r="28" spans="1:14" ht="15" customHeight="1" x14ac:dyDescent="0.35">
      <c r="A28" s="182" t="s">
        <v>86</v>
      </c>
      <c r="B28" s="63">
        <f t="shared" si="1"/>
        <v>527</v>
      </c>
      <c r="C28" s="63">
        <f t="shared" si="2"/>
        <v>121</v>
      </c>
      <c r="D28" s="541">
        <v>21</v>
      </c>
      <c r="E28" s="541">
        <v>17</v>
      </c>
      <c r="F28" s="541">
        <v>29</v>
      </c>
      <c r="G28" s="541">
        <v>30</v>
      </c>
      <c r="H28" s="541">
        <v>24</v>
      </c>
      <c r="I28" s="63">
        <f t="shared" si="3"/>
        <v>406</v>
      </c>
      <c r="J28" s="573">
        <v>34</v>
      </c>
      <c r="K28" s="573">
        <v>49</v>
      </c>
      <c r="L28" s="573">
        <v>101</v>
      </c>
      <c r="M28" s="573">
        <v>119</v>
      </c>
      <c r="N28" s="573">
        <v>103</v>
      </c>
    </row>
    <row r="29" spans="1:14" ht="15" customHeight="1" x14ac:dyDescent="0.35">
      <c r="A29" s="182" t="s">
        <v>87</v>
      </c>
      <c r="B29" s="63">
        <f t="shared" si="1"/>
        <v>268</v>
      </c>
      <c r="C29" s="63">
        <f t="shared" si="2"/>
        <v>0</v>
      </c>
      <c r="D29" s="541">
        <v>0</v>
      </c>
      <c r="E29" s="541">
        <v>0</v>
      </c>
      <c r="F29" s="541">
        <v>0</v>
      </c>
      <c r="G29" s="541">
        <v>0</v>
      </c>
      <c r="H29" s="541">
        <v>0</v>
      </c>
      <c r="I29" s="63">
        <f t="shared" si="3"/>
        <v>268</v>
      </c>
      <c r="J29" s="573">
        <v>36</v>
      </c>
      <c r="K29" s="573">
        <v>41</v>
      </c>
      <c r="L29" s="573">
        <v>53</v>
      </c>
      <c r="M29" s="573">
        <v>73</v>
      </c>
      <c r="N29" s="573">
        <v>65</v>
      </c>
    </row>
    <row r="30" spans="1:14" ht="15" customHeight="1" x14ac:dyDescent="0.35">
      <c r="A30" s="182" t="s">
        <v>88</v>
      </c>
      <c r="B30" s="63">
        <f t="shared" si="1"/>
        <v>472</v>
      </c>
      <c r="C30" s="63">
        <f t="shared" si="2"/>
        <v>76</v>
      </c>
      <c r="D30" s="541">
        <v>14</v>
      </c>
      <c r="E30" s="541">
        <v>17</v>
      </c>
      <c r="F30" s="541">
        <v>12</v>
      </c>
      <c r="G30" s="541">
        <v>14</v>
      </c>
      <c r="H30" s="541">
        <v>19</v>
      </c>
      <c r="I30" s="63">
        <f t="shared" si="3"/>
        <v>396</v>
      </c>
      <c r="J30" s="573">
        <v>27</v>
      </c>
      <c r="K30" s="573">
        <v>67</v>
      </c>
      <c r="L30" s="573">
        <v>92</v>
      </c>
      <c r="M30" s="573">
        <v>119</v>
      </c>
      <c r="N30" s="573">
        <v>91</v>
      </c>
    </row>
    <row r="31" spans="1:14" ht="15" customHeight="1" x14ac:dyDescent="0.35">
      <c r="A31" s="182" t="s">
        <v>89</v>
      </c>
      <c r="B31" s="63">
        <f t="shared" si="1"/>
        <v>51</v>
      </c>
      <c r="C31" s="63">
        <f t="shared" si="2"/>
        <v>0</v>
      </c>
      <c r="D31" s="541">
        <v>0</v>
      </c>
      <c r="E31" s="541">
        <v>0</v>
      </c>
      <c r="F31" s="541">
        <v>0</v>
      </c>
      <c r="G31" s="541">
        <v>0</v>
      </c>
      <c r="H31" s="541">
        <v>0</v>
      </c>
      <c r="I31" s="63">
        <f>+J31+K31+L31+M31+N31</f>
        <v>51</v>
      </c>
      <c r="J31" s="573">
        <v>0</v>
      </c>
      <c r="K31" s="573">
        <v>0</v>
      </c>
      <c r="L31" s="573">
        <v>15</v>
      </c>
      <c r="M31" s="573">
        <v>21</v>
      </c>
      <c r="N31" s="573">
        <v>15</v>
      </c>
    </row>
    <row r="32" spans="1:14" ht="15.75" customHeight="1" x14ac:dyDescent="0.35">
      <c r="A32" s="625" t="s">
        <v>2004</v>
      </c>
      <c r="B32" s="625"/>
      <c r="C32" s="626"/>
      <c r="D32" s="626"/>
      <c r="E32" s="626"/>
      <c r="F32" s="626"/>
      <c r="G32" s="626"/>
      <c r="H32" s="626"/>
      <c r="I32" s="626"/>
      <c r="J32" s="626"/>
      <c r="K32" s="626"/>
      <c r="L32" s="626"/>
      <c r="M32" s="626"/>
      <c r="N32" s="626"/>
    </row>
    <row r="33" spans="1:14" ht="12.75" customHeight="1" x14ac:dyDescent="0.35">
      <c r="A33" s="625"/>
      <c r="B33" s="626"/>
      <c r="C33" s="626"/>
      <c r="D33" s="626"/>
      <c r="E33" s="626"/>
      <c r="F33" s="626"/>
      <c r="G33" s="626"/>
      <c r="H33" s="626"/>
      <c r="I33" s="626"/>
      <c r="J33" s="626"/>
      <c r="K33" s="626"/>
      <c r="L33" s="626"/>
      <c r="M33" s="626"/>
      <c r="N33" s="626"/>
    </row>
    <row r="34" spans="1:14" x14ac:dyDescent="0.35">
      <c r="A34" s="626"/>
      <c r="B34" s="626"/>
      <c r="C34" s="626"/>
      <c r="D34" s="626"/>
      <c r="E34" s="626"/>
      <c r="F34" s="626"/>
      <c r="G34" s="626"/>
      <c r="H34" s="626"/>
      <c r="I34" s="626"/>
      <c r="J34" s="626"/>
      <c r="K34" s="626"/>
      <c r="L34" s="626"/>
      <c r="M34" s="626"/>
      <c r="N34" s="626"/>
    </row>
    <row r="35" spans="1:14" x14ac:dyDescent="0.35">
      <c r="A35" s="626"/>
      <c r="B35" s="626"/>
      <c r="C35" s="626"/>
      <c r="D35" s="626"/>
      <c r="E35" s="626"/>
      <c r="F35" s="626"/>
      <c r="G35" s="626"/>
      <c r="H35" s="626"/>
      <c r="I35" s="626"/>
      <c r="J35" s="626"/>
      <c r="K35" s="626"/>
      <c r="L35" s="626"/>
      <c r="M35" s="626"/>
      <c r="N35" s="626"/>
    </row>
    <row r="36" spans="1:14" x14ac:dyDescent="0.35">
      <c r="A36" s="626"/>
      <c r="B36" s="626"/>
      <c r="C36" s="626"/>
      <c r="D36" s="626"/>
      <c r="E36" s="626"/>
      <c r="F36" s="626"/>
      <c r="G36" s="626"/>
      <c r="H36" s="626"/>
      <c r="I36" s="626"/>
      <c r="J36" s="626"/>
      <c r="K36" s="626"/>
      <c r="L36" s="626"/>
      <c r="M36" s="626"/>
      <c r="N36" s="626"/>
    </row>
    <row r="37" spans="1:14" x14ac:dyDescent="0.35">
      <c r="A37" s="626"/>
      <c r="B37" s="626"/>
      <c r="C37" s="626"/>
      <c r="D37" s="626"/>
      <c r="E37" s="626"/>
      <c r="F37" s="626"/>
      <c r="G37" s="626"/>
      <c r="H37" s="626"/>
      <c r="I37" s="626"/>
      <c r="J37" s="626"/>
      <c r="K37" s="626"/>
      <c r="L37" s="626"/>
      <c r="M37" s="626"/>
      <c r="N37" s="626"/>
    </row>
    <row r="38" spans="1:14" x14ac:dyDescent="0.35">
      <c r="A38" s="626"/>
      <c r="B38" s="626"/>
      <c r="C38" s="626"/>
      <c r="D38" s="626"/>
      <c r="E38" s="626"/>
      <c r="F38" s="626"/>
      <c r="G38" s="626"/>
      <c r="H38" s="626"/>
      <c r="I38" s="626"/>
      <c r="J38" s="626"/>
      <c r="K38" s="626"/>
      <c r="L38" s="626"/>
      <c r="M38" s="626"/>
      <c r="N38" s="626"/>
    </row>
    <row r="39" spans="1:14" x14ac:dyDescent="0.35">
      <c r="A39" s="626"/>
      <c r="B39" s="626"/>
      <c r="C39" s="626"/>
      <c r="D39" s="626"/>
      <c r="E39" s="626"/>
      <c r="F39" s="626"/>
      <c r="G39" s="626"/>
      <c r="H39" s="626"/>
      <c r="I39" s="626"/>
      <c r="J39" s="626"/>
      <c r="K39" s="626"/>
      <c r="L39" s="626"/>
      <c r="M39" s="626"/>
      <c r="N39" s="626"/>
    </row>
    <row r="40" spans="1:14" x14ac:dyDescent="0.35">
      <c r="A40" s="626"/>
      <c r="B40" s="626"/>
      <c r="C40" s="626"/>
      <c r="D40" s="626"/>
      <c r="E40" s="626"/>
      <c r="F40" s="626"/>
      <c r="G40" s="626"/>
      <c r="H40" s="626"/>
      <c r="I40" s="626"/>
      <c r="J40" s="626"/>
      <c r="K40" s="626"/>
      <c r="L40" s="626"/>
      <c r="M40" s="626"/>
      <c r="N40" s="626"/>
    </row>
    <row r="41" spans="1:14" x14ac:dyDescent="0.35">
      <c r="A41" s="626"/>
      <c r="B41" s="626"/>
      <c r="C41" s="626"/>
      <c r="D41" s="626"/>
      <c r="E41" s="626"/>
      <c r="F41" s="626"/>
      <c r="G41" s="626"/>
      <c r="H41" s="626"/>
      <c r="I41" s="626"/>
      <c r="J41" s="626"/>
      <c r="K41" s="626"/>
      <c r="L41" s="626"/>
      <c r="M41" s="626"/>
      <c r="N41" s="626"/>
    </row>
    <row r="42" spans="1:14" x14ac:dyDescent="0.35">
      <c r="A42" s="626"/>
      <c r="B42" s="626"/>
      <c r="C42" s="626"/>
      <c r="D42" s="626"/>
      <c r="E42" s="626"/>
      <c r="F42" s="626"/>
      <c r="G42" s="626"/>
      <c r="H42" s="626"/>
      <c r="I42" s="626"/>
      <c r="J42" s="626"/>
      <c r="K42" s="626"/>
      <c r="L42" s="626"/>
      <c r="M42" s="626"/>
      <c r="N42" s="626"/>
    </row>
    <row r="43" spans="1:14" x14ac:dyDescent="0.35">
      <c r="A43" s="626"/>
      <c r="B43" s="626"/>
      <c r="C43" s="626"/>
      <c r="D43" s="626"/>
      <c r="E43" s="626"/>
      <c r="F43" s="626"/>
      <c r="G43" s="626"/>
      <c r="H43" s="626"/>
      <c r="I43" s="626"/>
      <c r="J43" s="626"/>
      <c r="K43" s="626"/>
      <c r="L43" s="626"/>
      <c r="M43" s="626"/>
      <c r="N43" s="626"/>
    </row>
    <row r="44" spans="1:14" x14ac:dyDescent="0.35">
      <c r="A44" s="626"/>
      <c r="B44" s="626"/>
      <c r="C44" s="626"/>
      <c r="D44" s="626"/>
      <c r="E44" s="626"/>
      <c r="F44" s="626"/>
      <c r="G44" s="626"/>
      <c r="H44" s="626"/>
      <c r="I44" s="626"/>
      <c r="J44" s="626"/>
      <c r="K44" s="626"/>
      <c r="L44" s="626"/>
      <c r="M44" s="626"/>
      <c r="N44" s="626"/>
    </row>
    <row r="45" spans="1:14" x14ac:dyDescent="0.35">
      <c r="A45" s="626"/>
      <c r="B45" s="626"/>
      <c r="C45" s="626"/>
      <c r="D45" s="626"/>
      <c r="E45" s="626"/>
      <c r="F45" s="626"/>
      <c r="G45" s="626"/>
      <c r="H45" s="626"/>
      <c r="I45" s="626"/>
      <c r="J45" s="626"/>
      <c r="K45" s="626"/>
      <c r="L45" s="626"/>
      <c r="M45" s="626"/>
      <c r="N45" s="626"/>
    </row>
    <row r="46" spans="1:14" x14ac:dyDescent="0.35">
      <c r="A46" s="626"/>
      <c r="B46" s="626"/>
      <c r="C46" s="626"/>
      <c r="D46" s="626"/>
      <c r="E46" s="626"/>
      <c r="F46" s="626"/>
      <c r="G46" s="626"/>
      <c r="H46" s="626"/>
      <c r="I46" s="626"/>
      <c r="J46" s="626"/>
      <c r="K46" s="626"/>
      <c r="L46" s="626"/>
      <c r="M46" s="626"/>
      <c r="N46" s="626"/>
    </row>
    <row r="47" spans="1:14" x14ac:dyDescent="0.35">
      <c r="A47" s="626"/>
      <c r="B47" s="626"/>
      <c r="C47" s="626"/>
      <c r="D47" s="626"/>
      <c r="E47" s="626"/>
      <c r="F47" s="626"/>
      <c r="G47" s="626"/>
      <c r="H47" s="626"/>
      <c r="I47" s="626"/>
      <c r="J47" s="626"/>
      <c r="K47" s="626"/>
      <c r="L47" s="626"/>
      <c r="M47" s="626"/>
      <c r="N47" s="626"/>
    </row>
    <row r="48" spans="1:14" x14ac:dyDescent="0.35">
      <c r="A48" s="626"/>
      <c r="B48" s="626"/>
      <c r="C48" s="626"/>
      <c r="D48" s="626"/>
      <c r="E48" s="626"/>
      <c r="F48" s="626"/>
      <c r="G48" s="626"/>
      <c r="H48" s="626"/>
      <c r="I48" s="626"/>
      <c r="J48" s="626"/>
      <c r="K48" s="626"/>
      <c r="L48" s="626"/>
      <c r="M48" s="626"/>
      <c r="N48" s="626"/>
    </row>
    <row r="49" spans="1:14" x14ac:dyDescent="0.35">
      <c r="A49" s="626"/>
      <c r="B49" s="626"/>
      <c r="C49" s="626"/>
      <c r="D49" s="626"/>
      <c r="E49" s="626"/>
      <c r="F49" s="626"/>
      <c r="G49" s="626"/>
      <c r="H49" s="626"/>
      <c r="I49" s="626"/>
      <c r="J49" s="626"/>
      <c r="K49" s="626"/>
      <c r="L49" s="626"/>
      <c r="M49" s="626"/>
      <c r="N49" s="626"/>
    </row>
    <row r="50" spans="1:14" x14ac:dyDescent="0.35">
      <c r="A50" s="626"/>
      <c r="B50" s="626"/>
      <c r="C50" s="626"/>
      <c r="D50" s="626"/>
      <c r="E50" s="626"/>
      <c r="F50" s="626"/>
      <c r="G50" s="626"/>
      <c r="H50" s="626"/>
      <c r="I50" s="626"/>
      <c r="J50" s="626"/>
      <c r="K50" s="626"/>
      <c r="L50" s="626"/>
      <c r="M50" s="626"/>
      <c r="N50" s="626"/>
    </row>
    <row r="51" spans="1:14" x14ac:dyDescent="0.35">
      <c r="A51" s="626"/>
      <c r="B51" s="626"/>
      <c r="C51" s="626"/>
      <c r="D51" s="626"/>
      <c r="E51" s="626"/>
      <c r="F51" s="626"/>
      <c r="G51" s="626"/>
      <c r="H51" s="626"/>
      <c r="I51" s="626"/>
      <c r="J51" s="626"/>
      <c r="K51" s="626"/>
      <c r="L51" s="626"/>
      <c r="M51" s="626"/>
      <c r="N51" s="626"/>
    </row>
    <row r="52" spans="1:14" x14ac:dyDescent="0.35">
      <c r="A52" s="626"/>
      <c r="B52" s="626"/>
      <c r="C52" s="626"/>
      <c r="D52" s="626"/>
      <c r="E52" s="626"/>
      <c r="F52" s="626"/>
      <c r="G52" s="626"/>
      <c r="H52" s="626"/>
      <c r="I52" s="626"/>
      <c r="J52" s="626"/>
      <c r="K52" s="626"/>
      <c r="L52" s="626"/>
      <c r="M52" s="626"/>
      <c r="N52" s="626"/>
    </row>
    <row r="53" spans="1:14" x14ac:dyDescent="0.35">
      <c r="A53" s="626"/>
      <c r="B53" s="626"/>
      <c r="C53" s="626"/>
      <c r="D53" s="626"/>
      <c r="E53" s="626"/>
      <c r="F53" s="626"/>
      <c r="G53" s="626"/>
      <c r="H53" s="626"/>
      <c r="I53" s="626"/>
      <c r="J53" s="626"/>
      <c r="K53" s="626"/>
      <c r="L53" s="626"/>
      <c r="M53" s="626"/>
      <c r="N53" s="626"/>
    </row>
    <row r="54" spans="1:14" x14ac:dyDescent="0.35">
      <c r="A54" s="626"/>
      <c r="B54" s="626"/>
      <c r="C54" s="626"/>
      <c r="D54" s="626"/>
      <c r="E54" s="626"/>
      <c r="F54" s="626"/>
      <c r="G54" s="626"/>
      <c r="H54" s="626"/>
      <c r="I54" s="626"/>
      <c r="J54" s="626"/>
      <c r="K54" s="626"/>
      <c r="L54" s="626"/>
      <c r="M54" s="626"/>
      <c r="N54" s="626"/>
    </row>
    <row r="55" spans="1:14" x14ac:dyDescent="0.35">
      <c r="A55" s="626"/>
      <c r="B55" s="626"/>
      <c r="C55" s="626"/>
      <c r="D55" s="626"/>
      <c r="E55" s="626"/>
      <c r="F55" s="626"/>
      <c r="G55" s="626"/>
      <c r="H55" s="626"/>
      <c r="I55" s="626"/>
      <c r="J55" s="626"/>
      <c r="K55" s="626"/>
      <c r="L55" s="626"/>
      <c r="M55" s="626"/>
      <c r="N55" s="626"/>
    </row>
    <row r="56" spans="1:14" x14ac:dyDescent="0.35">
      <c r="A56" s="626"/>
      <c r="B56" s="626"/>
      <c r="C56" s="626"/>
      <c r="D56" s="626"/>
      <c r="E56" s="626"/>
      <c r="F56" s="626"/>
      <c r="G56" s="626"/>
      <c r="H56" s="626"/>
      <c r="I56" s="626"/>
      <c r="J56" s="626"/>
      <c r="K56" s="626"/>
      <c r="L56" s="626"/>
      <c r="M56" s="626"/>
      <c r="N56" s="626"/>
    </row>
    <row r="57" spans="1:14" x14ac:dyDescent="0.35">
      <c r="A57" s="626"/>
      <c r="B57" s="626"/>
      <c r="C57" s="626"/>
      <c r="D57" s="626"/>
      <c r="E57" s="626"/>
      <c r="F57" s="626"/>
      <c r="G57" s="626"/>
      <c r="H57" s="626"/>
      <c r="I57" s="626"/>
      <c r="J57" s="626"/>
      <c r="K57" s="626"/>
      <c r="L57" s="626"/>
      <c r="M57" s="626"/>
      <c r="N57" s="626"/>
    </row>
    <row r="58" spans="1:14" x14ac:dyDescent="0.35">
      <c r="A58" s="626"/>
      <c r="B58" s="626"/>
      <c r="C58" s="626"/>
      <c r="D58" s="626"/>
      <c r="E58" s="626"/>
      <c r="F58" s="626"/>
      <c r="G58" s="626"/>
      <c r="H58" s="626"/>
      <c r="I58" s="626"/>
      <c r="J58" s="626"/>
      <c r="K58" s="626"/>
      <c r="L58" s="626"/>
      <c r="M58" s="626"/>
      <c r="N58" s="626"/>
    </row>
    <row r="59" spans="1:14" x14ac:dyDescent="0.35">
      <c r="A59" s="626"/>
      <c r="B59" s="626"/>
      <c r="C59" s="626"/>
      <c r="D59" s="626"/>
      <c r="E59" s="626"/>
      <c r="F59" s="626"/>
      <c r="G59" s="626"/>
      <c r="H59" s="626"/>
      <c r="I59" s="626"/>
      <c r="J59" s="626"/>
      <c r="K59" s="626"/>
      <c r="L59" s="626"/>
      <c r="M59" s="626"/>
      <c r="N59" s="626"/>
    </row>
    <row r="60" spans="1:14" x14ac:dyDescent="0.35">
      <c r="A60" s="626"/>
      <c r="B60" s="626"/>
      <c r="C60" s="626"/>
      <c r="D60" s="626"/>
      <c r="E60" s="626"/>
      <c r="F60" s="626"/>
      <c r="G60" s="626"/>
      <c r="H60" s="626"/>
      <c r="I60" s="626"/>
      <c r="J60" s="626"/>
      <c r="K60" s="626"/>
      <c r="L60" s="626"/>
      <c r="M60" s="626"/>
      <c r="N60" s="626"/>
    </row>
    <row r="61" spans="1:14" x14ac:dyDescent="0.35">
      <c r="A61" s="626"/>
      <c r="B61" s="626"/>
      <c r="C61" s="626"/>
      <c r="D61" s="626"/>
      <c r="E61" s="626"/>
      <c r="F61" s="626"/>
      <c r="G61" s="626"/>
      <c r="H61" s="626"/>
      <c r="I61" s="626"/>
      <c r="J61" s="626"/>
      <c r="K61" s="626"/>
      <c r="L61" s="626"/>
      <c r="M61" s="626"/>
      <c r="N61" s="626"/>
    </row>
    <row r="62" spans="1:14" x14ac:dyDescent="0.35">
      <c r="A62" s="626"/>
      <c r="B62" s="626"/>
      <c r="C62" s="626"/>
      <c r="D62" s="626"/>
      <c r="E62" s="626"/>
      <c r="F62" s="626"/>
      <c r="G62" s="626"/>
      <c r="H62" s="626"/>
      <c r="I62" s="626"/>
      <c r="J62" s="626"/>
      <c r="K62" s="626"/>
      <c r="L62" s="626"/>
      <c r="M62" s="626"/>
      <c r="N62" s="626"/>
    </row>
    <row r="63" spans="1:14" x14ac:dyDescent="0.35">
      <c r="A63" s="626"/>
      <c r="B63" s="626"/>
      <c r="C63" s="626"/>
      <c r="D63" s="626"/>
      <c r="E63" s="626"/>
      <c r="F63" s="626"/>
      <c r="G63" s="626"/>
      <c r="H63" s="626"/>
      <c r="I63" s="626"/>
      <c r="J63" s="626"/>
      <c r="K63" s="626"/>
      <c r="L63" s="626"/>
      <c r="M63" s="626"/>
      <c r="N63" s="626"/>
    </row>
    <row r="64" spans="1:14" x14ac:dyDescent="0.35">
      <c r="A64" s="626"/>
      <c r="B64" s="626"/>
      <c r="C64" s="626"/>
      <c r="D64" s="626"/>
      <c r="E64" s="626"/>
      <c r="F64" s="626"/>
      <c r="G64" s="626"/>
      <c r="H64" s="626"/>
      <c r="I64" s="626"/>
      <c r="J64" s="626"/>
      <c r="K64" s="626"/>
      <c r="L64" s="626"/>
      <c r="M64" s="626"/>
      <c r="N64" s="626"/>
    </row>
    <row r="65" spans="1:14" x14ac:dyDescent="0.35">
      <c r="A65" s="626"/>
      <c r="B65" s="626"/>
      <c r="C65" s="626"/>
      <c r="D65" s="626"/>
      <c r="E65" s="626"/>
      <c r="F65" s="626"/>
      <c r="G65" s="626"/>
      <c r="H65" s="626"/>
      <c r="I65" s="626"/>
      <c r="J65" s="626"/>
      <c r="K65" s="626"/>
      <c r="L65" s="626"/>
      <c r="M65" s="626"/>
      <c r="N65" s="626"/>
    </row>
    <row r="66" spans="1:14" x14ac:dyDescent="0.35">
      <c r="A66" s="626"/>
      <c r="B66" s="626"/>
      <c r="C66" s="626"/>
      <c r="D66" s="626"/>
      <c r="E66" s="626"/>
      <c r="F66" s="626"/>
      <c r="G66" s="626"/>
      <c r="H66" s="626"/>
      <c r="I66" s="626"/>
      <c r="J66" s="626"/>
      <c r="K66" s="626"/>
      <c r="L66" s="626"/>
      <c r="M66" s="626"/>
      <c r="N66" s="626"/>
    </row>
    <row r="67" spans="1:14" x14ac:dyDescent="0.35">
      <c r="A67" s="626"/>
      <c r="B67" s="626"/>
      <c r="C67" s="626"/>
      <c r="D67" s="626"/>
      <c r="E67" s="626"/>
      <c r="F67" s="626"/>
      <c r="G67" s="626"/>
      <c r="H67" s="626"/>
      <c r="I67" s="626"/>
      <c r="J67" s="626"/>
      <c r="K67" s="626"/>
      <c r="L67" s="626"/>
      <c r="M67" s="626"/>
      <c r="N67" s="626"/>
    </row>
    <row r="68" spans="1:14" x14ac:dyDescent="0.35">
      <c r="A68" s="626"/>
      <c r="B68" s="626"/>
      <c r="C68" s="626"/>
      <c r="D68" s="626"/>
      <c r="E68" s="626"/>
      <c r="F68" s="626"/>
      <c r="G68" s="626"/>
      <c r="H68" s="626"/>
      <c r="I68" s="626"/>
      <c r="J68" s="626"/>
      <c r="K68" s="626"/>
      <c r="L68" s="626"/>
      <c r="M68" s="626"/>
      <c r="N68" s="626"/>
    </row>
    <row r="69" spans="1:14" x14ac:dyDescent="0.35">
      <c r="A69" s="626"/>
      <c r="B69" s="626"/>
      <c r="C69" s="626"/>
      <c r="D69" s="626"/>
      <c r="E69" s="626"/>
      <c r="F69" s="626"/>
      <c r="G69" s="626"/>
      <c r="H69" s="626"/>
      <c r="I69" s="626"/>
      <c r="J69" s="626"/>
      <c r="K69" s="626"/>
      <c r="L69" s="626"/>
      <c r="M69" s="626"/>
      <c r="N69" s="626"/>
    </row>
    <row r="70" spans="1:14" x14ac:dyDescent="0.35">
      <c r="A70" s="626"/>
      <c r="B70" s="626"/>
      <c r="C70" s="626"/>
      <c r="D70" s="626"/>
      <c r="E70" s="626"/>
      <c r="F70" s="626"/>
      <c r="G70" s="626"/>
      <c r="H70" s="626"/>
      <c r="I70" s="626"/>
      <c r="J70" s="626"/>
      <c r="K70" s="626"/>
      <c r="L70" s="626"/>
      <c r="M70" s="626"/>
      <c r="N70" s="626"/>
    </row>
    <row r="71" spans="1:14" x14ac:dyDescent="0.35">
      <c r="A71" s="626"/>
      <c r="B71" s="626"/>
      <c r="C71" s="626"/>
      <c r="D71" s="626"/>
      <c r="E71" s="626"/>
      <c r="F71" s="626"/>
      <c r="G71" s="626"/>
      <c r="H71" s="626"/>
      <c r="I71" s="626"/>
      <c r="J71" s="626"/>
      <c r="K71" s="626"/>
      <c r="L71" s="626"/>
      <c r="M71" s="626"/>
      <c r="N71" s="626"/>
    </row>
    <row r="72" spans="1:14" x14ac:dyDescent="0.35">
      <c r="A72" s="626"/>
      <c r="B72" s="626"/>
      <c r="C72" s="626"/>
      <c r="D72" s="626"/>
      <c r="E72" s="626"/>
      <c r="F72" s="626"/>
      <c r="G72" s="626"/>
      <c r="H72" s="626"/>
      <c r="I72" s="626"/>
      <c r="J72" s="626"/>
      <c r="K72" s="626"/>
      <c r="L72" s="626"/>
      <c r="M72" s="626"/>
      <c r="N72" s="626"/>
    </row>
    <row r="73" spans="1:14" x14ac:dyDescent="0.35">
      <c r="A73" s="626"/>
      <c r="B73" s="626"/>
      <c r="C73" s="626"/>
      <c r="D73" s="626"/>
      <c r="E73" s="626"/>
      <c r="F73" s="626"/>
      <c r="G73" s="626"/>
      <c r="H73" s="626"/>
      <c r="I73" s="626"/>
      <c r="J73" s="626"/>
      <c r="K73" s="626"/>
      <c r="L73" s="626"/>
      <c r="M73" s="626"/>
      <c r="N73" s="626"/>
    </row>
    <row r="74" spans="1:14" x14ac:dyDescent="0.35">
      <c r="A74" s="626"/>
      <c r="B74" s="626"/>
      <c r="C74" s="626"/>
      <c r="D74" s="626"/>
      <c r="E74" s="626"/>
      <c r="F74" s="626"/>
      <c r="G74" s="626"/>
      <c r="H74" s="626"/>
      <c r="I74" s="626"/>
      <c r="J74" s="626"/>
      <c r="K74" s="626"/>
      <c r="L74" s="626"/>
      <c r="M74" s="626"/>
      <c r="N74" s="626"/>
    </row>
    <row r="75" spans="1:14" x14ac:dyDescent="0.35">
      <c r="A75" s="626"/>
      <c r="B75" s="626"/>
      <c r="C75" s="626"/>
      <c r="D75" s="626"/>
      <c r="E75" s="626"/>
      <c r="F75" s="626"/>
      <c r="G75" s="626"/>
      <c r="H75" s="626"/>
      <c r="I75" s="626"/>
      <c r="J75" s="626"/>
      <c r="K75" s="626"/>
      <c r="L75" s="626"/>
      <c r="M75" s="626"/>
      <c r="N75" s="626"/>
    </row>
  </sheetData>
  <mergeCells count="21">
    <mergeCell ref="F9:F10"/>
    <mergeCell ref="G9:G10"/>
    <mergeCell ref="H9:H10"/>
    <mergeCell ref="I9:I10"/>
    <mergeCell ref="J9:J10"/>
    <mergeCell ref="K9:K10"/>
    <mergeCell ref="L9:L10"/>
    <mergeCell ref="M9:M10"/>
    <mergeCell ref="N9:N10"/>
    <mergeCell ref="L1:N2"/>
    <mergeCell ref="A5:N5"/>
    <mergeCell ref="D6:N6"/>
    <mergeCell ref="D7:H7"/>
    <mergeCell ref="J7:N7"/>
    <mergeCell ref="D8:H8"/>
    <mergeCell ref="J8:N8"/>
    <mergeCell ref="A6:A10"/>
    <mergeCell ref="B8:B10"/>
    <mergeCell ref="C9:C10"/>
    <mergeCell ref="D9:D10"/>
    <mergeCell ref="E9:E10"/>
  </mergeCells>
  <printOptions horizontalCentered="1"/>
  <pageMargins left="0.196527777777778" right="0.196527777777778" top="0.98402777777777795" bottom="0.98402777777777795" header="0.51180555555555496" footer="0.51180555555555496"/>
  <pageSetup paperSize="9" firstPageNumber="0" orientation="landscape" useFirstPageNumber="1" horizontalDpi="300" verticalDpi="30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D75"/>
  <sheetViews>
    <sheetView showGridLines="0" showRowColHeaders="0" zoomScaleNormal="100" workbookViewId="0">
      <selection activeCell="S37" sqref="S37"/>
    </sheetView>
  </sheetViews>
  <sheetFormatPr baseColWidth="10" defaultColWidth="7.3046875" defaultRowHeight="21" x14ac:dyDescent="0.35"/>
  <cols>
    <col min="1" max="1" width="21.69140625" customWidth="1"/>
    <col min="2" max="2" width="7.765625" customWidth="1"/>
    <col min="3" max="3" width="9.53515625" customWidth="1"/>
    <col min="4" max="4" width="14.07421875" customWidth="1"/>
  </cols>
  <sheetData>
    <row r="1" spans="1:4" ht="23.25" customHeight="1" x14ac:dyDescent="0.35">
      <c r="A1" s="1387" t="s">
        <v>778</v>
      </c>
      <c r="B1" s="1387"/>
      <c r="C1" s="1300" t="s">
        <v>779</v>
      </c>
      <c r="D1" s="1300"/>
    </row>
    <row r="2" spans="1:4" ht="12.75" customHeight="1" x14ac:dyDescent="0.35">
      <c r="C2" s="1300"/>
      <c r="D2" s="1300"/>
    </row>
    <row r="3" spans="1:4" ht="12.75" customHeight="1" x14ac:dyDescent="0.35">
      <c r="A3" s="57" t="s">
        <v>780</v>
      </c>
    </row>
    <row r="4" spans="1:4" ht="12.75" customHeight="1" x14ac:dyDescent="0.35">
      <c r="A4" s="57"/>
    </row>
    <row r="5" spans="1:4" ht="30.75" customHeight="1" x14ac:dyDescent="0.35">
      <c r="A5" s="1408" t="s">
        <v>781</v>
      </c>
      <c r="B5" s="1408"/>
      <c r="C5" s="1408"/>
    </row>
    <row r="6" spans="1:4" ht="18" customHeight="1" x14ac:dyDescent="0.35">
      <c r="A6" s="1346" t="s">
        <v>695</v>
      </c>
      <c r="B6" s="1437" t="s">
        <v>61</v>
      </c>
      <c r="C6" s="1437" t="s">
        <v>165</v>
      </c>
    </row>
    <row r="7" spans="1:4" ht="5.25" customHeight="1" x14ac:dyDescent="0.35">
      <c r="A7" s="1346"/>
      <c r="B7" s="1437"/>
      <c r="C7" s="1437"/>
    </row>
    <row r="8" spans="1:4" ht="12.75" customHeight="1" x14ac:dyDescent="0.35">
      <c r="A8" s="1346"/>
      <c r="B8" s="1437"/>
      <c r="C8" s="1437"/>
    </row>
    <row r="9" spans="1:4" ht="12.75" customHeight="1" x14ac:dyDescent="0.35">
      <c r="A9" s="1346"/>
      <c r="B9" s="1437"/>
      <c r="C9" s="1437"/>
    </row>
    <row r="10" spans="1:4" ht="7.5" customHeight="1" x14ac:dyDescent="0.35">
      <c r="A10" s="1346"/>
      <c r="B10" s="1437"/>
      <c r="C10" s="1437"/>
    </row>
    <row r="11" spans="1:4" ht="15.75" customHeight="1" x14ac:dyDescent="0.35">
      <c r="A11" s="177" t="s">
        <v>61</v>
      </c>
      <c r="B11" s="125">
        <f>+B13+B20</f>
        <v>33146</v>
      </c>
      <c r="C11" s="125">
        <f>+C13+C20+8+29+155</f>
        <v>2869</v>
      </c>
    </row>
    <row r="12" spans="1:4" ht="12.75" customHeight="1" x14ac:dyDescent="0.35">
      <c r="A12" s="193"/>
      <c r="B12" s="85"/>
      <c r="C12" s="85"/>
    </row>
    <row r="13" spans="1:4" ht="15.75" customHeight="1" x14ac:dyDescent="0.35">
      <c r="A13" s="177" t="s">
        <v>70</v>
      </c>
      <c r="B13" s="125">
        <f>SUM(B15:B18)</f>
        <v>12403</v>
      </c>
      <c r="C13" s="125">
        <f>SUM(C15:C18)</f>
        <v>799</v>
      </c>
    </row>
    <row r="14" spans="1:4" ht="12.75" customHeight="1" x14ac:dyDescent="0.35">
      <c r="A14" s="193"/>
      <c r="B14" s="125"/>
      <c r="C14" s="125"/>
    </row>
    <row r="15" spans="1:4" ht="12.75" customHeight="1" x14ac:dyDescent="0.35">
      <c r="A15" s="66" t="s">
        <v>782</v>
      </c>
      <c r="B15" s="124">
        <v>2880</v>
      </c>
      <c r="C15" s="125">
        <v>197</v>
      </c>
    </row>
    <row r="16" spans="1:4" ht="12.75" customHeight="1" x14ac:dyDescent="0.35">
      <c r="A16" s="66" t="s">
        <v>1985</v>
      </c>
      <c r="B16" s="124">
        <v>6445</v>
      </c>
      <c r="C16" s="125">
        <v>387</v>
      </c>
    </row>
    <row r="17" spans="1:3" ht="12.75" customHeight="1" x14ac:dyDescent="0.35">
      <c r="A17" s="66" t="s">
        <v>783</v>
      </c>
      <c r="B17" s="124">
        <v>2076</v>
      </c>
      <c r="C17" s="125">
        <v>142</v>
      </c>
    </row>
    <row r="18" spans="1:3" ht="12.75" customHeight="1" x14ac:dyDescent="0.35">
      <c r="A18" s="66" t="s">
        <v>784</v>
      </c>
      <c r="B18" s="124">
        <v>1002</v>
      </c>
      <c r="C18" s="125">
        <v>73</v>
      </c>
    </row>
    <row r="19" spans="1:3" ht="12.75" customHeight="1" x14ac:dyDescent="0.35">
      <c r="A19" s="66"/>
      <c r="B19" s="144"/>
      <c r="C19" s="144"/>
    </row>
    <row r="20" spans="1:3" ht="18" customHeight="1" x14ac:dyDescent="0.35">
      <c r="A20" s="61" t="s">
        <v>71</v>
      </c>
      <c r="B20" s="125">
        <f>SUM(B22:B39)</f>
        <v>20743</v>
      </c>
      <c r="C20" s="125">
        <f>SUM(C22:C39)</f>
        <v>1878</v>
      </c>
    </row>
    <row r="21" spans="1:3" ht="12.75" customHeight="1" x14ac:dyDescent="0.35">
      <c r="A21" s="129"/>
      <c r="B21" s="144"/>
      <c r="C21" s="144"/>
    </row>
    <row r="22" spans="1:3" ht="12.75" customHeight="1" x14ac:dyDescent="0.35">
      <c r="A22" s="182" t="s">
        <v>72</v>
      </c>
      <c r="B22" s="125">
        <v>854</v>
      </c>
      <c r="C22" s="125">
        <v>92</v>
      </c>
    </row>
    <row r="23" spans="1:3" ht="12.75" customHeight="1" x14ac:dyDescent="0.35">
      <c r="A23" s="182" t="s">
        <v>73</v>
      </c>
      <c r="B23" s="125">
        <v>4059</v>
      </c>
      <c r="C23" s="125">
        <f>81+63+63+66+33</f>
        <v>306</v>
      </c>
    </row>
    <row r="24" spans="1:3" ht="12.75" customHeight="1" x14ac:dyDescent="0.35">
      <c r="A24" s="182" t="s">
        <v>74</v>
      </c>
      <c r="B24" s="125">
        <v>1224</v>
      </c>
      <c r="C24" s="125">
        <v>65</v>
      </c>
    </row>
    <row r="25" spans="1:3" ht="12.75" customHeight="1" x14ac:dyDescent="0.35">
      <c r="A25" s="182" t="s">
        <v>75</v>
      </c>
      <c r="B25" s="125">
        <v>1374</v>
      </c>
      <c r="C25" s="125">
        <f>97+41+48</f>
        <v>186</v>
      </c>
    </row>
    <row r="26" spans="1:3" ht="12.75" customHeight="1" x14ac:dyDescent="0.35">
      <c r="A26" s="182" t="s">
        <v>76</v>
      </c>
      <c r="B26" s="125">
        <v>527</v>
      </c>
      <c r="C26" s="125">
        <v>57</v>
      </c>
    </row>
    <row r="27" spans="1:3" ht="12.75" customHeight="1" x14ac:dyDescent="0.35">
      <c r="A27" s="182" t="s">
        <v>77</v>
      </c>
      <c r="B27" s="125">
        <v>212</v>
      </c>
      <c r="C27" s="125">
        <v>33</v>
      </c>
    </row>
    <row r="28" spans="1:3" ht="12.75" customHeight="1" x14ac:dyDescent="0.35">
      <c r="A28" s="182" t="s">
        <v>78</v>
      </c>
      <c r="B28" s="125">
        <v>912</v>
      </c>
      <c r="C28" s="125">
        <f>73+67</f>
        <v>140</v>
      </c>
    </row>
    <row r="29" spans="1:3" ht="12.75" customHeight="1" x14ac:dyDescent="0.35">
      <c r="A29" s="182" t="s">
        <v>79</v>
      </c>
      <c r="B29" s="125">
        <v>498</v>
      </c>
      <c r="C29" s="125">
        <v>48</v>
      </c>
    </row>
    <row r="30" spans="1:3" ht="12.75" customHeight="1" x14ac:dyDescent="0.35">
      <c r="A30" s="182" t="s">
        <v>785</v>
      </c>
      <c r="B30" s="125">
        <v>1946</v>
      </c>
      <c r="C30" s="125">
        <f>117+55</f>
        <v>172</v>
      </c>
    </row>
    <row r="31" spans="1:3" ht="12.75" customHeight="1" x14ac:dyDescent="0.35">
      <c r="A31" s="182" t="s">
        <v>81</v>
      </c>
      <c r="B31" s="125">
        <v>1507</v>
      </c>
      <c r="C31" s="125">
        <v>110</v>
      </c>
    </row>
    <row r="32" spans="1:3" ht="12.75" customHeight="1" x14ac:dyDescent="0.35">
      <c r="A32" s="182" t="s">
        <v>82</v>
      </c>
      <c r="B32" s="125">
        <v>346</v>
      </c>
      <c r="C32" s="125">
        <f>32</f>
        <v>32</v>
      </c>
    </row>
    <row r="33" spans="1:4" ht="12.75" customHeight="1" x14ac:dyDescent="0.35">
      <c r="A33" s="182" t="s">
        <v>83</v>
      </c>
      <c r="B33" s="125">
        <v>1621</v>
      </c>
      <c r="C33" s="125">
        <f>82+60</f>
        <v>142</v>
      </c>
    </row>
    <row r="34" spans="1:4" ht="12.75" customHeight="1" x14ac:dyDescent="0.35">
      <c r="A34" s="182" t="s">
        <v>84</v>
      </c>
      <c r="B34" s="125">
        <v>808</v>
      </c>
      <c r="C34" s="125">
        <v>69</v>
      </c>
    </row>
    <row r="35" spans="1:4" ht="12.75" customHeight="1" x14ac:dyDescent="0.35">
      <c r="A35" s="182" t="s">
        <v>85</v>
      </c>
      <c r="B35" s="125">
        <v>1916</v>
      </c>
      <c r="C35" s="125">
        <f>124+64</f>
        <v>188</v>
      </c>
    </row>
    <row r="36" spans="1:4" ht="12.75" customHeight="1" x14ac:dyDescent="0.35">
      <c r="A36" s="182" t="s">
        <v>86</v>
      </c>
      <c r="B36" s="125">
        <v>667</v>
      </c>
      <c r="C36" s="125">
        <v>48</v>
      </c>
    </row>
    <row r="37" spans="1:4" ht="12.75" customHeight="1" x14ac:dyDescent="0.35">
      <c r="A37" s="182" t="s">
        <v>87</v>
      </c>
      <c r="B37" s="125">
        <v>604</v>
      </c>
      <c r="C37" s="125">
        <v>42</v>
      </c>
    </row>
    <row r="38" spans="1:4" ht="12.75" customHeight="1" x14ac:dyDescent="0.35">
      <c r="A38" s="182" t="s">
        <v>88</v>
      </c>
      <c r="B38" s="125">
        <v>1050</v>
      </c>
      <c r="C38" s="125">
        <v>85</v>
      </c>
    </row>
    <row r="39" spans="1:4" ht="12.75" customHeight="1" x14ac:dyDescent="0.35">
      <c r="A39" s="182" t="s">
        <v>89</v>
      </c>
      <c r="B39" s="125">
        <v>618</v>
      </c>
      <c r="C39" s="125">
        <v>63</v>
      </c>
    </row>
    <row r="40" spans="1:4" ht="12.75" customHeight="1" x14ac:dyDescent="0.35">
      <c r="A40" s="68" t="s">
        <v>786</v>
      </c>
    </row>
    <row r="41" spans="1:4" ht="12.75" customHeight="1" x14ac:dyDescent="0.35">
      <c r="A41" s="1349" t="s">
        <v>787</v>
      </c>
      <c r="B41" s="1349"/>
      <c r="C41" s="1349"/>
    </row>
    <row r="42" spans="1:4" ht="12.75" customHeight="1" x14ac:dyDescent="0.35">
      <c r="A42" s="1349"/>
      <c r="B42" s="1349"/>
      <c r="C42" s="1349"/>
    </row>
    <row r="43" spans="1:4" ht="14.25" customHeight="1" x14ac:dyDescent="0.35">
      <c r="A43" s="1349"/>
      <c r="B43" s="1349"/>
      <c r="C43" s="1349"/>
    </row>
    <row r="44" spans="1:4" ht="12.75" customHeight="1" x14ac:dyDescent="0.35">
      <c r="A44" s="1349"/>
      <c r="B44" s="1349"/>
      <c r="C44" s="1349"/>
    </row>
    <row r="45" spans="1:4" ht="12.75" customHeight="1" x14ac:dyDescent="0.35">
      <c r="A45" s="1349"/>
      <c r="B45" s="1349"/>
      <c r="C45" s="1349"/>
    </row>
    <row r="46" spans="1:4" ht="12.75" customHeight="1" x14ac:dyDescent="0.35">
      <c r="A46" s="1349"/>
      <c r="B46" s="1349"/>
      <c r="C46" s="1349"/>
    </row>
    <row r="47" spans="1:4" ht="12.75" customHeight="1" x14ac:dyDescent="0.35">
      <c r="A47" s="1349"/>
      <c r="B47" s="1349"/>
      <c r="C47" s="1349"/>
      <c r="D47" s="260"/>
    </row>
    <row r="48" spans="1:4" ht="12.75" customHeight="1" x14ac:dyDescent="0.35">
      <c r="A48" s="1499" t="s">
        <v>788</v>
      </c>
      <c r="B48" s="1499"/>
      <c r="C48" s="1499"/>
      <c r="D48" s="260"/>
    </row>
    <row r="49" spans="1:3" ht="12.75" customHeight="1" x14ac:dyDescent="0.35">
      <c r="A49" s="1415" t="s">
        <v>1986</v>
      </c>
      <c r="B49" s="1415"/>
      <c r="C49" s="1415"/>
    </row>
    <row r="50" spans="1:3" ht="12.75" customHeight="1" x14ac:dyDescent="0.35">
      <c r="A50" s="1415"/>
      <c r="B50" s="1415"/>
      <c r="C50" s="1415"/>
    </row>
    <row r="51" spans="1:3" ht="12.75" customHeight="1" x14ac:dyDescent="0.35">
      <c r="A51" s="261"/>
      <c r="B51" s="261"/>
      <c r="C51" s="261"/>
    </row>
    <row r="52" spans="1:3" ht="12.75" customHeight="1" x14ac:dyDescent="0.35"/>
    <row r="53" spans="1:3" ht="12.75" customHeight="1" x14ac:dyDescent="0.35"/>
    <row r="54" spans="1:3" ht="12.75" customHeight="1" x14ac:dyDescent="0.35"/>
    <row r="55" spans="1:3" ht="12.75" customHeight="1" x14ac:dyDescent="0.35"/>
    <row r="56" spans="1:3" ht="12.75" customHeight="1" x14ac:dyDescent="0.35"/>
    <row r="57" spans="1:3" ht="12.75" customHeight="1" x14ac:dyDescent="0.35"/>
    <row r="58" spans="1:3" ht="12.75" customHeight="1" x14ac:dyDescent="0.35"/>
    <row r="59" spans="1:3" ht="12.75" customHeight="1" x14ac:dyDescent="0.35"/>
    <row r="60" spans="1:3" ht="12.75" customHeight="1" x14ac:dyDescent="0.35"/>
    <row r="61" spans="1:3" ht="12.75" customHeight="1" x14ac:dyDescent="0.35"/>
    <row r="62" spans="1:3" ht="12.75" customHeight="1" x14ac:dyDescent="0.35"/>
    <row r="63" spans="1:3" ht="12.75" customHeight="1" x14ac:dyDescent="0.35"/>
    <row r="64" spans="1:3" ht="12.75" customHeight="1" x14ac:dyDescent="0.35"/>
    <row r="65" ht="12.75" customHeight="1" x14ac:dyDescent="0.35"/>
    <row r="66" ht="12.75" customHeight="1" x14ac:dyDescent="0.35"/>
    <row r="67" ht="12.75" customHeight="1" x14ac:dyDescent="0.35"/>
    <row r="68" ht="12.75" customHeight="1" x14ac:dyDescent="0.35"/>
    <row r="69" ht="12.75" customHeight="1" x14ac:dyDescent="0.35"/>
    <row r="70" ht="12.75" customHeight="1" x14ac:dyDescent="0.35"/>
    <row r="71" ht="12.75" customHeight="1" x14ac:dyDescent="0.35"/>
    <row r="72" ht="12.75" customHeight="1" x14ac:dyDescent="0.35"/>
    <row r="73" ht="12.75" customHeight="1" x14ac:dyDescent="0.35"/>
    <row r="74" ht="12.75" customHeight="1" x14ac:dyDescent="0.35"/>
    <row r="75" ht="12.75" customHeight="1" x14ac:dyDescent="0.35"/>
  </sheetData>
  <mergeCells count="9">
    <mergeCell ref="A49:C50"/>
    <mergeCell ref="A1:B1"/>
    <mergeCell ref="A5:C5"/>
    <mergeCell ref="A48:C48"/>
    <mergeCell ref="A6:A10"/>
    <mergeCell ref="B6:B10"/>
    <mergeCell ref="C6:C10"/>
    <mergeCell ref="C1:D2"/>
    <mergeCell ref="A41:C47"/>
  </mergeCells>
  <printOptions horizontalCentered="1"/>
  <pageMargins left="0" right="0" top="0.78749999999999998" bottom="1.1812499999999999" header="0.51180555555555496" footer="0.51180555555555496"/>
  <pageSetup paperSize="9" firstPageNumber="0" orientation="portrait" useFirstPageNumber="1" horizontalDpi="300" verticalDpi="300"/>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N60"/>
  <sheetViews>
    <sheetView showGridLines="0" showRowColHeaders="0" topLeftCell="D1" zoomScale="70" zoomScaleNormal="70" workbookViewId="0">
      <selection activeCell="S37" sqref="S37"/>
    </sheetView>
  </sheetViews>
  <sheetFormatPr baseColWidth="10" defaultColWidth="10.69140625" defaultRowHeight="21" x14ac:dyDescent="0.35"/>
  <cols>
    <col min="1" max="2" width="16.53515625" customWidth="1"/>
    <col min="3" max="3" width="9" customWidth="1"/>
    <col min="4" max="14" width="8.53515625" customWidth="1"/>
  </cols>
  <sheetData>
    <row r="1" spans="1:14" ht="24.75" customHeight="1" x14ac:dyDescent="0.35">
      <c r="A1" s="1387" t="s">
        <v>778</v>
      </c>
      <c r="B1" s="1387"/>
      <c r="C1" s="1387"/>
      <c r="G1" s="69"/>
      <c r="I1" s="1300" t="s">
        <v>479</v>
      </c>
      <c r="J1" s="1300"/>
      <c r="K1" s="1300"/>
      <c r="M1" s="69"/>
    </row>
    <row r="2" spans="1:14" ht="12.75" customHeight="1" x14ac:dyDescent="0.35">
      <c r="G2" s="69"/>
      <c r="I2" s="1300"/>
      <c r="J2" s="1300"/>
      <c r="K2" s="1300"/>
      <c r="M2" s="69"/>
    </row>
    <row r="3" spans="1:14" ht="12.75" customHeight="1" x14ac:dyDescent="0.35">
      <c r="A3" s="217" t="s">
        <v>789</v>
      </c>
      <c r="G3" s="69"/>
      <c r="J3" s="69"/>
      <c r="M3" s="69"/>
    </row>
    <row r="4" spans="1:14" ht="12.75" customHeight="1" x14ac:dyDescent="0.35">
      <c r="A4" s="57"/>
    </row>
    <row r="5" spans="1:14" ht="27" customHeight="1" x14ac:dyDescent="0.35">
      <c r="A5" s="1408" t="s">
        <v>790</v>
      </c>
      <c r="B5" s="1408"/>
      <c r="C5" s="1408"/>
      <c r="D5" s="1408"/>
      <c r="E5" s="1408"/>
      <c r="F5" s="1408"/>
      <c r="G5" s="1408"/>
      <c r="H5" s="1408"/>
      <c r="I5" s="1408"/>
      <c r="J5" s="1408"/>
    </row>
    <row r="6" spans="1:14" ht="18" customHeight="1" x14ac:dyDescent="0.35">
      <c r="A6" s="1346" t="s">
        <v>791</v>
      </c>
      <c r="B6" s="1346"/>
      <c r="C6" s="1383" t="s">
        <v>61</v>
      </c>
      <c r="D6" s="1383"/>
      <c r="E6" s="1383"/>
      <c r="F6" s="1346" t="s">
        <v>792</v>
      </c>
      <c r="G6" s="1346"/>
      <c r="H6" s="1346"/>
      <c r="I6" s="1346"/>
      <c r="J6" s="1346"/>
      <c r="K6" s="1346"/>
      <c r="L6" s="1346"/>
      <c r="M6" s="1346"/>
      <c r="N6" s="1346"/>
    </row>
    <row r="7" spans="1:14" ht="9" customHeight="1" x14ac:dyDescent="0.35">
      <c r="A7" s="1346"/>
      <c r="B7" s="1346"/>
      <c r="C7" s="1383"/>
      <c r="D7" s="1383"/>
      <c r="E7" s="1383"/>
      <c r="F7" s="1346" t="s">
        <v>793</v>
      </c>
      <c r="G7" s="1346"/>
      <c r="H7" s="1346"/>
      <c r="I7" s="1346" t="s">
        <v>794</v>
      </c>
      <c r="J7" s="1346"/>
      <c r="K7" s="1346"/>
      <c r="L7" s="1346" t="s">
        <v>795</v>
      </c>
      <c r="M7" s="1346"/>
      <c r="N7" s="1346"/>
    </row>
    <row r="8" spans="1:14" ht="16.5" customHeight="1" x14ac:dyDescent="0.35">
      <c r="A8" s="1346"/>
      <c r="B8" s="1346"/>
      <c r="C8" s="1383"/>
      <c r="D8" s="1383"/>
      <c r="E8" s="1383"/>
      <c r="F8" s="1346"/>
      <c r="G8" s="1346"/>
      <c r="H8" s="1346"/>
      <c r="I8" s="1346"/>
      <c r="J8" s="1346"/>
      <c r="K8" s="1346"/>
      <c r="L8" s="1346"/>
      <c r="M8" s="1346"/>
      <c r="N8" s="1346"/>
    </row>
    <row r="9" spans="1:14" ht="12.75" customHeight="1" x14ac:dyDescent="0.35">
      <c r="A9" s="1346"/>
      <c r="B9" s="1346"/>
      <c r="C9" s="1501" t="s">
        <v>796</v>
      </c>
      <c r="D9" s="1501" t="s">
        <v>797</v>
      </c>
      <c r="E9" s="1501" t="s">
        <v>798</v>
      </c>
      <c r="F9" s="1315" t="s">
        <v>796</v>
      </c>
      <c r="G9" s="1366" t="s">
        <v>797</v>
      </c>
      <c r="H9" s="1315" t="s">
        <v>798</v>
      </c>
      <c r="I9" s="1315" t="s">
        <v>796</v>
      </c>
      <c r="J9" s="1366" t="s">
        <v>797</v>
      </c>
      <c r="K9" s="1315" t="s">
        <v>798</v>
      </c>
      <c r="L9" s="1315" t="s">
        <v>796</v>
      </c>
      <c r="M9" s="1366" t="s">
        <v>797</v>
      </c>
      <c r="N9" s="1315" t="s">
        <v>798</v>
      </c>
    </row>
    <row r="10" spans="1:14" ht="12.75" customHeight="1" x14ac:dyDescent="0.35">
      <c r="A10" s="1346"/>
      <c r="B10" s="1346"/>
      <c r="C10" s="1501"/>
      <c r="D10" s="1501"/>
      <c r="E10" s="1501"/>
      <c r="F10" s="1315"/>
      <c r="G10" s="1366"/>
      <c r="H10" s="1315"/>
      <c r="I10" s="1315"/>
      <c r="J10" s="1366"/>
      <c r="K10" s="1315"/>
      <c r="L10" s="1315"/>
      <c r="M10" s="1366"/>
      <c r="N10" s="1315"/>
    </row>
    <row r="11" spans="1:14" ht="18.75" customHeight="1" x14ac:dyDescent="0.35">
      <c r="A11" s="177" t="s">
        <v>61</v>
      </c>
      <c r="B11" s="179"/>
      <c r="C11" s="622">
        <f>F11+I11+L11</f>
        <v>9106</v>
      </c>
      <c r="D11" s="623">
        <f>G11+J11+M11</f>
        <v>33146</v>
      </c>
      <c r="E11" s="623">
        <f>E13+E18</f>
        <v>2287</v>
      </c>
      <c r="F11" s="179">
        <f>+F13+F18</f>
        <v>2505</v>
      </c>
      <c r="G11" s="179">
        <f>+G13+G18</f>
        <v>10452</v>
      </c>
      <c r="H11" s="179">
        <f>H13+H18</f>
        <v>1279</v>
      </c>
      <c r="I11" s="179">
        <f>+I13+I18</f>
        <v>6158</v>
      </c>
      <c r="J11" s="179">
        <f>+J13+J18</f>
        <v>20925</v>
      </c>
      <c r="K11" s="179">
        <f>K13+K18</f>
        <v>957</v>
      </c>
      <c r="L11" s="179">
        <f>+L13+L18</f>
        <v>443</v>
      </c>
      <c r="M11" s="179">
        <f>+M13+M18</f>
        <v>1769</v>
      </c>
      <c r="N11" s="179">
        <f>N13+N18</f>
        <v>51</v>
      </c>
    </row>
    <row r="12" spans="1:14" ht="12.75" customHeight="1" x14ac:dyDescent="0.35">
      <c r="A12" s="180"/>
      <c r="B12" s="127"/>
      <c r="C12" s="617"/>
      <c r="D12" s="617"/>
      <c r="E12" s="617"/>
      <c r="F12" s="180"/>
      <c r="G12" s="256"/>
      <c r="H12" s="127"/>
      <c r="I12" s="180"/>
      <c r="J12" s="256"/>
      <c r="K12" s="180"/>
    </row>
    <row r="13" spans="1:14" ht="19.5" customHeight="1" x14ac:dyDescent="0.35">
      <c r="A13" s="177" t="s">
        <v>70</v>
      </c>
      <c r="B13" s="179"/>
      <c r="C13" s="125">
        <f>F13+I13+L13</f>
        <v>3418</v>
      </c>
      <c r="D13" s="125">
        <f>G13+J13+M13</f>
        <v>12403</v>
      </c>
      <c r="E13" s="125">
        <f>H13+K13+N13</f>
        <v>673</v>
      </c>
      <c r="F13" s="179">
        <f>SUM(F14:F17)</f>
        <v>671</v>
      </c>
      <c r="G13" s="179">
        <f>SUM(G14:G17)</f>
        <v>2856</v>
      </c>
      <c r="H13" s="179">
        <f t="shared" ref="H13:N13" si="0">SUM(H14:H17)</f>
        <v>318</v>
      </c>
      <c r="I13" s="179">
        <f>SUM(I14:I17)</f>
        <v>2504</v>
      </c>
      <c r="J13" s="179">
        <f t="shared" si="0"/>
        <v>8545</v>
      </c>
      <c r="K13" s="179">
        <f t="shared" si="0"/>
        <v>324</v>
      </c>
      <c r="L13" s="179">
        <f>L17</f>
        <v>243</v>
      </c>
      <c r="M13" s="179">
        <f t="shared" si="0"/>
        <v>1002</v>
      </c>
      <c r="N13" s="179">
        <f t="shared" si="0"/>
        <v>31</v>
      </c>
    </row>
    <row r="14" spans="1:14" ht="12.75" customHeight="1" x14ac:dyDescent="0.35">
      <c r="A14" s="66" t="s">
        <v>799</v>
      </c>
      <c r="B14" s="127"/>
      <c r="C14" s="125">
        <f t="shared" ref="C14:C53" si="1">F14+I14+L14</f>
        <v>680</v>
      </c>
      <c r="D14" s="125">
        <f t="shared" ref="D14:D53" si="2">G14+J14+M14</f>
        <v>2880</v>
      </c>
      <c r="E14" s="125">
        <f t="shared" ref="E14:E53" si="3">H14+K14+N14</f>
        <v>318</v>
      </c>
      <c r="F14" s="67">
        <f>502+169</f>
        <v>671</v>
      </c>
      <c r="G14" s="144">
        <f>1866+990</f>
        <v>2856</v>
      </c>
      <c r="H14" s="67">
        <v>318</v>
      </c>
      <c r="I14" s="67">
        <v>9</v>
      </c>
      <c r="J14" s="144">
        <v>24</v>
      </c>
      <c r="K14" s="67"/>
      <c r="L14" s="67"/>
      <c r="M14" s="144"/>
      <c r="N14" s="67"/>
    </row>
    <row r="15" spans="1:14" ht="12.75" customHeight="1" x14ac:dyDescent="0.35">
      <c r="A15" s="66" t="s">
        <v>800</v>
      </c>
      <c r="B15" s="127"/>
      <c r="C15" s="125">
        <f t="shared" si="1"/>
        <v>1822</v>
      </c>
      <c r="D15" s="125">
        <f t="shared" si="2"/>
        <v>6445</v>
      </c>
      <c r="E15" s="125">
        <f t="shared" si="3"/>
        <v>294</v>
      </c>
      <c r="F15" s="67"/>
      <c r="G15" s="144"/>
      <c r="H15" s="67"/>
      <c r="I15" s="67">
        <v>1822</v>
      </c>
      <c r="J15" s="144">
        <v>6445</v>
      </c>
      <c r="K15" s="67">
        <v>294</v>
      </c>
      <c r="L15" s="67"/>
      <c r="M15" s="144"/>
      <c r="N15" s="67"/>
    </row>
    <row r="16" spans="1:14" ht="12.75" customHeight="1" x14ac:dyDescent="0.35">
      <c r="A16" s="66" t="s">
        <v>801</v>
      </c>
      <c r="B16" s="127"/>
      <c r="C16" s="125">
        <f t="shared" si="1"/>
        <v>673</v>
      </c>
      <c r="D16" s="125">
        <f t="shared" si="2"/>
        <v>2076</v>
      </c>
      <c r="E16" s="125">
        <f t="shared" si="3"/>
        <v>30</v>
      </c>
      <c r="F16" s="67"/>
      <c r="G16" s="144"/>
      <c r="H16" s="67"/>
      <c r="I16" s="67">
        <v>673</v>
      </c>
      <c r="J16" s="144">
        <v>2076</v>
      </c>
      <c r="K16" s="67">
        <v>30</v>
      </c>
      <c r="L16" s="67"/>
      <c r="M16" s="144"/>
      <c r="N16" s="67"/>
    </row>
    <row r="17" spans="1:14" ht="12.75" customHeight="1" x14ac:dyDescent="0.35">
      <c r="A17" s="240" t="s">
        <v>802</v>
      </c>
      <c r="B17" s="127"/>
      <c r="C17" s="125">
        <f t="shared" si="1"/>
        <v>243</v>
      </c>
      <c r="D17" s="125">
        <f t="shared" si="2"/>
        <v>1002</v>
      </c>
      <c r="E17" s="125">
        <f t="shared" si="3"/>
        <v>31</v>
      </c>
      <c r="F17" s="67"/>
      <c r="G17" s="144"/>
      <c r="H17" s="67"/>
      <c r="I17" s="67"/>
      <c r="J17" s="144"/>
      <c r="K17" s="67"/>
      <c r="L17" s="67">
        <v>243</v>
      </c>
      <c r="M17" s="144">
        <v>1002</v>
      </c>
      <c r="N17" s="67">
        <v>31</v>
      </c>
    </row>
    <row r="18" spans="1:14" ht="21.75" customHeight="1" x14ac:dyDescent="0.35">
      <c r="A18" s="61" t="s">
        <v>71</v>
      </c>
      <c r="B18" s="179"/>
      <c r="C18" s="125">
        <f t="shared" si="1"/>
        <v>5688</v>
      </c>
      <c r="D18" s="125">
        <f t="shared" si="2"/>
        <v>20743</v>
      </c>
      <c r="E18" s="125">
        <f t="shared" si="3"/>
        <v>1614</v>
      </c>
      <c r="F18" s="179">
        <f t="shared" ref="F18:K18" si="4">F19+F20+F27+F28+F33+F32+F34+F37+F38+F41+F42+F43+F46+F47+F50+F51+F52+F53</f>
        <v>1834</v>
      </c>
      <c r="G18" s="179">
        <f t="shared" si="4"/>
        <v>7596</v>
      </c>
      <c r="H18" s="179">
        <f t="shared" si="4"/>
        <v>961</v>
      </c>
      <c r="I18" s="179">
        <f t="shared" si="4"/>
        <v>3654</v>
      </c>
      <c r="J18" s="179">
        <f t="shared" si="4"/>
        <v>12380</v>
      </c>
      <c r="K18" s="179">
        <f t="shared" si="4"/>
        <v>633</v>
      </c>
      <c r="L18" s="179">
        <f>L20+L27+L28+L37+L38+L41+L43+L46+L51</f>
        <v>200</v>
      </c>
      <c r="M18" s="179">
        <f>M20+M28+M38+M41+M43+M53</f>
        <v>767</v>
      </c>
      <c r="N18" s="179">
        <f>N19+N20+N38+N41+N53+N43</f>
        <v>20</v>
      </c>
    </row>
    <row r="19" spans="1:14" ht="12.75" customHeight="1" x14ac:dyDescent="0.35">
      <c r="A19" s="182" t="s">
        <v>803</v>
      </c>
      <c r="B19" s="127"/>
      <c r="C19" s="125">
        <f t="shared" si="1"/>
        <v>182</v>
      </c>
      <c r="D19" s="125">
        <f t="shared" si="2"/>
        <v>854</v>
      </c>
      <c r="E19" s="125">
        <f t="shared" si="3"/>
        <v>96</v>
      </c>
      <c r="F19" s="144">
        <v>64</v>
      </c>
      <c r="G19" s="144">
        <v>459</v>
      </c>
      <c r="H19" s="67">
        <v>79</v>
      </c>
      <c r="I19" s="144">
        <v>118</v>
      </c>
      <c r="J19" s="144">
        <v>395</v>
      </c>
      <c r="K19" s="144">
        <v>15</v>
      </c>
      <c r="L19" s="144"/>
      <c r="M19" s="144"/>
      <c r="N19" s="67">
        <v>2</v>
      </c>
    </row>
    <row r="20" spans="1:14" ht="12.75" customHeight="1" x14ac:dyDescent="0.35">
      <c r="A20" s="182" t="s">
        <v>73</v>
      </c>
      <c r="B20" s="127"/>
      <c r="C20" s="125">
        <f t="shared" si="1"/>
        <v>1120</v>
      </c>
      <c r="D20" s="125">
        <f t="shared" si="2"/>
        <v>4059</v>
      </c>
      <c r="E20" s="125">
        <f t="shared" si="3"/>
        <v>271</v>
      </c>
      <c r="F20" s="144">
        <f>SUM(F21:F26)</f>
        <v>401</v>
      </c>
      <c r="G20" s="144">
        <f>SUM(G21:G26)</f>
        <v>1565</v>
      </c>
      <c r="H20" s="144">
        <f t="shared" ref="H20:N20" si="5">SUM(H21:H26)</f>
        <v>171</v>
      </c>
      <c r="I20" s="144">
        <f t="shared" si="5"/>
        <v>672</v>
      </c>
      <c r="J20" s="144">
        <f t="shared" si="5"/>
        <v>2325</v>
      </c>
      <c r="K20" s="144">
        <f t="shared" si="5"/>
        <v>97</v>
      </c>
      <c r="L20" s="144">
        <f t="shared" si="5"/>
        <v>47</v>
      </c>
      <c r="M20" s="144">
        <f t="shared" si="5"/>
        <v>169</v>
      </c>
      <c r="N20" s="144">
        <f t="shared" si="5"/>
        <v>3</v>
      </c>
    </row>
    <row r="21" spans="1:14" ht="12.75" customHeight="1" x14ac:dyDescent="0.35">
      <c r="A21" s="182" t="s">
        <v>804</v>
      </c>
      <c r="B21" s="127"/>
      <c r="C21" s="125">
        <f t="shared" si="1"/>
        <v>287</v>
      </c>
      <c r="D21" s="125">
        <f t="shared" si="2"/>
        <v>1009</v>
      </c>
      <c r="E21" s="125">
        <f t="shared" si="3"/>
        <v>69</v>
      </c>
      <c r="F21" s="144">
        <v>97</v>
      </c>
      <c r="G21" s="144">
        <v>317</v>
      </c>
      <c r="H21" s="67">
        <v>46</v>
      </c>
      <c r="I21" s="144">
        <v>143</v>
      </c>
      <c r="J21" s="144">
        <v>523</v>
      </c>
      <c r="K21" s="67">
        <v>20</v>
      </c>
      <c r="L21" s="144">
        <v>47</v>
      </c>
      <c r="M21" s="144">
        <v>169</v>
      </c>
      <c r="N21" s="67">
        <v>3</v>
      </c>
    </row>
    <row r="22" spans="1:14" ht="12.75" customHeight="1" x14ac:dyDescent="0.35">
      <c r="A22" s="66" t="s">
        <v>805</v>
      </c>
      <c r="B22" s="127"/>
      <c r="C22" s="125">
        <f t="shared" si="1"/>
        <v>279</v>
      </c>
      <c r="D22" s="125">
        <f t="shared" si="2"/>
        <v>1029</v>
      </c>
      <c r="E22" s="125">
        <f t="shared" si="3"/>
        <v>52</v>
      </c>
      <c r="F22" s="144">
        <f>82+51</f>
        <v>133</v>
      </c>
      <c r="G22" s="144">
        <v>526</v>
      </c>
      <c r="H22" s="67">
        <v>36</v>
      </c>
      <c r="I22" s="144">
        <v>146</v>
      </c>
      <c r="J22" s="144">
        <v>503</v>
      </c>
      <c r="K22" s="144">
        <v>16</v>
      </c>
      <c r="L22" s="144">
        <v>0</v>
      </c>
      <c r="M22" s="144">
        <v>0</v>
      </c>
      <c r="N22" s="67"/>
    </row>
    <row r="23" spans="1:14" ht="12.75" customHeight="1" x14ac:dyDescent="0.35">
      <c r="A23" s="66" t="s">
        <v>806</v>
      </c>
      <c r="B23" s="127"/>
      <c r="C23" s="125">
        <f t="shared" si="1"/>
        <v>269</v>
      </c>
      <c r="D23" s="125">
        <f t="shared" si="2"/>
        <v>1018</v>
      </c>
      <c r="E23" s="125">
        <f t="shared" si="3"/>
        <v>81</v>
      </c>
      <c r="F23" s="144">
        <v>136</v>
      </c>
      <c r="G23" s="144">
        <v>577</v>
      </c>
      <c r="H23" s="67">
        <v>73</v>
      </c>
      <c r="I23" s="144">
        <v>133</v>
      </c>
      <c r="J23" s="144">
        <v>441</v>
      </c>
      <c r="K23" s="67">
        <v>8</v>
      </c>
      <c r="L23" s="144">
        <v>0</v>
      </c>
      <c r="M23" s="144">
        <v>0</v>
      </c>
      <c r="N23" s="67"/>
    </row>
    <row r="24" spans="1:14" ht="12.75" customHeight="1" x14ac:dyDescent="0.35">
      <c r="A24" s="66" t="s">
        <v>807</v>
      </c>
      <c r="B24" s="127"/>
      <c r="C24" s="125">
        <f t="shared" si="1"/>
        <v>79</v>
      </c>
      <c r="D24" s="125">
        <f t="shared" si="2"/>
        <v>297</v>
      </c>
      <c r="E24" s="125">
        <f t="shared" si="3"/>
        <v>24</v>
      </c>
      <c r="F24" s="144">
        <v>35</v>
      </c>
      <c r="G24" s="144">
        <v>145</v>
      </c>
      <c r="H24" s="67">
        <v>16</v>
      </c>
      <c r="I24" s="144">
        <v>44</v>
      </c>
      <c r="J24" s="144">
        <v>152</v>
      </c>
      <c r="K24" s="67">
        <v>8</v>
      </c>
      <c r="L24" s="144">
        <v>0</v>
      </c>
      <c r="M24" s="144">
        <v>0</v>
      </c>
      <c r="N24" s="67"/>
    </row>
    <row r="25" spans="1:14" ht="12.75" customHeight="1" x14ac:dyDescent="0.35">
      <c r="A25" s="66" t="s">
        <v>808</v>
      </c>
      <c r="B25" s="66"/>
      <c r="C25" s="125">
        <f t="shared" si="1"/>
        <v>0</v>
      </c>
      <c r="D25" s="125">
        <f t="shared" si="2"/>
        <v>0</v>
      </c>
      <c r="E25" s="125">
        <f t="shared" si="3"/>
        <v>0</v>
      </c>
      <c r="F25" s="144"/>
      <c r="G25" s="144"/>
      <c r="H25" s="180"/>
      <c r="I25" s="144"/>
      <c r="J25" s="144"/>
      <c r="K25" s="256"/>
      <c r="L25" s="144"/>
      <c r="M25" s="256"/>
      <c r="N25" s="67"/>
    </row>
    <row r="26" spans="1:14" ht="12.75" customHeight="1" x14ac:dyDescent="0.35">
      <c r="A26" s="67" t="s">
        <v>809</v>
      </c>
      <c r="B26" s="66"/>
      <c r="C26" s="125">
        <f t="shared" si="1"/>
        <v>206</v>
      </c>
      <c r="D26" s="125">
        <f t="shared" si="2"/>
        <v>706</v>
      </c>
      <c r="E26" s="125">
        <f t="shared" si="3"/>
        <v>45</v>
      </c>
      <c r="F26" s="144">
        <v>0</v>
      </c>
      <c r="G26" s="144">
        <v>0</v>
      </c>
      <c r="H26" s="67"/>
      <c r="I26" s="144">
        <v>206</v>
      </c>
      <c r="J26" s="144">
        <v>706</v>
      </c>
      <c r="K26" s="144">
        <v>45</v>
      </c>
      <c r="L26" s="144">
        <v>0</v>
      </c>
      <c r="M26" s="144">
        <v>0</v>
      </c>
      <c r="N26" s="67"/>
    </row>
    <row r="27" spans="1:14" ht="12.75" customHeight="1" x14ac:dyDescent="0.35">
      <c r="A27" s="182" t="s">
        <v>810</v>
      </c>
      <c r="B27" s="127"/>
      <c r="C27" s="125">
        <f t="shared" si="1"/>
        <v>279</v>
      </c>
      <c r="D27" s="125">
        <f t="shared" si="2"/>
        <v>1224</v>
      </c>
      <c r="E27" s="125">
        <f t="shared" si="3"/>
        <v>73</v>
      </c>
      <c r="F27" s="144">
        <v>70</v>
      </c>
      <c r="G27" s="144">
        <v>434</v>
      </c>
      <c r="H27" s="58">
        <v>43</v>
      </c>
      <c r="I27" s="256">
        <v>209</v>
      </c>
      <c r="J27" s="144">
        <v>790</v>
      </c>
      <c r="K27" s="144">
        <v>30</v>
      </c>
      <c r="L27" s="144">
        <v>0</v>
      </c>
      <c r="M27" s="144">
        <v>0</v>
      </c>
      <c r="N27" s="67"/>
    </row>
    <row r="28" spans="1:14" ht="12.75" customHeight="1" x14ac:dyDescent="0.35">
      <c r="A28" s="182" t="s">
        <v>75</v>
      </c>
      <c r="B28" s="127"/>
      <c r="C28" s="125">
        <f t="shared" si="1"/>
        <v>402</v>
      </c>
      <c r="D28" s="125">
        <f t="shared" si="2"/>
        <v>1374</v>
      </c>
      <c r="E28" s="125">
        <f t="shared" si="3"/>
        <v>127</v>
      </c>
      <c r="F28" s="144">
        <f>F29+F30+F31</f>
        <v>95</v>
      </c>
      <c r="G28" s="144">
        <f>G29+G30+G31</f>
        <v>342</v>
      </c>
      <c r="H28" s="144">
        <f t="shared" ref="H28:N28" si="6">H29+H30+H31</f>
        <v>78</v>
      </c>
      <c r="I28" s="144">
        <f t="shared" si="6"/>
        <v>273</v>
      </c>
      <c r="J28" s="144">
        <f t="shared" si="6"/>
        <v>958</v>
      </c>
      <c r="K28" s="144">
        <f t="shared" si="6"/>
        <v>49</v>
      </c>
      <c r="L28" s="144">
        <f t="shared" si="6"/>
        <v>34</v>
      </c>
      <c r="M28" s="144">
        <f t="shared" si="6"/>
        <v>74</v>
      </c>
      <c r="N28" s="144">
        <f t="shared" si="6"/>
        <v>0</v>
      </c>
    </row>
    <row r="29" spans="1:14" ht="12.75" customHeight="1" x14ac:dyDescent="0.35">
      <c r="A29" s="182" t="s">
        <v>811</v>
      </c>
      <c r="B29" s="127"/>
      <c r="C29" s="125">
        <f t="shared" si="1"/>
        <v>177</v>
      </c>
      <c r="D29" s="125">
        <f t="shared" si="2"/>
        <v>566</v>
      </c>
      <c r="E29" s="125">
        <f t="shared" si="3"/>
        <v>36</v>
      </c>
      <c r="F29" s="144">
        <v>0</v>
      </c>
      <c r="G29" s="144">
        <v>0</v>
      </c>
      <c r="H29" s="86"/>
      <c r="I29" s="144">
        <v>143</v>
      </c>
      <c r="J29" s="144">
        <v>492</v>
      </c>
      <c r="K29" s="144">
        <v>36</v>
      </c>
      <c r="L29" s="144">
        <v>34</v>
      </c>
      <c r="M29" s="144">
        <v>74</v>
      </c>
      <c r="N29" s="67"/>
    </row>
    <row r="30" spans="1:14" ht="12.75" customHeight="1" x14ac:dyDescent="0.35">
      <c r="A30" s="182" t="s">
        <v>812</v>
      </c>
      <c r="B30" s="127"/>
      <c r="C30" s="125">
        <f t="shared" si="1"/>
        <v>113</v>
      </c>
      <c r="D30" s="125">
        <f t="shared" si="2"/>
        <v>426</v>
      </c>
      <c r="E30" s="125">
        <f t="shared" si="3"/>
        <v>26</v>
      </c>
      <c r="F30" s="144">
        <v>39</v>
      </c>
      <c r="G30" s="144">
        <v>137</v>
      </c>
      <c r="H30" s="67">
        <v>16</v>
      </c>
      <c r="I30" s="144">
        <v>74</v>
      </c>
      <c r="J30" s="144">
        <v>289</v>
      </c>
      <c r="K30" s="144">
        <v>10</v>
      </c>
      <c r="L30" s="144">
        <v>0</v>
      </c>
      <c r="M30" s="144">
        <v>0</v>
      </c>
      <c r="N30" s="67"/>
    </row>
    <row r="31" spans="1:14" ht="12.75" customHeight="1" x14ac:dyDescent="0.35">
      <c r="A31" s="66" t="s">
        <v>813</v>
      </c>
      <c r="B31" s="127"/>
      <c r="C31" s="125">
        <f t="shared" si="1"/>
        <v>112</v>
      </c>
      <c r="D31" s="125">
        <f t="shared" si="2"/>
        <v>382</v>
      </c>
      <c r="E31" s="125">
        <f t="shared" si="3"/>
        <v>65</v>
      </c>
      <c r="F31" s="144">
        <v>56</v>
      </c>
      <c r="G31" s="144">
        <v>205</v>
      </c>
      <c r="H31" s="84">
        <v>62</v>
      </c>
      <c r="I31" s="144">
        <v>56</v>
      </c>
      <c r="J31" s="144">
        <v>177</v>
      </c>
      <c r="K31" s="144">
        <v>3</v>
      </c>
      <c r="L31" s="144">
        <v>0</v>
      </c>
      <c r="M31" s="144">
        <v>0</v>
      </c>
      <c r="N31" s="67"/>
    </row>
    <row r="32" spans="1:14" ht="12.75" customHeight="1" x14ac:dyDescent="0.35">
      <c r="A32" s="182" t="s">
        <v>814</v>
      </c>
      <c r="B32" s="127"/>
      <c r="C32" s="125">
        <f t="shared" si="1"/>
        <v>166</v>
      </c>
      <c r="D32" s="125">
        <f t="shared" si="2"/>
        <v>527</v>
      </c>
      <c r="E32" s="125">
        <f t="shared" si="3"/>
        <v>42</v>
      </c>
      <c r="F32" s="144">
        <v>62</v>
      </c>
      <c r="G32" s="144">
        <v>223</v>
      </c>
      <c r="H32" s="67">
        <v>34</v>
      </c>
      <c r="I32" s="144">
        <v>104</v>
      </c>
      <c r="J32" s="144">
        <v>304</v>
      </c>
      <c r="K32" s="144">
        <v>8</v>
      </c>
      <c r="L32" s="144"/>
      <c r="M32" s="144"/>
      <c r="N32" s="67"/>
    </row>
    <row r="33" spans="1:14" ht="12.75" customHeight="1" x14ac:dyDescent="0.35">
      <c r="A33" s="182" t="s">
        <v>815</v>
      </c>
      <c r="B33" s="127"/>
      <c r="C33" s="125">
        <f t="shared" si="1"/>
        <v>64</v>
      </c>
      <c r="D33" s="125">
        <f t="shared" si="2"/>
        <v>212</v>
      </c>
      <c r="E33" s="125">
        <f t="shared" si="3"/>
        <v>19</v>
      </c>
      <c r="F33" s="144">
        <v>17</v>
      </c>
      <c r="G33" s="144">
        <v>69</v>
      </c>
      <c r="H33" s="67">
        <v>16</v>
      </c>
      <c r="I33" s="144">
        <v>47</v>
      </c>
      <c r="J33" s="144">
        <v>143</v>
      </c>
      <c r="K33" s="144">
        <v>3</v>
      </c>
      <c r="L33" s="144">
        <v>0</v>
      </c>
      <c r="M33" s="144">
        <v>0</v>
      </c>
      <c r="N33" s="67"/>
    </row>
    <row r="34" spans="1:14" ht="12.75" customHeight="1" x14ac:dyDescent="0.35">
      <c r="A34" s="182" t="s">
        <v>816</v>
      </c>
      <c r="B34" s="127"/>
      <c r="C34" s="125">
        <f t="shared" si="1"/>
        <v>249</v>
      </c>
      <c r="D34" s="125">
        <f t="shared" si="2"/>
        <v>912</v>
      </c>
      <c r="E34" s="125">
        <f t="shared" si="3"/>
        <v>105</v>
      </c>
      <c r="F34" s="144">
        <f>F35+F36</f>
        <v>88</v>
      </c>
      <c r="G34" s="144">
        <f t="shared" ref="G34:N34" si="7">G35+G36</f>
        <v>369</v>
      </c>
      <c r="H34" s="144">
        <f t="shared" si="7"/>
        <v>55</v>
      </c>
      <c r="I34" s="144">
        <f t="shared" si="7"/>
        <v>161</v>
      </c>
      <c r="J34" s="144">
        <f t="shared" si="7"/>
        <v>543</v>
      </c>
      <c r="K34" s="144">
        <f t="shared" si="7"/>
        <v>50</v>
      </c>
      <c r="L34" s="144">
        <f t="shared" si="7"/>
        <v>0</v>
      </c>
      <c r="M34" s="144">
        <f t="shared" si="7"/>
        <v>0</v>
      </c>
      <c r="N34" s="144">
        <f t="shared" si="7"/>
        <v>0</v>
      </c>
    </row>
    <row r="35" spans="1:14" ht="12.75" customHeight="1" x14ac:dyDescent="0.35">
      <c r="A35" s="182" t="s">
        <v>817</v>
      </c>
      <c r="B35" s="127"/>
      <c r="C35" s="125">
        <f t="shared" si="1"/>
        <v>106</v>
      </c>
      <c r="D35" s="125">
        <f t="shared" si="2"/>
        <v>416</v>
      </c>
      <c r="E35" s="125">
        <f t="shared" si="3"/>
        <v>60</v>
      </c>
      <c r="F35" s="144">
        <v>88</v>
      </c>
      <c r="G35" s="144">
        <v>369</v>
      </c>
      <c r="H35" s="67">
        <v>55</v>
      </c>
      <c r="I35" s="144">
        <v>18</v>
      </c>
      <c r="J35" s="111">
        <v>47</v>
      </c>
      <c r="K35" s="144">
        <v>5</v>
      </c>
      <c r="L35" s="144">
        <v>0</v>
      </c>
      <c r="M35" s="144">
        <v>0</v>
      </c>
      <c r="N35" s="67"/>
    </row>
    <row r="36" spans="1:14" ht="12.75" customHeight="1" x14ac:dyDescent="0.35">
      <c r="A36" s="182" t="s">
        <v>818</v>
      </c>
      <c r="B36" s="127"/>
      <c r="C36" s="125">
        <f t="shared" si="1"/>
        <v>143</v>
      </c>
      <c r="D36" s="125">
        <f t="shared" si="2"/>
        <v>496</v>
      </c>
      <c r="E36" s="125">
        <f t="shared" si="3"/>
        <v>45</v>
      </c>
      <c r="F36" s="144">
        <v>0</v>
      </c>
      <c r="G36" s="144">
        <v>0</v>
      </c>
      <c r="H36" s="67"/>
      <c r="I36" s="144">
        <v>143</v>
      </c>
      <c r="J36" s="144">
        <v>496</v>
      </c>
      <c r="K36" s="144">
        <v>45</v>
      </c>
      <c r="L36" s="144">
        <v>0</v>
      </c>
      <c r="M36" s="144">
        <v>0</v>
      </c>
      <c r="N36" s="67"/>
    </row>
    <row r="37" spans="1:14" ht="12.75" customHeight="1" x14ac:dyDescent="0.35">
      <c r="A37" s="182" t="s">
        <v>819</v>
      </c>
      <c r="B37" s="127"/>
      <c r="C37" s="125">
        <f t="shared" si="1"/>
        <v>145</v>
      </c>
      <c r="D37" s="125">
        <f t="shared" si="2"/>
        <v>498</v>
      </c>
      <c r="E37" s="125">
        <f t="shared" si="3"/>
        <v>50</v>
      </c>
      <c r="F37" s="144">
        <v>47</v>
      </c>
      <c r="G37" s="144">
        <v>198</v>
      </c>
      <c r="H37" s="67">
        <v>37</v>
      </c>
      <c r="I37" s="144">
        <v>98</v>
      </c>
      <c r="J37" s="144">
        <v>300</v>
      </c>
      <c r="K37" s="144">
        <v>13</v>
      </c>
      <c r="L37" s="144">
        <v>0</v>
      </c>
      <c r="M37" s="144">
        <v>0</v>
      </c>
      <c r="N37" s="67"/>
    </row>
    <row r="38" spans="1:14" ht="12.75" customHeight="1" x14ac:dyDescent="0.35">
      <c r="A38" s="182" t="s">
        <v>820</v>
      </c>
      <c r="B38" s="127"/>
      <c r="C38" s="125">
        <f t="shared" si="1"/>
        <v>579</v>
      </c>
      <c r="D38" s="125">
        <f t="shared" si="2"/>
        <v>1946</v>
      </c>
      <c r="E38" s="125">
        <f t="shared" si="3"/>
        <v>170</v>
      </c>
      <c r="F38" s="144">
        <f>F39+F40</f>
        <v>163</v>
      </c>
      <c r="G38" s="144">
        <f t="shared" ref="G38:N38" si="8">G39+G40</f>
        <v>579</v>
      </c>
      <c r="H38" s="144">
        <f t="shared" si="8"/>
        <v>76</v>
      </c>
      <c r="I38" s="144">
        <f t="shared" si="8"/>
        <v>342</v>
      </c>
      <c r="J38" s="144">
        <f t="shared" si="8"/>
        <v>1113</v>
      </c>
      <c r="K38" s="144">
        <f t="shared" si="8"/>
        <v>87</v>
      </c>
      <c r="L38" s="144">
        <f t="shared" si="8"/>
        <v>74</v>
      </c>
      <c r="M38" s="144">
        <f t="shared" si="8"/>
        <v>254</v>
      </c>
      <c r="N38" s="144">
        <f t="shared" si="8"/>
        <v>7</v>
      </c>
    </row>
    <row r="39" spans="1:14" ht="12.75" customHeight="1" x14ac:dyDescent="0.35">
      <c r="A39" s="68" t="s">
        <v>821</v>
      </c>
      <c r="C39" s="125">
        <f t="shared" si="1"/>
        <v>163</v>
      </c>
      <c r="D39" s="125">
        <f t="shared" si="2"/>
        <v>593</v>
      </c>
      <c r="E39" s="125">
        <f t="shared" si="3"/>
        <v>78</v>
      </c>
      <c r="F39" s="111">
        <v>163</v>
      </c>
      <c r="G39" s="111">
        <v>579</v>
      </c>
      <c r="H39" s="58">
        <v>76</v>
      </c>
      <c r="I39" s="144">
        <v>0</v>
      </c>
      <c r="J39" s="213">
        <v>14</v>
      </c>
      <c r="K39" s="213">
        <v>2</v>
      </c>
      <c r="L39" s="144">
        <v>0</v>
      </c>
      <c r="M39" s="144">
        <v>0</v>
      </c>
      <c r="N39" s="67"/>
    </row>
    <row r="40" spans="1:14" ht="12.75" customHeight="1" x14ac:dyDescent="0.35">
      <c r="A40" s="113" t="s">
        <v>822</v>
      </c>
      <c r="B40" s="113"/>
      <c r="C40" s="125">
        <f t="shared" si="1"/>
        <v>416</v>
      </c>
      <c r="D40" s="125">
        <f t="shared" si="2"/>
        <v>1353</v>
      </c>
      <c r="E40" s="125">
        <f t="shared" si="3"/>
        <v>92</v>
      </c>
      <c r="F40" s="144">
        <v>0</v>
      </c>
      <c r="G40" s="144">
        <v>0</v>
      </c>
      <c r="H40" s="67"/>
      <c r="I40" s="144">
        <v>342</v>
      </c>
      <c r="J40" s="144">
        <v>1099</v>
      </c>
      <c r="K40" s="144">
        <v>85</v>
      </c>
      <c r="L40" s="144">
        <v>74</v>
      </c>
      <c r="M40" s="256">
        <v>254</v>
      </c>
      <c r="N40" s="67">
        <v>7</v>
      </c>
    </row>
    <row r="41" spans="1:14" ht="12.75" customHeight="1" x14ac:dyDescent="0.35">
      <c r="A41" s="182" t="s">
        <v>823</v>
      </c>
      <c r="B41" s="127"/>
      <c r="C41" s="125">
        <f t="shared" si="1"/>
        <v>393</v>
      </c>
      <c r="D41" s="125">
        <f t="shared" si="2"/>
        <v>1507</v>
      </c>
      <c r="E41" s="125">
        <f t="shared" si="3"/>
        <v>94</v>
      </c>
      <c r="F41" s="144">
        <v>117</v>
      </c>
      <c r="G41" s="144">
        <v>579</v>
      </c>
      <c r="H41" s="67">
        <v>68</v>
      </c>
      <c r="I41" s="144">
        <v>231</v>
      </c>
      <c r="J41" s="144">
        <v>771</v>
      </c>
      <c r="K41" s="144">
        <v>19</v>
      </c>
      <c r="L41" s="144">
        <v>45</v>
      </c>
      <c r="M41" s="256">
        <v>157</v>
      </c>
      <c r="N41" s="67">
        <v>7</v>
      </c>
    </row>
    <row r="42" spans="1:14" ht="12.75" customHeight="1" x14ac:dyDescent="0.35">
      <c r="A42" s="182" t="s">
        <v>824</v>
      </c>
      <c r="B42" s="127"/>
      <c r="C42" s="125">
        <f t="shared" si="1"/>
        <v>120</v>
      </c>
      <c r="D42" s="125">
        <f t="shared" si="2"/>
        <v>346</v>
      </c>
      <c r="E42" s="125">
        <f t="shared" si="3"/>
        <v>22</v>
      </c>
      <c r="F42" s="144">
        <v>44</v>
      </c>
      <c r="G42" s="228">
        <v>115</v>
      </c>
      <c r="H42" s="67">
        <v>15</v>
      </c>
      <c r="I42" s="144">
        <v>76</v>
      </c>
      <c r="J42" s="144">
        <v>231</v>
      </c>
      <c r="K42" s="144">
        <v>7</v>
      </c>
      <c r="L42" s="144">
        <v>0</v>
      </c>
      <c r="M42" s="144">
        <v>0</v>
      </c>
      <c r="N42" s="67"/>
    </row>
    <row r="43" spans="1:14" ht="12.75" customHeight="1" x14ac:dyDescent="0.35">
      <c r="A43" s="182" t="s">
        <v>83</v>
      </c>
      <c r="B43" s="127"/>
      <c r="C43" s="125">
        <f t="shared" si="1"/>
        <v>402</v>
      </c>
      <c r="D43" s="125">
        <f t="shared" si="2"/>
        <v>1621</v>
      </c>
      <c r="E43" s="125">
        <f t="shared" si="3"/>
        <v>157</v>
      </c>
      <c r="F43" s="144">
        <f>F44+F45</f>
        <v>117</v>
      </c>
      <c r="G43" s="144">
        <f t="shared" ref="G43:N43" si="9">G44+G45</f>
        <v>489</v>
      </c>
      <c r="H43" s="144">
        <f t="shared" si="9"/>
        <v>65</v>
      </c>
      <c r="I43" s="144">
        <f t="shared" si="9"/>
        <v>285</v>
      </c>
      <c r="J43" s="144">
        <f t="shared" si="9"/>
        <v>1022</v>
      </c>
      <c r="K43" s="144">
        <f t="shared" si="9"/>
        <v>91</v>
      </c>
      <c r="L43" s="144">
        <f t="shared" si="9"/>
        <v>0</v>
      </c>
      <c r="M43" s="144">
        <f t="shared" si="9"/>
        <v>110</v>
      </c>
      <c r="N43" s="144">
        <f t="shared" si="9"/>
        <v>1</v>
      </c>
    </row>
    <row r="44" spans="1:14" ht="12.75" customHeight="1" x14ac:dyDescent="0.35">
      <c r="A44" s="182" t="s">
        <v>825</v>
      </c>
      <c r="B44" s="127"/>
      <c r="C44" s="125">
        <f t="shared" si="1"/>
        <v>119</v>
      </c>
      <c r="D44" s="125">
        <f t="shared" si="2"/>
        <v>743</v>
      </c>
      <c r="E44" s="125">
        <f t="shared" si="3"/>
        <v>76</v>
      </c>
      <c r="F44" s="144">
        <v>117</v>
      </c>
      <c r="G44" s="144">
        <v>489</v>
      </c>
      <c r="H44" s="67">
        <v>65</v>
      </c>
      <c r="I44" s="144">
        <v>2</v>
      </c>
      <c r="J44" s="144">
        <v>144</v>
      </c>
      <c r="K44" s="144">
        <v>10</v>
      </c>
      <c r="L44" s="144">
        <v>0</v>
      </c>
      <c r="M44" s="144">
        <v>110</v>
      </c>
      <c r="N44" s="67">
        <v>1</v>
      </c>
    </row>
    <row r="45" spans="1:14" ht="12.75" customHeight="1" x14ac:dyDescent="0.35">
      <c r="A45" s="182" t="s">
        <v>826</v>
      </c>
      <c r="B45" s="127"/>
      <c r="C45" s="125">
        <f t="shared" si="1"/>
        <v>283</v>
      </c>
      <c r="D45" s="125">
        <f t="shared" si="2"/>
        <v>878</v>
      </c>
      <c r="E45" s="125">
        <f t="shared" si="3"/>
        <v>81</v>
      </c>
      <c r="F45" s="144">
        <v>0</v>
      </c>
      <c r="G45" s="144">
        <v>0</v>
      </c>
      <c r="H45" s="67"/>
      <c r="I45" s="144">
        <v>283</v>
      </c>
      <c r="J45" s="144">
        <v>878</v>
      </c>
      <c r="K45" s="144">
        <v>81</v>
      </c>
      <c r="L45" s="144">
        <v>0</v>
      </c>
      <c r="M45" s="144">
        <v>0</v>
      </c>
      <c r="N45" s="67"/>
    </row>
    <row r="46" spans="1:14" ht="12.75" customHeight="1" x14ac:dyDescent="0.35">
      <c r="A46" s="182" t="s">
        <v>827</v>
      </c>
      <c r="B46" s="127"/>
      <c r="C46" s="125">
        <f t="shared" si="1"/>
        <v>238</v>
      </c>
      <c r="D46" s="125">
        <f t="shared" si="2"/>
        <v>808</v>
      </c>
      <c r="E46" s="125">
        <f t="shared" si="3"/>
        <v>41</v>
      </c>
      <c r="F46" s="144">
        <v>91</v>
      </c>
      <c r="G46" s="144">
        <v>305</v>
      </c>
      <c r="H46" s="67">
        <v>30</v>
      </c>
      <c r="I46" s="144">
        <v>147</v>
      </c>
      <c r="J46" s="144">
        <v>503</v>
      </c>
      <c r="K46" s="144">
        <v>11</v>
      </c>
      <c r="L46" s="144">
        <v>0</v>
      </c>
      <c r="M46" s="144">
        <v>0</v>
      </c>
      <c r="N46" s="67"/>
    </row>
    <row r="47" spans="1:14" ht="12.75" customHeight="1" x14ac:dyDescent="0.35">
      <c r="A47" s="182" t="s">
        <v>184</v>
      </c>
      <c r="B47" s="127"/>
      <c r="C47" s="125">
        <f t="shared" si="1"/>
        <v>538</v>
      </c>
      <c r="D47" s="125">
        <f t="shared" si="2"/>
        <v>1916</v>
      </c>
      <c r="E47" s="125">
        <f t="shared" si="3"/>
        <v>148</v>
      </c>
      <c r="F47" s="144">
        <f>F48+F49</f>
        <v>167</v>
      </c>
      <c r="G47" s="144">
        <f t="shared" ref="G47:N47" si="10">G48+G49</f>
        <v>740</v>
      </c>
      <c r="H47" s="144">
        <f t="shared" si="10"/>
        <v>75</v>
      </c>
      <c r="I47" s="144">
        <f t="shared" si="10"/>
        <v>371</v>
      </c>
      <c r="J47" s="144">
        <f t="shared" si="10"/>
        <v>1176</v>
      </c>
      <c r="K47" s="144">
        <f t="shared" si="10"/>
        <v>73</v>
      </c>
      <c r="L47" s="144">
        <f t="shared" si="10"/>
        <v>0</v>
      </c>
      <c r="M47" s="144">
        <f t="shared" si="10"/>
        <v>0</v>
      </c>
      <c r="N47" s="144">
        <f t="shared" si="10"/>
        <v>0</v>
      </c>
    </row>
    <row r="48" spans="1:14" ht="12.75" customHeight="1" x14ac:dyDescent="0.35">
      <c r="A48" s="182" t="s">
        <v>828</v>
      </c>
      <c r="B48" s="127"/>
      <c r="C48" s="125">
        <f t="shared" si="1"/>
        <v>174</v>
      </c>
      <c r="D48" s="125">
        <f t="shared" si="2"/>
        <v>775</v>
      </c>
      <c r="E48" s="125">
        <f t="shared" si="3"/>
        <v>81</v>
      </c>
      <c r="F48" s="144">
        <v>167</v>
      </c>
      <c r="G48" s="144">
        <v>740</v>
      </c>
      <c r="H48" s="67">
        <v>75</v>
      </c>
      <c r="I48" s="144">
        <v>7</v>
      </c>
      <c r="J48" s="144">
        <v>35</v>
      </c>
      <c r="K48" s="144">
        <v>6</v>
      </c>
      <c r="L48" s="144">
        <v>0</v>
      </c>
      <c r="M48" s="144">
        <v>0</v>
      </c>
      <c r="N48" s="67"/>
    </row>
    <row r="49" spans="1:14" ht="12.75" customHeight="1" x14ac:dyDescent="0.35">
      <c r="A49" s="182" t="s">
        <v>829</v>
      </c>
      <c r="B49" s="127"/>
      <c r="C49" s="125">
        <f t="shared" si="1"/>
        <v>364</v>
      </c>
      <c r="D49" s="125">
        <f t="shared" si="2"/>
        <v>1141</v>
      </c>
      <c r="E49" s="125">
        <f t="shared" si="3"/>
        <v>67</v>
      </c>
      <c r="F49" s="144">
        <v>0</v>
      </c>
      <c r="G49" s="144">
        <v>0</v>
      </c>
      <c r="H49" s="67"/>
      <c r="I49" s="144">
        <v>364</v>
      </c>
      <c r="J49" s="144">
        <v>1141</v>
      </c>
      <c r="K49" s="144">
        <v>67</v>
      </c>
      <c r="L49" s="144">
        <v>0</v>
      </c>
      <c r="M49" s="144">
        <v>0</v>
      </c>
      <c r="N49" s="67"/>
    </row>
    <row r="50" spans="1:14" ht="12.75" customHeight="1" x14ac:dyDescent="0.35">
      <c r="A50" s="182" t="s">
        <v>830</v>
      </c>
      <c r="B50" s="127"/>
      <c r="C50" s="125">
        <f t="shared" si="1"/>
        <v>229</v>
      </c>
      <c r="D50" s="125">
        <f t="shared" si="2"/>
        <v>667</v>
      </c>
      <c r="E50" s="125">
        <f t="shared" si="3"/>
        <v>39</v>
      </c>
      <c r="F50" s="144">
        <v>87</v>
      </c>
      <c r="G50" s="144">
        <v>261</v>
      </c>
      <c r="H50" s="67">
        <v>26</v>
      </c>
      <c r="I50" s="144">
        <v>142</v>
      </c>
      <c r="J50" s="144">
        <v>406</v>
      </c>
      <c r="K50" s="144">
        <v>13</v>
      </c>
      <c r="L50" s="144">
        <v>0</v>
      </c>
      <c r="M50" s="144">
        <v>0</v>
      </c>
      <c r="N50" s="67"/>
    </row>
    <row r="51" spans="1:14" ht="12.75" customHeight="1" x14ac:dyDescent="0.35">
      <c r="A51" s="182" t="s">
        <v>831</v>
      </c>
      <c r="B51" s="127"/>
      <c r="C51" s="125">
        <f t="shared" si="1"/>
        <v>165</v>
      </c>
      <c r="D51" s="125">
        <f t="shared" si="2"/>
        <v>604</v>
      </c>
      <c r="E51" s="125">
        <f t="shared" si="3"/>
        <v>33</v>
      </c>
      <c r="F51" s="144">
        <v>58</v>
      </c>
      <c r="G51" s="144">
        <v>201</v>
      </c>
      <c r="H51" s="67">
        <v>21</v>
      </c>
      <c r="I51" s="144">
        <v>107</v>
      </c>
      <c r="J51" s="144">
        <v>403</v>
      </c>
      <c r="K51" s="144">
        <v>12</v>
      </c>
      <c r="L51" s="144">
        <v>0</v>
      </c>
      <c r="M51" s="144">
        <v>0</v>
      </c>
      <c r="N51" s="67"/>
    </row>
    <row r="52" spans="1:14" ht="12.75" customHeight="1" x14ac:dyDescent="0.35">
      <c r="A52" s="182" t="s">
        <v>832</v>
      </c>
      <c r="B52" s="127"/>
      <c r="C52" s="125">
        <f t="shared" si="1"/>
        <v>243</v>
      </c>
      <c r="D52" s="125">
        <f t="shared" si="2"/>
        <v>1050</v>
      </c>
      <c r="E52" s="125">
        <f t="shared" si="3"/>
        <v>80</v>
      </c>
      <c r="F52" s="144">
        <v>91</v>
      </c>
      <c r="G52" s="144">
        <v>460</v>
      </c>
      <c r="H52" s="67">
        <v>41</v>
      </c>
      <c r="I52" s="144">
        <v>152</v>
      </c>
      <c r="J52" s="144">
        <v>590</v>
      </c>
      <c r="K52" s="144">
        <v>39</v>
      </c>
      <c r="L52" s="144">
        <v>0</v>
      </c>
      <c r="M52" s="144">
        <v>0</v>
      </c>
      <c r="N52" s="67"/>
    </row>
    <row r="53" spans="1:14" ht="12.75" customHeight="1" x14ac:dyDescent="0.35">
      <c r="A53" s="182" t="s">
        <v>833</v>
      </c>
      <c r="B53" s="127"/>
      <c r="C53" s="125">
        <f t="shared" si="1"/>
        <v>174</v>
      </c>
      <c r="D53" s="125">
        <f t="shared" si="2"/>
        <v>618</v>
      </c>
      <c r="E53" s="125">
        <f t="shared" si="3"/>
        <v>47</v>
      </c>
      <c r="F53" s="144">
        <v>55</v>
      </c>
      <c r="G53" s="144">
        <v>208</v>
      </c>
      <c r="H53" s="67">
        <v>31</v>
      </c>
      <c r="I53" s="144">
        <v>119</v>
      </c>
      <c r="J53" s="144">
        <v>407</v>
      </c>
      <c r="K53" s="144">
        <v>16</v>
      </c>
      <c r="L53" s="144">
        <v>0</v>
      </c>
      <c r="M53" s="256">
        <v>3</v>
      </c>
      <c r="N53" s="67"/>
    </row>
    <row r="54" spans="1:14" ht="12.75" customHeight="1" x14ac:dyDescent="0.35">
      <c r="A54" s="68" t="s">
        <v>786</v>
      </c>
      <c r="B54" s="57"/>
    </row>
    <row r="55" spans="1:14" ht="24.75" customHeight="1" x14ac:dyDescent="0.35">
      <c r="A55" s="1500" t="s">
        <v>141</v>
      </c>
      <c r="B55" s="1500"/>
      <c r="C55" s="1500"/>
      <c r="D55" s="1500"/>
      <c r="E55" s="1500"/>
      <c r="F55" s="1500"/>
      <c r="G55" s="1500"/>
      <c r="H55" s="1500"/>
      <c r="I55" s="1500"/>
      <c r="J55" s="1500"/>
    </row>
    <row r="56" spans="1:14" ht="24.75" customHeight="1" x14ac:dyDescent="0.35">
      <c r="A56" s="676" t="s">
        <v>834</v>
      </c>
      <c r="B56" s="252"/>
      <c r="C56" s="253"/>
      <c r="D56" s="253"/>
      <c r="E56" s="253"/>
      <c r="F56" s="253"/>
      <c r="G56" s="257"/>
      <c r="H56" s="253"/>
      <c r="I56" s="253"/>
      <c r="J56" s="257"/>
    </row>
    <row r="57" spans="1:14" ht="12.75" customHeight="1" x14ac:dyDescent="0.35">
      <c r="A57" s="677" t="s">
        <v>835</v>
      </c>
      <c r="B57" s="254"/>
      <c r="C57" s="254"/>
      <c r="D57" s="254"/>
      <c r="E57" s="254"/>
      <c r="F57" s="254"/>
      <c r="G57" s="258"/>
      <c r="H57" s="254"/>
      <c r="I57" s="254"/>
      <c r="J57" s="258"/>
    </row>
    <row r="58" spans="1:14" ht="18.75" customHeight="1" x14ac:dyDescent="0.35">
      <c r="A58" s="627" t="s">
        <v>2100</v>
      </c>
    </row>
    <row r="59" spans="1:14" ht="18" customHeight="1" x14ac:dyDescent="0.35">
      <c r="A59" s="627" t="s">
        <v>2099</v>
      </c>
    </row>
    <row r="60" spans="1:14" x14ac:dyDescent="0.35">
      <c r="A60" s="627" t="s">
        <v>836</v>
      </c>
    </row>
  </sheetData>
  <mergeCells count="22">
    <mergeCell ref="A55:J55"/>
    <mergeCell ref="C9:C10"/>
    <mergeCell ref="D9:D10"/>
    <mergeCell ref="E9:E10"/>
    <mergeCell ref="F9:F10"/>
    <mergeCell ref="G9:G10"/>
    <mergeCell ref="H9:H10"/>
    <mergeCell ref="I9:I10"/>
    <mergeCell ref="J9:J10"/>
    <mergeCell ref="L7:N8"/>
    <mergeCell ref="A1:C1"/>
    <mergeCell ref="A5:J5"/>
    <mergeCell ref="F6:N6"/>
    <mergeCell ref="K9:K10"/>
    <mergeCell ref="L9:L10"/>
    <mergeCell ref="M9:M10"/>
    <mergeCell ref="I1:K2"/>
    <mergeCell ref="A6:B10"/>
    <mergeCell ref="C6:E8"/>
    <mergeCell ref="F7:H8"/>
    <mergeCell ref="I7:K8"/>
    <mergeCell ref="N9:N10"/>
  </mergeCells>
  <printOptions horizontalCentered="1"/>
  <pageMargins left="0" right="0" top="0.98402777777777795" bottom="0.98402777777777795" header="0.51180555555555496" footer="0.51180555555555496"/>
  <pageSetup paperSize="9" firstPageNumber="0" orientation="portrait" useFirstPageNumber="1" horizontalDpi="300" verticalDpi="300"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K53"/>
  <sheetViews>
    <sheetView showGridLines="0" showRowColHeaders="0" zoomScale="90" zoomScaleNormal="90" workbookViewId="0">
      <selection activeCell="S37" sqref="S37"/>
    </sheetView>
  </sheetViews>
  <sheetFormatPr baseColWidth="10" defaultColWidth="30.69140625" defaultRowHeight="21" x14ac:dyDescent="0.35"/>
  <cols>
    <col min="2" max="10" width="6.53515625" customWidth="1"/>
  </cols>
  <sheetData>
    <row r="1" spans="1:11" ht="21.75" customHeight="1" x14ac:dyDescent="0.35">
      <c r="A1" s="68" t="s">
        <v>837</v>
      </c>
      <c r="B1" s="58"/>
      <c r="C1" s="58"/>
      <c r="D1" s="58"/>
      <c r="E1" s="58"/>
      <c r="F1" s="58"/>
      <c r="G1" s="1300" t="s">
        <v>479</v>
      </c>
      <c r="H1" s="1300"/>
      <c r="I1" s="1300"/>
      <c r="J1" s="1300"/>
    </row>
    <row r="2" spans="1:11" ht="12.75" customHeight="1" x14ac:dyDescent="0.35">
      <c r="A2" s="68"/>
      <c r="B2" s="58"/>
      <c r="C2" s="58"/>
      <c r="D2" s="58"/>
      <c r="E2" s="58"/>
      <c r="F2" s="58"/>
      <c r="G2" s="1300"/>
      <c r="H2" s="1300"/>
      <c r="I2" s="1300"/>
      <c r="J2" s="1300"/>
    </row>
    <row r="3" spans="1:11" ht="12.75" customHeight="1" x14ac:dyDescent="0.35">
      <c r="A3" s="57" t="s">
        <v>838</v>
      </c>
      <c r="B3" s="58"/>
      <c r="C3" s="58"/>
      <c r="D3" s="58"/>
      <c r="E3" s="58"/>
      <c r="F3" s="58"/>
      <c r="G3" s="58"/>
      <c r="H3" s="58"/>
      <c r="I3" s="58"/>
      <c r="J3" s="58"/>
    </row>
    <row r="4" spans="1:11" ht="12.75" customHeight="1" x14ac:dyDescent="0.35">
      <c r="A4" s="57"/>
      <c r="B4" s="58"/>
      <c r="C4" s="58"/>
      <c r="D4" s="58"/>
      <c r="E4" s="58"/>
      <c r="F4" s="58"/>
      <c r="G4" s="58"/>
      <c r="H4" s="58"/>
      <c r="I4" s="58"/>
      <c r="J4" s="58"/>
    </row>
    <row r="5" spans="1:11" ht="27" customHeight="1" x14ac:dyDescent="0.35">
      <c r="A5" s="1408" t="s">
        <v>2096</v>
      </c>
      <c r="B5" s="1408"/>
      <c r="C5" s="1408"/>
      <c r="D5" s="1408"/>
      <c r="E5" s="1408"/>
      <c r="F5" s="1408"/>
      <c r="G5" s="1408"/>
      <c r="H5" s="1408"/>
      <c r="I5" s="1408"/>
      <c r="J5" s="1408"/>
    </row>
    <row r="6" spans="1:11" ht="24" customHeight="1" x14ac:dyDescent="0.35">
      <c r="A6" s="1346" t="s">
        <v>714</v>
      </c>
      <c r="B6" s="1502" t="s">
        <v>61</v>
      </c>
      <c r="C6" s="1346" t="s">
        <v>715</v>
      </c>
      <c r="D6" s="1346"/>
      <c r="E6" s="1502" t="s">
        <v>61</v>
      </c>
      <c r="F6" s="1346" t="s">
        <v>479</v>
      </c>
      <c r="G6" s="1346"/>
      <c r="H6" s="1502" t="s">
        <v>61</v>
      </c>
      <c r="I6" s="1346" t="s">
        <v>716</v>
      </c>
      <c r="J6" s="1346"/>
    </row>
    <row r="7" spans="1:11" ht="20.25" customHeight="1" x14ac:dyDescent="0.35">
      <c r="A7" s="1346"/>
      <c r="B7" s="1502"/>
      <c r="C7" s="1346" t="s">
        <v>111</v>
      </c>
      <c r="D7" s="1346"/>
      <c r="E7" s="1502"/>
      <c r="F7" s="1346" t="s">
        <v>111</v>
      </c>
      <c r="G7" s="1346"/>
      <c r="H7" s="1502"/>
      <c r="I7" s="1346" t="s">
        <v>111</v>
      </c>
      <c r="J7" s="1346"/>
    </row>
    <row r="8" spans="1:11" ht="7.5" customHeight="1" x14ac:dyDescent="0.35">
      <c r="A8" s="1346"/>
      <c r="B8" s="1502"/>
      <c r="C8" s="1315" t="s">
        <v>114</v>
      </c>
      <c r="D8" s="1315" t="s">
        <v>115</v>
      </c>
      <c r="E8" s="1502"/>
      <c r="F8" s="1315" t="s">
        <v>114</v>
      </c>
      <c r="G8" s="1315" t="s">
        <v>115</v>
      </c>
      <c r="H8" s="1502"/>
      <c r="I8" s="1315" t="s">
        <v>114</v>
      </c>
      <c r="J8" s="1315" t="s">
        <v>115</v>
      </c>
    </row>
    <row r="9" spans="1:11" ht="12.75" customHeight="1" x14ac:dyDescent="0.35">
      <c r="A9" s="1346"/>
      <c r="B9" s="1502"/>
      <c r="C9" s="1315"/>
      <c r="D9" s="1315"/>
      <c r="E9" s="1502"/>
      <c r="F9" s="1315"/>
      <c r="G9" s="1315"/>
      <c r="H9" s="1502"/>
      <c r="I9" s="1315"/>
      <c r="J9" s="1315"/>
    </row>
    <row r="10" spans="1:11" ht="16.5" customHeight="1" x14ac:dyDescent="0.35">
      <c r="A10" s="198" t="s">
        <v>839</v>
      </c>
      <c r="B10" s="173">
        <f>SUM(C10:D10)</f>
        <v>98</v>
      </c>
      <c r="C10" s="176">
        <f t="shared" ref="C10:J10" si="0">+C11</f>
        <v>3</v>
      </c>
      <c r="D10" s="176">
        <f t="shared" si="0"/>
        <v>95</v>
      </c>
      <c r="E10" s="173">
        <f t="shared" si="0"/>
        <v>282</v>
      </c>
      <c r="F10" s="176">
        <f t="shared" si="0"/>
        <v>7</v>
      </c>
      <c r="G10" s="176">
        <f t="shared" si="0"/>
        <v>275</v>
      </c>
      <c r="H10" s="173">
        <f t="shared" si="0"/>
        <v>44</v>
      </c>
      <c r="I10" s="176">
        <f t="shared" si="0"/>
        <v>0</v>
      </c>
      <c r="J10" s="176">
        <f t="shared" si="0"/>
        <v>44</v>
      </c>
      <c r="K10" s="202"/>
    </row>
    <row r="11" spans="1:11" ht="21" customHeight="1" x14ac:dyDescent="0.35">
      <c r="A11" s="66" t="s">
        <v>2097</v>
      </c>
      <c r="B11" s="173">
        <f>SUM(C11:D11)</f>
        <v>98</v>
      </c>
      <c r="C11" s="67">
        <v>3</v>
      </c>
      <c r="D11" s="67">
        <v>95</v>
      </c>
      <c r="E11" s="250">
        <f>SUM(F11:G11)</f>
        <v>282</v>
      </c>
      <c r="F11" s="67">
        <v>7</v>
      </c>
      <c r="G11" s="67">
        <v>275</v>
      </c>
      <c r="H11" s="173">
        <f>SUM(I11:J11)</f>
        <v>44</v>
      </c>
      <c r="I11" s="67">
        <v>0</v>
      </c>
      <c r="J11" s="67">
        <v>44</v>
      </c>
    </row>
    <row r="12" spans="1:11" ht="12.75" customHeight="1" x14ac:dyDescent="0.35">
      <c r="A12" s="98" t="s">
        <v>840</v>
      </c>
      <c r="B12" s="249"/>
      <c r="C12" s="200"/>
      <c r="H12" s="251"/>
    </row>
    <row r="13" spans="1:11" ht="12.75" customHeight="1" x14ac:dyDescent="0.35">
      <c r="A13" s="68" t="s">
        <v>841</v>
      </c>
      <c r="B13" s="199"/>
      <c r="C13" s="200"/>
    </row>
    <row r="14" spans="1:11" ht="12.75" customHeight="1" x14ac:dyDescent="0.35">
      <c r="A14" s="97"/>
      <c r="B14" s="199"/>
      <c r="C14" s="200"/>
    </row>
    <row r="15" spans="1:11" ht="12.75" customHeight="1" x14ac:dyDescent="0.35">
      <c r="A15" s="1503"/>
      <c r="B15" s="1503"/>
      <c r="C15" s="1503"/>
      <c r="D15" s="1503"/>
      <c r="E15" s="1503"/>
      <c r="F15" s="1503"/>
      <c r="G15" s="1503"/>
      <c r="H15" s="1503"/>
      <c r="I15" s="1503"/>
      <c r="J15" s="1503"/>
    </row>
    <row r="16" spans="1:11" ht="12.75" customHeight="1" x14ac:dyDescent="0.35">
      <c r="A16" s="1503"/>
      <c r="B16" s="1503"/>
      <c r="C16" s="1503"/>
      <c r="D16" s="1503"/>
      <c r="E16" s="1503"/>
      <c r="F16" s="1503"/>
      <c r="G16" s="1503"/>
      <c r="H16" s="1503"/>
      <c r="I16" s="1503"/>
      <c r="J16" s="1503"/>
    </row>
    <row r="17" spans="1:10" ht="12.75" customHeight="1" x14ac:dyDescent="0.35">
      <c r="A17" s="1503"/>
      <c r="B17" s="1503"/>
      <c r="C17" s="1503"/>
      <c r="D17" s="1503"/>
      <c r="E17" s="1503"/>
      <c r="F17" s="1503"/>
      <c r="G17" s="1503"/>
      <c r="H17" s="1503"/>
      <c r="I17" s="1503"/>
      <c r="J17" s="1503"/>
    </row>
    <row r="18" spans="1:10" ht="12.75" customHeight="1" x14ac:dyDescent="0.35">
      <c r="A18" s="1503"/>
      <c r="B18" s="1503"/>
      <c r="C18" s="1503"/>
      <c r="D18" s="1503"/>
      <c r="E18" s="1503"/>
      <c r="F18" s="1503"/>
      <c r="G18" s="1503"/>
      <c r="H18" s="1503"/>
      <c r="I18" s="1503"/>
      <c r="J18" s="1503"/>
    </row>
    <row r="19" spans="1:10" ht="0.75" customHeight="1" x14ac:dyDescent="0.35">
      <c r="A19" s="1503"/>
      <c r="B19" s="1503"/>
      <c r="C19" s="1503"/>
      <c r="D19" s="1503"/>
      <c r="E19" s="1503"/>
      <c r="F19" s="1503"/>
      <c r="G19" s="1503"/>
      <c r="H19" s="1503"/>
      <c r="I19" s="1503"/>
      <c r="J19" s="1503"/>
    </row>
    <row r="20" spans="1:10" ht="12.75" customHeight="1" x14ac:dyDescent="0.35">
      <c r="A20" s="97"/>
      <c r="B20" s="199"/>
      <c r="C20" s="200"/>
    </row>
    <row r="21" spans="1:10" ht="12.75" customHeight="1" x14ac:dyDescent="0.35">
      <c r="A21" s="97"/>
      <c r="B21" s="199"/>
      <c r="C21" s="200"/>
    </row>
    <row r="22" spans="1:10" ht="12.75" customHeight="1" x14ac:dyDescent="0.35">
      <c r="A22" s="97"/>
      <c r="B22" s="199"/>
      <c r="C22" s="200"/>
    </row>
    <row r="23" spans="1:10" ht="12.75" customHeight="1" x14ac:dyDescent="0.35">
      <c r="A23" s="97"/>
      <c r="B23" s="199"/>
      <c r="C23" s="200"/>
    </row>
    <row r="24" spans="1:10" ht="12.75" customHeight="1" x14ac:dyDescent="0.35">
      <c r="A24" s="97"/>
      <c r="B24" s="199"/>
      <c r="C24" s="200"/>
    </row>
    <row r="25" spans="1:10" ht="12.75" customHeight="1" x14ac:dyDescent="0.35">
      <c r="A25" s="97"/>
      <c r="B25" s="199"/>
      <c r="C25" s="200"/>
    </row>
    <row r="26" spans="1:10" ht="12.75" customHeight="1" x14ac:dyDescent="0.35">
      <c r="A26" s="97"/>
      <c r="B26" s="199"/>
      <c r="C26" s="200"/>
    </row>
    <row r="27" spans="1:10" ht="12.75" customHeight="1" x14ac:dyDescent="0.35">
      <c r="A27" s="97"/>
      <c r="B27" s="199"/>
      <c r="C27" s="200"/>
    </row>
    <row r="28" spans="1:10" ht="12.75" customHeight="1" x14ac:dyDescent="0.35">
      <c r="A28" s="97"/>
      <c r="B28" s="199"/>
      <c r="C28" s="200"/>
    </row>
    <row r="29" spans="1:10" ht="12.75" customHeight="1" x14ac:dyDescent="0.35">
      <c r="A29" s="97"/>
      <c r="B29" s="199"/>
      <c r="C29" s="200"/>
    </row>
    <row r="30" spans="1:10" ht="12.75" customHeight="1" x14ac:dyDescent="0.35">
      <c r="A30" s="97"/>
      <c r="B30" s="199"/>
      <c r="C30" s="200"/>
    </row>
    <row r="31" spans="1:10" ht="12.75" customHeight="1" x14ac:dyDescent="0.35">
      <c r="A31" s="97"/>
      <c r="B31" s="199"/>
      <c r="C31" s="200"/>
    </row>
    <row r="32" spans="1:10" ht="12.75" customHeight="1" x14ac:dyDescent="0.35">
      <c r="A32" s="97"/>
      <c r="B32" s="199"/>
      <c r="C32" s="200"/>
    </row>
    <row r="33" spans="1:3" ht="12.75" customHeight="1" x14ac:dyDescent="0.35">
      <c r="A33" s="97"/>
      <c r="B33" s="199"/>
      <c r="C33" s="200"/>
    </row>
    <row r="34" spans="1:3" ht="12.75" customHeight="1" x14ac:dyDescent="0.35">
      <c r="A34" s="97"/>
      <c r="B34" s="199"/>
      <c r="C34" s="200"/>
    </row>
    <row r="35" spans="1:3" ht="12.75" customHeight="1" x14ac:dyDescent="0.35">
      <c r="A35" s="97"/>
      <c r="B35" s="199"/>
      <c r="C35" s="200"/>
    </row>
    <row r="36" spans="1:3" ht="12.75" customHeight="1" x14ac:dyDescent="0.35">
      <c r="A36" s="97"/>
      <c r="B36" s="199"/>
      <c r="C36" s="200"/>
    </row>
    <row r="37" spans="1:3" ht="12.75" customHeight="1" x14ac:dyDescent="0.35">
      <c r="A37" s="97"/>
      <c r="B37" s="199"/>
      <c r="C37" s="200"/>
    </row>
    <row r="38" spans="1:3" ht="12.75" customHeight="1" x14ac:dyDescent="0.35">
      <c r="A38" s="97"/>
      <c r="B38" s="199"/>
      <c r="C38" s="200"/>
    </row>
    <row r="39" spans="1:3" ht="12.75" customHeight="1" x14ac:dyDescent="0.35">
      <c r="A39" s="97"/>
      <c r="B39" s="199"/>
      <c r="C39" s="200"/>
    </row>
    <row r="40" spans="1:3" ht="12.75" customHeight="1" x14ac:dyDescent="0.35">
      <c r="A40" s="97"/>
      <c r="B40" s="199"/>
      <c r="C40" s="200"/>
    </row>
    <row r="41" spans="1:3" ht="12.75" customHeight="1" x14ac:dyDescent="0.35">
      <c r="A41" s="97"/>
      <c r="B41" s="199"/>
      <c r="C41" s="200"/>
    </row>
    <row r="42" spans="1:3" ht="12.75" customHeight="1" x14ac:dyDescent="0.35">
      <c r="A42" s="97"/>
      <c r="B42" s="200"/>
      <c r="C42" s="200"/>
    </row>
    <row r="43" spans="1:3" ht="12.75" customHeight="1" x14ac:dyDescent="0.35">
      <c r="A43" s="97"/>
      <c r="B43" s="200"/>
      <c r="C43" s="200"/>
    </row>
    <row r="44" spans="1:3" ht="12.75" customHeight="1" x14ac:dyDescent="0.35">
      <c r="A44" s="97"/>
      <c r="B44" s="200"/>
      <c r="C44" s="200"/>
    </row>
    <row r="45" spans="1:3" ht="12.75" customHeight="1" x14ac:dyDescent="0.35">
      <c r="A45" s="97"/>
      <c r="B45" s="200"/>
      <c r="C45" s="200"/>
    </row>
    <row r="46" spans="1:3" ht="12.75" customHeight="1" x14ac:dyDescent="0.35">
      <c r="A46" s="97"/>
      <c r="B46" s="200"/>
      <c r="C46" s="200"/>
    </row>
    <row r="47" spans="1:3" ht="12.75" customHeight="1" x14ac:dyDescent="0.35">
      <c r="A47" s="97"/>
      <c r="B47" s="200"/>
      <c r="C47" s="200"/>
    </row>
    <row r="48" spans="1:3" ht="12.75" customHeight="1" x14ac:dyDescent="0.35">
      <c r="A48" s="97"/>
      <c r="B48" s="200"/>
      <c r="C48" s="200"/>
    </row>
    <row r="49" spans="1:3" ht="12.75" customHeight="1" x14ac:dyDescent="0.35">
      <c r="A49" s="97"/>
      <c r="B49" s="200"/>
      <c r="C49" s="200"/>
    </row>
    <row r="50" spans="1:3" ht="12.75" customHeight="1" x14ac:dyDescent="0.35">
      <c r="A50" s="97"/>
      <c r="B50" s="200"/>
      <c r="C50" s="200"/>
    </row>
    <row r="51" spans="1:3" ht="12.75" customHeight="1" x14ac:dyDescent="0.35">
      <c r="A51" s="97"/>
    </row>
    <row r="52" spans="1:3" ht="12.75" customHeight="1" x14ac:dyDescent="0.35">
      <c r="A52" s="97"/>
    </row>
    <row r="53" spans="1:3" ht="12.75" customHeight="1" x14ac:dyDescent="0.35">
      <c r="A53" s="97"/>
    </row>
  </sheetData>
  <mergeCells count="19">
    <mergeCell ref="G1:J2"/>
    <mergeCell ref="A15:J19"/>
    <mergeCell ref="A5:J5"/>
    <mergeCell ref="C6:D6"/>
    <mergeCell ref="F6:G6"/>
    <mergeCell ref="I6:J6"/>
    <mergeCell ref="C7:D7"/>
    <mergeCell ref="F7:G7"/>
    <mergeCell ref="I7:J7"/>
    <mergeCell ref="A6:A9"/>
    <mergeCell ref="B6:B9"/>
    <mergeCell ref="C8:C9"/>
    <mergeCell ref="D8:D9"/>
    <mergeCell ref="E6:E9"/>
    <mergeCell ref="F8:F9"/>
    <mergeCell ref="G8:G9"/>
    <mergeCell ref="H6:H9"/>
    <mergeCell ref="I8:I9"/>
    <mergeCell ref="J8:J9"/>
  </mergeCells>
  <printOptions horizontalCentered="1"/>
  <pageMargins left="0.196527777777778" right="0.78749999999999998" top="0.78749999999999998" bottom="0.78749999999999998" header="0.51180555555555496" footer="0.51180555555555496"/>
  <pageSetup paperSize="9" scale="90" firstPageNumber="0" orientation="landscape" useFirstPageNumber="1" horizontalDpi="300" verticalDpi="300"/>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E57"/>
  <sheetViews>
    <sheetView showGridLines="0" showRowColHeaders="0" zoomScale="85" zoomScaleNormal="85" workbookViewId="0">
      <selection activeCell="S37" sqref="S37"/>
    </sheetView>
  </sheetViews>
  <sheetFormatPr baseColWidth="10" defaultColWidth="10.69140625" defaultRowHeight="21" x14ac:dyDescent="0.35"/>
  <cols>
    <col min="1" max="1" width="22.765625" customWidth="1"/>
    <col min="2" max="2" width="8.53515625" customWidth="1"/>
    <col min="3" max="3" width="7.765625" customWidth="1"/>
  </cols>
  <sheetData>
    <row r="1" spans="1:5" ht="27" customHeight="1" x14ac:dyDescent="0.35">
      <c r="A1" s="98" t="s">
        <v>778</v>
      </c>
      <c r="D1" s="1300" t="s">
        <v>842</v>
      </c>
      <c r="E1" s="1300"/>
    </row>
    <row r="2" spans="1:5" ht="12" customHeight="1" x14ac:dyDescent="0.35">
      <c r="D2" s="1300"/>
      <c r="E2" s="1300"/>
    </row>
    <row r="3" spans="1:5" x14ac:dyDescent="0.35">
      <c r="A3" s="71" t="s">
        <v>843</v>
      </c>
    </row>
    <row r="4" spans="1:5" x14ac:dyDescent="0.35">
      <c r="A4" s="71"/>
    </row>
    <row r="5" spans="1:5" ht="47.25" customHeight="1" x14ac:dyDescent="0.35">
      <c r="A5" s="1393" t="s">
        <v>2000</v>
      </c>
      <c r="B5" s="1393"/>
      <c r="C5" s="1393"/>
    </row>
    <row r="6" spans="1:5" ht="15.75" customHeight="1" x14ac:dyDescent="0.35">
      <c r="A6" s="1390" t="s">
        <v>791</v>
      </c>
      <c r="B6" s="1299"/>
      <c r="C6" s="1299"/>
    </row>
    <row r="7" spans="1:5" ht="19.5" customHeight="1" x14ac:dyDescent="0.35">
      <c r="A7" s="1390"/>
      <c r="B7" s="1299"/>
      <c r="C7" s="1299"/>
    </row>
    <row r="8" spans="1:5" ht="24.75" customHeight="1" x14ac:dyDescent="0.35">
      <c r="A8" s="1390"/>
      <c r="B8" s="72" t="s">
        <v>844</v>
      </c>
      <c r="C8" s="72" t="s">
        <v>845</v>
      </c>
    </row>
    <row r="9" spans="1:5" x14ac:dyDescent="0.35">
      <c r="A9" s="174" t="s">
        <v>61</v>
      </c>
      <c r="B9" s="125">
        <f>B11+B17+8+29+155</f>
        <v>2869</v>
      </c>
      <c r="C9" s="125">
        <f>C11+C17</f>
        <v>0</v>
      </c>
    </row>
    <row r="10" spans="1:5" x14ac:dyDescent="0.35">
      <c r="A10" s="69"/>
      <c r="B10" s="130"/>
      <c r="C10" s="130"/>
    </row>
    <row r="11" spans="1:5" x14ac:dyDescent="0.35">
      <c r="A11" s="174" t="s">
        <v>70</v>
      </c>
      <c r="B11" s="125">
        <f>B12+B13+B14+B15</f>
        <v>799</v>
      </c>
      <c r="C11" s="125">
        <v>0</v>
      </c>
    </row>
    <row r="12" spans="1:5" x14ac:dyDescent="0.35">
      <c r="A12" s="245" t="s">
        <v>846</v>
      </c>
      <c r="B12" s="246">
        <v>197</v>
      </c>
      <c r="C12" s="246" t="s">
        <v>42</v>
      </c>
    </row>
    <row r="13" spans="1:5" x14ac:dyDescent="0.35">
      <c r="A13" s="129" t="s">
        <v>847</v>
      </c>
      <c r="B13" s="144">
        <v>387</v>
      </c>
      <c r="C13" s="246" t="s">
        <v>42</v>
      </c>
    </row>
    <row r="14" spans="1:5" x14ac:dyDescent="0.35">
      <c r="A14" s="129" t="s">
        <v>848</v>
      </c>
      <c r="B14" s="246">
        <v>142</v>
      </c>
      <c r="C14" s="246" t="s">
        <v>42</v>
      </c>
    </row>
    <row r="15" spans="1:5" x14ac:dyDescent="0.35">
      <c r="A15" s="129" t="s">
        <v>849</v>
      </c>
      <c r="B15" s="246">
        <v>73</v>
      </c>
      <c r="C15" s="246" t="s">
        <v>42</v>
      </c>
    </row>
    <row r="16" spans="1:5" x14ac:dyDescent="0.35">
      <c r="A16" s="162"/>
      <c r="B16" s="188"/>
      <c r="C16" s="188"/>
    </row>
    <row r="17" spans="1:3" x14ac:dyDescent="0.35">
      <c r="A17" s="174" t="s">
        <v>71</v>
      </c>
      <c r="B17" s="125">
        <f>B18+B19+B25+B26+B30+B31+B32+B35+B36+B39+B40+B41+B44+B45+B48+B49+B50+B51</f>
        <v>1878</v>
      </c>
      <c r="C17" s="125">
        <v>0</v>
      </c>
    </row>
    <row r="18" spans="1:3" x14ac:dyDescent="0.35">
      <c r="A18" s="159" t="s">
        <v>72</v>
      </c>
      <c r="B18" s="246">
        <v>92</v>
      </c>
      <c r="C18" s="246" t="s">
        <v>42</v>
      </c>
    </row>
    <row r="19" spans="1:3" x14ac:dyDescent="0.35">
      <c r="A19" s="131" t="s">
        <v>73</v>
      </c>
      <c r="B19" s="144">
        <f>SUM(B20:B24)</f>
        <v>306</v>
      </c>
      <c r="C19" s="246" t="s">
        <v>42</v>
      </c>
    </row>
    <row r="20" spans="1:3" x14ac:dyDescent="0.35">
      <c r="A20" s="131" t="s">
        <v>850</v>
      </c>
      <c r="B20" s="144">
        <v>63</v>
      </c>
      <c r="C20" s="246" t="s">
        <v>42</v>
      </c>
    </row>
    <row r="21" spans="1:3" x14ac:dyDescent="0.35">
      <c r="A21" s="129" t="s">
        <v>851</v>
      </c>
      <c r="B21" s="144">
        <v>63</v>
      </c>
      <c r="C21" s="246" t="s">
        <v>42</v>
      </c>
    </row>
    <row r="22" spans="1:3" x14ac:dyDescent="0.35">
      <c r="A22" s="129" t="s">
        <v>852</v>
      </c>
      <c r="B22" s="144">
        <v>66</v>
      </c>
      <c r="C22" s="246" t="s">
        <v>42</v>
      </c>
    </row>
    <row r="23" spans="1:3" x14ac:dyDescent="0.35">
      <c r="A23" s="129" t="s">
        <v>853</v>
      </c>
      <c r="B23" s="144">
        <v>33</v>
      </c>
      <c r="C23" s="246" t="s">
        <v>42</v>
      </c>
    </row>
    <row r="24" spans="1:3" x14ac:dyDescent="0.35">
      <c r="A24" s="129" t="s">
        <v>854</v>
      </c>
      <c r="B24" s="144">
        <v>81</v>
      </c>
      <c r="C24" s="246" t="s">
        <v>42</v>
      </c>
    </row>
    <row r="25" spans="1:3" x14ac:dyDescent="0.35">
      <c r="A25" s="131" t="s">
        <v>74</v>
      </c>
      <c r="B25" s="144">
        <v>65</v>
      </c>
      <c r="C25" s="246" t="s">
        <v>42</v>
      </c>
    </row>
    <row r="26" spans="1:3" x14ac:dyDescent="0.35">
      <c r="A26" s="131" t="s">
        <v>75</v>
      </c>
      <c r="B26" s="144">
        <f>SUM(B27:B29)</f>
        <v>186</v>
      </c>
      <c r="C26" s="246" t="s">
        <v>42</v>
      </c>
    </row>
    <row r="27" spans="1:3" x14ac:dyDescent="0.35">
      <c r="A27" s="131" t="s">
        <v>855</v>
      </c>
      <c r="B27" s="144">
        <v>41</v>
      </c>
      <c r="C27" s="246" t="s">
        <v>42</v>
      </c>
    </row>
    <row r="28" spans="1:3" x14ac:dyDescent="0.35">
      <c r="A28" s="129" t="s">
        <v>856</v>
      </c>
      <c r="B28" s="144">
        <v>48</v>
      </c>
      <c r="C28" s="246" t="s">
        <v>42</v>
      </c>
    </row>
    <row r="29" spans="1:3" x14ac:dyDescent="0.35">
      <c r="A29" s="129" t="s">
        <v>857</v>
      </c>
      <c r="B29" s="144">
        <v>97</v>
      </c>
      <c r="C29" s="246" t="s">
        <v>42</v>
      </c>
    </row>
    <row r="30" spans="1:3" x14ac:dyDescent="0.35">
      <c r="A30" s="131" t="s">
        <v>858</v>
      </c>
      <c r="B30" s="144">
        <v>57</v>
      </c>
      <c r="C30" s="246" t="s">
        <v>42</v>
      </c>
    </row>
    <row r="31" spans="1:3" x14ac:dyDescent="0.35">
      <c r="A31" s="131" t="s">
        <v>77</v>
      </c>
      <c r="B31" s="144">
        <v>33</v>
      </c>
      <c r="C31" s="246" t="s">
        <v>42</v>
      </c>
    </row>
    <row r="32" spans="1:3" x14ac:dyDescent="0.35">
      <c r="A32" s="131" t="s">
        <v>78</v>
      </c>
      <c r="B32" s="144">
        <f>B33+B34</f>
        <v>140</v>
      </c>
      <c r="C32" s="246" t="s">
        <v>42</v>
      </c>
    </row>
    <row r="33" spans="1:3" x14ac:dyDescent="0.35">
      <c r="A33" s="131" t="s">
        <v>859</v>
      </c>
      <c r="B33" s="144">
        <v>67</v>
      </c>
      <c r="C33" s="246" t="s">
        <v>42</v>
      </c>
    </row>
    <row r="34" spans="1:3" x14ac:dyDescent="0.35">
      <c r="A34" s="129" t="s">
        <v>860</v>
      </c>
      <c r="B34" s="144">
        <v>73</v>
      </c>
      <c r="C34" s="246" t="s">
        <v>42</v>
      </c>
    </row>
    <row r="35" spans="1:3" x14ac:dyDescent="0.35">
      <c r="A35" s="131" t="s">
        <v>79</v>
      </c>
      <c r="B35" s="144">
        <v>48</v>
      </c>
      <c r="C35" s="246" t="s">
        <v>42</v>
      </c>
    </row>
    <row r="36" spans="1:3" x14ac:dyDescent="0.35">
      <c r="A36" s="131" t="s">
        <v>785</v>
      </c>
      <c r="B36" s="144">
        <f>B37+B38</f>
        <v>172</v>
      </c>
      <c r="C36" s="246" t="s">
        <v>42</v>
      </c>
    </row>
    <row r="37" spans="1:3" x14ac:dyDescent="0.35">
      <c r="A37" s="131" t="s">
        <v>861</v>
      </c>
      <c r="B37" s="144">
        <v>55</v>
      </c>
      <c r="C37" s="246" t="s">
        <v>42</v>
      </c>
    </row>
    <row r="38" spans="1:3" x14ac:dyDescent="0.35">
      <c r="A38" s="129" t="s">
        <v>860</v>
      </c>
      <c r="B38" s="144">
        <v>117</v>
      </c>
      <c r="C38" s="246" t="s">
        <v>42</v>
      </c>
    </row>
    <row r="39" spans="1:3" x14ac:dyDescent="0.35">
      <c r="A39" s="131" t="s">
        <v>81</v>
      </c>
      <c r="B39" s="144">
        <v>110</v>
      </c>
      <c r="C39" s="246" t="s">
        <v>42</v>
      </c>
    </row>
    <row r="40" spans="1:3" x14ac:dyDescent="0.35">
      <c r="A40" s="131" t="s">
        <v>82</v>
      </c>
      <c r="B40" s="144">
        <v>32</v>
      </c>
      <c r="C40" s="246" t="s">
        <v>42</v>
      </c>
    </row>
    <row r="41" spans="1:3" x14ac:dyDescent="0.35">
      <c r="A41" s="131" t="s">
        <v>83</v>
      </c>
      <c r="B41" s="144">
        <f>B42+B43</f>
        <v>142</v>
      </c>
      <c r="C41" s="246" t="s">
        <v>42</v>
      </c>
    </row>
    <row r="42" spans="1:3" x14ac:dyDescent="0.35">
      <c r="A42" s="131" t="s">
        <v>862</v>
      </c>
      <c r="B42" s="144">
        <v>60</v>
      </c>
      <c r="C42" s="246" t="s">
        <v>42</v>
      </c>
    </row>
    <row r="43" spans="1:3" x14ac:dyDescent="0.35">
      <c r="A43" s="129" t="s">
        <v>863</v>
      </c>
      <c r="B43" s="144">
        <v>82</v>
      </c>
      <c r="C43" s="246" t="s">
        <v>42</v>
      </c>
    </row>
    <row r="44" spans="1:3" x14ac:dyDescent="0.35">
      <c r="A44" s="131" t="s">
        <v>84</v>
      </c>
      <c r="B44" s="144">
        <v>69</v>
      </c>
      <c r="C44" s="246" t="s">
        <v>42</v>
      </c>
    </row>
    <row r="45" spans="1:3" x14ac:dyDescent="0.35">
      <c r="A45" s="131" t="s">
        <v>184</v>
      </c>
      <c r="B45" s="144">
        <f>B46+B47</f>
        <v>188</v>
      </c>
      <c r="C45" s="246" t="s">
        <v>42</v>
      </c>
    </row>
    <row r="46" spans="1:3" x14ac:dyDescent="0.35">
      <c r="A46" s="131" t="s">
        <v>864</v>
      </c>
      <c r="B46" s="144">
        <v>64</v>
      </c>
      <c r="C46" s="246" t="s">
        <v>42</v>
      </c>
    </row>
    <row r="47" spans="1:3" x14ac:dyDescent="0.35">
      <c r="A47" s="129" t="s">
        <v>865</v>
      </c>
      <c r="B47" s="144">
        <v>124</v>
      </c>
      <c r="C47" s="246" t="s">
        <v>42</v>
      </c>
    </row>
    <row r="48" spans="1:3" x14ac:dyDescent="0.35">
      <c r="A48" s="131" t="s">
        <v>86</v>
      </c>
      <c r="B48" s="144">
        <v>48</v>
      </c>
      <c r="C48" s="246" t="s">
        <v>42</v>
      </c>
    </row>
    <row r="49" spans="1:5" x14ac:dyDescent="0.35">
      <c r="A49" s="131" t="s">
        <v>866</v>
      </c>
      <c r="B49" s="144">
        <v>42</v>
      </c>
      <c r="C49" s="246" t="s">
        <v>42</v>
      </c>
    </row>
    <row r="50" spans="1:5" x14ac:dyDescent="0.35">
      <c r="A50" s="131" t="s">
        <v>867</v>
      </c>
      <c r="B50" s="144">
        <v>85</v>
      </c>
      <c r="C50" s="246" t="s">
        <v>42</v>
      </c>
    </row>
    <row r="51" spans="1:5" x14ac:dyDescent="0.35">
      <c r="A51" s="131" t="s">
        <v>89</v>
      </c>
      <c r="B51" s="144">
        <v>63</v>
      </c>
      <c r="C51" s="246" t="s">
        <v>42</v>
      </c>
    </row>
    <row r="52" spans="1:5" ht="18.75" customHeight="1" x14ac:dyDescent="0.35">
      <c r="A52" s="111" t="s">
        <v>786</v>
      </c>
      <c r="E52" s="248"/>
    </row>
    <row r="53" spans="1:5" ht="30" customHeight="1" x14ac:dyDescent="0.35">
      <c r="A53" s="1504" t="s">
        <v>2001</v>
      </c>
      <c r="B53" s="1504"/>
      <c r="C53" s="1504"/>
      <c r="E53" s="248"/>
    </row>
    <row r="54" spans="1:5" ht="24" customHeight="1" x14ac:dyDescent="0.35">
      <c r="A54" s="247"/>
      <c r="B54" s="247"/>
      <c r="C54" s="247"/>
      <c r="D54" s="248"/>
      <c r="E54" s="248"/>
    </row>
    <row r="55" spans="1:5" ht="24" customHeight="1" x14ac:dyDescent="0.35">
      <c r="B55" s="248"/>
      <c r="C55" s="248"/>
      <c r="D55" s="248"/>
    </row>
    <row r="56" spans="1:5" ht="12" customHeight="1" x14ac:dyDescent="0.35"/>
    <row r="57" spans="1:5" ht="12" customHeight="1" x14ac:dyDescent="0.35"/>
  </sheetData>
  <mergeCells count="5">
    <mergeCell ref="A5:C5"/>
    <mergeCell ref="A53:C53"/>
    <mergeCell ref="A6:A8"/>
    <mergeCell ref="D1:E2"/>
    <mergeCell ref="B6:C7"/>
  </mergeCells>
  <pageMargins left="0.75" right="0.75" top="1" bottom="1" header="0.51180555555555496" footer="0.51180555555555496"/>
  <pageSetup paperSize="9" firstPageNumber="0" orientation="portrait" useFirstPageNumber="1" horizontalDpi="300" verticalDpi="300"/>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K38"/>
  <sheetViews>
    <sheetView showGridLines="0" showRowColHeaders="0" zoomScaleNormal="100" workbookViewId="0">
      <selection activeCell="S37" sqref="S37"/>
    </sheetView>
  </sheetViews>
  <sheetFormatPr baseColWidth="10" defaultColWidth="7.3046875" defaultRowHeight="21" x14ac:dyDescent="0.35"/>
  <cols>
    <col min="1" max="1" width="32.765625" customWidth="1"/>
    <col min="2" max="2" width="5.4609375" customWidth="1"/>
    <col min="3" max="3" width="5.15234375" customWidth="1"/>
    <col min="4" max="4" width="4.69140625" customWidth="1"/>
    <col min="5" max="5" width="6.23046875" customWidth="1"/>
    <col min="6" max="11" width="5.15234375" customWidth="1"/>
  </cols>
  <sheetData>
    <row r="1" spans="1:11" ht="21" customHeight="1" x14ac:dyDescent="0.35">
      <c r="A1" s="68" t="s">
        <v>837</v>
      </c>
      <c r="C1" s="1300" t="s">
        <v>163</v>
      </c>
      <c r="D1" s="1300"/>
      <c r="E1" s="1300"/>
    </row>
    <row r="2" spans="1:11" ht="12" customHeight="1" x14ac:dyDescent="0.35">
      <c r="A2" s="68"/>
      <c r="C2" s="1300"/>
      <c r="D2" s="1300"/>
      <c r="E2" s="1300"/>
    </row>
    <row r="3" spans="1:11" x14ac:dyDescent="0.35">
      <c r="A3" s="57" t="s">
        <v>868</v>
      </c>
    </row>
    <row r="4" spans="1:11" x14ac:dyDescent="0.35">
      <c r="A4" s="88"/>
    </row>
    <row r="5" spans="1:11" ht="27" customHeight="1" x14ac:dyDescent="0.35">
      <c r="A5" s="1344" t="s">
        <v>2098</v>
      </c>
      <c r="B5" s="1344"/>
      <c r="C5" s="1344"/>
      <c r="D5" s="1344"/>
      <c r="E5" s="1344"/>
      <c r="F5" s="1344"/>
      <c r="G5" s="1344"/>
      <c r="H5" s="1344"/>
      <c r="I5" s="1344"/>
      <c r="J5" s="1344"/>
      <c r="K5" s="1344"/>
    </row>
    <row r="6" spans="1:11" ht="18.75" customHeight="1" x14ac:dyDescent="0.35">
      <c r="A6" s="1321" t="s">
        <v>757</v>
      </c>
      <c r="B6" s="1502" t="s">
        <v>61</v>
      </c>
      <c r="C6" s="1299" t="s">
        <v>758</v>
      </c>
      <c r="D6" s="1299"/>
      <c r="E6" s="1299"/>
      <c r="F6" s="1299"/>
      <c r="G6" s="1299"/>
      <c r="H6" s="1299"/>
      <c r="I6" s="1299"/>
      <c r="J6" s="1299"/>
      <c r="K6" s="1299"/>
    </row>
    <row r="7" spans="1:11" ht="27" customHeight="1" x14ac:dyDescent="0.35">
      <c r="A7" s="1321"/>
      <c r="B7" s="1502"/>
      <c r="C7" s="1383" t="s">
        <v>129</v>
      </c>
      <c r="D7" s="1315" t="s">
        <v>759</v>
      </c>
      <c r="E7" s="1315"/>
      <c r="F7" s="1437" t="s">
        <v>129</v>
      </c>
      <c r="G7" s="1346" t="s">
        <v>760</v>
      </c>
      <c r="H7" s="1346"/>
      <c r="I7" s="1437" t="s">
        <v>129</v>
      </c>
      <c r="J7" s="1315" t="s">
        <v>761</v>
      </c>
      <c r="K7" s="1315"/>
    </row>
    <row r="8" spans="1:11" ht="17.25" customHeight="1" x14ac:dyDescent="0.35">
      <c r="A8" s="1321"/>
      <c r="B8" s="1502"/>
      <c r="C8" s="1383"/>
      <c r="D8" s="1435" t="s">
        <v>111</v>
      </c>
      <c r="E8" s="1435"/>
      <c r="F8" s="1437"/>
      <c r="G8" s="1435" t="s">
        <v>111</v>
      </c>
      <c r="H8" s="1435"/>
      <c r="I8" s="1437"/>
      <c r="J8" s="1435" t="s">
        <v>111</v>
      </c>
      <c r="K8" s="1435"/>
    </row>
    <row r="9" spans="1:11" ht="12.75" customHeight="1" x14ac:dyDescent="0.35">
      <c r="A9" s="1321"/>
      <c r="B9" s="1502"/>
      <c r="C9" s="1383"/>
      <c r="D9" s="82" t="s">
        <v>115</v>
      </c>
      <c r="E9" s="82" t="s">
        <v>869</v>
      </c>
      <c r="F9" s="1437"/>
      <c r="G9" s="82" t="s">
        <v>115</v>
      </c>
      <c r="H9" s="82" t="s">
        <v>869</v>
      </c>
      <c r="I9" s="1437"/>
      <c r="J9" s="82" t="s">
        <v>115</v>
      </c>
      <c r="K9" s="82" t="s">
        <v>869</v>
      </c>
    </row>
    <row r="10" spans="1:11" ht="12.75" customHeight="1" x14ac:dyDescent="0.35">
      <c r="A10" s="237" t="s">
        <v>870</v>
      </c>
      <c r="B10" s="173">
        <f t="shared" ref="B10:B15" si="0">C10+F10+I10</f>
        <v>44</v>
      </c>
      <c r="C10" s="125">
        <f t="shared" ref="C10:C15" si="1">D10+E10</f>
        <v>44</v>
      </c>
      <c r="D10" s="238">
        <f>SUM(D11:D15)</f>
        <v>5</v>
      </c>
      <c r="E10" s="238">
        <f>SUM(E11:E15)</f>
        <v>39</v>
      </c>
      <c r="F10" s="238">
        <f t="shared" ref="F10:F15" si="2">G10+H10</f>
        <v>0</v>
      </c>
      <c r="G10" s="238">
        <f>SUM(G11:G15)</f>
        <v>0</v>
      </c>
      <c r="H10" s="238">
        <f>SUM(H11:H15)</f>
        <v>0</v>
      </c>
      <c r="I10" s="238">
        <f t="shared" ref="I10:I15" si="3">J10+K10</f>
        <v>0</v>
      </c>
      <c r="J10" s="238">
        <f>SUM(J11:J15)</f>
        <v>0</v>
      </c>
      <c r="K10" s="238">
        <f>SUM(K11:K15)</f>
        <v>0</v>
      </c>
    </row>
    <row r="11" spans="1:11" ht="12.75" customHeight="1" x14ac:dyDescent="0.35">
      <c r="A11" s="239" t="s">
        <v>871</v>
      </c>
      <c r="B11" s="173">
        <f t="shared" si="0"/>
        <v>0</v>
      </c>
      <c r="C11" s="125">
        <f t="shared" si="1"/>
        <v>0</v>
      </c>
      <c r="D11" s="240">
        <v>0</v>
      </c>
      <c r="E11" s="240">
        <v>0</v>
      </c>
      <c r="F11" s="238">
        <f t="shared" si="2"/>
        <v>0</v>
      </c>
      <c r="G11" s="240">
        <v>0</v>
      </c>
      <c r="H11" s="240">
        <v>0</v>
      </c>
      <c r="I11" s="238">
        <f t="shared" si="3"/>
        <v>0</v>
      </c>
      <c r="J11" s="244">
        <v>0</v>
      </c>
      <c r="K11" s="244">
        <v>0</v>
      </c>
    </row>
    <row r="12" spans="1:11" ht="12.75" customHeight="1" x14ac:dyDescent="0.35">
      <c r="A12" s="182" t="s">
        <v>872</v>
      </c>
      <c r="B12" s="173">
        <f t="shared" si="0"/>
        <v>43</v>
      </c>
      <c r="C12" s="125">
        <f t="shared" si="1"/>
        <v>43</v>
      </c>
      <c r="D12" s="240">
        <v>5</v>
      </c>
      <c r="E12" s="240">
        <v>38</v>
      </c>
      <c r="F12" s="238">
        <f t="shared" si="2"/>
        <v>0</v>
      </c>
      <c r="G12" s="240">
        <v>0</v>
      </c>
      <c r="H12" s="240">
        <v>0</v>
      </c>
      <c r="I12" s="238">
        <f t="shared" si="3"/>
        <v>0</v>
      </c>
      <c r="J12" s="240">
        <v>0</v>
      </c>
      <c r="K12" s="240">
        <v>0</v>
      </c>
    </row>
    <row r="13" spans="1:11" ht="12.75" customHeight="1" x14ac:dyDescent="0.35">
      <c r="A13" s="182" t="s">
        <v>873</v>
      </c>
      <c r="B13" s="173">
        <f t="shared" si="0"/>
        <v>0</v>
      </c>
      <c r="C13" s="125">
        <f t="shared" si="1"/>
        <v>0</v>
      </c>
      <c r="D13" s="240">
        <v>0</v>
      </c>
      <c r="E13" s="240">
        <v>0</v>
      </c>
      <c r="F13" s="238">
        <f t="shared" si="2"/>
        <v>0</v>
      </c>
      <c r="G13" s="240">
        <v>0</v>
      </c>
      <c r="H13" s="240">
        <v>0</v>
      </c>
      <c r="I13" s="238">
        <f t="shared" si="3"/>
        <v>0</v>
      </c>
      <c r="J13" s="240">
        <v>0</v>
      </c>
      <c r="K13" s="240">
        <v>0</v>
      </c>
    </row>
    <row r="14" spans="1:11" ht="12.75" customHeight="1" x14ac:dyDescent="0.35">
      <c r="A14" s="182" t="s">
        <v>874</v>
      </c>
      <c r="B14" s="173">
        <f t="shared" si="0"/>
        <v>1</v>
      </c>
      <c r="C14" s="125">
        <f t="shared" si="1"/>
        <v>1</v>
      </c>
      <c r="D14" s="240">
        <v>0</v>
      </c>
      <c r="E14" s="240">
        <v>1</v>
      </c>
      <c r="F14" s="238">
        <f t="shared" si="2"/>
        <v>0</v>
      </c>
      <c r="G14" s="240">
        <v>0</v>
      </c>
      <c r="H14" s="240">
        <v>0</v>
      </c>
      <c r="I14" s="238">
        <f t="shared" si="3"/>
        <v>0</v>
      </c>
      <c r="J14" s="240">
        <v>0</v>
      </c>
      <c r="K14" s="240">
        <v>0</v>
      </c>
    </row>
    <row r="15" spans="1:11" ht="12.75" customHeight="1" x14ac:dyDescent="0.35">
      <c r="A15" s="182" t="s">
        <v>875</v>
      </c>
      <c r="B15" s="173">
        <f t="shared" si="0"/>
        <v>0</v>
      </c>
      <c r="C15" s="125">
        <f t="shared" si="1"/>
        <v>0</v>
      </c>
      <c r="D15" s="240">
        <v>0</v>
      </c>
      <c r="E15" s="240">
        <v>0</v>
      </c>
      <c r="F15" s="238">
        <f t="shared" si="2"/>
        <v>0</v>
      </c>
      <c r="G15" s="240">
        <v>0</v>
      </c>
      <c r="H15" s="240">
        <v>0</v>
      </c>
      <c r="I15" s="238">
        <f t="shared" si="3"/>
        <v>0</v>
      </c>
      <c r="J15" s="240">
        <v>0</v>
      </c>
      <c r="K15" s="240">
        <v>0</v>
      </c>
    </row>
    <row r="16" spans="1:11" ht="12.75" customHeight="1" x14ac:dyDescent="0.35">
      <c r="A16" s="98" t="s">
        <v>876</v>
      </c>
      <c r="B16" s="216"/>
      <c r="C16" s="241"/>
      <c r="D16" s="241"/>
      <c r="E16" s="241"/>
      <c r="F16" s="241"/>
      <c r="G16" s="241"/>
      <c r="H16" s="241"/>
      <c r="I16" s="241"/>
      <c r="J16" s="241"/>
      <c r="K16" s="241"/>
    </row>
    <row r="17" spans="1:4" x14ac:dyDescent="0.35">
      <c r="A17" s="187"/>
      <c r="B17" s="242"/>
      <c r="C17" s="190"/>
      <c r="D17" s="190"/>
    </row>
    <row r="18" spans="1:4" x14ac:dyDescent="0.35">
      <c r="A18" s="190"/>
      <c r="B18" s="242"/>
      <c r="C18" s="190"/>
      <c r="D18" s="190"/>
    </row>
    <row r="19" spans="1:4" x14ac:dyDescent="0.35">
      <c r="A19" s="190"/>
      <c r="B19" s="242"/>
      <c r="C19" s="190"/>
      <c r="D19" s="190"/>
    </row>
    <row r="20" spans="1:4" x14ac:dyDescent="0.35">
      <c r="A20" s="190"/>
      <c r="B20" s="242"/>
      <c r="C20" s="190"/>
      <c r="D20" s="190"/>
    </row>
    <row r="21" spans="1:4" x14ac:dyDescent="0.35">
      <c r="A21" s="190"/>
      <c r="B21" s="242"/>
      <c r="C21" s="190"/>
      <c r="D21" s="190"/>
    </row>
    <row r="22" spans="1:4" x14ac:dyDescent="0.35">
      <c r="B22" s="243"/>
    </row>
    <row r="23" spans="1:4" x14ac:dyDescent="0.35">
      <c r="B23" s="243"/>
    </row>
    <row r="24" spans="1:4" x14ac:dyDescent="0.35">
      <c r="B24" s="243"/>
    </row>
    <row r="25" spans="1:4" x14ac:dyDescent="0.35">
      <c r="B25" s="243"/>
    </row>
    <row r="26" spans="1:4" x14ac:dyDescent="0.35">
      <c r="B26" s="243"/>
    </row>
    <row r="27" spans="1:4" x14ac:dyDescent="0.35">
      <c r="B27" s="243"/>
    </row>
    <row r="28" spans="1:4" x14ac:dyDescent="0.35">
      <c r="B28" s="243"/>
    </row>
    <row r="29" spans="1:4" x14ac:dyDescent="0.35">
      <c r="B29" s="243"/>
    </row>
    <row r="30" spans="1:4" x14ac:dyDescent="0.35">
      <c r="B30" s="243"/>
    </row>
    <row r="31" spans="1:4" x14ac:dyDescent="0.35">
      <c r="B31" s="243"/>
    </row>
    <row r="32" spans="1:4" x14ac:dyDescent="0.35">
      <c r="B32" s="243"/>
    </row>
    <row r="33" spans="2:2" x14ac:dyDescent="0.35">
      <c r="B33" s="243"/>
    </row>
    <row r="34" spans="2:2" x14ac:dyDescent="0.35">
      <c r="B34" s="243"/>
    </row>
    <row r="35" spans="2:2" x14ac:dyDescent="0.35">
      <c r="B35" s="243"/>
    </row>
    <row r="36" spans="2:2" x14ac:dyDescent="0.35">
      <c r="B36" s="243"/>
    </row>
    <row r="37" spans="2:2" x14ac:dyDescent="0.35">
      <c r="B37" s="243"/>
    </row>
    <row r="38" spans="2:2" x14ac:dyDescent="0.35">
      <c r="B38" s="243"/>
    </row>
  </sheetData>
  <mergeCells count="14">
    <mergeCell ref="C1:E2"/>
    <mergeCell ref="D8:E8"/>
    <mergeCell ref="G8:H8"/>
    <mergeCell ref="J8:K8"/>
    <mergeCell ref="A6:A9"/>
    <mergeCell ref="B6:B9"/>
    <mergeCell ref="C7:C9"/>
    <mergeCell ref="F7:F9"/>
    <mergeCell ref="I7:I9"/>
    <mergeCell ref="A5:K5"/>
    <mergeCell ref="C6:K6"/>
    <mergeCell ref="D7:E7"/>
    <mergeCell ref="G7:H7"/>
    <mergeCell ref="J7:K7"/>
  </mergeCells>
  <pageMargins left="0.98402777777777795" right="0.39374999999999999" top="0.59027777777777801" bottom="0.59027777777777801" header="0.51180555555555496" footer="0.51180555555555496"/>
  <pageSetup paperSize="9" firstPageNumber="0" orientation="landscape" useFirstPageNumber="1" horizontalDpi="300" verticalDpi="300"/>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R51"/>
  <sheetViews>
    <sheetView showGridLines="0" showRowColHeaders="0" zoomScale="85" zoomScaleNormal="85" workbookViewId="0">
      <selection activeCell="S37" sqref="S37"/>
    </sheetView>
  </sheetViews>
  <sheetFormatPr baseColWidth="10" defaultColWidth="10.69140625" defaultRowHeight="21" x14ac:dyDescent="0.35"/>
  <cols>
    <col min="1" max="1" width="23.765625" customWidth="1"/>
    <col min="2" max="2" width="9.15234375" customWidth="1"/>
    <col min="3" max="3" width="10.765625" customWidth="1"/>
    <col min="4" max="4" width="8.765625" customWidth="1"/>
    <col min="5" max="5" width="7.4609375" customWidth="1"/>
    <col min="6" max="6" width="5.07421875" customWidth="1"/>
  </cols>
  <sheetData>
    <row r="1" spans="1:18" x14ac:dyDescent="0.35">
      <c r="A1" s="1387" t="s">
        <v>778</v>
      </c>
      <c r="B1" s="1387"/>
      <c r="C1" s="11"/>
      <c r="D1" s="1300" t="s">
        <v>479</v>
      </c>
      <c r="E1" s="1300"/>
      <c r="F1" s="232"/>
      <c r="G1" s="232"/>
      <c r="H1" s="233"/>
      <c r="I1" s="11"/>
      <c r="J1" s="11"/>
      <c r="K1" s="11"/>
      <c r="L1" s="11"/>
      <c r="M1" s="11"/>
      <c r="N1" s="11"/>
      <c r="O1" s="11"/>
      <c r="P1" s="11"/>
      <c r="Q1" s="11"/>
      <c r="R1" s="11"/>
    </row>
    <row r="2" spans="1:18" x14ac:dyDescent="0.35">
      <c r="A2" s="220"/>
      <c r="B2" s="11"/>
      <c r="C2" s="11"/>
      <c r="D2" s="1300"/>
      <c r="E2" s="1300"/>
      <c r="F2" s="232"/>
      <c r="G2" s="232"/>
      <c r="H2" s="233"/>
      <c r="I2" s="11"/>
      <c r="J2" s="11"/>
      <c r="K2" s="11"/>
      <c r="L2" s="11"/>
      <c r="M2" s="11"/>
      <c r="N2" s="11"/>
      <c r="O2" s="11"/>
      <c r="P2" s="11"/>
      <c r="Q2" s="11"/>
      <c r="R2" s="11"/>
    </row>
    <row r="3" spans="1:18" x14ac:dyDescent="0.35">
      <c r="A3" s="221" t="s">
        <v>877</v>
      </c>
      <c r="B3" s="11"/>
      <c r="C3" s="11"/>
      <c r="D3" s="11"/>
      <c r="E3" s="11"/>
      <c r="F3" s="11"/>
      <c r="G3" s="11"/>
      <c r="H3" s="11"/>
      <c r="I3" s="11"/>
      <c r="J3" s="11"/>
      <c r="K3" s="11"/>
      <c r="L3" s="11"/>
      <c r="M3" s="11"/>
      <c r="N3" s="11"/>
      <c r="O3" s="11"/>
      <c r="P3" s="11"/>
      <c r="Q3" s="11"/>
      <c r="R3" s="11"/>
    </row>
    <row r="4" spans="1:18" ht="0.75" customHeight="1" x14ac:dyDescent="0.35">
      <c r="A4" s="11"/>
      <c r="B4" s="11"/>
      <c r="C4" s="11"/>
      <c r="D4" s="11"/>
      <c r="E4" s="11"/>
      <c r="F4" s="11"/>
      <c r="G4" s="11"/>
      <c r="H4" s="11"/>
      <c r="I4" s="11"/>
      <c r="J4" s="11"/>
      <c r="K4" s="11"/>
      <c r="L4" s="11"/>
      <c r="M4" s="11"/>
      <c r="N4" s="11"/>
      <c r="O4" s="11"/>
      <c r="P4" s="11"/>
      <c r="Q4" s="11"/>
      <c r="R4" s="11"/>
    </row>
    <row r="5" spans="1:18" ht="27.75" customHeight="1" x14ac:dyDescent="0.35">
      <c r="A5" s="1393" t="s">
        <v>878</v>
      </c>
      <c r="B5" s="1393"/>
      <c r="C5" s="1393"/>
      <c r="D5" s="11"/>
      <c r="E5" s="43"/>
      <c r="F5" s="43"/>
      <c r="G5" s="43"/>
      <c r="H5" s="11"/>
      <c r="I5" s="11"/>
      <c r="J5" s="11"/>
      <c r="K5" s="11"/>
      <c r="L5" s="11"/>
      <c r="M5" s="11"/>
      <c r="N5" s="11"/>
      <c r="O5" s="11"/>
      <c r="P5" s="11"/>
      <c r="Q5" s="11"/>
      <c r="R5" s="11"/>
    </row>
    <row r="6" spans="1:18" ht="18.75" customHeight="1" x14ac:dyDescent="0.35">
      <c r="A6" s="1421" t="s">
        <v>879</v>
      </c>
      <c r="B6" s="1421" t="s">
        <v>880</v>
      </c>
      <c r="C6" s="1421" t="s">
        <v>117</v>
      </c>
      <c r="D6" s="222"/>
      <c r="E6" s="222"/>
      <c r="F6" s="222"/>
      <c r="G6" s="222"/>
      <c r="H6" s="222"/>
      <c r="I6" s="11"/>
      <c r="J6" s="11"/>
      <c r="K6" s="11"/>
      <c r="L6" s="11"/>
      <c r="M6" s="11"/>
      <c r="N6" s="11"/>
      <c r="O6" s="11"/>
      <c r="P6" s="11"/>
      <c r="Q6" s="11"/>
      <c r="R6" s="11"/>
    </row>
    <row r="7" spans="1:18" ht="18.75" customHeight="1" x14ac:dyDescent="0.35">
      <c r="A7" s="1421"/>
      <c r="B7" s="1421"/>
      <c r="C7" s="1421"/>
      <c r="D7" s="222"/>
      <c r="E7" s="222"/>
      <c r="F7" s="222"/>
      <c r="G7" s="222"/>
      <c r="H7" s="222"/>
      <c r="I7" s="11"/>
      <c r="J7" s="11"/>
      <c r="K7" s="11"/>
      <c r="L7" s="11"/>
      <c r="M7" s="11"/>
      <c r="N7" s="11"/>
      <c r="O7" s="11"/>
      <c r="P7" s="11"/>
      <c r="Q7" s="11"/>
      <c r="R7" s="11"/>
    </row>
    <row r="8" spans="1:18" ht="14.25" customHeight="1" x14ac:dyDescent="0.35">
      <c r="A8" s="223" t="s">
        <v>158</v>
      </c>
      <c r="B8" s="224">
        <f>B9+B10</f>
        <v>9106</v>
      </c>
      <c r="C8" s="224">
        <f>C9+C10</f>
        <v>33146</v>
      </c>
      <c r="D8" s="222"/>
      <c r="E8" s="222"/>
      <c r="F8" s="222"/>
      <c r="G8" s="222"/>
      <c r="H8" s="222"/>
      <c r="I8" s="11"/>
      <c r="J8" s="11"/>
      <c r="K8" s="11"/>
      <c r="L8" s="11"/>
      <c r="M8" s="11"/>
      <c r="N8" s="11"/>
      <c r="O8" s="11"/>
      <c r="P8" s="11"/>
      <c r="Q8" s="11"/>
      <c r="R8" s="11"/>
    </row>
    <row r="9" spans="1:18" x14ac:dyDescent="0.35">
      <c r="A9" s="225" t="s">
        <v>451</v>
      </c>
      <c r="B9" s="226">
        <v>3418</v>
      </c>
      <c r="C9" s="226">
        <v>12403</v>
      </c>
      <c r="D9" s="222"/>
      <c r="E9" s="222"/>
      <c r="F9" s="222"/>
      <c r="G9" s="222"/>
      <c r="H9" s="222"/>
      <c r="I9" s="11"/>
      <c r="J9" s="11"/>
      <c r="K9" s="11"/>
      <c r="L9" s="11"/>
      <c r="M9" s="11"/>
      <c r="N9" s="11"/>
      <c r="O9" s="11"/>
      <c r="P9" s="11"/>
      <c r="Q9" s="11"/>
      <c r="R9" s="11"/>
    </row>
    <row r="10" spans="1:18" x14ac:dyDescent="0.35">
      <c r="A10" s="223" t="s">
        <v>71</v>
      </c>
      <c r="B10" s="224">
        <f>SUM(B11:B28)</f>
        <v>5688</v>
      </c>
      <c r="C10" s="224">
        <f>SUM(C11:C28)</f>
        <v>20743</v>
      </c>
      <c r="D10" s="222"/>
      <c r="E10" s="222"/>
      <c r="F10" s="222"/>
      <c r="G10" s="222"/>
      <c r="H10" s="222"/>
      <c r="I10" s="11"/>
      <c r="J10" s="11"/>
      <c r="K10" s="11"/>
      <c r="L10" s="11"/>
      <c r="M10" s="11"/>
      <c r="N10" s="11"/>
      <c r="O10" s="11"/>
      <c r="P10" s="11"/>
      <c r="Q10" s="11"/>
      <c r="R10" s="11"/>
    </row>
    <row r="11" spans="1:18" x14ac:dyDescent="0.35">
      <c r="A11" s="227" t="s">
        <v>72</v>
      </c>
      <c r="B11" s="228">
        <v>182</v>
      </c>
      <c r="C11" s="228">
        <v>854</v>
      </c>
      <c r="D11" s="222"/>
      <c r="E11" s="222"/>
      <c r="F11" s="222"/>
      <c r="G11" s="222"/>
      <c r="H11" s="222"/>
      <c r="I11" s="11"/>
      <c r="J11" s="11"/>
      <c r="K11" s="11"/>
      <c r="L11" s="11"/>
      <c r="M11" s="11"/>
      <c r="N11" s="11"/>
      <c r="O11" s="11"/>
      <c r="P11" s="11"/>
      <c r="Q11" s="11"/>
      <c r="R11" s="11"/>
    </row>
    <row r="12" spans="1:18" x14ac:dyDescent="0.35">
      <c r="A12" s="227" t="s">
        <v>73</v>
      </c>
      <c r="B12" s="228">
        <v>1120</v>
      </c>
      <c r="C12" s="228">
        <v>4059</v>
      </c>
      <c r="D12" s="222"/>
      <c r="E12" s="222"/>
      <c r="F12" s="222"/>
      <c r="G12" s="222"/>
      <c r="H12" s="222"/>
      <c r="I12" s="11"/>
      <c r="J12" s="11"/>
      <c r="K12" s="11"/>
      <c r="L12" s="11"/>
      <c r="M12" s="11"/>
      <c r="N12" s="11"/>
      <c r="O12" s="11"/>
      <c r="P12" s="11"/>
      <c r="Q12" s="11"/>
      <c r="R12" s="11"/>
    </row>
    <row r="13" spans="1:18" x14ac:dyDescent="0.35">
      <c r="A13" s="227" t="s">
        <v>74</v>
      </c>
      <c r="B13" s="228">
        <v>279</v>
      </c>
      <c r="C13" s="228">
        <v>1224</v>
      </c>
      <c r="D13" s="222"/>
      <c r="E13" s="222"/>
      <c r="F13" s="222"/>
      <c r="G13" s="222"/>
      <c r="H13" s="222"/>
      <c r="I13" s="11"/>
      <c r="J13" s="11"/>
      <c r="K13" s="11"/>
      <c r="L13" s="11"/>
      <c r="M13" s="11"/>
      <c r="N13" s="11"/>
      <c r="O13" s="11"/>
      <c r="P13" s="11"/>
      <c r="Q13" s="11"/>
      <c r="R13" s="11"/>
    </row>
    <row r="14" spans="1:18" x14ac:dyDescent="0.35">
      <c r="A14" s="227" t="s">
        <v>75</v>
      </c>
      <c r="B14" s="228">
        <v>402</v>
      </c>
      <c r="C14" s="228">
        <v>1374</v>
      </c>
      <c r="D14" s="222"/>
      <c r="E14" s="222"/>
      <c r="F14" s="222"/>
      <c r="G14" s="222"/>
      <c r="H14" s="222"/>
      <c r="I14" s="11"/>
      <c r="J14" s="11"/>
      <c r="K14" s="11"/>
      <c r="L14" s="11"/>
      <c r="M14" s="11"/>
      <c r="N14" s="11"/>
      <c r="O14" s="11"/>
      <c r="P14" s="11"/>
      <c r="Q14" s="11"/>
      <c r="R14" s="11"/>
    </row>
    <row r="15" spans="1:18" x14ac:dyDescent="0.35">
      <c r="A15" s="227" t="s">
        <v>76</v>
      </c>
      <c r="B15" s="228">
        <v>166</v>
      </c>
      <c r="C15" s="228">
        <v>527</v>
      </c>
      <c r="D15" s="222"/>
      <c r="E15" s="222"/>
      <c r="F15" s="222"/>
      <c r="G15" s="222"/>
      <c r="H15" s="222"/>
      <c r="I15" s="11"/>
      <c r="J15" s="11"/>
      <c r="K15" s="11"/>
      <c r="L15" s="11"/>
      <c r="M15" s="11"/>
      <c r="N15" s="11"/>
      <c r="O15" s="11"/>
      <c r="P15" s="11"/>
      <c r="Q15" s="11"/>
      <c r="R15" s="11"/>
    </row>
    <row r="16" spans="1:18" x14ac:dyDescent="0.35">
      <c r="A16" s="227" t="s">
        <v>77</v>
      </c>
      <c r="B16" s="228">
        <v>64</v>
      </c>
      <c r="C16" s="228">
        <v>212</v>
      </c>
      <c r="D16" s="222"/>
      <c r="E16" s="222"/>
      <c r="F16" s="222"/>
      <c r="G16" s="222"/>
      <c r="H16" s="222"/>
      <c r="I16" s="11"/>
      <c r="J16" s="11"/>
      <c r="K16" s="11"/>
      <c r="L16" s="11"/>
      <c r="M16" s="11"/>
      <c r="N16" s="11"/>
      <c r="O16" s="11"/>
      <c r="P16" s="11"/>
      <c r="Q16" s="11"/>
      <c r="R16" s="11"/>
    </row>
    <row r="17" spans="1:18" x14ac:dyDescent="0.35">
      <c r="A17" s="227" t="s">
        <v>78</v>
      </c>
      <c r="B17" s="228">
        <v>249</v>
      </c>
      <c r="C17" s="228">
        <v>912</v>
      </c>
      <c r="D17" s="222"/>
      <c r="E17" s="222"/>
      <c r="F17" s="222"/>
      <c r="G17" s="222"/>
      <c r="H17" s="222"/>
      <c r="I17" s="11"/>
      <c r="J17" s="11"/>
      <c r="K17" s="11"/>
      <c r="L17" s="11"/>
      <c r="M17" s="11"/>
      <c r="N17" s="11"/>
      <c r="O17" s="11"/>
      <c r="P17" s="11"/>
      <c r="Q17" s="11"/>
      <c r="R17" s="11"/>
    </row>
    <row r="18" spans="1:18" x14ac:dyDescent="0.35">
      <c r="A18" s="227" t="s">
        <v>79</v>
      </c>
      <c r="B18" s="228">
        <v>145</v>
      </c>
      <c r="C18" s="228">
        <v>498</v>
      </c>
      <c r="D18" s="222"/>
      <c r="E18" s="222"/>
      <c r="F18" s="222"/>
      <c r="G18" s="222"/>
      <c r="H18" s="222"/>
      <c r="I18" s="11"/>
      <c r="J18" s="11"/>
      <c r="K18" s="11"/>
      <c r="L18" s="11"/>
      <c r="M18" s="11"/>
      <c r="N18" s="11"/>
      <c r="O18" s="11"/>
      <c r="P18" s="11"/>
      <c r="Q18" s="11"/>
      <c r="R18" s="11"/>
    </row>
    <row r="19" spans="1:18" x14ac:dyDescent="0.35">
      <c r="A19" s="227" t="s">
        <v>80</v>
      </c>
      <c r="B19" s="228">
        <v>579</v>
      </c>
      <c r="C19" s="228">
        <v>1946</v>
      </c>
      <c r="D19" s="222"/>
      <c r="E19" s="222"/>
      <c r="F19" s="222"/>
      <c r="G19" s="222"/>
      <c r="H19" s="222"/>
      <c r="I19" s="11"/>
      <c r="J19" s="11"/>
      <c r="K19" s="11"/>
      <c r="L19" s="11"/>
      <c r="M19" s="11"/>
      <c r="N19" s="11"/>
      <c r="O19" s="11"/>
      <c r="P19" s="11"/>
      <c r="Q19" s="11"/>
      <c r="R19" s="11"/>
    </row>
    <row r="20" spans="1:18" x14ac:dyDescent="0.35">
      <c r="A20" s="227" t="s">
        <v>81</v>
      </c>
      <c r="B20" s="228">
        <v>393</v>
      </c>
      <c r="C20" s="228">
        <v>1507</v>
      </c>
      <c r="D20" s="222"/>
      <c r="E20" s="222"/>
      <c r="F20" s="222"/>
      <c r="G20" s="222"/>
      <c r="H20" s="222"/>
      <c r="I20" s="11"/>
      <c r="J20" s="11"/>
      <c r="K20" s="11"/>
      <c r="L20" s="11"/>
      <c r="M20" s="11"/>
      <c r="N20" s="11"/>
      <c r="O20" s="11"/>
      <c r="P20" s="11"/>
      <c r="Q20" s="11"/>
      <c r="R20" s="11"/>
    </row>
    <row r="21" spans="1:18" x14ac:dyDescent="0.35">
      <c r="A21" s="229" t="s">
        <v>82</v>
      </c>
      <c r="B21" s="228">
        <v>120</v>
      </c>
      <c r="C21" s="228">
        <v>346</v>
      </c>
      <c r="D21" s="222"/>
      <c r="E21" s="222"/>
      <c r="F21" s="222"/>
      <c r="G21" s="222"/>
      <c r="H21" s="222"/>
      <c r="I21" s="11"/>
      <c r="J21" s="11"/>
      <c r="K21" s="11"/>
      <c r="L21" s="11"/>
      <c r="M21" s="11"/>
      <c r="N21" s="11"/>
      <c r="O21" s="11"/>
      <c r="P21" s="11"/>
      <c r="Q21" s="11"/>
      <c r="R21" s="11"/>
    </row>
    <row r="22" spans="1:18" x14ac:dyDescent="0.35">
      <c r="A22" s="227" t="s">
        <v>83</v>
      </c>
      <c r="B22" s="228">
        <v>402</v>
      </c>
      <c r="C22" s="228">
        <v>1621</v>
      </c>
      <c r="D22" s="222"/>
      <c r="E22" s="222"/>
      <c r="F22" s="222"/>
      <c r="G22" s="222"/>
      <c r="H22" s="222"/>
      <c r="I22" s="11"/>
      <c r="J22" s="11"/>
      <c r="K22" s="11"/>
      <c r="L22" s="11"/>
      <c r="M22" s="11"/>
      <c r="N22" s="11"/>
      <c r="O22" s="11"/>
      <c r="P22" s="11"/>
      <c r="Q22" s="11"/>
      <c r="R22" s="11"/>
    </row>
    <row r="23" spans="1:18" x14ac:dyDescent="0.35">
      <c r="A23" s="227" t="s">
        <v>84</v>
      </c>
      <c r="B23" s="228">
        <v>238</v>
      </c>
      <c r="C23" s="228">
        <v>808</v>
      </c>
      <c r="D23" s="222"/>
      <c r="E23" s="222"/>
      <c r="F23" s="222"/>
      <c r="G23" s="222"/>
      <c r="H23" s="222"/>
      <c r="I23" s="11"/>
      <c r="J23" s="11"/>
      <c r="K23" s="11"/>
      <c r="L23" s="11"/>
      <c r="M23" s="11"/>
      <c r="N23" s="11"/>
      <c r="O23" s="11"/>
      <c r="P23" s="11"/>
      <c r="Q23" s="11"/>
      <c r="R23" s="11"/>
    </row>
    <row r="24" spans="1:18" x14ac:dyDescent="0.35">
      <c r="A24" s="227" t="s">
        <v>85</v>
      </c>
      <c r="B24" s="228">
        <v>538</v>
      </c>
      <c r="C24" s="228">
        <v>1916</v>
      </c>
      <c r="D24" s="222"/>
      <c r="E24" s="222"/>
      <c r="F24" s="222"/>
      <c r="G24" s="222"/>
      <c r="H24" s="222"/>
      <c r="I24" s="11"/>
      <c r="J24" s="11"/>
      <c r="K24" s="11"/>
      <c r="L24" s="11"/>
      <c r="M24" s="11"/>
      <c r="N24" s="11"/>
      <c r="O24" s="11"/>
      <c r="P24" s="11"/>
      <c r="Q24" s="11"/>
      <c r="R24" s="11"/>
    </row>
    <row r="25" spans="1:18" x14ac:dyDescent="0.35">
      <c r="A25" s="227" t="s">
        <v>86</v>
      </c>
      <c r="B25" s="228">
        <v>229</v>
      </c>
      <c r="C25" s="228">
        <v>667</v>
      </c>
      <c r="D25" s="222"/>
      <c r="E25" s="222"/>
      <c r="F25" s="222"/>
      <c r="G25" s="222"/>
      <c r="H25" s="222"/>
      <c r="I25" s="11"/>
      <c r="J25" s="11"/>
      <c r="K25" s="11"/>
      <c r="L25" s="11"/>
      <c r="M25" s="11"/>
      <c r="N25" s="11"/>
      <c r="O25" s="11"/>
      <c r="P25" s="11"/>
      <c r="Q25" s="11"/>
      <c r="R25" s="11"/>
    </row>
    <row r="26" spans="1:18" x14ac:dyDescent="0.35">
      <c r="A26" s="227" t="s">
        <v>87</v>
      </c>
      <c r="B26" s="228">
        <v>165</v>
      </c>
      <c r="C26" s="228">
        <v>604</v>
      </c>
      <c r="D26" s="222"/>
      <c r="E26" s="222"/>
      <c r="F26" s="222"/>
      <c r="G26" s="222"/>
      <c r="H26" s="222"/>
      <c r="I26" s="11"/>
      <c r="J26" s="11"/>
      <c r="K26" s="11"/>
      <c r="L26" s="11"/>
      <c r="M26" s="11"/>
      <c r="N26" s="11"/>
      <c r="O26" s="11"/>
      <c r="P26" s="11"/>
      <c r="Q26" s="11"/>
      <c r="R26" s="11"/>
    </row>
    <row r="27" spans="1:18" x14ac:dyDescent="0.35">
      <c r="A27" s="227" t="s">
        <v>88</v>
      </c>
      <c r="B27" s="228">
        <v>243</v>
      </c>
      <c r="C27" s="228">
        <v>1050</v>
      </c>
      <c r="D27" s="222"/>
      <c r="E27" s="222"/>
      <c r="F27" s="222"/>
      <c r="G27" s="222"/>
      <c r="H27" s="222"/>
      <c r="I27" s="11"/>
      <c r="J27" s="11"/>
      <c r="K27" s="11"/>
      <c r="L27" s="11"/>
      <c r="M27" s="11"/>
      <c r="N27" s="11"/>
      <c r="O27" s="11"/>
      <c r="P27" s="11"/>
      <c r="Q27" s="11"/>
      <c r="R27" s="11"/>
    </row>
    <row r="28" spans="1:18" x14ac:dyDescent="0.35">
      <c r="A28" s="227" t="s">
        <v>89</v>
      </c>
      <c r="B28" s="228">
        <v>174</v>
      </c>
      <c r="C28" s="228">
        <v>618</v>
      </c>
      <c r="D28" s="222"/>
      <c r="E28" s="222"/>
      <c r="F28" s="222"/>
      <c r="G28" s="222"/>
      <c r="H28" s="222"/>
      <c r="I28" s="11"/>
      <c r="J28" s="11"/>
      <c r="K28" s="11"/>
      <c r="L28" s="11"/>
      <c r="M28" s="11"/>
      <c r="N28" s="11"/>
      <c r="O28" s="11"/>
      <c r="P28" s="11"/>
      <c r="Q28" s="11"/>
      <c r="R28" s="11"/>
    </row>
    <row r="29" spans="1:18" x14ac:dyDescent="0.35">
      <c r="A29" s="230" t="s">
        <v>786</v>
      </c>
      <c r="B29" s="230"/>
      <c r="C29" s="231"/>
      <c r="D29" s="230"/>
      <c r="E29" s="11"/>
      <c r="F29" s="11"/>
      <c r="G29" s="11"/>
      <c r="H29" s="11"/>
      <c r="I29" s="11"/>
      <c r="J29" s="11"/>
      <c r="K29" s="11"/>
      <c r="L29" s="11"/>
      <c r="M29" s="11"/>
      <c r="N29" s="11"/>
      <c r="O29" s="11"/>
      <c r="P29" s="11"/>
      <c r="Q29" s="11"/>
      <c r="R29" s="11"/>
    </row>
    <row r="30" spans="1:18" x14ac:dyDescent="0.35">
      <c r="A30" s="230"/>
      <c r="B30" s="230"/>
      <c r="C30" s="230"/>
      <c r="D30" s="230"/>
      <c r="E30" s="11"/>
      <c r="F30" s="11"/>
      <c r="G30" s="11"/>
      <c r="H30" s="11"/>
      <c r="I30" s="11"/>
      <c r="J30" s="11"/>
      <c r="K30" s="11"/>
      <c r="L30" s="11"/>
      <c r="M30" s="11"/>
      <c r="N30" s="11"/>
      <c r="O30" s="11"/>
      <c r="P30" s="11"/>
      <c r="Q30" s="11"/>
      <c r="R30" s="11"/>
    </row>
    <row r="31" spans="1:18" x14ac:dyDescent="0.35">
      <c r="A31" s="230"/>
      <c r="B31" s="230"/>
      <c r="C31" s="230"/>
      <c r="D31" s="230"/>
      <c r="E31" s="11"/>
      <c r="F31" s="11"/>
      <c r="G31" s="11"/>
      <c r="H31" s="11"/>
      <c r="I31" s="11"/>
      <c r="J31" s="11"/>
      <c r="K31" s="11"/>
      <c r="L31" s="11"/>
      <c r="M31" s="11"/>
      <c r="N31" s="11"/>
      <c r="O31" s="11"/>
      <c r="P31" s="11"/>
      <c r="Q31" s="11"/>
      <c r="R31" s="11"/>
    </row>
    <row r="32" spans="1:18" x14ac:dyDescent="0.35">
      <c r="A32" s="230"/>
      <c r="B32" s="230"/>
      <c r="C32" s="230"/>
      <c r="D32" s="230"/>
      <c r="E32" s="11"/>
      <c r="F32" s="11"/>
      <c r="G32" s="11"/>
      <c r="H32" s="11"/>
      <c r="I32" s="11"/>
      <c r="J32" s="11"/>
      <c r="K32" s="11"/>
      <c r="L32" s="11"/>
      <c r="M32" s="11"/>
      <c r="N32" s="11"/>
      <c r="O32" s="11"/>
      <c r="P32" s="11"/>
      <c r="Q32" s="11"/>
      <c r="R32" s="11"/>
    </row>
    <row r="33" spans="1:18" x14ac:dyDescent="0.35">
      <c r="A33" s="230"/>
      <c r="B33" s="230"/>
      <c r="C33" s="230"/>
      <c r="D33" s="230"/>
      <c r="E33" s="11"/>
      <c r="F33" s="11"/>
      <c r="G33" s="11"/>
      <c r="H33" s="11"/>
      <c r="I33" s="11"/>
      <c r="J33" s="11"/>
      <c r="K33" s="11"/>
      <c r="L33" s="11"/>
      <c r="M33" s="11"/>
      <c r="N33" s="11"/>
      <c r="O33" s="11"/>
      <c r="P33" s="11"/>
      <c r="Q33" s="11"/>
      <c r="R33" s="11"/>
    </row>
    <row r="34" spans="1:18" x14ac:dyDescent="0.35">
      <c r="A34" s="230"/>
      <c r="B34" s="230"/>
      <c r="C34" s="230"/>
      <c r="D34" s="230"/>
      <c r="E34" s="11"/>
      <c r="F34" s="11"/>
      <c r="G34" s="11"/>
      <c r="H34" s="11"/>
      <c r="I34" s="11"/>
      <c r="J34" s="11"/>
      <c r="K34" s="11"/>
      <c r="L34" s="11"/>
      <c r="M34" s="11"/>
      <c r="N34" s="11"/>
      <c r="O34" s="11"/>
      <c r="P34" s="11"/>
      <c r="Q34" s="11"/>
      <c r="R34" s="11"/>
    </row>
    <row r="35" spans="1:18" x14ac:dyDescent="0.35">
      <c r="A35" s="230"/>
      <c r="B35" s="230"/>
      <c r="C35" s="230"/>
      <c r="D35" s="230"/>
      <c r="E35" s="11"/>
      <c r="F35" s="11"/>
      <c r="G35" s="11"/>
      <c r="H35" s="11"/>
      <c r="I35" s="11"/>
      <c r="J35" s="11"/>
      <c r="K35" s="11"/>
      <c r="L35" s="11"/>
      <c r="M35" s="11"/>
      <c r="N35" s="11"/>
      <c r="O35" s="11"/>
      <c r="P35" s="11"/>
      <c r="Q35" s="11"/>
      <c r="R35" s="11"/>
    </row>
    <row r="36" spans="1:18" x14ac:dyDescent="0.35">
      <c r="A36" s="230"/>
      <c r="B36" s="230"/>
      <c r="C36" s="230"/>
      <c r="D36" s="230"/>
      <c r="E36" s="11"/>
      <c r="F36" s="11"/>
      <c r="G36" s="11"/>
      <c r="H36" s="11"/>
      <c r="I36" s="11"/>
      <c r="J36" s="11"/>
      <c r="K36" s="11"/>
      <c r="L36" s="11"/>
      <c r="M36" s="11"/>
      <c r="N36" s="11"/>
      <c r="O36" s="11"/>
      <c r="P36" s="11"/>
      <c r="Q36" s="11"/>
      <c r="R36" s="11"/>
    </row>
    <row r="37" spans="1:18" x14ac:dyDescent="0.35">
      <c r="A37" s="230"/>
      <c r="B37" s="230"/>
      <c r="C37" s="230"/>
      <c r="D37" s="230"/>
      <c r="E37" s="11"/>
      <c r="F37" s="11"/>
      <c r="G37" s="11"/>
      <c r="H37" s="11"/>
      <c r="I37" s="11"/>
      <c r="J37" s="11"/>
      <c r="K37" s="11"/>
      <c r="L37" s="11"/>
      <c r="M37" s="11"/>
      <c r="N37" s="11"/>
      <c r="O37" s="11"/>
      <c r="P37" s="11"/>
      <c r="Q37" s="11"/>
      <c r="R37" s="11"/>
    </row>
    <row r="38" spans="1:18" x14ac:dyDescent="0.35">
      <c r="A38" s="230"/>
      <c r="B38" s="230"/>
      <c r="C38" s="230"/>
      <c r="D38" s="230"/>
      <c r="E38" s="11"/>
      <c r="F38" s="11"/>
      <c r="G38" s="11"/>
      <c r="H38" s="11"/>
      <c r="I38" s="11"/>
      <c r="J38" s="11"/>
      <c r="K38" s="11"/>
      <c r="L38" s="11"/>
      <c r="M38" s="11"/>
      <c r="N38" s="11"/>
      <c r="O38" s="11"/>
      <c r="P38" s="11"/>
      <c r="Q38" s="11"/>
      <c r="R38" s="11"/>
    </row>
    <row r="39" spans="1:18" x14ac:dyDescent="0.35">
      <c r="A39" s="230"/>
      <c r="B39" s="230"/>
      <c r="C39" s="230"/>
      <c r="D39" s="230"/>
      <c r="E39" s="11"/>
      <c r="F39" s="11"/>
      <c r="G39" s="11"/>
      <c r="H39" s="11"/>
      <c r="I39" s="11"/>
      <c r="J39" s="11"/>
      <c r="K39" s="11"/>
      <c r="L39" s="11"/>
      <c r="M39" s="11"/>
      <c r="N39" s="11"/>
      <c r="O39" s="11"/>
      <c r="P39" s="11"/>
      <c r="Q39" s="11"/>
      <c r="R39" s="11"/>
    </row>
    <row r="40" spans="1:18" x14ac:dyDescent="0.35">
      <c r="A40" s="230"/>
      <c r="B40" s="230"/>
      <c r="C40" s="230"/>
      <c r="D40" s="230"/>
      <c r="E40" s="11"/>
      <c r="F40" s="11"/>
      <c r="G40" s="11"/>
      <c r="H40" s="11"/>
      <c r="I40" s="11"/>
      <c r="J40" s="11"/>
      <c r="K40" s="11"/>
      <c r="L40" s="11"/>
      <c r="M40" s="11"/>
      <c r="N40" s="11"/>
      <c r="O40" s="11"/>
      <c r="P40" s="11"/>
      <c r="Q40" s="11"/>
      <c r="R40" s="11"/>
    </row>
    <row r="41" spans="1:18" x14ac:dyDescent="0.35">
      <c r="A41" s="230"/>
      <c r="B41" s="230"/>
      <c r="C41" s="230"/>
      <c r="D41" s="230"/>
      <c r="E41" s="11"/>
      <c r="F41" s="11"/>
      <c r="G41" s="11"/>
      <c r="H41" s="11"/>
      <c r="I41" s="11"/>
      <c r="J41" s="11"/>
      <c r="K41" s="11"/>
      <c r="L41" s="11"/>
      <c r="M41" s="11"/>
      <c r="N41" s="11"/>
      <c r="O41" s="11"/>
      <c r="P41" s="11"/>
      <c r="Q41" s="11"/>
      <c r="R41" s="11"/>
    </row>
    <row r="42" spans="1:18" x14ac:dyDescent="0.35">
      <c r="A42" s="11"/>
      <c r="B42" s="11"/>
      <c r="C42" s="11"/>
      <c r="D42" s="11"/>
      <c r="E42" s="11"/>
      <c r="F42" s="11"/>
      <c r="G42" s="11"/>
      <c r="H42" s="11"/>
      <c r="I42" s="11"/>
      <c r="J42" s="11"/>
      <c r="K42" s="11"/>
      <c r="L42" s="11"/>
      <c r="M42" s="11"/>
      <c r="N42" s="11"/>
      <c r="O42" s="11"/>
      <c r="P42" s="11"/>
      <c r="Q42" s="11"/>
      <c r="R42" s="11"/>
    </row>
    <row r="43" spans="1:18" x14ac:dyDescent="0.35">
      <c r="A43" s="11"/>
      <c r="B43" s="11"/>
      <c r="C43" s="11"/>
      <c r="D43" s="11"/>
      <c r="E43" s="11"/>
      <c r="F43" s="11"/>
      <c r="G43" s="11"/>
      <c r="H43" s="11"/>
      <c r="I43" s="11"/>
      <c r="J43" s="11"/>
      <c r="K43" s="11"/>
      <c r="L43" s="11"/>
      <c r="M43" s="11"/>
      <c r="N43" s="11"/>
      <c r="O43" s="11"/>
      <c r="P43" s="11"/>
      <c r="Q43" s="11"/>
      <c r="R43" s="11"/>
    </row>
    <row r="44" spans="1:18" x14ac:dyDescent="0.35">
      <c r="A44" s="11"/>
      <c r="B44" s="11"/>
      <c r="C44" s="11"/>
      <c r="D44" s="11"/>
      <c r="E44" s="11"/>
      <c r="F44" s="11"/>
      <c r="G44" s="11"/>
      <c r="H44" s="11"/>
      <c r="I44" s="11"/>
      <c r="J44" s="11"/>
      <c r="K44" s="11"/>
      <c r="L44" s="11"/>
      <c r="M44" s="11"/>
      <c r="N44" s="11"/>
      <c r="O44" s="11"/>
      <c r="P44" s="11"/>
      <c r="Q44" s="11"/>
      <c r="R44" s="11"/>
    </row>
    <row r="45" spans="1:18" x14ac:dyDescent="0.35">
      <c r="A45" s="11"/>
      <c r="B45" s="11"/>
      <c r="C45" s="11"/>
      <c r="D45" s="11"/>
      <c r="E45" s="11"/>
      <c r="F45" s="11"/>
      <c r="G45" s="11"/>
      <c r="H45" s="11"/>
      <c r="I45" s="11"/>
      <c r="J45" s="11"/>
      <c r="K45" s="11"/>
      <c r="L45" s="11"/>
      <c r="M45" s="11"/>
      <c r="N45" s="11"/>
      <c r="O45" s="11"/>
      <c r="P45" s="11"/>
      <c r="Q45" s="11"/>
      <c r="R45" s="11"/>
    </row>
    <row r="46" spans="1:18" x14ac:dyDescent="0.35">
      <c r="A46" s="11"/>
      <c r="B46" s="11"/>
      <c r="C46" s="11"/>
      <c r="D46" s="11"/>
      <c r="E46" s="11"/>
      <c r="F46" s="11"/>
      <c r="G46" s="11"/>
      <c r="H46" s="11"/>
      <c r="I46" s="11"/>
      <c r="J46" s="11"/>
      <c r="K46" s="11"/>
      <c r="L46" s="11"/>
      <c r="M46" s="11"/>
      <c r="N46" s="11"/>
      <c r="O46" s="11"/>
      <c r="P46" s="11"/>
      <c r="Q46" s="11"/>
      <c r="R46" s="11"/>
    </row>
    <row r="47" spans="1:18" x14ac:dyDescent="0.35">
      <c r="A47" s="11"/>
      <c r="B47" s="11"/>
      <c r="C47" s="11"/>
      <c r="D47" s="11"/>
      <c r="E47" s="11"/>
      <c r="F47" s="11"/>
      <c r="G47" s="11"/>
      <c r="H47" s="11"/>
      <c r="I47" s="11"/>
      <c r="J47" s="11"/>
      <c r="K47" s="11"/>
      <c r="L47" s="11"/>
      <c r="M47" s="11"/>
      <c r="N47" s="11"/>
      <c r="O47" s="11"/>
      <c r="P47" s="11"/>
      <c r="Q47" s="11"/>
      <c r="R47" s="11"/>
    </row>
    <row r="48" spans="1:18" x14ac:dyDescent="0.35">
      <c r="A48" s="11"/>
      <c r="B48" s="11"/>
      <c r="C48" s="11"/>
      <c r="D48" s="11"/>
      <c r="E48" s="11"/>
      <c r="F48" s="11"/>
      <c r="G48" s="11"/>
      <c r="H48" s="11"/>
      <c r="I48" s="11"/>
      <c r="J48" s="11"/>
      <c r="K48" s="11"/>
      <c r="L48" s="11"/>
      <c r="M48" s="11"/>
      <c r="N48" s="11"/>
      <c r="O48" s="11"/>
      <c r="P48" s="11"/>
      <c r="Q48" s="11"/>
      <c r="R48" s="11"/>
    </row>
    <row r="49" spans="1:18" x14ac:dyDescent="0.35">
      <c r="A49" s="11"/>
      <c r="B49" s="11"/>
      <c r="C49" s="11"/>
      <c r="D49" s="11"/>
      <c r="E49" s="11"/>
      <c r="F49" s="11"/>
      <c r="G49" s="11"/>
      <c r="H49" s="11"/>
      <c r="I49" s="11"/>
      <c r="J49" s="11"/>
      <c r="K49" s="11"/>
      <c r="L49" s="11"/>
      <c r="M49" s="11"/>
      <c r="N49" s="11"/>
      <c r="O49" s="11"/>
      <c r="P49" s="11"/>
      <c r="Q49" s="11"/>
      <c r="R49" s="11"/>
    </row>
    <row r="50" spans="1:18" x14ac:dyDescent="0.35">
      <c r="A50" s="11"/>
      <c r="B50" s="11"/>
      <c r="C50" s="11"/>
      <c r="D50" s="11"/>
      <c r="E50" s="11"/>
      <c r="F50" s="11"/>
      <c r="G50" s="11"/>
      <c r="H50" s="11"/>
      <c r="I50" s="11"/>
      <c r="J50" s="11"/>
      <c r="K50" s="11"/>
      <c r="L50" s="11"/>
      <c r="M50" s="11"/>
      <c r="N50" s="11"/>
      <c r="O50" s="11"/>
      <c r="P50" s="11"/>
      <c r="Q50" s="11"/>
      <c r="R50" s="11"/>
    </row>
    <row r="51" spans="1:18" x14ac:dyDescent="0.35">
      <c r="A51" s="11"/>
      <c r="B51" s="11"/>
      <c r="C51" s="11"/>
      <c r="D51" s="11"/>
      <c r="E51" s="11"/>
      <c r="F51" s="11"/>
      <c r="G51" s="11"/>
      <c r="H51" s="11"/>
      <c r="I51" s="11"/>
      <c r="J51" s="11"/>
      <c r="K51" s="11"/>
      <c r="L51" s="11"/>
      <c r="M51" s="11"/>
      <c r="N51" s="11"/>
      <c r="O51" s="11"/>
      <c r="P51" s="11"/>
      <c r="Q51" s="11"/>
      <c r="R51" s="11"/>
    </row>
  </sheetData>
  <mergeCells count="6">
    <mergeCell ref="D1:E2"/>
    <mergeCell ref="A1:B1"/>
    <mergeCell ref="A5:C5"/>
    <mergeCell ref="A6:A7"/>
    <mergeCell ref="B6:B7"/>
    <mergeCell ref="C6:C7"/>
  </mergeCells>
  <pageMargins left="0.7" right="0.7" top="0.75" bottom="0.75" header="0.51180555555555496" footer="0.51180555555555496"/>
  <pageSetup paperSize="9" firstPageNumber="0" orientation="portrait" useFirstPageNumber="1" horizontalDpi="300" verticalDpi="300"/>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pageSetUpPr fitToPage="1"/>
  </sheetPr>
  <dimension ref="A5:H146"/>
  <sheetViews>
    <sheetView showGridLines="0" showRowColHeaders="0" zoomScaleNormal="100" workbookViewId="0">
      <selection activeCell="A23" sqref="A23"/>
    </sheetView>
  </sheetViews>
  <sheetFormatPr baseColWidth="10" defaultColWidth="10.69140625" defaultRowHeight="21" x14ac:dyDescent="0.35"/>
  <cols>
    <col min="1" max="1" width="12.765625" style="626" customWidth="1"/>
    <col min="2" max="16384" width="10.69140625" style="626"/>
  </cols>
  <sheetData>
    <row r="5" spans="1:3" ht="22.5" customHeight="1" x14ac:dyDescent="0.35"/>
    <row r="6" spans="1:3" ht="22.5" customHeight="1" x14ac:dyDescent="0.35"/>
    <row r="7" spans="1:3" ht="22.5" customHeight="1" x14ac:dyDescent="0.35"/>
    <row r="8" spans="1:3" ht="22.5" customHeight="1" x14ac:dyDescent="0.35"/>
    <row r="9" spans="1:3" ht="22.5" customHeight="1" x14ac:dyDescent="0.35">
      <c r="C9" s="1039"/>
    </row>
    <row r="10" spans="1:3" ht="22.5" customHeight="1" x14ac:dyDescent="0.35">
      <c r="C10" s="1039"/>
    </row>
    <row r="11" spans="1:3" ht="22.5" customHeight="1" x14ac:dyDescent="0.35">
      <c r="C11" s="1039"/>
    </row>
    <row r="12" spans="1:3" ht="22.5" customHeight="1" x14ac:dyDescent="0.35">
      <c r="A12" s="1068" t="s">
        <v>881</v>
      </c>
      <c r="B12" s="1055" t="s">
        <v>2434</v>
      </c>
    </row>
    <row r="13" spans="1:3" ht="22.5" customHeight="1" x14ac:dyDescent="0.35">
      <c r="A13" s="1068" t="s">
        <v>882</v>
      </c>
      <c r="B13" s="1055" t="s">
        <v>2435</v>
      </c>
    </row>
    <row r="14" spans="1:3" ht="22.5" customHeight="1" x14ac:dyDescent="0.35">
      <c r="A14" s="1069"/>
    </row>
    <row r="16" spans="1:3" ht="22.5" customHeight="1" x14ac:dyDescent="0.35">
      <c r="A16" s="1068" t="s">
        <v>883</v>
      </c>
      <c r="B16" s="1055" t="s">
        <v>2436</v>
      </c>
    </row>
    <row r="17" spans="1:8" ht="22.5" customHeight="1" x14ac:dyDescent="0.35">
      <c r="A17" s="1068" t="s">
        <v>884</v>
      </c>
      <c r="B17" s="1055" t="s">
        <v>2437</v>
      </c>
    </row>
    <row r="18" spans="1:8" ht="22.5" customHeight="1" x14ac:dyDescent="0.35">
      <c r="A18" s="1068" t="s">
        <v>885</v>
      </c>
      <c r="B18" s="1055" t="s">
        <v>2438</v>
      </c>
      <c r="H18" s="1038"/>
    </row>
    <row r="19" spans="1:8" ht="22.5" customHeight="1" x14ac:dyDescent="0.35">
      <c r="A19" s="1068" t="s">
        <v>886</v>
      </c>
      <c r="B19" s="1055" t="s">
        <v>2439</v>
      </c>
    </row>
    <row r="20" spans="1:8" ht="20.25" customHeight="1" x14ac:dyDescent="0.35">
      <c r="A20" s="1068" t="s">
        <v>887</v>
      </c>
      <c r="B20" s="1043" t="s">
        <v>2440</v>
      </c>
    </row>
    <row r="21" spans="1:8" ht="22.5" customHeight="1" x14ac:dyDescent="0.35">
      <c r="A21" s="1068" t="s">
        <v>888</v>
      </c>
      <c r="B21" s="1055" t="s">
        <v>2441</v>
      </c>
    </row>
    <row r="22" spans="1:8" ht="22.5" customHeight="1" x14ac:dyDescent="0.35">
      <c r="A22" s="1068" t="s">
        <v>889</v>
      </c>
      <c r="B22" s="1055" t="s">
        <v>2442</v>
      </c>
    </row>
    <row r="23" spans="1:8" ht="22.5" customHeight="1" x14ac:dyDescent="0.35">
      <c r="A23" s="1068" t="s">
        <v>890</v>
      </c>
      <c r="B23" s="1055" t="s">
        <v>2443</v>
      </c>
    </row>
    <row r="24" spans="1:8" ht="22.5" customHeight="1" x14ac:dyDescent="0.35">
      <c r="A24" s="1069"/>
    </row>
    <row r="25" spans="1:8" ht="22.5" customHeight="1" x14ac:dyDescent="0.35">
      <c r="A25" s="1068" t="s">
        <v>891</v>
      </c>
      <c r="B25" s="1055" t="s">
        <v>2444</v>
      </c>
    </row>
    <row r="26" spans="1:8" ht="22.5" customHeight="1" x14ac:dyDescent="0.35">
      <c r="A26" s="1068"/>
      <c r="B26" s="1055"/>
    </row>
    <row r="27" spans="1:8" ht="22.5" customHeight="1" x14ac:dyDescent="0.35"/>
    <row r="28" spans="1:8" ht="22.5" customHeight="1" x14ac:dyDescent="0.35">
      <c r="B28" s="1059"/>
    </row>
    <row r="29" spans="1:8" ht="22.5" customHeight="1" x14ac:dyDescent="0.35"/>
    <row r="30" spans="1:8" ht="22.5" customHeight="1" x14ac:dyDescent="0.35"/>
    <row r="31" spans="1:8" ht="22.5" customHeight="1" x14ac:dyDescent="0.35"/>
    <row r="32" spans="1:8" ht="22.5" customHeight="1" x14ac:dyDescent="0.35"/>
    <row r="33" ht="22.5" customHeight="1" x14ac:dyDescent="0.35"/>
    <row r="34" ht="22.5" customHeight="1" x14ac:dyDescent="0.35"/>
    <row r="35" ht="22.5" customHeight="1" x14ac:dyDescent="0.35"/>
    <row r="36" ht="22.5" customHeight="1" x14ac:dyDescent="0.35"/>
    <row r="37" ht="22.5" customHeight="1" x14ac:dyDescent="0.35"/>
    <row r="38" ht="22.5" customHeight="1" x14ac:dyDescent="0.35"/>
    <row r="39" ht="22.5" customHeight="1" x14ac:dyDescent="0.35"/>
    <row r="40" ht="22.5" customHeight="1" x14ac:dyDescent="0.35"/>
    <row r="41" ht="22.5" customHeight="1" x14ac:dyDescent="0.35"/>
    <row r="42" ht="22.5" customHeight="1" x14ac:dyDescent="0.35"/>
    <row r="43" ht="22.5" customHeight="1" x14ac:dyDescent="0.35"/>
    <row r="44" ht="22.5" customHeight="1" x14ac:dyDescent="0.35"/>
    <row r="45" ht="22.5" customHeight="1" x14ac:dyDescent="0.35"/>
    <row r="46" ht="22.5" customHeight="1" x14ac:dyDescent="0.35"/>
    <row r="47" ht="22.5" customHeight="1" x14ac:dyDescent="0.35"/>
    <row r="48" ht="22.5" customHeight="1" x14ac:dyDescent="0.35"/>
    <row r="49" ht="22.5" customHeight="1" x14ac:dyDescent="0.35"/>
    <row r="50" ht="22.5" customHeight="1" x14ac:dyDescent="0.35"/>
    <row r="51" ht="22.5" customHeight="1" x14ac:dyDescent="0.35"/>
    <row r="52" ht="22.5" customHeight="1" x14ac:dyDescent="0.35"/>
    <row r="53" ht="22.5" customHeight="1" x14ac:dyDescent="0.35"/>
    <row r="54" ht="22.5" customHeight="1" x14ac:dyDescent="0.35"/>
    <row r="55" ht="22.5" customHeight="1" x14ac:dyDescent="0.35"/>
    <row r="56" ht="22.5" customHeight="1" x14ac:dyDescent="0.35"/>
    <row r="57" ht="22.5" customHeight="1" x14ac:dyDescent="0.35"/>
    <row r="58" ht="22.5" customHeight="1" x14ac:dyDescent="0.35"/>
    <row r="59" ht="22.5" customHeight="1" x14ac:dyDescent="0.35"/>
    <row r="60" ht="22.5" customHeight="1" x14ac:dyDescent="0.35"/>
    <row r="61" ht="22.5" customHeight="1" x14ac:dyDescent="0.35"/>
    <row r="62" ht="22.5" customHeight="1" x14ac:dyDescent="0.35"/>
    <row r="63" ht="22.5" customHeight="1" x14ac:dyDescent="0.35"/>
    <row r="64" ht="22.5" customHeight="1" x14ac:dyDescent="0.35"/>
    <row r="65" spans="1:1" ht="22.5" customHeight="1" x14ac:dyDescent="0.35"/>
    <row r="66" spans="1:1" ht="22.5" customHeight="1" x14ac:dyDescent="0.35">
      <c r="A66" s="1070" t="str">
        <f t="shared" ref="A66:A77" si="0">MID(B54,1,20)</f>
        <v/>
      </c>
    </row>
    <row r="67" spans="1:1" ht="22.5" customHeight="1" x14ac:dyDescent="0.35">
      <c r="A67" s="1070" t="str">
        <f t="shared" si="0"/>
        <v/>
      </c>
    </row>
    <row r="68" spans="1:1" ht="22.5" customHeight="1" x14ac:dyDescent="0.35">
      <c r="A68" s="1070" t="str">
        <f t="shared" si="0"/>
        <v/>
      </c>
    </row>
    <row r="69" spans="1:1" ht="22.5" customHeight="1" x14ac:dyDescent="0.35">
      <c r="A69" s="1070" t="str">
        <f t="shared" si="0"/>
        <v/>
      </c>
    </row>
    <row r="70" spans="1:1" ht="22.5" customHeight="1" x14ac:dyDescent="0.35">
      <c r="A70" s="1070" t="str">
        <f t="shared" si="0"/>
        <v/>
      </c>
    </row>
    <row r="71" spans="1:1" ht="22.5" customHeight="1" x14ac:dyDescent="0.35">
      <c r="A71" s="1070" t="str">
        <f t="shared" si="0"/>
        <v/>
      </c>
    </row>
    <row r="72" spans="1:1" ht="22.5" customHeight="1" x14ac:dyDescent="0.35">
      <c r="A72" s="1070" t="str">
        <f t="shared" si="0"/>
        <v/>
      </c>
    </row>
    <row r="73" spans="1:1" ht="22.5" customHeight="1" x14ac:dyDescent="0.35">
      <c r="A73" s="1070" t="str">
        <f t="shared" si="0"/>
        <v/>
      </c>
    </row>
    <row r="74" spans="1:1" ht="22.5" customHeight="1" x14ac:dyDescent="0.35">
      <c r="A74" s="1070" t="str">
        <f t="shared" si="0"/>
        <v/>
      </c>
    </row>
    <row r="75" spans="1:1" ht="22.5" customHeight="1" x14ac:dyDescent="0.35">
      <c r="A75" s="1070" t="str">
        <f t="shared" si="0"/>
        <v/>
      </c>
    </row>
    <row r="76" spans="1:1" ht="22.5" customHeight="1" x14ac:dyDescent="0.35">
      <c r="A76" s="1070" t="str">
        <f t="shared" si="0"/>
        <v/>
      </c>
    </row>
    <row r="77" spans="1:1" ht="22.5" customHeight="1" x14ac:dyDescent="0.35">
      <c r="A77" s="1070" t="str">
        <f t="shared" si="0"/>
        <v/>
      </c>
    </row>
    <row r="78" spans="1:1" ht="22.5" customHeight="1" x14ac:dyDescent="0.35"/>
    <row r="79" spans="1:1" ht="22.5" customHeight="1" x14ac:dyDescent="0.35"/>
    <row r="80" spans="1:1" ht="22.5" customHeight="1" x14ac:dyDescent="0.35"/>
    <row r="81" ht="22.5" customHeight="1" x14ac:dyDescent="0.35"/>
    <row r="82" ht="22.5" customHeight="1" x14ac:dyDescent="0.35"/>
    <row r="83" ht="22.5" customHeight="1" x14ac:dyDescent="0.35"/>
    <row r="84" ht="22.5" customHeight="1" x14ac:dyDescent="0.35"/>
    <row r="85" ht="22.5" customHeight="1" x14ac:dyDescent="0.35"/>
    <row r="86" ht="22.5" customHeight="1" x14ac:dyDescent="0.35"/>
    <row r="87" ht="22.5" customHeight="1" x14ac:dyDescent="0.35"/>
    <row r="88" ht="22.5" customHeight="1" x14ac:dyDescent="0.35"/>
    <row r="89" ht="22.5" customHeight="1" x14ac:dyDescent="0.35"/>
    <row r="90" ht="22.5" customHeight="1" x14ac:dyDescent="0.35"/>
    <row r="91" ht="22.5" customHeight="1" x14ac:dyDescent="0.35"/>
    <row r="92" ht="22.5" customHeight="1" x14ac:dyDescent="0.35"/>
    <row r="93" ht="22.5" customHeight="1" x14ac:dyDescent="0.35"/>
    <row r="94" ht="22.5" customHeight="1" x14ac:dyDescent="0.35"/>
    <row r="95" ht="22.5" customHeight="1" x14ac:dyDescent="0.35"/>
    <row r="96" ht="22.5" customHeight="1" x14ac:dyDescent="0.35"/>
    <row r="97" ht="22.5" customHeight="1" x14ac:dyDescent="0.35"/>
    <row r="98" ht="22.5" customHeight="1" x14ac:dyDescent="0.35"/>
    <row r="99" ht="22.5" customHeight="1" x14ac:dyDescent="0.35"/>
    <row r="100" ht="22.5" customHeight="1" x14ac:dyDescent="0.35"/>
    <row r="101" ht="22.5" customHeight="1" x14ac:dyDescent="0.35"/>
    <row r="102" ht="22.5" customHeight="1" x14ac:dyDescent="0.35"/>
    <row r="103" ht="22.5" customHeight="1" x14ac:dyDescent="0.35"/>
    <row r="104" ht="22.5" customHeight="1" x14ac:dyDescent="0.35"/>
    <row r="105" ht="22.5" customHeight="1" x14ac:dyDescent="0.35"/>
    <row r="106" ht="22.5" customHeight="1" x14ac:dyDescent="0.35"/>
    <row r="107" ht="22.5" customHeight="1" x14ac:dyDescent="0.35"/>
    <row r="108" ht="22.5" customHeight="1" x14ac:dyDescent="0.35"/>
    <row r="109" ht="22.5" customHeight="1" x14ac:dyDescent="0.35"/>
    <row r="110" ht="22.5" customHeight="1" x14ac:dyDescent="0.35"/>
    <row r="111" ht="22.5" customHeight="1" x14ac:dyDescent="0.35"/>
    <row r="112" ht="22.5" customHeight="1" x14ac:dyDescent="0.35"/>
    <row r="113" ht="22.5" customHeight="1" x14ac:dyDescent="0.35"/>
    <row r="114" ht="22.5" customHeight="1" x14ac:dyDescent="0.35"/>
    <row r="115" ht="22.5" customHeight="1" x14ac:dyDescent="0.35"/>
    <row r="116" ht="22.5" customHeight="1" x14ac:dyDescent="0.35"/>
    <row r="117" ht="22.5" customHeight="1" x14ac:dyDescent="0.35"/>
    <row r="118" ht="22.5" customHeight="1" x14ac:dyDescent="0.35"/>
    <row r="119" ht="22.5" customHeight="1" x14ac:dyDescent="0.35"/>
    <row r="120" ht="22.5" customHeight="1" x14ac:dyDescent="0.35"/>
    <row r="121" ht="22.5" customHeight="1" x14ac:dyDescent="0.35"/>
    <row r="122" ht="22.5" customHeight="1" x14ac:dyDescent="0.35"/>
    <row r="123" ht="22.5" customHeight="1" x14ac:dyDescent="0.35"/>
    <row r="124" ht="22.5" customHeight="1" x14ac:dyDescent="0.35"/>
    <row r="125" ht="22.5" customHeight="1" x14ac:dyDescent="0.35"/>
    <row r="126" ht="22.5" customHeight="1" x14ac:dyDescent="0.35"/>
    <row r="127" ht="22.5" customHeight="1" x14ac:dyDescent="0.35"/>
    <row r="128" ht="22.5" customHeight="1" x14ac:dyDescent="0.35"/>
    <row r="129" ht="22.5" customHeight="1" x14ac:dyDescent="0.35"/>
    <row r="130" ht="22.5" customHeight="1" x14ac:dyDescent="0.35"/>
    <row r="131" ht="22.5" customHeight="1" x14ac:dyDescent="0.35"/>
    <row r="132" ht="22.5" customHeight="1" x14ac:dyDescent="0.35"/>
    <row r="133" ht="22.5" customHeight="1" x14ac:dyDescent="0.35"/>
    <row r="134" ht="22.5" customHeight="1" x14ac:dyDescent="0.35"/>
    <row r="135" ht="22.5" customHeight="1" x14ac:dyDescent="0.35"/>
    <row r="136" ht="22.5" customHeight="1" x14ac:dyDescent="0.35"/>
    <row r="137" ht="22.5" customHeight="1" x14ac:dyDescent="0.35"/>
    <row r="138" ht="22.5" customHeight="1" x14ac:dyDescent="0.35"/>
    <row r="139" ht="22.5" customHeight="1" x14ac:dyDescent="0.35"/>
    <row r="140" ht="22.5" customHeight="1" x14ac:dyDescent="0.35"/>
    <row r="141" ht="22.5" customHeight="1" x14ac:dyDescent="0.35"/>
    <row r="142" ht="22.5" customHeight="1" x14ac:dyDescent="0.35"/>
    <row r="143" ht="22.5" customHeight="1" x14ac:dyDescent="0.35"/>
    <row r="144" ht="22.5" customHeight="1" x14ac:dyDescent="0.35"/>
    <row r="145" ht="22.5" customHeight="1" x14ac:dyDescent="0.35"/>
    <row r="146" ht="22.5" customHeight="1" x14ac:dyDescent="0.35"/>
  </sheetData>
  <hyperlinks>
    <hyperlink ref="A12" location="'II-7.1.1    '!A1" display="Cuadro II-7.1.1"/>
    <hyperlink ref="A13" location="'II-7.1.2  '!A1" display="Cuadro II-7.1.2"/>
    <hyperlink ref="A16" location="'II-7.2.1 '!A1" display="Cuadro II-7.2.1"/>
    <hyperlink ref="A17" location="'II-7.2.2  '!A1" display="Cuadro II-7.2.2"/>
    <hyperlink ref="A18" location="'II-7.2.3  '!A1" display="Cuadro II-7.2.3"/>
    <hyperlink ref="A19" location="'II-7.2.4  '!A1" display="Cuadro II-7.2.4"/>
    <hyperlink ref="A20" location="'II-7.2.5 '!A1" display="Cuadro II-7.2.5"/>
    <hyperlink ref="A21" location="'II-7.2.6 '!A1" display="Cuadro II-7.2.6"/>
    <hyperlink ref="A22" location="'II-7.2.7   '!A1" display="Cuadro II-7.2.7"/>
    <hyperlink ref="A23" location="'II-7.2.8 '!A1" display="Cuadro II-7.2.8"/>
    <hyperlink ref="A25" location="'II-7.3.1  '!A1" display="Cuadro II-7.3.1"/>
  </hyperlinks>
  <pageMargins left="0.7" right="0.7" top="0.75" bottom="0.75" header="0.51180555555555496" footer="0.51180555555555496"/>
  <pageSetup firstPageNumber="0" fitToHeight="0" orientation="landscape" useFirstPageNumber="1" horizontalDpi="300" verticalDpi="300"/>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abColor theme="1" tint="4.9989318521683403E-2"/>
    <pageSetUpPr autoPageBreaks="0" fitToPage="1"/>
  </sheetPr>
  <dimension ref="A1:O111"/>
  <sheetViews>
    <sheetView showGridLines="0" showRowColHeaders="0" zoomScale="84" zoomScaleNormal="84" workbookViewId="0">
      <selection activeCell="I59" sqref="I59"/>
    </sheetView>
  </sheetViews>
  <sheetFormatPr baseColWidth="10" defaultColWidth="6.765625" defaultRowHeight="12.75" customHeight="1" x14ac:dyDescent="0.2"/>
  <cols>
    <col min="1" max="1" width="23.921875" style="811" customWidth="1"/>
    <col min="2" max="10" width="5.84375" style="809" customWidth="1"/>
    <col min="11" max="11" width="5.4609375" style="811" customWidth="1"/>
    <col min="12" max="12" width="0" style="811" hidden="1" customWidth="1"/>
    <col min="13" max="16384" width="6.765625" style="811"/>
  </cols>
  <sheetData>
    <row r="1" spans="1:15" ht="12.75" customHeight="1" x14ac:dyDescent="0.2">
      <c r="A1" s="902" t="s">
        <v>892</v>
      </c>
      <c r="D1" s="1510" t="s">
        <v>893</v>
      </c>
      <c r="E1" s="1510"/>
      <c r="F1" s="1510"/>
    </row>
    <row r="2" spans="1:15" ht="12.75" customHeight="1" x14ac:dyDescent="0.2">
      <c r="A2" s="902"/>
      <c r="D2" s="1510"/>
      <c r="E2" s="1510"/>
      <c r="F2" s="1510"/>
    </row>
    <row r="3" spans="1:15" ht="12.75" customHeight="1" x14ac:dyDescent="0.2">
      <c r="A3" s="903" t="s">
        <v>894</v>
      </c>
    </row>
    <row r="4" spans="1:15" ht="12.75" customHeight="1" x14ac:dyDescent="0.2">
      <c r="A4" s="904"/>
    </row>
    <row r="5" spans="1:15" ht="27" customHeight="1" x14ac:dyDescent="0.2">
      <c r="A5" s="1511" t="s">
        <v>2336</v>
      </c>
      <c r="B5" s="1511"/>
      <c r="C5" s="1511"/>
      <c r="D5" s="1511"/>
      <c r="E5" s="1511"/>
      <c r="F5" s="1511"/>
      <c r="G5" s="1511"/>
      <c r="H5" s="1511"/>
      <c r="I5" s="1511"/>
      <c r="J5" s="1511"/>
      <c r="K5" s="1511"/>
    </row>
    <row r="6" spans="1:15" ht="30" customHeight="1" x14ac:dyDescent="0.2">
      <c r="A6" s="905" t="s">
        <v>695</v>
      </c>
      <c r="B6" s="1512" t="s">
        <v>61</v>
      </c>
      <c r="C6" s="1506" t="s">
        <v>895</v>
      </c>
      <c r="D6" s="1506"/>
      <c r="E6" s="1512" t="s">
        <v>61</v>
      </c>
      <c r="F6" s="1506" t="s">
        <v>896</v>
      </c>
      <c r="G6" s="1506"/>
      <c r="H6" s="1512" t="s">
        <v>61</v>
      </c>
      <c r="I6" s="1506" t="s">
        <v>897</v>
      </c>
      <c r="J6" s="1506"/>
    </row>
    <row r="7" spans="1:15" ht="18" customHeight="1" x14ac:dyDescent="0.2">
      <c r="A7" s="906"/>
      <c r="B7" s="1512"/>
      <c r="C7" s="1506" t="s">
        <v>111</v>
      </c>
      <c r="D7" s="1506"/>
      <c r="E7" s="1512"/>
      <c r="F7" s="1506" t="s">
        <v>111</v>
      </c>
      <c r="G7" s="1506"/>
      <c r="H7" s="1512"/>
      <c r="I7" s="1506" t="s">
        <v>111</v>
      </c>
      <c r="J7" s="1506"/>
    </row>
    <row r="8" spans="1:15" ht="17.25" customHeight="1" x14ac:dyDescent="0.2">
      <c r="A8" s="907"/>
      <c r="B8" s="1512"/>
      <c r="C8" s="908" t="s">
        <v>114</v>
      </c>
      <c r="D8" s="908" t="s">
        <v>115</v>
      </c>
      <c r="E8" s="1512"/>
      <c r="F8" s="908" t="s">
        <v>114</v>
      </c>
      <c r="G8" s="908" t="s">
        <v>115</v>
      </c>
      <c r="H8" s="1512"/>
      <c r="I8" s="908" t="s">
        <v>114</v>
      </c>
      <c r="J8" s="908" t="s">
        <v>115</v>
      </c>
    </row>
    <row r="9" spans="1:15" ht="12.75" customHeight="1" x14ac:dyDescent="0.2">
      <c r="A9" s="717" t="s">
        <v>898</v>
      </c>
      <c r="B9" s="1243">
        <f>+C9+D9</f>
        <v>37560</v>
      </c>
      <c r="C9" s="1243">
        <f>+C13+C27</f>
        <v>14745</v>
      </c>
      <c r="D9" s="1243">
        <f>+D13+D27</f>
        <v>22815</v>
      </c>
      <c r="E9" s="1243">
        <f>E10+E11</f>
        <v>221705</v>
      </c>
      <c r="F9" s="1243">
        <f>+F13+F27</f>
        <v>85073</v>
      </c>
      <c r="G9" s="1243">
        <f>+G13+G27</f>
        <v>136323</v>
      </c>
      <c r="H9" s="1243">
        <f>+I9+J9</f>
        <v>7602</v>
      </c>
      <c r="I9" s="1243">
        <f>+I13+I27</f>
        <v>2867</v>
      </c>
      <c r="J9" s="1243">
        <f>+J13+J27</f>
        <v>4735</v>
      </c>
      <c r="K9" s="910"/>
      <c r="L9" s="910"/>
      <c r="M9" s="910"/>
      <c r="N9" s="910"/>
      <c r="O9" s="910"/>
    </row>
    <row r="10" spans="1:15" ht="12.75" customHeight="1" x14ac:dyDescent="0.2">
      <c r="A10" s="792" t="s">
        <v>899</v>
      </c>
      <c r="B10" s="1243">
        <f>+C10+D10</f>
        <v>33766</v>
      </c>
      <c r="C10" s="1243">
        <f>C14+C28</f>
        <v>12895</v>
      </c>
      <c r="D10" s="1243">
        <f>D14+D28</f>
        <v>20871</v>
      </c>
      <c r="E10" s="1243">
        <f>E14+E28</f>
        <v>201259</v>
      </c>
      <c r="F10" s="1243">
        <f>F14+F28</f>
        <v>74875</v>
      </c>
      <c r="G10" s="1243">
        <f>G14+G28</f>
        <v>126075</v>
      </c>
      <c r="H10" s="1243">
        <f>+I10+J10</f>
        <v>5619</v>
      </c>
      <c r="I10" s="1243">
        <f>I14+I28</f>
        <v>1985</v>
      </c>
      <c r="J10" s="1243">
        <f>J14+J28</f>
        <v>3634</v>
      </c>
      <c r="K10" s="910"/>
      <c r="L10" s="910"/>
      <c r="M10" s="910"/>
      <c r="N10" s="910"/>
      <c r="O10" s="910"/>
    </row>
    <row r="11" spans="1:15" ht="12.75" customHeight="1" x14ac:dyDescent="0.2">
      <c r="A11" s="792" t="s">
        <v>900</v>
      </c>
      <c r="B11" s="1243">
        <f>+C11+D11</f>
        <v>3794</v>
      </c>
      <c r="C11" s="1243">
        <f>C15+C29</f>
        <v>1850</v>
      </c>
      <c r="D11" s="1243">
        <f>D15+D29</f>
        <v>1944</v>
      </c>
      <c r="E11" s="1243">
        <f>+F11+G11</f>
        <v>20446</v>
      </c>
      <c r="F11" s="1243">
        <f>F15+F29</f>
        <v>10198</v>
      </c>
      <c r="G11" s="1243">
        <f>G15+G29</f>
        <v>10248</v>
      </c>
      <c r="H11" s="1243">
        <f>+I11+J11</f>
        <v>1983</v>
      </c>
      <c r="I11" s="1243">
        <f>I15+I29</f>
        <v>882</v>
      </c>
      <c r="J11" s="1243">
        <f>J15+J29</f>
        <v>1101</v>
      </c>
      <c r="K11" s="910"/>
      <c r="L11" s="910"/>
      <c r="M11" s="910"/>
      <c r="N11" s="910"/>
      <c r="O11" s="910"/>
    </row>
    <row r="12" spans="1:15" ht="12.75" customHeight="1" x14ac:dyDescent="0.2">
      <c r="A12" s="682"/>
      <c r="B12" s="823"/>
      <c r="C12" s="716"/>
      <c r="D12" s="716"/>
      <c r="E12" s="823"/>
      <c r="F12" s="716"/>
      <c r="G12" s="716"/>
      <c r="H12" s="823"/>
      <c r="I12" s="716"/>
      <c r="J12" s="716"/>
    </row>
    <row r="13" spans="1:15" ht="12.75" customHeight="1" x14ac:dyDescent="0.2">
      <c r="A13" s="717" t="s">
        <v>70</v>
      </c>
      <c r="B13" s="1080">
        <f>SUM(C13:D13)</f>
        <v>31912</v>
      </c>
      <c r="C13" s="1080">
        <f>C14+C15</f>
        <v>12311</v>
      </c>
      <c r="D13" s="1080">
        <f>D14+D15</f>
        <v>19601</v>
      </c>
      <c r="E13" s="1080">
        <f>SUM(F13:G13)</f>
        <v>197619</v>
      </c>
      <c r="F13" s="1080">
        <f>F14+F15</f>
        <v>75369</v>
      </c>
      <c r="G13" s="1080">
        <f>G14+G15</f>
        <v>122250</v>
      </c>
      <c r="H13" s="1080">
        <f t="shared" ref="H13:H26" si="0">SUM(I13:J13)</f>
        <v>7012</v>
      </c>
      <c r="I13" s="1080">
        <f>I14+I15</f>
        <v>2673</v>
      </c>
      <c r="J13" s="1080">
        <f>J14+J15</f>
        <v>4339</v>
      </c>
    </row>
    <row r="14" spans="1:15" ht="12.75" customHeight="1" x14ac:dyDescent="0.2">
      <c r="A14" s="792" t="s">
        <v>899</v>
      </c>
      <c r="B14" s="697">
        <f t="shared" ref="B14:B26" si="1">SUM(C14:D14)</f>
        <v>28467</v>
      </c>
      <c r="C14" s="697">
        <f>C16</f>
        <v>10626</v>
      </c>
      <c r="D14" s="697">
        <f>D16</f>
        <v>17841</v>
      </c>
      <c r="E14" s="697">
        <f>SUM(F14:G14)</f>
        <v>178853</v>
      </c>
      <c r="F14" s="697">
        <f>F16</f>
        <v>65917</v>
      </c>
      <c r="G14" s="697">
        <f>G16</f>
        <v>112936</v>
      </c>
      <c r="H14" s="697">
        <f t="shared" si="0"/>
        <v>5186</v>
      </c>
      <c r="I14" s="1080">
        <f>I16</f>
        <v>1849</v>
      </c>
      <c r="J14" s="1080">
        <f>J16</f>
        <v>3337</v>
      </c>
    </row>
    <row r="15" spans="1:15" ht="12.75" customHeight="1" x14ac:dyDescent="0.2">
      <c r="A15" s="792" t="s">
        <v>900</v>
      </c>
      <c r="B15" s="1080">
        <f t="shared" si="1"/>
        <v>3445</v>
      </c>
      <c r="C15" s="1080">
        <f>SUM(C17:C26)</f>
        <v>1685</v>
      </c>
      <c r="D15" s="1080">
        <f>SUM(D17:D26)</f>
        <v>1760</v>
      </c>
      <c r="E15" s="1080">
        <f>SUM(F15:G15)</f>
        <v>18766</v>
      </c>
      <c r="F15" s="1080">
        <f>SUM(F17:F26)</f>
        <v>9452</v>
      </c>
      <c r="G15" s="1080">
        <f>SUM(G17:G26)</f>
        <v>9314</v>
      </c>
      <c r="H15" s="1080">
        <f t="shared" si="0"/>
        <v>1826</v>
      </c>
      <c r="I15" s="1080">
        <f>SUM(I17:I26)</f>
        <v>824</v>
      </c>
      <c r="J15" s="1080">
        <f>SUM(J17:J26)</f>
        <v>1002</v>
      </c>
    </row>
    <row r="16" spans="1:15" ht="12.75" customHeight="1" x14ac:dyDescent="0.2">
      <c r="A16" s="725" t="s">
        <v>901</v>
      </c>
      <c r="B16" s="816">
        <f>SUM(C16:D16)</f>
        <v>28467</v>
      </c>
      <c r="C16" s="833">
        <v>10626</v>
      </c>
      <c r="D16" s="833">
        <v>17841</v>
      </c>
      <c r="E16" s="697">
        <f>SUM(F16:G16)</f>
        <v>178853</v>
      </c>
      <c r="F16" s="827">
        <v>65917</v>
      </c>
      <c r="G16" s="827">
        <v>112936</v>
      </c>
      <c r="H16" s="816">
        <f t="shared" si="0"/>
        <v>5186</v>
      </c>
      <c r="I16" s="833">
        <v>1849</v>
      </c>
      <c r="J16" s="833">
        <v>3337</v>
      </c>
    </row>
    <row r="17" spans="1:10" ht="12.75" customHeight="1" x14ac:dyDescent="0.2">
      <c r="A17" s="725" t="s">
        <v>902</v>
      </c>
      <c r="B17" s="816">
        <f t="shared" si="1"/>
        <v>1198</v>
      </c>
      <c r="C17" s="827">
        <v>461</v>
      </c>
      <c r="D17" s="827">
        <v>737</v>
      </c>
      <c r="E17" s="816">
        <f>SUM(F17:G17)</f>
        <v>5998</v>
      </c>
      <c r="F17" s="827">
        <v>2492</v>
      </c>
      <c r="G17" s="827">
        <v>3506</v>
      </c>
      <c r="H17" s="816">
        <f t="shared" si="0"/>
        <v>637</v>
      </c>
      <c r="I17" s="827">
        <v>249</v>
      </c>
      <c r="J17" s="827">
        <v>388</v>
      </c>
    </row>
    <row r="18" spans="1:10" ht="12.75" customHeight="1" x14ac:dyDescent="0.2">
      <c r="A18" s="725" t="s">
        <v>903</v>
      </c>
      <c r="B18" s="816">
        <f t="shared" si="1"/>
        <v>1256</v>
      </c>
      <c r="C18" s="827">
        <v>737</v>
      </c>
      <c r="D18" s="827">
        <v>519</v>
      </c>
      <c r="E18" s="816">
        <f t="shared" ref="E18:E26" si="2">SUM(F18:G18)</f>
        <v>7279</v>
      </c>
      <c r="F18" s="827">
        <v>4186</v>
      </c>
      <c r="G18" s="827">
        <v>3093</v>
      </c>
      <c r="H18" s="816">
        <f t="shared" si="0"/>
        <v>519</v>
      </c>
      <c r="I18" s="827">
        <v>241</v>
      </c>
      <c r="J18" s="827">
        <v>278</v>
      </c>
    </row>
    <row r="19" spans="1:10" ht="12.75" customHeight="1" x14ac:dyDescent="0.2">
      <c r="A19" s="725" t="s">
        <v>904</v>
      </c>
      <c r="B19" s="816">
        <f t="shared" si="1"/>
        <v>433</v>
      </c>
      <c r="C19" s="827">
        <v>193</v>
      </c>
      <c r="D19" s="827">
        <v>240</v>
      </c>
      <c r="E19" s="816">
        <f t="shared" si="2"/>
        <v>3118</v>
      </c>
      <c r="F19" s="827">
        <v>1407</v>
      </c>
      <c r="G19" s="827">
        <v>1711</v>
      </c>
      <c r="H19" s="816">
        <f t="shared" si="0"/>
        <v>293</v>
      </c>
      <c r="I19" s="827">
        <v>123</v>
      </c>
      <c r="J19" s="827">
        <v>170</v>
      </c>
    </row>
    <row r="20" spans="1:10" s="819" customFormat="1" ht="12.75" customHeight="1" x14ac:dyDescent="0.2">
      <c r="A20" s="725" t="s">
        <v>905</v>
      </c>
      <c r="B20" s="816">
        <f t="shared" si="1"/>
        <v>436</v>
      </c>
      <c r="C20" s="827">
        <v>231</v>
      </c>
      <c r="D20" s="827">
        <v>205</v>
      </c>
      <c r="E20" s="816">
        <f t="shared" si="2"/>
        <v>1678</v>
      </c>
      <c r="F20" s="827">
        <v>1010</v>
      </c>
      <c r="G20" s="827">
        <v>668</v>
      </c>
      <c r="H20" s="816">
        <f t="shared" si="0"/>
        <v>214</v>
      </c>
      <c r="I20" s="827">
        <v>118</v>
      </c>
      <c r="J20" s="827">
        <v>96</v>
      </c>
    </row>
    <row r="21" spans="1:10" s="819" customFormat="1" ht="12.75" customHeight="1" x14ac:dyDescent="0.2">
      <c r="A21" s="725" t="s">
        <v>906</v>
      </c>
      <c r="B21" s="816">
        <f t="shared" si="1"/>
        <v>10</v>
      </c>
      <c r="C21" s="827">
        <v>1</v>
      </c>
      <c r="D21" s="827">
        <v>9</v>
      </c>
      <c r="E21" s="816">
        <f t="shared" si="2"/>
        <v>36</v>
      </c>
      <c r="F21" s="827">
        <v>12</v>
      </c>
      <c r="G21" s="827">
        <v>24</v>
      </c>
      <c r="H21" s="816">
        <f t="shared" si="0"/>
        <v>11</v>
      </c>
      <c r="I21" s="827">
        <v>3</v>
      </c>
      <c r="J21" s="827">
        <v>8</v>
      </c>
    </row>
    <row r="22" spans="1:10" s="819" customFormat="1" ht="12.75" customHeight="1" x14ac:dyDescent="0.2">
      <c r="A22" s="725" t="s">
        <v>907</v>
      </c>
      <c r="B22" s="816">
        <f t="shared" si="1"/>
        <v>0</v>
      </c>
      <c r="C22" s="827">
        <v>0</v>
      </c>
      <c r="D22" s="827">
        <v>0</v>
      </c>
      <c r="E22" s="816">
        <f t="shared" si="2"/>
        <v>13</v>
      </c>
      <c r="F22" s="827">
        <v>0</v>
      </c>
      <c r="G22" s="827">
        <v>13</v>
      </c>
      <c r="H22" s="816">
        <f t="shared" si="0"/>
        <v>6</v>
      </c>
      <c r="I22" s="827">
        <v>2</v>
      </c>
      <c r="J22" s="827">
        <v>4</v>
      </c>
    </row>
    <row r="23" spans="1:10" s="819" customFormat="1" ht="12.75" customHeight="1" x14ac:dyDescent="0.2">
      <c r="A23" s="725" t="s">
        <v>908</v>
      </c>
      <c r="B23" s="816">
        <f t="shared" si="1"/>
        <v>13</v>
      </c>
      <c r="C23" s="827">
        <v>13</v>
      </c>
      <c r="D23" s="827">
        <v>0</v>
      </c>
      <c r="E23" s="816">
        <f t="shared" si="2"/>
        <v>39</v>
      </c>
      <c r="F23" s="827">
        <v>37</v>
      </c>
      <c r="G23" s="827">
        <v>2</v>
      </c>
      <c r="H23" s="816">
        <f t="shared" si="0"/>
        <v>1</v>
      </c>
      <c r="I23" s="827">
        <v>1</v>
      </c>
      <c r="J23" s="827">
        <v>0</v>
      </c>
    </row>
    <row r="24" spans="1:10" s="819" customFormat="1" ht="12.75" customHeight="1" x14ac:dyDescent="0.2">
      <c r="A24" s="725" t="s">
        <v>909</v>
      </c>
      <c r="B24" s="816">
        <f t="shared" si="1"/>
        <v>18</v>
      </c>
      <c r="C24" s="827">
        <v>2</v>
      </c>
      <c r="D24" s="827">
        <v>16</v>
      </c>
      <c r="E24" s="816">
        <f t="shared" si="2"/>
        <v>94</v>
      </c>
      <c r="F24" s="827">
        <v>11</v>
      </c>
      <c r="G24" s="827">
        <v>83</v>
      </c>
      <c r="H24" s="816">
        <f t="shared" si="0"/>
        <v>12</v>
      </c>
      <c r="I24" s="827">
        <v>1</v>
      </c>
      <c r="J24" s="827">
        <v>11</v>
      </c>
    </row>
    <row r="25" spans="1:10" s="819" customFormat="1" ht="12.75" customHeight="1" x14ac:dyDescent="0.2">
      <c r="A25" s="725" t="s">
        <v>910</v>
      </c>
      <c r="B25" s="816">
        <f t="shared" si="1"/>
        <v>58</v>
      </c>
      <c r="C25" s="827">
        <v>47</v>
      </c>
      <c r="D25" s="827">
        <v>11</v>
      </c>
      <c r="E25" s="816">
        <f t="shared" si="2"/>
        <v>385</v>
      </c>
      <c r="F25" s="827">
        <v>294</v>
      </c>
      <c r="G25" s="827">
        <v>91</v>
      </c>
      <c r="H25" s="816">
        <f t="shared" si="0"/>
        <v>116</v>
      </c>
      <c r="I25" s="827">
        <v>86</v>
      </c>
      <c r="J25" s="827">
        <v>30</v>
      </c>
    </row>
    <row r="26" spans="1:10" s="819" customFormat="1" ht="12.75" customHeight="1" x14ac:dyDescent="0.2">
      <c r="A26" s="725" t="s">
        <v>911</v>
      </c>
      <c r="B26" s="816">
        <f t="shared" si="1"/>
        <v>23</v>
      </c>
      <c r="C26" s="827">
        <v>0</v>
      </c>
      <c r="D26" s="827">
        <v>23</v>
      </c>
      <c r="E26" s="816">
        <f t="shared" si="2"/>
        <v>126</v>
      </c>
      <c r="F26" s="827">
        <v>3</v>
      </c>
      <c r="G26" s="827">
        <v>123</v>
      </c>
      <c r="H26" s="816">
        <f t="shared" si="0"/>
        <v>17</v>
      </c>
      <c r="I26" s="827">
        <v>0</v>
      </c>
      <c r="J26" s="827">
        <v>17</v>
      </c>
    </row>
    <row r="27" spans="1:10" ht="12.75" customHeight="1" x14ac:dyDescent="0.2">
      <c r="A27" s="717" t="s">
        <v>71</v>
      </c>
      <c r="B27" s="1243">
        <f>+C27+D27</f>
        <v>5648</v>
      </c>
      <c r="C27" s="1243">
        <f>C28+C29</f>
        <v>2434</v>
      </c>
      <c r="D27" s="1243">
        <f>D28+D29</f>
        <v>3214</v>
      </c>
      <c r="E27" s="1243">
        <f>E28+E29</f>
        <v>24086</v>
      </c>
      <c r="F27" s="1243">
        <f>F28+F29</f>
        <v>9704</v>
      </c>
      <c r="G27" s="1243">
        <f>G28+G29</f>
        <v>14073</v>
      </c>
      <c r="H27" s="1243">
        <f>+I27+J27</f>
        <v>590</v>
      </c>
      <c r="I27" s="1243">
        <f>I28+I29</f>
        <v>194</v>
      </c>
      <c r="J27" s="1243">
        <f>J28+J29</f>
        <v>396</v>
      </c>
    </row>
    <row r="28" spans="1:10" ht="12.75" customHeight="1" x14ac:dyDescent="0.2">
      <c r="A28" s="792" t="s">
        <v>899</v>
      </c>
      <c r="B28" s="816">
        <f>C28+D28</f>
        <v>5299</v>
      </c>
      <c r="C28" s="816">
        <f>C31+C33+C35+C37+C39+C40+C48+C49+C51+C53+C54+C56+C58+C60+C64+C66+C68</f>
        <v>2269</v>
      </c>
      <c r="D28" s="816">
        <f>D31+D33+D35+D37+D39+D40+D48+D49+D51+D53+D54+D56+D58+D60+D64+D66+D68</f>
        <v>3030</v>
      </c>
      <c r="E28" s="816">
        <f>E31+E33+E35+E37+E39+E40+E48+E49+E51+E53+E54+E56+E58+E60+E64+E66+E68</f>
        <v>22406</v>
      </c>
      <c r="F28" s="816">
        <f>F31+F33+F35+F37+F39+F40+F48+F49+F51+F53+F54+F56+F58+F60+F64+F66+F68</f>
        <v>8958</v>
      </c>
      <c r="G28" s="816">
        <f>G31+G33+G35+G37+G39+G40+G48+G49+G51+G53+G54+G56+G58+G60+G64+G66+G68</f>
        <v>13139</v>
      </c>
      <c r="H28" s="816">
        <f>I28+J28</f>
        <v>433</v>
      </c>
      <c r="I28" s="816">
        <f>I31+I33+I35+I37+I39+I40+I48+I49+I51+I53+I54+I56+I58+I60+I64+I66+I68</f>
        <v>136</v>
      </c>
      <c r="J28" s="816">
        <f>J31+J33+J35+J37+J39+J40+J48+J49+J51+J53+J54+J56+J58+J60+J64+J66+J68</f>
        <v>297</v>
      </c>
    </row>
    <row r="29" spans="1:10" ht="12.75" customHeight="1" x14ac:dyDescent="0.2">
      <c r="A29" s="792" t="s">
        <v>900</v>
      </c>
      <c r="B29" s="816">
        <f>C29+D29</f>
        <v>349</v>
      </c>
      <c r="C29" s="816">
        <f>C34+C41+C42+C43+C44+C45+C46+C59</f>
        <v>165</v>
      </c>
      <c r="D29" s="816">
        <f>D34+D41+D42+D43+D44+D45+D46+D59</f>
        <v>184</v>
      </c>
      <c r="E29" s="816">
        <f>F29+G29</f>
        <v>1680</v>
      </c>
      <c r="F29" s="816">
        <f>F34+F41+F42+F43+F44+F45+F46+F59</f>
        <v>746</v>
      </c>
      <c r="G29" s="816">
        <f>G34+G41+G42+G43+G44+G45+G46+G59</f>
        <v>934</v>
      </c>
      <c r="H29" s="816">
        <f>I29+J29</f>
        <v>157</v>
      </c>
      <c r="I29" s="816">
        <f>I34+I41+I42+I43+I44+I45+I46+I59</f>
        <v>58</v>
      </c>
      <c r="J29" s="816">
        <f>J34+J41+J42+J43+J44+J45+J46+J59</f>
        <v>99</v>
      </c>
    </row>
    <row r="30" spans="1:10" s="819" customFormat="1" ht="12.75" customHeight="1" x14ac:dyDescent="0.2">
      <c r="A30" s="911" t="s">
        <v>74</v>
      </c>
      <c r="B30" s="816">
        <f t="shared" ref="B30:B36" si="3">SUM(C30:D30)</f>
        <v>8</v>
      </c>
      <c r="C30" s="858">
        <v>2</v>
      </c>
      <c r="D30" s="858">
        <v>6</v>
      </c>
      <c r="E30" s="816">
        <f>SUM(F30:G30)</f>
        <v>68</v>
      </c>
      <c r="F30" s="858">
        <v>20</v>
      </c>
      <c r="G30" s="858">
        <v>48</v>
      </c>
      <c r="H30" s="816">
        <f>SUM(I30:J30)</f>
        <v>0</v>
      </c>
      <c r="I30" s="858">
        <v>0</v>
      </c>
      <c r="J30" s="858">
        <v>0</v>
      </c>
    </row>
    <row r="31" spans="1:10" s="819" customFormat="1" ht="12.75" customHeight="1" x14ac:dyDescent="0.2">
      <c r="A31" s="725" t="s">
        <v>901</v>
      </c>
      <c r="B31" s="816">
        <f t="shared" si="3"/>
        <v>8</v>
      </c>
      <c r="C31" s="827">
        <v>2</v>
      </c>
      <c r="D31" s="827">
        <v>6</v>
      </c>
      <c r="E31" s="816">
        <f>SUM(F31:G31)</f>
        <v>68</v>
      </c>
      <c r="F31" s="827">
        <v>20</v>
      </c>
      <c r="G31" s="827">
        <v>48</v>
      </c>
      <c r="H31" s="816">
        <f>SUM(I31:J31)</f>
        <v>0</v>
      </c>
      <c r="I31" s="827">
        <v>0</v>
      </c>
      <c r="J31" s="827">
        <v>0</v>
      </c>
    </row>
    <row r="32" spans="1:10" s="821" customFormat="1" ht="12.75" customHeight="1" x14ac:dyDescent="0.2">
      <c r="A32" s="911" t="s">
        <v>75</v>
      </c>
      <c r="B32" s="816">
        <f t="shared" si="3"/>
        <v>132</v>
      </c>
      <c r="C32" s="858">
        <f>C33+C34+C35</f>
        <v>51</v>
      </c>
      <c r="D32" s="858">
        <f>D33+D34+D35</f>
        <v>81</v>
      </c>
      <c r="E32" s="816">
        <f t="shared" ref="E32:E68" si="4">SUM(F32:G32)</f>
        <v>356</v>
      </c>
      <c r="F32" s="858">
        <f>F33+F34+F35</f>
        <v>136</v>
      </c>
      <c r="G32" s="858">
        <f>G33+G34+G35</f>
        <v>220</v>
      </c>
      <c r="H32" s="816">
        <f t="shared" ref="H32:H68" si="5">SUM(I32:J32)</f>
        <v>48</v>
      </c>
      <c r="I32" s="858">
        <f>I33+I34+I35</f>
        <v>15</v>
      </c>
      <c r="J32" s="858">
        <f>J33+J34+J35</f>
        <v>33</v>
      </c>
    </row>
    <row r="33" spans="1:10" s="821" customFormat="1" ht="12.75" customHeight="1" x14ac:dyDescent="0.2">
      <c r="A33" s="725" t="s">
        <v>901</v>
      </c>
      <c r="B33" s="816">
        <f t="shared" si="3"/>
        <v>0</v>
      </c>
      <c r="C33" s="827">
        <v>0</v>
      </c>
      <c r="D33" s="827">
        <v>0</v>
      </c>
      <c r="E33" s="816">
        <f t="shared" si="4"/>
        <v>4</v>
      </c>
      <c r="F33" s="827">
        <v>0</v>
      </c>
      <c r="G33" s="827">
        <v>4</v>
      </c>
      <c r="H33" s="816">
        <f t="shared" si="5"/>
        <v>0</v>
      </c>
      <c r="I33" s="827">
        <v>0</v>
      </c>
      <c r="J33" s="827">
        <v>0</v>
      </c>
    </row>
    <row r="34" spans="1:10" s="819" customFormat="1" ht="12.75" customHeight="1" x14ac:dyDescent="0.2">
      <c r="A34" s="725" t="s">
        <v>905</v>
      </c>
      <c r="B34" s="816">
        <f t="shared" si="3"/>
        <v>102</v>
      </c>
      <c r="C34" s="827">
        <v>37</v>
      </c>
      <c r="D34" s="827">
        <v>65</v>
      </c>
      <c r="E34" s="816">
        <f t="shared" si="4"/>
        <v>287</v>
      </c>
      <c r="F34" s="827">
        <v>99</v>
      </c>
      <c r="G34" s="827">
        <v>188</v>
      </c>
      <c r="H34" s="816">
        <f t="shared" si="5"/>
        <v>48</v>
      </c>
      <c r="I34" s="827">
        <v>15</v>
      </c>
      <c r="J34" s="827">
        <v>33</v>
      </c>
    </row>
    <row r="35" spans="1:10" s="819" customFormat="1" ht="12.75" customHeight="1" x14ac:dyDescent="0.2">
      <c r="A35" s="725" t="s">
        <v>912</v>
      </c>
      <c r="B35" s="816">
        <f t="shared" si="3"/>
        <v>30</v>
      </c>
      <c r="C35" s="827">
        <v>14</v>
      </c>
      <c r="D35" s="827">
        <v>16</v>
      </c>
      <c r="E35" s="816">
        <f t="shared" si="4"/>
        <v>65</v>
      </c>
      <c r="F35" s="827">
        <v>37</v>
      </c>
      <c r="G35" s="827">
        <v>28</v>
      </c>
      <c r="H35" s="816">
        <f t="shared" si="5"/>
        <v>0</v>
      </c>
      <c r="I35" s="827">
        <v>0</v>
      </c>
      <c r="J35" s="827">
        <v>0</v>
      </c>
    </row>
    <row r="36" spans="1:10" s="819" customFormat="1" ht="12.75" customHeight="1" x14ac:dyDescent="0.2">
      <c r="A36" s="911" t="s">
        <v>76</v>
      </c>
      <c r="B36" s="816">
        <f t="shared" si="3"/>
        <v>164</v>
      </c>
      <c r="C36" s="858">
        <v>109</v>
      </c>
      <c r="D36" s="858">
        <v>55</v>
      </c>
      <c r="E36" s="816">
        <f>SUM(F36:G36)</f>
        <v>533</v>
      </c>
      <c r="F36" s="858">
        <v>361</v>
      </c>
      <c r="G36" s="858">
        <v>172</v>
      </c>
      <c r="H36" s="816">
        <f>SUM(I36:J36)</f>
        <v>18</v>
      </c>
      <c r="I36" s="858">
        <v>11</v>
      </c>
      <c r="J36" s="858">
        <v>7</v>
      </c>
    </row>
    <row r="37" spans="1:10" s="819" customFormat="1" ht="12.75" customHeight="1" x14ac:dyDescent="0.2">
      <c r="A37" s="725" t="s">
        <v>912</v>
      </c>
      <c r="B37" s="816">
        <f t="shared" ref="B37:B68" si="6">SUM(C37:D37)</f>
        <v>164</v>
      </c>
      <c r="C37" s="827">
        <v>109</v>
      </c>
      <c r="D37" s="827">
        <v>55</v>
      </c>
      <c r="E37" s="816">
        <f t="shared" si="4"/>
        <v>533</v>
      </c>
      <c r="F37" s="827">
        <v>361</v>
      </c>
      <c r="G37" s="827">
        <v>172</v>
      </c>
      <c r="H37" s="816">
        <f t="shared" si="5"/>
        <v>18</v>
      </c>
      <c r="I37" s="827">
        <v>11</v>
      </c>
      <c r="J37" s="827">
        <v>7</v>
      </c>
    </row>
    <row r="38" spans="1:10" s="819" customFormat="1" ht="12.75" customHeight="1" x14ac:dyDescent="0.2">
      <c r="A38" s="911" t="s">
        <v>80</v>
      </c>
      <c r="B38" s="816">
        <f t="shared" si="6"/>
        <v>1257</v>
      </c>
      <c r="C38" s="858">
        <f>SUM(C39:C46)</f>
        <v>582</v>
      </c>
      <c r="D38" s="858">
        <f>SUM(D39:D46)</f>
        <v>675</v>
      </c>
      <c r="E38" s="816">
        <f t="shared" si="4"/>
        <v>5815</v>
      </c>
      <c r="F38" s="858">
        <f>SUM(F39:F46)</f>
        <v>2799</v>
      </c>
      <c r="G38" s="858">
        <f>SUM(G39:G46)</f>
        <v>3016</v>
      </c>
      <c r="H38" s="816">
        <f t="shared" si="5"/>
        <v>139</v>
      </c>
      <c r="I38" s="858">
        <f>SUM(I39:I46)</f>
        <v>56</v>
      </c>
      <c r="J38" s="858">
        <f>SUM(J39:J46)</f>
        <v>83</v>
      </c>
    </row>
    <row r="39" spans="1:10" s="819" customFormat="1" ht="12.75" customHeight="1" x14ac:dyDescent="0.2">
      <c r="A39" s="725" t="s">
        <v>901</v>
      </c>
      <c r="B39" s="816">
        <f t="shared" si="6"/>
        <v>1023</v>
      </c>
      <c r="C39" s="827">
        <v>451</v>
      </c>
      <c r="D39" s="827">
        <v>572</v>
      </c>
      <c r="E39" s="816">
        <f t="shared" si="4"/>
        <v>4632</v>
      </c>
      <c r="F39" s="827">
        <v>2213</v>
      </c>
      <c r="G39" s="827">
        <v>2419</v>
      </c>
      <c r="H39" s="816">
        <f t="shared" si="5"/>
        <v>66</v>
      </c>
      <c r="I39" s="827">
        <v>29</v>
      </c>
      <c r="J39" s="827">
        <v>37</v>
      </c>
    </row>
    <row r="40" spans="1:10" s="819" customFormat="1" ht="12.75" customHeight="1" x14ac:dyDescent="0.2">
      <c r="A40" s="725" t="s">
        <v>912</v>
      </c>
      <c r="B40" s="816">
        <f t="shared" si="6"/>
        <v>47</v>
      </c>
      <c r="C40" s="827">
        <v>40</v>
      </c>
      <c r="D40" s="827">
        <v>7</v>
      </c>
      <c r="E40" s="816">
        <f t="shared" si="4"/>
        <v>124</v>
      </c>
      <c r="F40" s="827">
        <v>112</v>
      </c>
      <c r="G40" s="827">
        <v>12</v>
      </c>
      <c r="H40" s="816">
        <f t="shared" si="5"/>
        <v>0</v>
      </c>
      <c r="I40" s="827">
        <v>0</v>
      </c>
      <c r="J40" s="827">
        <v>0</v>
      </c>
    </row>
    <row r="41" spans="1:10" s="819" customFormat="1" ht="12.75" customHeight="1" x14ac:dyDescent="0.2">
      <c r="A41" s="725" t="s">
        <v>902</v>
      </c>
      <c r="B41" s="816">
        <f t="shared" si="6"/>
        <v>41</v>
      </c>
      <c r="C41" s="827">
        <v>31</v>
      </c>
      <c r="D41" s="827">
        <v>10</v>
      </c>
      <c r="E41" s="816">
        <f t="shared" si="4"/>
        <v>172</v>
      </c>
      <c r="F41" s="827">
        <v>100</v>
      </c>
      <c r="G41" s="827">
        <v>72</v>
      </c>
      <c r="H41" s="816">
        <f t="shared" si="5"/>
        <v>15</v>
      </c>
      <c r="I41" s="827">
        <v>6</v>
      </c>
      <c r="J41" s="827">
        <v>9</v>
      </c>
    </row>
    <row r="42" spans="1:10" s="819" customFormat="1" ht="12.75" customHeight="1" x14ac:dyDescent="0.2">
      <c r="A42" s="725" t="s">
        <v>905</v>
      </c>
      <c r="B42" s="816">
        <f t="shared" si="6"/>
        <v>35</v>
      </c>
      <c r="C42" s="827">
        <v>22</v>
      </c>
      <c r="D42" s="827">
        <v>13</v>
      </c>
      <c r="E42" s="816">
        <f t="shared" si="4"/>
        <v>78</v>
      </c>
      <c r="F42" s="827">
        <v>49</v>
      </c>
      <c r="G42" s="827">
        <v>29</v>
      </c>
      <c r="H42" s="816">
        <f t="shared" si="5"/>
        <v>0</v>
      </c>
      <c r="I42" s="827">
        <v>0</v>
      </c>
      <c r="J42" s="827">
        <v>0</v>
      </c>
    </row>
    <row r="43" spans="1:10" s="819" customFormat="1" ht="12.75" customHeight="1" x14ac:dyDescent="0.2">
      <c r="A43" s="725" t="s">
        <v>906</v>
      </c>
      <c r="B43" s="816">
        <f t="shared" si="6"/>
        <v>61</v>
      </c>
      <c r="C43" s="827">
        <v>21</v>
      </c>
      <c r="D43" s="827">
        <v>40</v>
      </c>
      <c r="E43" s="816">
        <f t="shared" si="4"/>
        <v>445</v>
      </c>
      <c r="F43" s="827">
        <v>174</v>
      </c>
      <c r="G43" s="827">
        <v>271</v>
      </c>
      <c r="H43" s="816">
        <f t="shared" si="5"/>
        <v>41</v>
      </c>
      <c r="I43" s="827">
        <v>13</v>
      </c>
      <c r="J43" s="827">
        <v>28</v>
      </c>
    </row>
    <row r="44" spans="1:10" s="821" customFormat="1" ht="12.75" customHeight="1" x14ac:dyDescent="0.2">
      <c r="A44" s="725" t="s">
        <v>913</v>
      </c>
      <c r="B44" s="816" t="s">
        <v>42</v>
      </c>
      <c r="C44" s="827" t="s">
        <v>42</v>
      </c>
      <c r="D44" s="827" t="s">
        <v>42</v>
      </c>
      <c r="E44" s="816" t="s">
        <v>42</v>
      </c>
      <c r="F44" s="827" t="s">
        <v>42</v>
      </c>
      <c r="G44" s="827" t="s">
        <v>42</v>
      </c>
      <c r="H44" s="816" t="s">
        <v>42</v>
      </c>
      <c r="I44" s="827" t="s">
        <v>42</v>
      </c>
      <c r="J44" s="827" t="s">
        <v>42</v>
      </c>
    </row>
    <row r="45" spans="1:10" s="819" customFormat="1" ht="12.75" customHeight="1" x14ac:dyDescent="0.2">
      <c r="A45" s="725" t="s">
        <v>914</v>
      </c>
      <c r="B45" s="816">
        <f t="shared" si="6"/>
        <v>50</v>
      </c>
      <c r="C45" s="827">
        <v>17</v>
      </c>
      <c r="D45" s="827">
        <v>33</v>
      </c>
      <c r="E45" s="816">
        <f t="shared" si="4"/>
        <v>355</v>
      </c>
      <c r="F45" s="827">
        <v>144</v>
      </c>
      <c r="G45" s="827">
        <v>211</v>
      </c>
      <c r="H45" s="816">
        <f t="shared" si="5"/>
        <v>17</v>
      </c>
      <c r="I45" s="827">
        <v>8</v>
      </c>
      <c r="J45" s="827">
        <v>9</v>
      </c>
    </row>
    <row r="46" spans="1:10" s="819" customFormat="1" ht="12.75" customHeight="1" x14ac:dyDescent="0.2">
      <c r="A46" s="725" t="s">
        <v>910</v>
      </c>
      <c r="B46" s="816">
        <f t="shared" si="6"/>
        <v>0</v>
      </c>
      <c r="C46" s="827">
        <v>0</v>
      </c>
      <c r="D46" s="827">
        <v>0</v>
      </c>
      <c r="E46" s="816">
        <f t="shared" si="4"/>
        <v>9</v>
      </c>
      <c r="F46" s="827">
        <v>7</v>
      </c>
      <c r="G46" s="827">
        <v>2</v>
      </c>
      <c r="H46" s="816">
        <f t="shared" si="5"/>
        <v>0</v>
      </c>
      <c r="I46" s="827">
        <v>0</v>
      </c>
      <c r="J46" s="827">
        <v>0</v>
      </c>
    </row>
    <row r="47" spans="1:10" s="819" customFormat="1" ht="12.75" customHeight="1" x14ac:dyDescent="0.2">
      <c r="A47" s="911" t="s">
        <v>81</v>
      </c>
      <c r="B47" s="816">
        <f t="shared" si="6"/>
        <v>1797</v>
      </c>
      <c r="C47" s="858">
        <f>C48+C49</f>
        <v>675</v>
      </c>
      <c r="D47" s="858">
        <f>D48+D49</f>
        <v>1122</v>
      </c>
      <c r="E47" s="816">
        <f t="shared" si="4"/>
        <v>5668</v>
      </c>
      <c r="F47" s="858">
        <f>F48+F49</f>
        <v>2110</v>
      </c>
      <c r="G47" s="858">
        <f>G48+G49</f>
        <v>3558</v>
      </c>
      <c r="H47" s="816">
        <f t="shared" si="5"/>
        <v>161</v>
      </c>
      <c r="I47" s="858">
        <f>I48+I49</f>
        <v>41</v>
      </c>
      <c r="J47" s="858">
        <f>J48+J49</f>
        <v>120</v>
      </c>
    </row>
    <row r="48" spans="1:10" s="821" customFormat="1" ht="12.75" customHeight="1" x14ac:dyDescent="0.2">
      <c r="A48" s="725" t="s">
        <v>915</v>
      </c>
      <c r="B48" s="816">
        <f t="shared" si="6"/>
        <v>1583</v>
      </c>
      <c r="C48" s="827">
        <v>525</v>
      </c>
      <c r="D48" s="827">
        <v>1058</v>
      </c>
      <c r="E48" s="816">
        <v>5512</v>
      </c>
      <c r="F48" s="827">
        <v>1883</v>
      </c>
      <c r="G48" s="827">
        <v>3421</v>
      </c>
      <c r="H48" s="816">
        <f t="shared" si="5"/>
        <v>153</v>
      </c>
      <c r="I48" s="827">
        <v>39</v>
      </c>
      <c r="J48" s="827">
        <v>114</v>
      </c>
    </row>
    <row r="49" spans="1:10" s="821" customFormat="1" ht="12.75" customHeight="1" x14ac:dyDescent="0.2">
      <c r="A49" s="725" t="s">
        <v>912</v>
      </c>
      <c r="B49" s="816">
        <f t="shared" si="6"/>
        <v>214</v>
      </c>
      <c r="C49" s="827">
        <v>150</v>
      </c>
      <c r="D49" s="827">
        <v>64</v>
      </c>
      <c r="E49" s="816">
        <f t="shared" si="4"/>
        <v>364</v>
      </c>
      <c r="F49" s="827">
        <v>227</v>
      </c>
      <c r="G49" s="827">
        <v>137</v>
      </c>
      <c r="H49" s="816">
        <f t="shared" si="5"/>
        <v>8</v>
      </c>
      <c r="I49" s="827">
        <v>2</v>
      </c>
      <c r="J49" s="827">
        <v>6</v>
      </c>
    </row>
    <row r="50" spans="1:10" s="819" customFormat="1" ht="12.75" customHeight="1" x14ac:dyDescent="0.2">
      <c r="A50" s="911" t="s">
        <v>82</v>
      </c>
      <c r="B50" s="816">
        <f t="shared" si="6"/>
        <v>184</v>
      </c>
      <c r="C50" s="858">
        <v>124</v>
      </c>
      <c r="D50" s="858">
        <v>60</v>
      </c>
      <c r="E50" s="816">
        <f>SUM(F50:G50)</f>
        <v>534</v>
      </c>
      <c r="F50" s="858">
        <v>384</v>
      </c>
      <c r="G50" s="858">
        <v>150</v>
      </c>
      <c r="H50" s="816">
        <f>SUM(I50:J50)</f>
        <v>2</v>
      </c>
      <c r="I50" s="858">
        <v>2</v>
      </c>
      <c r="J50" s="858">
        <v>0</v>
      </c>
    </row>
    <row r="51" spans="1:10" s="756" customFormat="1" ht="12.75" customHeight="1" x14ac:dyDescent="0.2">
      <c r="A51" s="725" t="s">
        <v>912</v>
      </c>
      <c r="B51" s="816">
        <f>SUM(C51:D51)</f>
        <v>184</v>
      </c>
      <c r="C51" s="827">
        <v>124</v>
      </c>
      <c r="D51" s="827">
        <v>60</v>
      </c>
      <c r="E51" s="816">
        <f t="shared" si="4"/>
        <v>534</v>
      </c>
      <c r="F51" s="827">
        <v>384</v>
      </c>
      <c r="G51" s="827">
        <v>150</v>
      </c>
      <c r="H51" s="816">
        <f t="shared" si="5"/>
        <v>2</v>
      </c>
      <c r="I51" s="827">
        <v>2</v>
      </c>
      <c r="J51" s="827">
        <v>0</v>
      </c>
    </row>
    <row r="52" spans="1:10" s="733" customFormat="1" ht="12.75" customHeight="1" x14ac:dyDescent="0.2">
      <c r="A52" s="911" t="s">
        <v>83</v>
      </c>
      <c r="B52" s="816">
        <f>SUM(C52:D52)</f>
        <v>627</v>
      </c>
      <c r="C52" s="858">
        <f>C53+C54</f>
        <v>291</v>
      </c>
      <c r="D52" s="858">
        <f>D53+D54</f>
        <v>336</v>
      </c>
      <c r="E52" s="816">
        <f t="shared" si="4"/>
        <v>1971</v>
      </c>
      <c r="F52" s="858">
        <f>F53+F54</f>
        <v>888</v>
      </c>
      <c r="G52" s="858">
        <f>G53+G54</f>
        <v>1083</v>
      </c>
      <c r="H52" s="816">
        <f t="shared" si="5"/>
        <v>36</v>
      </c>
      <c r="I52" s="858">
        <f>I53+I54</f>
        <v>16</v>
      </c>
      <c r="J52" s="858">
        <f>J53+J54</f>
        <v>20</v>
      </c>
    </row>
    <row r="53" spans="1:10" s="756" customFormat="1" ht="12.75" customHeight="1" x14ac:dyDescent="0.2">
      <c r="A53" s="725" t="s">
        <v>901</v>
      </c>
      <c r="B53" s="816">
        <f>SUM(C53:D53)</f>
        <v>475</v>
      </c>
      <c r="C53" s="827">
        <v>172</v>
      </c>
      <c r="D53" s="827">
        <v>303</v>
      </c>
      <c r="E53" s="816">
        <f t="shared" si="4"/>
        <v>1711</v>
      </c>
      <c r="F53" s="827">
        <v>695</v>
      </c>
      <c r="G53" s="827">
        <v>1016</v>
      </c>
      <c r="H53" s="816">
        <f t="shared" si="5"/>
        <v>36</v>
      </c>
      <c r="I53" s="827">
        <v>16</v>
      </c>
      <c r="J53" s="827">
        <v>20</v>
      </c>
    </row>
    <row r="54" spans="1:10" s="756" customFormat="1" ht="12.75" customHeight="1" x14ac:dyDescent="0.2">
      <c r="A54" s="725" t="s">
        <v>912</v>
      </c>
      <c r="B54" s="816">
        <f>SUM(C54:D54)</f>
        <v>152</v>
      </c>
      <c r="C54" s="705">
        <v>119</v>
      </c>
      <c r="D54" s="705">
        <v>33</v>
      </c>
      <c r="E54" s="816">
        <f t="shared" si="4"/>
        <v>260</v>
      </c>
      <c r="F54" s="705">
        <v>193</v>
      </c>
      <c r="G54" s="705">
        <v>67</v>
      </c>
      <c r="H54" s="816">
        <f t="shared" si="5"/>
        <v>0</v>
      </c>
      <c r="I54" s="705">
        <v>0</v>
      </c>
      <c r="J54" s="705">
        <v>0</v>
      </c>
    </row>
    <row r="55" spans="1:10" s="733" customFormat="1" ht="12.75" customHeight="1" x14ac:dyDescent="0.2">
      <c r="A55" s="912" t="s">
        <v>84</v>
      </c>
      <c r="B55" s="816">
        <f>SUM(C55:D55)</f>
        <v>133</v>
      </c>
      <c r="C55" s="913">
        <v>52</v>
      </c>
      <c r="D55" s="913">
        <v>81</v>
      </c>
      <c r="E55" s="816">
        <f>SUM(F55:G55)</f>
        <v>876</v>
      </c>
      <c r="F55" s="913">
        <v>305</v>
      </c>
      <c r="G55" s="913">
        <v>571</v>
      </c>
      <c r="H55" s="816">
        <f>SUM(I55:J55)</f>
        <v>5</v>
      </c>
      <c r="I55" s="913">
        <v>2</v>
      </c>
      <c r="J55" s="913">
        <v>3</v>
      </c>
    </row>
    <row r="56" spans="1:10" s="733" customFormat="1" ht="12.75" customHeight="1" x14ac:dyDescent="0.2">
      <c r="A56" s="737" t="s">
        <v>901</v>
      </c>
      <c r="B56" s="816">
        <f t="shared" si="6"/>
        <v>133</v>
      </c>
      <c r="C56" s="883">
        <v>52</v>
      </c>
      <c r="D56" s="883">
        <v>81</v>
      </c>
      <c r="E56" s="816">
        <f t="shared" si="4"/>
        <v>876</v>
      </c>
      <c r="F56" s="883">
        <v>305</v>
      </c>
      <c r="G56" s="883">
        <v>571</v>
      </c>
      <c r="H56" s="816">
        <f t="shared" si="5"/>
        <v>5</v>
      </c>
      <c r="I56" s="883">
        <v>2</v>
      </c>
      <c r="J56" s="883">
        <v>3</v>
      </c>
    </row>
    <row r="57" spans="1:10" s="756" customFormat="1" ht="12.75" customHeight="1" x14ac:dyDescent="0.2">
      <c r="A57" s="911" t="s">
        <v>85</v>
      </c>
      <c r="B57" s="816">
        <f>SUM(C57:D57)</f>
        <v>994</v>
      </c>
      <c r="C57" s="858">
        <f>C58+C59</f>
        <v>379</v>
      </c>
      <c r="D57" s="858">
        <f>D58+D59</f>
        <v>615</v>
      </c>
      <c r="E57" s="816">
        <f t="shared" si="4"/>
        <v>6574</v>
      </c>
      <c r="F57" s="858">
        <f>F58+F59</f>
        <v>2094</v>
      </c>
      <c r="G57" s="858">
        <f>G58+G59</f>
        <v>4480</v>
      </c>
      <c r="H57" s="816">
        <f t="shared" si="5"/>
        <v>147</v>
      </c>
      <c r="I57" s="858">
        <f>I58+I59</f>
        <v>38</v>
      </c>
      <c r="J57" s="858">
        <f>J58+J59</f>
        <v>109</v>
      </c>
    </row>
    <row r="58" spans="1:10" s="733" customFormat="1" ht="12.75" customHeight="1" x14ac:dyDescent="0.2">
      <c r="A58" s="725" t="s">
        <v>901</v>
      </c>
      <c r="B58" s="816">
        <f t="shared" si="6"/>
        <v>934</v>
      </c>
      <c r="C58" s="827">
        <v>342</v>
      </c>
      <c r="D58" s="827">
        <v>592</v>
      </c>
      <c r="E58" s="816">
        <f t="shared" si="4"/>
        <v>6240</v>
      </c>
      <c r="F58" s="827">
        <v>1921</v>
      </c>
      <c r="G58" s="827">
        <v>4319</v>
      </c>
      <c r="H58" s="816">
        <f t="shared" si="5"/>
        <v>111</v>
      </c>
      <c r="I58" s="827">
        <v>22</v>
      </c>
      <c r="J58" s="827">
        <v>89</v>
      </c>
    </row>
    <row r="59" spans="1:10" s="756" customFormat="1" ht="12.75" customHeight="1" x14ac:dyDescent="0.2">
      <c r="A59" s="725" t="s">
        <v>902</v>
      </c>
      <c r="B59" s="816">
        <f t="shared" si="6"/>
        <v>60</v>
      </c>
      <c r="C59" s="827">
        <v>37</v>
      </c>
      <c r="D59" s="827">
        <v>23</v>
      </c>
      <c r="E59" s="816">
        <f t="shared" si="4"/>
        <v>334</v>
      </c>
      <c r="F59" s="827">
        <v>173</v>
      </c>
      <c r="G59" s="827">
        <v>161</v>
      </c>
      <c r="H59" s="816">
        <f t="shared" si="5"/>
        <v>36</v>
      </c>
      <c r="I59" s="827">
        <v>16</v>
      </c>
      <c r="J59" s="827">
        <v>20</v>
      </c>
    </row>
    <row r="60" spans="1:10" s="756" customFormat="1" ht="12.75" customHeight="1" x14ac:dyDescent="0.2">
      <c r="A60" s="911" t="s">
        <v>86</v>
      </c>
      <c r="B60" s="816">
        <f t="shared" si="6"/>
        <v>72</v>
      </c>
      <c r="C60" s="858">
        <f>C61+C62</f>
        <v>61</v>
      </c>
      <c r="D60" s="858">
        <f>D61+D62</f>
        <v>11</v>
      </c>
      <c r="E60" s="816">
        <f t="shared" si="4"/>
        <v>174</v>
      </c>
      <c r="F60" s="858">
        <f>F61+F62</f>
        <v>151</v>
      </c>
      <c r="G60" s="858">
        <f>G61+G62</f>
        <v>23</v>
      </c>
      <c r="H60" s="816">
        <f t="shared" si="5"/>
        <v>7</v>
      </c>
      <c r="I60" s="858">
        <f>I61+I62</f>
        <v>7</v>
      </c>
      <c r="J60" s="858">
        <f>J61+J62</f>
        <v>0</v>
      </c>
    </row>
    <row r="61" spans="1:10" s="756" customFormat="1" ht="12.75" customHeight="1" x14ac:dyDescent="0.2">
      <c r="A61" s="725" t="s">
        <v>901</v>
      </c>
      <c r="B61" s="816">
        <f t="shared" si="6"/>
        <v>35</v>
      </c>
      <c r="C61" s="827">
        <v>29</v>
      </c>
      <c r="D61" s="827">
        <v>6</v>
      </c>
      <c r="E61" s="816">
        <f t="shared" si="4"/>
        <v>95</v>
      </c>
      <c r="F61" s="827">
        <v>81</v>
      </c>
      <c r="G61" s="827">
        <v>14</v>
      </c>
      <c r="H61" s="816">
        <f t="shared" si="5"/>
        <v>7</v>
      </c>
      <c r="I61" s="827">
        <v>7</v>
      </c>
      <c r="J61" s="827">
        <v>0</v>
      </c>
    </row>
    <row r="62" spans="1:10" s="756" customFormat="1" ht="12.75" customHeight="1" x14ac:dyDescent="0.2">
      <c r="A62" s="725" t="s">
        <v>912</v>
      </c>
      <c r="B62" s="816">
        <f t="shared" si="6"/>
        <v>37</v>
      </c>
      <c r="C62" s="827">
        <v>32</v>
      </c>
      <c r="D62" s="827">
        <v>5</v>
      </c>
      <c r="E62" s="816">
        <f t="shared" si="4"/>
        <v>79</v>
      </c>
      <c r="F62" s="827">
        <v>70</v>
      </c>
      <c r="G62" s="827">
        <v>9</v>
      </c>
      <c r="H62" s="816">
        <f t="shared" si="5"/>
        <v>0</v>
      </c>
      <c r="I62" s="827">
        <v>0</v>
      </c>
      <c r="J62" s="827">
        <v>0</v>
      </c>
    </row>
    <row r="63" spans="1:10" s="756" customFormat="1" ht="12.75" customHeight="1" x14ac:dyDescent="0.2">
      <c r="A63" s="911" t="s">
        <v>87</v>
      </c>
      <c r="B63" s="816">
        <f>SUM(C63:D63)</f>
        <v>7</v>
      </c>
      <c r="C63" s="858">
        <v>5</v>
      </c>
      <c r="D63" s="858">
        <v>2</v>
      </c>
      <c r="E63" s="816">
        <f>SUM(F63:G63)</f>
        <v>32</v>
      </c>
      <c r="F63" s="858">
        <v>24</v>
      </c>
      <c r="G63" s="858">
        <v>8</v>
      </c>
      <c r="H63" s="816">
        <f>SUM(I63:J63)</f>
        <v>1</v>
      </c>
      <c r="I63" s="858">
        <v>1</v>
      </c>
      <c r="J63" s="858">
        <v>0</v>
      </c>
    </row>
    <row r="64" spans="1:10" s="756" customFormat="1" ht="12.75" customHeight="1" x14ac:dyDescent="0.2">
      <c r="A64" s="725" t="s">
        <v>912</v>
      </c>
      <c r="B64" s="816">
        <f t="shared" si="6"/>
        <v>7</v>
      </c>
      <c r="C64" s="827">
        <v>5</v>
      </c>
      <c r="D64" s="827">
        <v>2</v>
      </c>
      <c r="E64" s="816">
        <f>SUM(F64:G64)</f>
        <v>32</v>
      </c>
      <c r="F64" s="827">
        <v>24</v>
      </c>
      <c r="G64" s="827">
        <v>8</v>
      </c>
      <c r="H64" s="816">
        <f>SUM(I64:J64)</f>
        <v>1</v>
      </c>
      <c r="I64" s="827">
        <v>1</v>
      </c>
      <c r="J64" s="827">
        <v>0</v>
      </c>
    </row>
    <row r="65" spans="1:10" s="756" customFormat="1" ht="12.75" customHeight="1" x14ac:dyDescent="0.2">
      <c r="A65" s="912" t="s">
        <v>916</v>
      </c>
      <c r="B65" s="816">
        <f>SUM(C65:D65)</f>
        <v>191</v>
      </c>
      <c r="C65" s="913">
        <v>75</v>
      </c>
      <c r="D65" s="913">
        <v>116</v>
      </c>
      <c r="E65" s="816">
        <v>987</v>
      </c>
      <c r="F65" s="913">
        <v>340</v>
      </c>
      <c r="G65" s="913">
        <v>546</v>
      </c>
      <c r="H65" s="816">
        <f>SUM(I65:J65)</f>
        <v>25</v>
      </c>
      <c r="I65" s="913">
        <v>4</v>
      </c>
      <c r="J65" s="913">
        <v>21</v>
      </c>
    </row>
    <row r="66" spans="1:10" s="756" customFormat="1" ht="12.75" customHeight="1" x14ac:dyDescent="0.2">
      <c r="A66" s="737" t="s">
        <v>901</v>
      </c>
      <c r="B66" s="816">
        <f t="shared" si="6"/>
        <v>191</v>
      </c>
      <c r="C66" s="883">
        <v>75</v>
      </c>
      <c r="D66" s="883">
        <v>116</v>
      </c>
      <c r="E66" s="816">
        <v>987</v>
      </c>
      <c r="F66" s="883">
        <v>340</v>
      </c>
      <c r="G66" s="883">
        <v>546</v>
      </c>
      <c r="H66" s="816">
        <f t="shared" si="5"/>
        <v>25</v>
      </c>
      <c r="I66" s="883">
        <v>4</v>
      </c>
      <c r="J66" s="883">
        <v>21</v>
      </c>
    </row>
    <row r="67" spans="1:10" s="756" customFormat="1" ht="12.75" customHeight="1" x14ac:dyDescent="0.2">
      <c r="A67" s="911" t="s">
        <v>89</v>
      </c>
      <c r="B67" s="816">
        <f>SUM(C67:D67)</f>
        <v>82</v>
      </c>
      <c r="C67" s="858">
        <v>28</v>
      </c>
      <c r="D67" s="858">
        <v>54</v>
      </c>
      <c r="E67" s="816">
        <f>SUM(F67:G67)</f>
        <v>290</v>
      </c>
      <c r="F67" s="858">
        <v>92</v>
      </c>
      <c r="G67" s="858">
        <v>198</v>
      </c>
      <c r="H67" s="816">
        <f>SUM(I67:J67)</f>
        <v>1</v>
      </c>
      <c r="I67" s="858">
        <v>1</v>
      </c>
      <c r="J67" s="858">
        <v>0</v>
      </c>
    </row>
    <row r="68" spans="1:10" s="756" customFormat="1" ht="12.75" customHeight="1" x14ac:dyDescent="0.2">
      <c r="A68" s="725" t="s">
        <v>901</v>
      </c>
      <c r="B68" s="816">
        <f t="shared" si="6"/>
        <v>82</v>
      </c>
      <c r="C68" s="827">
        <v>28</v>
      </c>
      <c r="D68" s="827">
        <v>54</v>
      </c>
      <c r="E68" s="816">
        <f t="shared" si="4"/>
        <v>290</v>
      </c>
      <c r="F68" s="827">
        <v>92</v>
      </c>
      <c r="G68" s="827">
        <v>198</v>
      </c>
      <c r="H68" s="816">
        <f t="shared" si="5"/>
        <v>1</v>
      </c>
      <c r="I68" s="827">
        <v>1</v>
      </c>
      <c r="J68" s="827">
        <v>0</v>
      </c>
    </row>
    <row r="69" spans="1:10" s="733" customFormat="1" ht="45" customHeight="1" x14ac:dyDescent="0.2">
      <c r="A69" s="1507" t="s">
        <v>917</v>
      </c>
      <c r="B69" s="1507"/>
      <c r="C69" s="1507"/>
      <c r="D69" s="1507"/>
      <c r="E69" s="1507"/>
      <c r="F69" s="1507"/>
      <c r="G69" s="1507"/>
      <c r="H69" s="914"/>
      <c r="I69" s="914"/>
      <c r="J69" s="914"/>
    </row>
    <row r="70" spans="1:10" s="819" customFormat="1" ht="17.25" customHeight="1" x14ac:dyDescent="0.2">
      <c r="A70" s="1508" t="s">
        <v>918</v>
      </c>
      <c r="B70" s="1508"/>
      <c r="C70" s="1508"/>
      <c r="D70" s="1508"/>
      <c r="E70" s="1508"/>
      <c r="F70" s="1508"/>
      <c r="G70" s="1508"/>
      <c r="H70" s="914"/>
      <c r="I70" s="914"/>
      <c r="J70" s="914"/>
    </row>
    <row r="71" spans="1:10" s="819" customFormat="1" ht="27" customHeight="1" x14ac:dyDescent="0.2">
      <c r="A71" s="1244" t="s">
        <v>919</v>
      </c>
      <c r="B71" s="1245"/>
      <c r="C71" s="1245"/>
      <c r="D71" s="1245"/>
      <c r="E71" s="1245"/>
      <c r="F71" s="1245"/>
      <c r="G71" s="1245"/>
      <c r="H71" s="1245"/>
      <c r="I71" s="1245"/>
      <c r="J71" s="1245"/>
    </row>
    <row r="72" spans="1:10" s="819" customFormat="1" ht="54.75" customHeight="1" x14ac:dyDescent="0.2">
      <c r="A72" s="1505" t="s">
        <v>2189</v>
      </c>
      <c r="B72" s="1505"/>
      <c r="C72" s="1505"/>
      <c r="D72" s="1505"/>
      <c r="E72" s="1505"/>
      <c r="F72" s="1505"/>
      <c r="G72" s="1505"/>
      <c r="H72" s="1505"/>
      <c r="I72" s="1505"/>
      <c r="J72" s="1505"/>
    </row>
    <row r="73" spans="1:10" s="819" customFormat="1" ht="56.25" customHeight="1" x14ac:dyDescent="0.2">
      <c r="A73" s="1509" t="s">
        <v>2337</v>
      </c>
      <c r="B73" s="1509"/>
      <c r="C73" s="1509"/>
      <c r="D73" s="1509"/>
      <c r="E73" s="1509"/>
      <c r="F73" s="1509"/>
      <c r="G73" s="1509"/>
      <c r="H73" s="1509"/>
      <c r="I73" s="1509"/>
      <c r="J73" s="1509"/>
    </row>
    <row r="74" spans="1:10" s="819" customFormat="1" ht="16.5" customHeight="1" x14ac:dyDescent="0.2">
      <c r="A74" s="1505" t="s">
        <v>2193</v>
      </c>
      <c r="B74" s="1505"/>
      <c r="C74" s="1505"/>
      <c r="D74" s="1505"/>
      <c r="E74" s="1505"/>
      <c r="F74" s="1505"/>
      <c r="G74" s="1505"/>
      <c r="H74" s="1505"/>
      <c r="I74" s="1505"/>
      <c r="J74" s="1505"/>
    </row>
    <row r="75" spans="1:10" s="819" customFormat="1" ht="29.25" customHeight="1" x14ac:dyDescent="0.2">
      <c r="A75" s="1505" t="s">
        <v>2194</v>
      </c>
      <c r="B75" s="1505"/>
      <c r="C75" s="1505"/>
      <c r="D75" s="1505"/>
      <c r="E75" s="1505"/>
      <c r="F75" s="1505"/>
      <c r="G75" s="1505"/>
      <c r="H75" s="1505"/>
      <c r="I75" s="1505"/>
      <c r="J75" s="1505"/>
    </row>
    <row r="76" spans="1:10" s="819" customFormat="1" ht="20.25" customHeight="1" x14ac:dyDescent="0.2">
      <c r="A76" s="1505" t="s">
        <v>2338</v>
      </c>
      <c r="B76" s="1505"/>
      <c r="C76" s="1505"/>
      <c r="D76" s="1246"/>
      <c r="E76" s="1246"/>
      <c r="F76" s="1246"/>
      <c r="G76" s="1246"/>
      <c r="H76" s="1246"/>
      <c r="I76" s="1246"/>
      <c r="J76" s="1246"/>
    </row>
    <row r="77" spans="1:10" s="819" customFormat="1" ht="45" customHeight="1" x14ac:dyDescent="0.2">
      <c r="A77" s="818"/>
      <c r="B77" s="818"/>
      <c r="C77" s="914"/>
      <c r="D77" s="914"/>
      <c r="E77" s="914"/>
      <c r="F77" s="914"/>
      <c r="G77" s="914"/>
      <c r="H77" s="914"/>
      <c r="I77" s="914"/>
      <c r="J77" s="914"/>
    </row>
    <row r="78" spans="1:10" s="819" customFormat="1" ht="45" customHeight="1" x14ac:dyDescent="0.2">
      <c r="B78" s="915"/>
      <c r="C78" s="914"/>
      <c r="D78" s="914"/>
      <c r="E78" s="914"/>
      <c r="F78" s="914"/>
      <c r="G78" s="914"/>
      <c r="H78" s="914"/>
      <c r="I78" s="914"/>
      <c r="J78" s="914"/>
    </row>
    <row r="79" spans="1:10" s="819" customFormat="1" ht="12.75" customHeight="1" x14ac:dyDescent="0.2">
      <c r="B79" s="914"/>
      <c r="C79" s="914"/>
      <c r="D79" s="914"/>
      <c r="E79" s="914"/>
      <c r="F79" s="914"/>
      <c r="G79" s="914"/>
      <c r="H79" s="914"/>
      <c r="I79" s="914"/>
      <c r="J79" s="914"/>
    </row>
    <row r="80" spans="1:10" s="819" customFormat="1" ht="12.75" customHeight="1" x14ac:dyDescent="0.2">
      <c r="B80" s="914"/>
      <c r="C80" s="914"/>
      <c r="D80" s="914"/>
      <c r="E80" s="914"/>
      <c r="F80" s="914"/>
      <c r="G80" s="914"/>
      <c r="H80" s="914"/>
      <c r="I80" s="914"/>
      <c r="J80" s="914"/>
    </row>
    <row r="81" spans="2:10" s="819" customFormat="1" ht="12.75" customHeight="1" x14ac:dyDescent="0.2">
      <c r="B81" s="914"/>
      <c r="C81" s="914"/>
      <c r="D81" s="914"/>
      <c r="E81" s="914"/>
      <c r="F81" s="914"/>
      <c r="G81" s="914"/>
      <c r="H81" s="914"/>
      <c r="I81" s="914"/>
      <c r="J81" s="914"/>
    </row>
    <row r="82" spans="2:10" s="819" customFormat="1" ht="12.75" customHeight="1" x14ac:dyDescent="0.2">
      <c r="B82" s="914"/>
      <c r="C82" s="914"/>
      <c r="D82" s="914"/>
      <c r="E82" s="914"/>
      <c r="F82" s="914"/>
      <c r="G82" s="914"/>
      <c r="H82" s="914"/>
      <c r="I82" s="914"/>
      <c r="J82" s="914"/>
    </row>
    <row r="83" spans="2:10" s="819" customFormat="1" ht="12.75" customHeight="1" x14ac:dyDescent="0.2">
      <c r="B83" s="914"/>
      <c r="C83" s="914"/>
      <c r="D83" s="914"/>
      <c r="E83" s="914"/>
      <c r="F83" s="914"/>
      <c r="G83" s="914"/>
      <c r="H83" s="914"/>
      <c r="I83" s="914"/>
      <c r="J83" s="914"/>
    </row>
    <row r="84" spans="2:10" s="819" customFormat="1" ht="12.75" customHeight="1" x14ac:dyDescent="0.2">
      <c r="B84" s="914"/>
      <c r="C84" s="914"/>
      <c r="D84" s="914"/>
      <c r="E84" s="914"/>
      <c r="F84" s="914"/>
      <c r="G84" s="914"/>
      <c r="H84" s="914"/>
      <c r="I84" s="914"/>
      <c r="J84" s="914"/>
    </row>
    <row r="85" spans="2:10" s="819" customFormat="1" ht="12.75" customHeight="1" x14ac:dyDescent="0.2">
      <c r="B85" s="914"/>
      <c r="C85" s="914"/>
      <c r="D85" s="914"/>
      <c r="E85" s="914"/>
      <c r="F85" s="914"/>
      <c r="G85" s="914"/>
      <c r="H85" s="914"/>
      <c r="I85" s="914"/>
      <c r="J85" s="914"/>
    </row>
    <row r="86" spans="2:10" s="819" customFormat="1" ht="12.75" customHeight="1" x14ac:dyDescent="0.2">
      <c r="B86" s="914"/>
      <c r="C86" s="914"/>
      <c r="D86" s="914"/>
      <c r="E86" s="914"/>
      <c r="F86" s="914"/>
      <c r="G86" s="914"/>
      <c r="H86" s="914"/>
      <c r="I86" s="914"/>
      <c r="J86" s="914"/>
    </row>
    <row r="87" spans="2:10" s="819" customFormat="1" ht="12.75" customHeight="1" x14ac:dyDescent="0.2">
      <c r="B87" s="914"/>
      <c r="C87" s="914"/>
      <c r="D87" s="914"/>
      <c r="E87" s="914"/>
      <c r="F87" s="914"/>
      <c r="G87" s="914"/>
      <c r="H87" s="914"/>
      <c r="I87" s="914"/>
      <c r="J87" s="914"/>
    </row>
    <row r="88" spans="2:10" s="819" customFormat="1" ht="12.75" customHeight="1" x14ac:dyDescent="0.2">
      <c r="B88" s="914"/>
      <c r="C88" s="914"/>
      <c r="D88" s="914"/>
      <c r="E88" s="914"/>
      <c r="F88" s="914"/>
      <c r="G88" s="914"/>
      <c r="H88" s="914"/>
      <c r="I88" s="914"/>
      <c r="J88" s="914"/>
    </row>
    <row r="89" spans="2:10" s="819" customFormat="1" ht="12.75" customHeight="1" x14ac:dyDescent="0.2">
      <c r="B89" s="914"/>
      <c r="C89" s="914"/>
      <c r="D89" s="914"/>
      <c r="E89" s="914"/>
      <c r="F89" s="914"/>
      <c r="G89" s="914"/>
      <c r="H89" s="914"/>
      <c r="I89" s="914"/>
      <c r="J89" s="914"/>
    </row>
    <row r="90" spans="2:10" s="819" customFormat="1" ht="12.75" customHeight="1" x14ac:dyDescent="0.2">
      <c r="B90" s="914"/>
      <c r="C90" s="914"/>
      <c r="D90" s="914"/>
      <c r="E90" s="914"/>
      <c r="F90" s="914"/>
      <c r="G90" s="914"/>
      <c r="H90" s="914"/>
      <c r="I90" s="914"/>
      <c r="J90" s="914"/>
    </row>
    <row r="91" spans="2:10" s="819" customFormat="1" ht="12.75" customHeight="1" x14ac:dyDescent="0.2">
      <c r="B91" s="914"/>
      <c r="C91" s="914"/>
      <c r="D91" s="914"/>
      <c r="E91" s="914"/>
      <c r="F91" s="914"/>
      <c r="G91" s="914"/>
      <c r="H91" s="914"/>
      <c r="I91" s="914"/>
      <c r="J91" s="914"/>
    </row>
    <row r="92" spans="2:10" s="819" customFormat="1" ht="12.75" customHeight="1" x14ac:dyDescent="0.2">
      <c r="B92" s="914"/>
      <c r="C92" s="914"/>
      <c r="D92" s="914"/>
      <c r="E92" s="914"/>
      <c r="F92" s="914"/>
      <c r="G92" s="914"/>
      <c r="H92" s="914"/>
      <c r="I92" s="914"/>
      <c r="J92" s="914"/>
    </row>
    <row r="93" spans="2:10" s="819" customFormat="1" ht="12.75" customHeight="1" x14ac:dyDescent="0.2">
      <c r="B93" s="914"/>
      <c r="C93" s="914"/>
      <c r="D93" s="914"/>
      <c r="E93" s="914"/>
      <c r="F93" s="914"/>
      <c r="G93" s="914"/>
      <c r="H93" s="914"/>
      <c r="I93" s="914"/>
      <c r="J93" s="914"/>
    </row>
    <row r="94" spans="2:10" s="819" customFormat="1" ht="12.75" customHeight="1" x14ac:dyDescent="0.2">
      <c r="B94" s="914"/>
      <c r="C94" s="914"/>
      <c r="D94" s="914"/>
      <c r="E94" s="914"/>
      <c r="F94" s="914"/>
      <c r="G94" s="914"/>
      <c r="H94" s="914"/>
      <c r="I94" s="914"/>
      <c r="J94" s="914"/>
    </row>
    <row r="95" spans="2:10" s="819" customFormat="1" ht="12.75" customHeight="1" x14ac:dyDescent="0.2">
      <c r="B95" s="914"/>
      <c r="C95" s="914"/>
      <c r="D95" s="914"/>
      <c r="E95" s="914"/>
      <c r="F95" s="914"/>
      <c r="G95" s="914"/>
      <c r="H95" s="914"/>
      <c r="I95" s="914"/>
      <c r="J95" s="914"/>
    </row>
    <row r="96" spans="2:10" s="819" customFormat="1" ht="12.75" customHeight="1" x14ac:dyDescent="0.2">
      <c r="B96" s="914"/>
      <c r="C96" s="914"/>
      <c r="D96" s="914"/>
      <c r="E96" s="914"/>
      <c r="F96" s="914"/>
      <c r="G96" s="914"/>
      <c r="H96" s="914"/>
      <c r="I96" s="914"/>
      <c r="J96" s="914"/>
    </row>
    <row r="97" spans="2:10" s="819" customFormat="1" ht="12.75" customHeight="1" x14ac:dyDescent="0.2">
      <c r="B97" s="914"/>
      <c r="C97" s="914"/>
      <c r="D97" s="914"/>
      <c r="E97" s="914"/>
      <c r="F97" s="914"/>
      <c r="G97" s="914"/>
      <c r="H97" s="914"/>
      <c r="I97" s="914"/>
      <c r="J97" s="914"/>
    </row>
    <row r="98" spans="2:10" s="819" customFormat="1" ht="12.75" customHeight="1" x14ac:dyDescent="0.2">
      <c r="B98" s="914"/>
      <c r="C98" s="914"/>
      <c r="D98" s="914"/>
      <c r="E98" s="914"/>
      <c r="F98" s="914"/>
      <c r="G98" s="914"/>
      <c r="H98" s="914"/>
      <c r="I98" s="914"/>
      <c r="J98" s="914"/>
    </row>
    <row r="99" spans="2:10" s="819" customFormat="1" ht="12.75" customHeight="1" x14ac:dyDescent="0.2">
      <c r="B99" s="914"/>
      <c r="C99" s="914"/>
      <c r="D99" s="914"/>
      <c r="E99" s="914"/>
      <c r="F99" s="914"/>
      <c r="G99" s="914"/>
      <c r="H99" s="914"/>
      <c r="I99" s="914"/>
      <c r="J99" s="914"/>
    </row>
    <row r="100" spans="2:10" s="819" customFormat="1" ht="12.75" customHeight="1" x14ac:dyDescent="0.2">
      <c r="B100" s="914"/>
      <c r="C100" s="914"/>
      <c r="D100" s="914"/>
      <c r="E100" s="914"/>
      <c r="F100" s="914"/>
      <c r="G100" s="914"/>
      <c r="H100" s="914"/>
      <c r="I100" s="914"/>
      <c r="J100" s="914"/>
    </row>
    <row r="101" spans="2:10" s="819" customFormat="1" ht="12.75" customHeight="1" x14ac:dyDescent="0.2">
      <c r="B101" s="914"/>
      <c r="C101" s="914"/>
      <c r="D101" s="914"/>
      <c r="E101" s="914"/>
      <c r="F101" s="914"/>
      <c r="G101" s="914"/>
      <c r="H101" s="914"/>
      <c r="I101" s="914"/>
      <c r="J101" s="914"/>
    </row>
    <row r="102" spans="2:10" s="819" customFormat="1" ht="12.75" customHeight="1" x14ac:dyDescent="0.2">
      <c r="B102" s="914"/>
      <c r="C102" s="914"/>
      <c r="D102" s="914"/>
      <c r="E102" s="914"/>
      <c r="F102" s="914"/>
      <c r="G102" s="914"/>
      <c r="H102" s="914"/>
      <c r="I102" s="914"/>
      <c r="J102" s="914"/>
    </row>
    <row r="103" spans="2:10" s="819" customFormat="1" ht="12.75" customHeight="1" x14ac:dyDescent="0.2">
      <c r="B103" s="914"/>
      <c r="C103" s="914"/>
      <c r="D103" s="914"/>
      <c r="E103" s="914"/>
      <c r="F103" s="914"/>
      <c r="G103" s="914"/>
      <c r="H103" s="914"/>
      <c r="I103" s="914"/>
      <c r="J103" s="914"/>
    </row>
    <row r="104" spans="2:10" s="819" customFormat="1" ht="12.75" customHeight="1" x14ac:dyDescent="0.2">
      <c r="B104" s="914"/>
      <c r="C104" s="914"/>
      <c r="D104" s="914"/>
      <c r="E104" s="914"/>
      <c r="F104" s="914"/>
      <c r="G104" s="914"/>
      <c r="H104" s="914"/>
      <c r="I104" s="914"/>
      <c r="J104" s="914"/>
    </row>
    <row r="105" spans="2:10" s="819" customFormat="1" ht="12.75" customHeight="1" x14ac:dyDescent="0.2">
      <c r="B105" s="914"/>
      <c r="C105" s="914"/>
      <c r="D105" s="914"/>
      <c r="E105" s="914"/>
      <c r="F105" s="914"/>
      <c r="G105" s="914"/>
      <c r="H105" s="914"/>
      <c r="I105" s="914"/>
      <c r="J105" s="914"/>
    </row>
    <row r="106" spans="2:10" s="819" customFormat="1" ht="12.75" customHeight="1" x14ac:dyDescent="0.2">
      <c r="B106" s="914"/>
      <c r="C106" s="914"/>
      <c r="D106" s="914"/>
      <c r="E106" s="914"/>
      <c r="F106" s="914"/>
      <c r="G106" s="914"/>
      <c r="H106" s="914"/>
      <c r="I106" s="914"/>
      <c r="J106" s="914"/>
    </row>
    <row r="107" spans="2:10" s="819" customFormat="1" ht="12.75" customHeight="1" x14ac:dyDescent="0.2">
      <c r="B107" s="914"/>
      <c r="C107" s="914"/>
      <c r="D107" s="914"/>
      <c r="E107" s="914"/>
      <c r="F107" s="914"/>
      <c r="G107" s="914"/>
      <c r="H107" s="914"/>
      <c r="I107" s="914"/>
      <c r="J107" s="914"/>
    </row>
    <row r="108" spans="2:10" s="819" customFormat="1" ht="12.75" customHeight="1" x14ac:dyDescent="0.2">
      <c r="B108" s="914"/>
      <c r="C108" s="914"/>
      <c r="D108" s="914"/>
      <c r="E108" s="914"/>
      <c r="F108" s="914"/>
      <c r="G108" s="914"/>
      <c r="H108" s="914"/>
      <c r="I108" s="914"/>
      <c r="J108" s="914"/>
    </row>
    <row r="109" spans="2:10" s="819" customFormat="1" ht="12.75" customHeight="1" x14ac:dyDescent="0.2">
      <c r="B109" s="914"/>
      <c r="C109" s="914"/>
      <c r="D109" s="914"/>
      <c r="E109" s="914"/>
      <c r="F109" s="914"/>
      <c r="G109" s="914"/>
      <c r="H109" s="914"/>
      <c r="I109" s="914"/>
      <c r="J109" s="914"/>
    </row>
    <row r="110" spans="2:10" s="819" customFormat="1" ht="12.75" customHeight="1" x14ac:dyDescent="0.2">
      <c r="B110" s="914"/>
      <c r="C110" s="914"/>
      <c r="D110" s="914"/>
      <c r="E110" s="914"/>
      <c r="F110" s="914"/>
      <c r="G110" s="914"/>
      <c r="H110" s="914"/>
      <c r="I110" s="914"/>
      <c r="J110" s="914"/>
    </row>
    <row r="111" spans="2:10" s="819" customFormat="1" ht="12.75" customHeight="1" x14ac:dyDescent="0.2">
      <c r="B111" s="914"/>
      <c r="C111" s="914"/>
      <c r="D111" s="914"/>
      <c r="E111" s="914"/>
      <c r="F111" s="914"/>
      <c r="G111" s="914"/>
      <c r="H111" s="809"/>
      <c r="I111" s="809"/>
      <c r="J111" s="809"/>
    </row>
  </sheetData>
  <mergeCells count="18">
    <mergeCell ref="D1:F2"/>
    <mergeCell ref="A5:K5"/>
    <mergeCell ref="B6:B8"/>
    <mergeCell ref="C6:D6"/>
    <mergeCell ref="E6:E8"/>
    <mergeCell ref="F6:G6"/>
    <mergeCell ref="H6:H8"/>
    <mergeCell ref="I6:J6"/>
    <mergeCell ref="C7:D7"/>
    <mergeCell ref="F7:G7"/>
    <mergeCell ref="A74:J74"/>
    <mergeCell ref="A75:J75"/>
    <mergeCell ref="A76:C76"/>
    <mergeCell ref="I7:J7"/>
    <mergeCell ref="A69:G69"/>
    <mergeCell ref="A70:G70"/>
    <mergeCell ref="A72:J72"/>
    <mergeCell ref="A73:J73"/>
  </mergeCells>
  <printOptions horizontalCentered="1"/>
  <pageMargins left="0" right="0" top="0.78740157480314965" bottom="0" header="0.51181102362204722" footer="0.51181102362204722"/>
  <pageSetup paperSize="9" scale="63" orientation="portrait"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abColor theme="1"/>
    <pageSetUpPr autoPageBreaks="0" fitToPage="1"/>
  </sheetPr>
  <dimension ref="A1:J60"/>
  <sheetViews>
    <sheetView showGridLines="0" showRowColHeaders="0" zoomScale="80" zoomScaleNormal="80" workbookViewId="0"/>
  </sheetViews>
  <sheetFormatPr baseColWidth="10" defaultColWidth="6.765625" defaultRowHeight="12.75" customHeight="1" x14ac:dyDescent="0.2"/>
  <cols>
    <col min="1" max="1" width="26.23046875" style="822" customWidth="1"/>
    <col min="2" max="10" width="5.3046875" style="809" customWidth="1"/>
    <col min="11" max="16384" width="6.765625" style="811"/>
  </cols>
  <sheetData>
    <row r="1" spans="1:10" ht="12.75" customHeight="1" x14ac:dyDescent="0.2">
      <c r="A1" s="808" t="s">
        <v>920</v>
      </c>
      <c r="B1" s="916"/>
      <c r="C1" s="1510" t="s">
        <v>893</v>
      </c>
      <c r="D1" s="1510"/>
      <c r="E1" s="1510"/>
    </row>
    <row r="2" spans="1:10" ht="12.75" customHeight="1" x14ac:dyDescent="0.2">
      <c r="A2" s="808"/>
      <c r="B2" s="916"/>
      <c r="C2" s="1510"/>
      <c r="D2" s="1510"/>
      <c r="E2" s="1510"/>
    </row>
    <row r="3" spans="1:10" ht="12.75" customHeight="1" x14ac:dyDescent="0.2">
      <c r="A3" s="812" t="s">
        <v>921</v>
      </c>
      <c r="B3" s="916"/>
      <c r="C3" s="916"/>
      <c r="D3" s="916"/>
      <c r="E3" s="916"/>
    </row>
    <row r="4" spans="1:10" ht="12.75" customHeight="1" x14ac:dyDescent="0.2">
      <c r="A4" s="917"/>
      <c r="B4" s="916"/>
      <c r="C4" s="916"/>
      <c r="D4" s="916"/>
      <c r="E4" s="916"/>
    </row>
    <row r="5" spans="1:10" ht="37.5" customHeight="1" x14ac:dyDescent="0.2">
      <c r="A5" s="1511" t="s">
        <v>2339</v>
      </c>
      <c r="B5" s="1511"/>
      <c r="C5" s="1511"/>
      <c r="D5" s="1511"/>
      <c r="E5" s="1511"/>
    </row>
    <row r="6" spans="1:10" ht="29.25" customHeight="1" x14ac:dyDescent="0.2">
      <c r="A6" s="1506" t="s">
        <v>922</v>
      </c>
      <c r="B6" s="1513" t="s">
        <v>61</v>
      </c>
      <c r="C6" s="1506" t="s">
        <v>715</v>
      </c>
      <c r="D6" s="1506"/>
      <c r="E6" s="1513" t="s">
        <v>61</v>
      </c>
      <c r="F6" s="1506" t="s">
        <v>580</v>
      </c>
      <c r="G6" s="1506"/>
      <c r="H6" s="1513" t="s">
        <v>61</v>
      </c>
      <c r="I6" s="1506" t="s">
        <v>897</v>
      </c>
      <c r="J6" s="1506"/>
    </row>
    <row r="7" spans="1:10" ht="12.75" customHeight="1" x14ac:dyDescent="0.2">
      <c r="A7" s="1506"/>
      <c r="B7" s="1513"/>
      <c r="C7" s="1506" t="s">
        <v>111</v>
      </c>
      <c r="D7" s="1506"/>
      <c r="E7" s="1513"/>
      <c r="F7" s="1506" t="s">
        <v>111</v>
      </c>
      <c r="G7" s="1506"/>
      <c r="H7" s="1513"/>
      <c r="I7" s="1506" t="s">
        <v>111</v>
      </c>
      <c r="J7" s="1506"/>
    </row>
    <row r="8" spans="1:10" ht="12.75" customHeight="1" x14ac:dyDescent="0.2">
      <c r="A8" s="1506"/>
      <c r="B8" s="1514"/>
      <c r="C8" s="691" t="s">
        <v>114</v>
      </c>
      <c r="D8" s="691" t="s">
        <v>115</v>
      </c>
      <c r="E8" s="1514"/>
      <c r="F8" s="691" t="s">
        <v>114</v>
      </c>
      <c r="G8" s="691" t="s">
        <v>115</v>
      </c>
      <c r="H8" s="1514"/>
      <c r="I8" s="691" t="s">
        <v>114</v>
      </c>
      <c r="J8" s="691" t="s">
        <v>115</v>
      </c>
    </row>
    <row r="9" spans="1:10" ht="12.75" customHeight="1" x14ac:dyDescent="0.2">
      <c r="A9" s="717" t="s">
        <v>898</v>
      </c>
      <c r="B9" s="1243">
        <f>C9+D9</f>
        <v>3988</v>
      </c>
      <c r="C9" s="1242">
        <f>C10+C11</f>
        <v>1596</v>
      </c>
      <c r="D9" s="1242">
        <f>D10+D11</f>
        <v>2392</v>
      </c>
      <c r="E9" s="1243">
        <f>F9+G9</f>
        <v>13468</v>
      </c>
      <c r="F9" s="1242">
        <f>F10+F11</f>
        <v>5053</v>
      </c>
      <c r="G9" s="1242">
        <f>G10+G11</f>
        <v>8415</v>
      </c>
      <c r="H9" s="1243">
        <f>I9+J9</f>
        <v>2207</v>
      </c>
      <c r="I9" s="1242">
        <f>I10+I11</f>
        <v>847</v>
      </c>
      <c r="J9" s="1242">
        <f>J10+J11</f>
        <v>1360</v>
      </c>
    </row>
    <row r="10" spans="1:10" ht="12.75" customHeight="1" x14ac:dyDescent="0.2">
      <c r="A10" s="792" t="s">
        <v>899</v>
      </c>
      <c r="B10" s="1243">
        <f>C10+D10</f>
        <v>2465</v>
      </c>
      <c r="C10" s="816">
        <f>C14+C31</f>
        <v>971</v>
      </c>
      <c r="D10" s="816">
        <f>D14+D31</f>
        <v>1494</v>
      </c>
      <c r="E10" s="816">
        <f>F10+G10</f>
        <v>7875</v>
      </c>
      <c r="F10" s="816">
        <f>F14+F31</f>
        <v>3031</v>
      </c>
      <c r="G10" s="816">
        <f>G14+G31</f>
        <v>4844</v>
      </c>
      <c r="H10" s="816">
        <f t="shared" ref="H10:H41" si="0">I10+J10</f>
        <v>1334</v>
      </c>
      <c r="I10" s="816">
        <f>I14+I31</f>
        <v>517</v>
      </c>
      <c r="J10" s="816">
        <f>J14+J31</f>
        <v>817</v>
      </c>
    </row>
    <row r="11" spans="1:10" ht="12.75" customHeight="1" x14ac:dyDescent="0.2">
      <c r="A11" s="792" t="s">
        <v>900</v>
      </c>
      <c r="B11" s="1243">
        <f t="shared" ref="B11:B41" si="1">C11+D11</f>
        <v>1523</v>
      </c>
      <c r="C11" s="816">
        <f>C15+C32</f>
        <v>625</v>
      </c>
      <c r="D11" s="816">
        <f>D15+D32</f>
        <v>898</v>
      </c>
      <c r="E11" s="816">
        <f t="shared" ref="E11:E41" si="2">F11+G11</f>
        <v>5593</v>
      </c>
      <c r="F11" s="816">
        <f>F15+F32</f>
        <v>2022</v>
      </c>
      <c r="G11" s="816">
        <f>G15+G32</f>
        <v>3571</v>
      </c>
      <c r="H11" s="816">
        <f t="shared" si="0"/>
        <v>873</v>
      </c>
      <c r="I11" s="816">
        <f>I15+I32</f>
        <v>330</v>
      </c>
      <c r="J11" s="816">
        <f>J15+J32</f>
        <v>543</v>
      </c>
    </row>
    <row r="12" spans="1:10" ht="12.75" customHeight="1" x14ac:dyDescent="0.2">
      <c r="A12" s="711"/>
      <c r="B12" s="712"/>
      <c r="C12" s="734"/>
      <c r="D12" s="824"/>
      <c r="E12" s="823"/>
      <c r="F12" s="734"/>
      <c r="G12" s="824"/>
      <c r="H12" s="823"/>
      <c r="I12" s="734"/>
      <c r="J12" s="824"/>
    </row>
    <row r="13" spans="1:10" ht="12.75" customHeight="1" x14ac:dyDescent="0.2">
      <c r="A13" s="717" t="s">
        <v>451</v>
      </c>
      <c r="B13" s="697">
        <f t="shared" si="1"/>
        <v>3951</v>
      </c>
      <c r="C13" s="718">
        <f>C14+C15</f>
        <v>1591</v>
      </c>
      <c r="D13" s="718">
        <f>D14+D15</f>
        <v>2360</v>
      </c>
      <c r="E13" s="697">
        <f t="shared" si="2"/>
        <v>13381</v>
      </c>
      <c r="F13" s="718">
        <f>F14+F15</f>
        <v>5004</v>
      </c>
      <c r="G13" s="718">
        <f>G14+G15</f>
        <v>8377</v>
      </c>
      <c r="H13" s="697">
        <f t="shared" si="0"/>
        <v>2191</v>
      </c>
      <c r="I13" s="718">
        <f>I14+I15</f>
        <v>844</v>
      </c>
      <c r="J13" s="718">
        <f>J14+J15</f>
        <v>1347</v>
      </c>
    </row>
    <row r="14" spans="1:10" ht="12.75" customHeight="1" x14ac:dyDescent="0.2">
      <c r="A14" s="792" t="s">
        <v>899</v>
      </c>
      <c r="B14" s="697">
        <f t="shared" si="1"/>
        <v>2431</v>
      </c>
      <c r="C14" s="816">
        <f>C16+SUM(C24:C26)+C28</f>
        <v>968</v>
      </c>
      <c r="D14" s="816">
        <f>D16+SUM(D24:D26)+D28</f>
        <v>1463</v>
      </c>
      <c r="E14" s="816">
        <f>F14+G14</f>
        <v>7816</v>
      </c>
      <c r="F14" s="816">
        <f>F16+SUM(F24:F26)+F28</f>
        <v>2996</v>
      </c>
      <c r="G14" s="816">
        <f>G16+SUM(G24:G26)+G28</f>
        <v>4820</v>
      </c>
      <c r="H14" s="816">
        <f t="shared" si="0"/>
        <v>1318</v>
      </c>
      <c r="I14" s="816">
        <f>I16+SUM(I24:I26)+I28</f>
        <v>514</v>
      </c>
      <c r="J14" s="816">
        <f>J16+SUM(J24:J26)+J28</f>
        <v>804</v>
      </c>
    </row>
    <row r="15" spans="1:10" ht="12.75" customHeight="1" x14ac:dyDescent="0.2">
      <c r="A15" s="792" t="s">
        <v>900</v>
      </c>
      <c r="B15" s="697">
        <f t="shared" si="1"/>
        <v>1520</v>
      </c>
      <c r="C15" s="816">
        <f>SUM(C17:C23)+C27</f>
        <v>623</v>
      </c>
      <c r="D15" s="816">
        <f>SUM(D17:D23)+D27</f>
        <v>897</v>
      </c>
      <c r="E15" s="816">
        <f>F15+G15</f>
        <v>5565</v>
      </c>
      <c r="F15" s="816">
        <f>SUM(F17:F23)+F27</f>
        <v>2008</v>
      </c>
      <c r="G15" s="816">
        <f>SUM(G17:G23)+G27</f>
        <v>3557</v>
      </c>
      <c r="H15" s="816">
        <f t="shared" si="0"/>
        <v>873</v>
      </c>
      <c r="I15" s="816">
        <f>SUM(I17:I23)+I27</f>
        <v>330</v>
      </c>
      <c r="J15" s="816">
        <f>SUM(J17:J23)+J27</f>
        <v>543</v>
      </c>
    </row>
    <row r="16" spans="1:10" ht="12.75" customHeight="1" x14ac:dyDescent="0.2">
      <c r="A16" s="837" t="s">
        <v>915</v>
      </c>
      <c r="B16" s="697">
        <f t="shared" si="1"/>
        <v>2134</v>
      </c>
      <c r="C16" s="827">
        <v>769</v>
      </c>
      <c r="D16" s="827">
        <v>1365</v>
      </c>
      <c r="E16" s="816">
        <f t="shared" si="2"/>
        <v>6802</v>
      </c>
      <c r="F16" s="827">
        <v>2578</v>
      </c>
      <c r="G16" s="827">
        <v>4224</v>
      </c>
      <c r="H16" s="816">
        <f t="shared" si="0"/>
        <v>1187</v>
      </c>
      <c r="I16" s="827">
        <v>412</v>
      </c>
      <c r="J16" s="827">
        <v>775</v>
      </c>
    </row>
    <row r="17" spans="1:10" ht="12.75" customHeight="1" x14ac:dyDescent="0.2">
      <c r="A17" s="731" t="s">
        <v>902</v>
      </c>
      <c r="B17" s="697">
        <f t="shared" si="1"/>
        <v>486</v>
      </c>
      <c r="C17" s="827">
        <v>133</v>
      </c>
      <c r="D17" s="869">
        <v>353</v>
      </c>
      <c r="E17" s="816">
        <f t="shared" si="2"/>
        <v>1814</v>
      </c>
      <c r="F17" s="827">
        <v>451</v>
      </c>
      <c r="G17" s="869">
        <v>1363</v>
      </c>
      <c r="H17" s="816">
        <f t="shared" si="0"/>
        <v>216</v>
      </c>
      <c r="I17" s="827">
        <v>44</v>
      </c>
      <c r="J17" s="869">
        <v>172</v>
      </c>
    </row>
    <row r="18" spans="1:10" ht="12.75" customHeight="1" x14ac:dyDescent="0.2">
      <c r="A18" s="731" t="s">
        <v>903</v>
      </c>
      <c r="B18" s="697">
        <f t="shared" si="1"/>
        <v>372</v>
      </c>
      <c r="C18" s="827">
        <v>170</v>
      </c>
      <c r="D18" s="869">
        <v>202</v>
      </c>
      <c r="E18" s="816">
        <f t="shared" si="2"/>
        <v>991</v>
      </c>
      <c r="F18" s="827">
        <v>424</v>
      </c>
      <c r="G18" s="869">
        <v>567</v>
      </c>
      <c r="H18" s="816">
        <f t="shared" si="0"/>
        <v>280</v>
      </c>
      <c r="I18" s="827">
        <v>98</v>
      </c>
      <c r="J18" s="869">
        <v>182</v>
      </c>
    </row>
    <row r="19" spans="1:10" ht="12.75" customHeight="1" x14ac:dyDescent="0.2">
      <c r="A19" s="731" t="s">
        <v>904</v>
      </c>
      <c r="B19" s="697">
        <f t="shared" si="1"/>
        <v>288</v>
      </c>
      <c r="C19" s="827">
        <v>145</v>
      </c>
      <c r="D19" s="869">
        <v>143</v>
      </c>
      <c r="E19" s="816">
        <f t="shared" si="2"/>
        <v>1539</v>
      </c>
      <c r="F19" s="827">
        <v>724</v>
      </c>
      <c r="G19" s="869">
        <v>815</v>
      </c>
      <c r="H19" s="816">
        <f t="shared" si="0"/>
        <v>216</v>
      </c>
      <c r="I19" s="827">
        <v>107</v>
      </c>
      <c r="J19" s="869">
        <v>109</v>
      </c>
    </row>
    <row r="20" spans="1:10" ht="12.75" customHeight="1" x14ac:dyDescent="0.2">
      <c r="A20" s="731" t="s">
        <v>905</v>
      </c>
      <c r="B20" s="697">
        <f t="shared" si="1"/>
        <v>208</v>
      </c>
      <c r="C20" s="827">
        <v>117</v>
      </c>
      <c r="D20" s="869">
        <v>91</v>
      </c>
      <c r="E20" s="816">
        <f t="shared" si="2"/>
        <v>589</v>
      </c>
      <c r="F20" s="827">
        <v>284</v>
      </c>
      <c r="G20" s="869">
        <v>305</v>
      </c>
      <c r="H20" s="816">
        <f t="shared" si="0"/>
        <v>88</v>
      </c>
      <c r="I20" s="827">
        <v>60</v>
      </c>
      <c r="J20" s="869">
        <v>28</v>
      </c>
    </row>
    <row r="21" spans="1:10" ht="12.75" customHeight="1" x14ac:dyDescent="0.2">
      <c r="A21" s="731" t="s">
        <v>923</v>
      </c>
      <c r="B21" s="697">
        <f t="shared" si="1"/>
        <v>138</v>
      </c>
      <c r="C21" s="827">
        <v>49</v>
      </c>
      <c r="D21" s="869">
        <v>89</v>
      </c>
      <c r="E21" s="816">
        <f t="shared" si="2"/>
        <v>448</v>
      </c>
      <c r="F21" s="827">
        <v>87</v>
      </c>
      <c r="G21" s="869">
        <v>361</v>
      </c>
      <c r="H21" s="816">
        <f t="shared" si="0"/>
        <v>48</v>
      </c>
      <c r="I21" s="827">
        <v>15</v>
      </c>
      <c r="J21" s="869">
        <v>33</v>
      </c>
    </row>
    <row r="22" spans="1:10" ht="12.75" customHeight="1" x14ac:dyDescent="0.2">
      <c r="A22" s="731" t="s">
        <v>924</v>
      </c>
      <c r="B22" s="697">
        <f t="shared" si="1"/>
        <v>9</v>
      </c>
      <c r="C22" s="827">
        <v>1</v>
      </c>
      <c r="D22" s="869">
        <v>8</v>
      </c>
      <c r="E22" s="816">
        <f t="shared" si="2"/>
        <v>82</v>
      </c>
      <c r="F22" s="827">
        <v>11</v>
      </c>
      <c r="G22" s="869">
        <v>71</v>
      </c>
      <c r="H22" s="816">
        <f t="shared" si="0"/>
        <v>4</v>
      </c>
      <c r="I22" s="827">
        <v>2</v>
      </c>
      <c r="J22" s="869">
        <v>2</v>
      </c>
    </row>
    <row r="23" spans="1:10" ht="40.5" customHeight="1" x14ac:dyDescent="0.2">
      <c r="A23" s="878" t="s">
        <v>925</v>
      </c>
      <c r="B23" s="697">
        <f t="shared" si="1"/>
        <v>6</v>
      </c>
      <c r="C23" s="722">
        <v>1</v>
      </c>
      <c r="D23" s="722">
        <v>5</v>
      </c>
      <c r="E23" s="697">
        <f t="shared" si="2"/>
        <v>61</v>
      </c>
      <c r="F23" s="722">
        <v>14</v>
      </c>
      <c r="G23" s="722">
        <v>47</v>
      </c>
      <c r="H23" s="697">
        <f t="shared" si="0"/>
        <v>18</v>
      </c>
      <c r="I23" s="722">
        <v>4</v>
      </c>
      <c r="J23" s="722">
        <v>14</v>
      </c>
    </row>
    <row r="24" spans="1:10" ht="12.75" customHeight="1" x14ac:dyDescent="0.2">
      <c r="A24" s="725" t="s">
        <v>926</v>
      </c>
      <c r="B24" s="697">
        <f t="shared" si="1"/>
        <v>39</v>
      </c>
      <c r="C24" s="840">
        <v>23</v>
      </c>
      <c r="D24" s="840">
        <v>16</v>
      </c>
      <c r="E24" s="816">
        <f t="shared" si="2"/>
        <v>39</v>
      </c>
      <c r="F24" s="840">
        <v>23</v>
      </c>
      <c r="G24" s="840">
        <v>16</v>
      </c>
      <c r="H24" s="816">
        <f t="shared" si="0"/>
        <v>21</v>
      </c>
      <c r="I24" s="840">
        <v>14</v>
      </c>
      <c r="J24" s="840">
        <v>7</v>
      </c>
    </row>
    <row r="25" spans="1:10" ht="12.75" customHeight="1" x14ac:dyDescent="0.2">
      <c r="A25" s="725" t="s">
        <v>927</v>
      </c>
      <c r="B25" s="697">
        <f t="shared" si="1"/>
        <v>94</v>
      </c>
      <c r="C25" s="840">
        <v>82</v>
      </c>
      <c r="D25" s="840">
        <v>12</v>
      </c>
      <c r="E25" s="816">
        <f t="shared" si="2"/>
        <v>94</v>
      </c>
      <c r="F25" s="840">
        <v>82</v>
      </c>
      <c r="G25" s="840">
        <v>12</v>
      </c>
      <c r="H25" s="816">
        <f t="shared" si="0"/>
        <v>94</v>
      </c>
      <c r="I25" s="840">
        <v>82</v>
      </c>
      <c r="J25" s="840">
        <v>12</v>
      </c>
    </row>
    <row r="26" spans="1:10" ht="12.75" customHeight="1" x14ac:dyDescent="0.2">
      <c r="A26" s="837" t="s">
        <v>928</v>
      </c>
      <c r="B26" s="697">
        <f t="shared" si="1"/>
        <v>77</v>
      </c>
      <c r="C26" s="827">
        <v>38</v>
      </c>
      <c r="D26" s="827">
        <v>39</v>
      </c>
      <c r="E26" s="816">
        <f t="shared" si="2"/>
        <v>736</v>
      </c>
      <c r="F26" s="840">
        <v>217</v>
      </c>
      <c r="G26" s="840">
        <v>519</v>
      </c>
      <c r="H26" s="816">
        <f t="shared" si="0"/>
        <v>16</v>
      </c>
      <c r="I26" s="827">
        <v>6</v>
      </c>
      <c r="J26" s="827">
        <v>10</v>
      </c>
    </row>
    <row r="27" spans="1:10" ht="12.75" customHeight="1" x14ac:dyDescent="0.2">
      <c r="A27" s="837" t="s">
        <v>929</v>
      </c>
      <c r="B27" s="697">
        <f t="shared" si="1"/>
        <v>13</v>
      </c>
      <c r="C27" s="827">
        <v>7</v>
      </c>
      <c r="D27" s="827">
        <v>6</v>
      </c>
      <c r="E27" s="816">
        <f t="shared" si="2"/>
        <v>41</v>
      </c>
      <c r="F27" s="840">
        <v>13</v>
      </c>
      <c r="G27" s="840">
        <v>28</v>
      </c>
      <c r="H27" s="816">
        <f t="shared" si="0"/>
        <v>3</v>
      </c>
      <c r="I27" s="827">
        <v>0</v>
      </c>
      <c r="J27" s="827">
        <v>3</v>
      </c>
    </row>
    <row r="28" spans="1:10" ht="12.75" customHeight="1" x14ac:dyDescent="0.2">
      <c r="A28" s="837" t="s">
        <v>2340</v>
      </c>
      <c r="B28" s="697">
        <f t="shared" si="1"/>
        <v>87</v>
      </c>
      <c r="C28" s="827">
        <v>56</v>
      </c>
      <c r="D28" s="827">
        <v>31</v>
      </c>
      <c r="E28" s="816">
        <f t="shared" si="2"/>
        <v>145</v>
      </c>
      <c r="F28" s="840">
        <v>96</v>
      </c>
      <c r="G28" s="840">
        <v>49</v>
      </c>
      <c r="H28" s="816">
        <f t="shared" si="0"/>
        <v>0</v>
      </c>
      <c r="I28" s="827">
        <v>0</v>
      </c>
      <c r="J28" s="827">
        <v>0</v>
      </c>
    </row>
    <row r="29" spans="1:10" s="682" customFormat="1" ht="12.75" customHeight="1" x14ac:dyDescent="0.2">
      <c r="A29" s="839"/>
      <c r="B29" s="712"/>
      <c r="C29" s="734"/>
      <c r="D29" s="734"/>
      <c r="E29" s="823"/>
      <c r="F29" s="844"/>
      <c r="G29" s="844"/>
      <c r="H29" s="823"/>
      <c r="I29" s="734"/>
      <c r="J29" s="734"/>
    </row>
    <row r="30" spans="1:10" ht="12.75" customHeight="1" x14ac:dyDescent="0.2">
      <c r="A30" s="717" t="s">
        <v>930</v>
      </c>
      <c r="B30" s="1243">
        <f t="shared" si="1"/>
        <v>37</v>
      </c>
      <c r="C30" s="1242">
        <f>C31+C32</f>
        <v>5</v>
      </c>
      <c r="D30" s="1242">
        <f>D31+D32</f>
        <v>32</v>
      </c>
      <c r="E30" s="1243">
        <f t="shared" si="2"/>
        <v>87</v>
      </c>
      <c r="F30" s="1242">
        <f>F31+F32</f>
        <v>49</v>
      </c>
      <c r="G30" s="1242">
        <f>G31+G32</f>
        <v>38</v>
      </c>
      <c r="H30" s="1243">
        <f t="shared" si="0"/>
        <v>16</v>
      </c>
      <c r="I30" s="1242">
        <f>I31+I32</f>
        <v>3</v>
      </c>
      <c r="J30" s="1242">
        <f>J31+J32</f>
        <v>13</v>
      </c>
    </row>
    <row r="31" spans="1:10" ht="12.75" customHeight="1" x14ac:dyDescent="0.2">
      <c r="A31" s="792" t="s">
        <v>899</v>
      </c>
      <c r="B31" s="1243">
        <f t="shared" si="1"/>
        <v>34</v>
      </c>
      <c r="C31" s="816">
        <f>C34+C39+C41</f>
        <v>3</v>
      </c>
      <c r="D31" s="816">
        <f>D34+D39+D41</f>
        <v>31</v>
      </c>
      <c r="E31" s="816">
        <f t="shared" si="2"/>
        <v>59</v>
      </c>
      <c r="F31" s="816">
        <f>F34+F39+F41</f>
        <v>35</v>
      </c>
      <c r="G31" s="816">
        <f>G34+G39+G41</f>
        <v>24</v>
      </c>
      <c r="H31" s="816">
        <f>I31+J31</f>
        <v>16</v>
      </c>
      <c r="I31" s="816">
        <f>I34+I39+I41</f>
        <v>3</v>
      </c>
      <c r="J31" s="816">
        <f>J34+J39+J41</f>
        <v>13</v>
      </c>
    </row>
    <row r="32" spans="1:10" ht="12.75" customHeight="1" x14ac:dyDescent="0.2">
      <c r="A32" s="792" t="s">
        <v>900</v>
      </c>
      <c r="B32" s="1243">
        <f t="shared" si="1"/>
        <v>3</v>
      </c>
      <c r="C32" s="816">
        <f>C35+C36+C37</f>
        <v>2</v>
      </c>
      <c r="D32" s="816">
        <f>D35+D36+D37</f>
        <v>1</v>
      </c>
      <c r="E32" s="816">
        <f t="shared" si="2"/>
        <v>28</v>
      </c>
      <c r="F32" s="816">
        <f>F35+F36+F37</f>
        <v>14</v>
      </c>
      <c r="G32" s="816">
        <f>G35+G36+G37</f>
        <v>14</v>
      </c>
      <c r="H32" s="816">
        <f t="shared" si="0"/>
        <v>0</v>
      </c>
      <c r="I32" s="816">
        <f>I35+I36+I37</f>
        <v>0</v>
      </c>
      <c r="J32" s="816">
        <f>J35+J36+J37</f>
        <v>0</v>
      </c>
    </row>
    <row r="33" spans="1:10" s="819" customFormat="1" ht="12.75" customHeight="1" x14ac:dyDescent="0.2">
      <c r="A33" s="911" t="s">
        <v>80</v>
      </c>
      <c r="B33" s="1243">
        <f t="shared" si="1"/>
        <v>6</v>
      </c>
      <c r="C33" s="858">
        <f>SUM(C34:C37)</f>
        <v>3</v>
      </c>
      <c r="D33" s="858">
        <f>SUM(D34:D37)</f>
        <v>3</v>
      </c>
      <c r="E33" s="816">
        <f t="shared" si="2"/>
        <v>52</v>
      </c>
      <c r="F33" s="858">
        <f>SUM(F34:F37)</f>
        <v>26</v>
      </c>
      <c r="G33" s="858">
        <f>SUM(G34:G37)</f>
        <v>26</v>
      </c>
      <c r="H33" s="816">
        <f t="shared" si="0"/>
        <v>2</v>
      </c>
      <c r="I33" s="858">
        <f>SUM(I34:I37)</f>
        <v>1</v>
      </c>
      <c r="J33" s="858">
        <f>SUM(J34:J37)</f>
        <v>1</v>
      </c>
    </row>
    <row r="34" spans="1:10" ht="12.75" customHeight="1" x14ac:dyDescent="0.2">
      <c r="A34" s="731" t="s">
        <v>931</v>
      </c>
      <c r="B34" s="697">
        <f t="shared" si="1"/>
        <v>3</v>
      </c>
      <c r="C34" s="827">
        <v>1</v>
      </c>
      <c r="D34" s="869">
        <v>2</v>
      </c>
      <c r="E34" s="816">
        <f t="shared" si="2"/>
        <v>24</v>
      </c>
      <c r="F34" s="827">
        <v>12</v>
      </c>
      <c r="G34" s="869">
        <v>12</v>
      </c>
      <c r="H34" s="816">
        <f t="shared" si="0"/>
        <v>2</v>
      </c>
      <c r="I34" s="827">
        <v>1</v>
      </c>
      <c r="J34" s="869">
        <v>1</v>
      </c>
    </row>
    <row r="35" spans="1:10" ht="12.75" customHeight="1" x14ac:dyDescent="0.2">
      <c r="A35" s="837" t="s">
        <v>914</v>
      </c>
      <c r="B35" s="697">
        <f t="shared" si="1"/>
        <v>0</v>
      </c>
      <c r="C35" s="827">
        <v>0</v>
      </c>
      <c r="D35" s="827">
        <v>0</v>
      </c>
      <c r="E35" s="816">
        <f t="shared" si="2"/>
        <v>21</v>
      </c>
      <c r="F35" s="827">
        <v>8</v>
      </c>
      <c r="G35" s="827">
        <v>13</v>
      </c>
      <c r="H35" s="816">
        <f t="shared" si="0"/>
        <v>0</v>
      </c>
      <c r="I35" s="827">
        <v>0</v>
      </c>
      <c r="J35" s="827">
        <v>0</v>
      </c>
    </row>
    <row r="36" spans="1:10" ht="12.75" customHeight="1" x14ac:dyDescent="0.2">
      <c r="A36" s="837" t="s">
        <v>913</v>
      </c>
      <c r="B36" s="1243" t="s">
        <v>42</v>
      </c>
      <c r="C36" s="827">
        <v>0</v>
      </c>
      <c r="D36" s="827">
        <v>0</v>
      </c>
      <c r="E36" s="816" t="s">
        <v>42</v>
      </c>
      <c r="F36" s="827">
        <v>0</v>
      </c>
      <c r="G36" s="827">
        <v>0</v>
      </c>
      <c r="H36" s="816" t="s">
        <v>42</v>
      </c>
      <c r="I36" s="827">
        <v>0</v>
      </c>
      <c r="J36" s="827">
        <v>0</v>
      </c>
    </row>
    <row r="37" spans="1:10" ht="12.75" customHeight="1" x14ac:dyDescent="0.2">
      <c r="A37" s="837" t="s">
        <v>932</v>
      </c>
      <c r="B37" s="697">
        <f t="shared" si="1"/>
        <v>3</v>
      </c>
      <c r="C37" s="827">
        <v>2</v>
      </c>
      <c r="D37" s="827">
        <v>1</v>
      </c>
      <c r="E37" s="816">
        <f t="shared" si="2"/>
        <v>7</v>
      </c>
      <c r="F37" s="827">
        <v>6</v>
      </c>
      <c r="G37" s="827">
        <v>1</v>
      </c>
      <c r="H37" s="816">
        <f t="shared" si="0"/>
        <v>0</v>
      </c>
      <c r="I37" s="827">
        <v>0</v>
      </c>
      <c r="J37" s="827">
        <v>0</v>
      </c>
    </row>
    <row r="38" spans="1:10" ht="12.75" customHeight="1" x14ac:dyDescent="0.2">
      <c r="A38" s="918" t="s">
        <v>83</v>
      </c>
      <c r="B38" s="697">
        <f t="shared" si="1"/>
        <v>0</v>
      </c>
      <c r="C38" s="858">
        <f>C39</f>
        <v>0</v>
      </c>
      <c r="D38" s="858">
        <f>D39</f>
        <v>0</v>
      </c>
      <c r="E38" s="816">
        <f t="shared" si="2"/>
        <v>22</v>
      </c>
      <c r="F38" s="858">
        <f>F39</f>
        <v>20</v>
      </c>
      <c r="G38" s="858">
        <f>G39</f>
        <v>2</v>
      </c>
      <c r="H38" s="816">
        <f t="shared" si="0"/>
        <v>0</v>
      </c>
      <c r="I38" s="858">
        <f>I39</f>
        <v>0</v>
      </c>
      <c r="J38" s="858">
        <f>J39</f>
        <v>0</v>
      </c>
    </row>
    <row r="39" spans="1:10" ht="12.75" customHeight="1" x14ac:dyDescent="0.2">
      <c r="A39" s="837" t="s">
        <v>912</v>
      </c>
      <c r="B39" s="697">
        <f t="shared" si="1"/>
        <v>0</v>
      </c>
      <c r="C39" s="827">
        <v>0</v>
      </c>
      <c r="D39" s="827">
        <v>0</v>
      </c>
      <c r="E39" s="816">
        <f t="shared" si="2"/>
        <v>22</v>
      </c>
      <c r="F39" s="827">
        <v>20</v>
      </c>
      <c r="G39" s="827">
        <v>2</v>
      </c>
      <c r="H39" s="816">
        <f t="shared" si="0"/>
        <v>0</v>
      </c>
      <c r="I39" s="827">
        <v>0</v>
      </c>
      <c r="J39" s="827">
        <v>0</v>
      </c>
    </row>
    <row r="40" spans="1:10" s="819" customFormat="1" ht="12.75" customHeight="1" x14ac:dyDescent="0.2">
      <c r="A40" s="912" t="s">
        <v>85</v>
      </c>
      <c r="B40" s="697">
        <f t="shared" si="1"/>
        <v>31</v>
      </c>
      <c r="C40" s="913">
        <f>C41</f>
        <v>2</v>
      </c>
      <c r="D40" s="913">
        <f>D41</f>
        <v>29</v>
      </c>
      <c r="E40" s="816">
        <f t="shared" si="2"/>
        <v>13</v>
      </c>
      <c r="F40" s="913">
        <f>F41</f>
        <v>3</v>
      </c>
      <c r="G40" s="913">
        <f>G41</f>
        <v>10</v>
      </c>
      <c r="H40" s="816">
        <f t="shared" si="0"/>
        <v>14</v>
      </c>
      <c r="I40" s="913">
        <f>I41</f>
        <v>2</v>
      </c>
      <c r="J40" s="913">
        <f>J41</f>
        <v>12</v>
      </c>
    </row>
    <row r="41" spans="1:10" ht="12.75" customHeight="1" x14ac:dyDescent="0.2">
      <c r="A41" s="850" t="s">
        <v>931</v>
      </c>
      <c r="B41" s="697">
        <f t="shared" si="1"/>
        <v>31</v>
      </c>
      <c r="C41" s="883">
        <v>2</v>
      </c>
      <c r="D41" s="883">
        <v>29</v>
      </c>
      <c r="E41" s="816">
        <f t="shared" si="2"/>
        <v>13</v>
      </c>
      <c r="F41" s="883">
        <v>3</v>
      </c>
      <c r="G41" s="883">
        <v>10</v>
      </c>
      <c r="H41" s="816">
        <f t="shared" si="0"/>
        <v>14</v>
      </c>
      <c r="I41" s="883">
        <v>2</v>
      </c>
      <c r="J41" s="883">
        <v>12</v>
      </c>
    </row>
    <row r="42" spans="1:10" ht="12.75" customHeight="1" x14ac:dyDescent="0.2">
      <c r="A42" s="902" t="s">
        <v>933</v>
      </c>
    </row>
    <row r="43" spans="1:10" ht="12.75" customHeight="1" x14ac:dyDescent="0.2">
      <c r="A43" s="1084" t="s">
        <v>934</v>
      </c>
    </row>
    <row r="44" spans="1:10" s="819" customFormat="1" ht="12.75" customHeight="1" x14ac:dyDescent="0.2">
      <c r="A44" s="903" t="s">
        <v>2304</v>
      </c>
    </row>
    <row r="45" spans="1:10" ht="12.75" customHeight="1" x14ac:dyDescent="0.2">
      <c r="A45" s="902" t="s">
        <v>935</v>
      </c>
    </row>
    <row r="46" spans="1:10" ht="12.75" customHeight="1" x14ac:dyDescent="0.2">
      <c r="A46" s="811"/>
    </row>
    <row r="47" spans="1:10" ht="12.75" customHeight="1" x14ac:dyDescent="0.2">
      <c r="A47" s="811"/>
    </row>
    <row r="48" spans="1:10" ht="12.75" customHeight="1" x14ac:dyDescent="0.2">
      <c r="A48" s="811"/>
    </row>
    <row r="49" spans="1:1" ht="12.75" customHeight="1" x14ac:dyDescent="0.2">
      <c r="A49" s="811"/>
    </row>
    <row r="50" spans="1:1" s="809" customFormat="1" ht="12.75" customHeight="1" x14ac:dyDescent="0.2">
      <c r="A50" s="811"/>
    </row>
    <row r="51" spans="1:1" s="809" customFormat="1" ht="12.75" customHeight="1" x14ac:dyDescent="0.2">
      <c r="A51" s="811"/>
    </row>
    <row r="52" spans="1:1" s="809" customFormat="1" ht="12.75" customHeight="1" x14ac:dyDescent="0.2">
      <c r="A52" s="811"/>
    </row>
    <row r="53" spans="1:1" s="809" customFormat="1" ht="12.75" customHeight="1" x14ac:dyDescent="0.2">
      <c r="A53" s="811"/>
    </row>
    <row r="54" spans="1:1" s="809" customFormat="1" ht="12.75" customHeight="1" x14ac:dyDescent="0.2">
      <c r="A54" s="811"/>
    </row>
    <row r="55" spans="1:1" s="809" customFormat="1" ht="12.75" customHeight="1" x14ac:dyDescent="0.2">
      <c r="A55" s="811"/>
    </row>
    <row r="56" spans="1:1" s="809" customFormat="1" ht="12.75" customHeight="1" x14ac:dyDescent="0.2">
      <c r="A56" s="811"/>
    </row>
    <row r="57" spans="1:1" s="809" customFormat="1" ht="12.75" customHeight="1" x14ac:dyDescent="0.2">
      <c r="A57" s="811"/>
    </row>
    <row r="58" spans="1:1" s="809" customFormat="1" ht="12.75" customHeight="1" x14ac:dyDescent="0.2">
      <c r="A58" s="811"/>
    </row>
    <row r="59" spans="1:1" s="809" customFormat="1" ht="12.75" customHeight="1" x14ac:dyDescent="0.2">
      <c r="A59" s="811"/>
    </row>
    <row r="60" spans="1:1" s="809" customFormat="1" ht="12.75" customHeight="1" x14ac:dyDescent="0.2">
      <c r="A60" s="811"/>
    </row>
  </sheetData>
  <mergeCells count="12">
    <mergeCell ref="C1:E2"/>
    <mergeCell ref="A5:E5"/>
    <mergeCell ref="A6:A8"/>
    <mergeCell ref="B6:B8"/>
    <mergeCell ref="C6:D6"/>
    <mergeCell ref="E6:E8"/>
    <mergeCell ref="F6:G6"/>
    <mergeCell ref="H6:H8"/>
    <mergeCell ref="I6:J6"/>
    <mergeCell ref="C7:D7"/>
    <mergeCell ref="F7:G7"/>
    <mergeCell ref="I7:J7"/>
  </mergeCells>
  <pageMargins left="0.98425196850393704" right="0" top="0.98425196850393704" bottom="0.98425196850393704" header="0.51181102362204722" footer="0.51181102362204722"/>
  <pageSetup paperSize="9" scale="81" orientation="landscape"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abColor theme="1"/>
    <pageSetUpPr autoPageBreaks="0"/>
  </sheetPr>
  <dimension ref="A1:M456"/>
  <sheetViews>
    <sheetView showGridLines="0" showRowColHeaders="0" zoomScale="80" zoomScaleNormal="80" workbookViewId="0"/>
  </sheetViews>
  <sheetFormatPr baseColWidth="10" defaultColWidth="6.765625" defaultRowHeight="12.75" customHeight="1" x14ac:dyDescent="0.2"/>
  <cols>
    <col min="1" max="1" width="50.07421875" style="682" customWidth="1"/>
    <col min="2" max="2" width="6.765625" style="716" customWidth="1"/>
    <col min="3" max="4" width="6.07421875" style="685" customWidth="1"/>
    <col min="5" max="5" width="6.84375" style="716" customWidth="1"/>
    <col min="6" max="7" width="6.07421875" style="685" customWidth="1"/>
    <col min="8" max="9" width="6.765625" style="682"/>
    <col min="10" max="10" width="7.84375" style="682" bestFit="1" customWidth="1"/>
    <col min="11" max="241" width="6.765625" style="682"/>
    <col min="242" max="242" width="40.4609375" style="682" customWidth="1"/>
    <col min="243" max="251" width="6.07421875" style="682" customWidth="1"/>
    <col min="252" max="252" width="4.07421875" style="682" customWidth="1"/>
    <col min="253" max="497" width="6.765625" style="682"/>
    <col min="498" max="498" width="40.4609375" style="682" customWidth="1"/>
    <col min="499" max="507" width="6.07421875" style="682" customWidth="1"/>
    <col min="508" max="508" width="4.07421875" style="682" customWidth="1"/>
    <col min="509" max="753" width="6.765625" style="682"/>
    <col min="754" max="754" width="40.4609375" style="682" customWidth="1"/>
    <col min="755" max="763" width="6.07421875" style="682" customWidth="1"/>
    <col min="764" max="764" width="4.07421875" style="682" customWidth="1"/>
    <col min="765" max="1009" width="6.765625" style="682"/>
    <col min="1010" max="1010" width="40.4609375" style="682" customWidth="1"/>
    <col min="1011" max="1019" width="6.07421875" style="682" customWidth="1"/>
    <col min="1020" max="1020" width="4.07421875" style="682" customWidth="1"/>
    <col min="1021" max="1265" width="6.765625" style="682"/>
    <col min="1266" max="1266" width="40.4609375" style="682" customWidth="1"/>
    <col min="1267" max="1275" width="6.07421875" style="682" customWidth="1"/>
    <col min="1276" max="1276" width="4.07421875" style="682" customWidth="1"/>
    <col min="1277" max="1521" width="6.765625" style="682"/>
    <col min="1522" max="1522" width="40.4609375" style="682" customWidth="1"/>
    <col min="1523" max="1531" width="6.07421875" style="682" customWidth="1"/>
    <col min="1532" max="1532" width="4.07421875" style="682" customWidth="1"/>
    <col min="1533" max="1777" width="6.765625" style="682"/>
    <col min="1778" max="1778" width="40.4609375" style="682" customWidth="1"/>
    <col min="1779" max="1787" width="6.07421875" style="682" customWidth="1"/>
    <col min="1788" max="1788" width="4.07421875" style="682" customWidth="1"/>
    <col min="1789" max="2033" width="6.765625" style="682"/>
    <col min="2034" max="2034" width="40.4609375" style="682" customWidth="1"/>
    <col min="2035" max="2043" width="6.07421875" style="682" customWidth="1"/>
    <col min="2044" max="2044" width="4.07421875" style="682" customWidth="1"/>
    <col min="2045" max="2289" width="6.765625" style="682"/>
    <col min="2290" max="2290" width="40.4609375" style="682" customWidth="1"/>
    <col min="2291" max="2299" width="6.07421875" style="682" customWidth="1"/>
    <col min="2300" max="2300" width="4.07421875" style="682" customWidth="1"/>
    <col min="2301" max="2545" width="6.765625" style="682"/>
    <col min="2546" max="2546" width="40.4609375" style="682" customWidth="1"/>
    <col min="2547" max="2555" width="6.07421875" style="682" customWidth="1"/>
    <col min="2556" max="2556" width="4.07421875" style="682" customWidth="1"/>
    <col min="2557" max="2801" width="6.765625" style="682"/>
    <col min="2802" max="2802" width="40.4609375" style="682" customWidth="1"/>
    <col min="2803" max="2811" width="6.07421875" style="682" customWidth="1"/>
    <col min="2812" max="2812" width="4.07421875" style="682" customWidth="1"/>
    <col min="2813" max="3057" width="6.765625" style="682"/>
    <col min="3058" max="3058" width="40.4609375" style="682" customWidth="1"/>
    <col min="3059" max="3067" width="6.07421875" style="682" customWidth="1"/>
    <col min="3068" max="3068" width="4.07421875" style="682" customWidth="1"/>
    <col min="3069" max="3313" width="6.765625" style="682"/>
    <col min="3314" max="3314" width="40.4609375" style="682" customWidth="1"/>
    <col min="3315" max="3323" width="6.07421875" style="682" customWidth="1"/>
    <col min="3324" max="3324" width="4.07421875" style="682" customWidth="1"/>
    <col min="3325" max="3569" width="6.765625" style="682"/>
    <col min="3570" max="3570" width="40.4609375" style="682" customWidth="1"/>
    <col min="3571" max="3579" width="6.07421875" style="682" customWidth="1"/>
    <col min="3580" max="3580" width="4.07421875" style="682" customWidth="1"/>
    <col min="3581" max="3825" width="6.765625" style="682"/>
    <col min="3826" max="3826" width="40.4609375" style="682" customWidth="1"/>
    <col min="3827" max="3835" width="6.07421875" style="682" customWidth="1"/>
    <col min="3836" max="3836" width="4.07421875" style="682" customWidth="1"/>
    <col min="3837" max="4081" width="6.765625" style="682"/>
    <col min="4082" max="4082" width="40.4609375" style="682" customWidth="1"/>
    <col min="4083" max="4091" width="6.07421875" style="682" customWidth="1"/>
    <col min="4092" max="4092" width="4.07421875" style="682" customWidth="1"/>
    <col min="4093" max="4337" width="6.765625" style="682"/>
    <col min="4338" max="4338" width="40.4609375" style="682" customWidth="1"/>
    <col min="4339" max="4347" width="6.07421875" style="682" customWidth="1"/>
    <col min="4348" max="4348" width="4.07421875" style="682" customWidth="1"/>
    <col min="4349" max="4593" width="6.765625" style="682"/>
    <col min="4594" max="4594" width="40.4609375" style="682" customWidth="1"/>
    <col min="4595" max="4603" width="6.07421875" style="682" customWidth="1"/>
    <col min="4604" max="4604" width="4.07421875" style="682" customWidth="1"/>
    <col min="4605" max="4849" width="6.765625" style="682"/>
    <col min="4850" max="4850" width="40.4609375" style="682" customWidth="1"/>
    <col min="4851" max="4859" width="6.07421875" style="682" customWidth="1"/>
    <col min="4860" max="4860" width="4.07421875" style="682" customWidth="1"/>
    <col min="4861" max="5105" width="6.765625" style="682"/>
    <col min="5106" max="5106" width="40.4609375" style="682" customWidth="1"/>
    <col min="5107" max="5115" width="6.07421875" style="682" customWidth="1"/>
    <col min="5116" max="5116" width="4.07421875" style="682" customWidth="1"/>
    <col min="5117" max="5361" width="6.765625" style="682"/>
    <col min="5362" max="5362" width="40.4609375" style="682" customWidth="1"/>
    <col min="5363" max="5371" width="6.07421875" style="682" customWidth="1"/>
    <col min="5372" max="5372" width="4.07421875" style="682" customWidth="1"/>
    <col min="5373" max="5617" width="6.765625" style="682"/>
    <col min="5618" max="5618" width="40.4609375" style="682" customWidth="1"/>
    <col min="5619" max="5627" width="6.07421875" style="682" customWidth="1"/>
    <col min="5628" max="5628" width="4.07421875" style="682" customWidth="1"/>
    <col min="5629" max="5873" width="6.765625" style="682"/>
    <col min="5874" max="5874" width="40.4609375" style="682" customWidth="1"/>
    <col min="5875" max="5883" width="6.07421875" style="682" customWidth="1"/>
    <col min="5884" max="5884" width="4.07421875" style="682" customWidth="1"/>
    <col min="5885" max="6129" width="6.765625" style="682"/>
    <col min="6130" max="6130" width="40.4609375" style="682" customWidth="1"/>
    <col min="6131" max="6139" width="6.07421875" style="682" customWidth="1"/>
    <col min="6140" max="6140" width="4.07421875" style="682" customWidth="1"/>
    <col min="6141" max="6385" width="6.765625" style="682"/>
    <col min="6386" max="6386" width="40.4609375" style="682" customWidth="1"/>
    <col min="6387" max="6395" width="6.07421875" style="682" customWidth="1"/>
    <col min="6396" max="6396" width="4.07421875" style="682" customWidth="1"/>
    <col min="6397" max="6641" width="6.765625" style="682"/>
    <col min="6642" max="6642" width="40.4609375" style="682" customWidth="1"/>
    <col min="6643" max="6651" width="6.07421875" style="682" customWidth="1"/>
    <col min="6652" max="6652" width="4.07421875" style="682" customWidth="1"/>
    <col min="6653" max="6897" width="6.765625" style="682"/>
    <col min="6898" max="6898" width="40.4609375" style="682" customWidth="1"/>
    <col min="6899" max="6907" width="6.07421875" style="682" customWidth="1"/>
    <col min="6908" max="6908" width="4.07421875" style="682" customWidth="1"/>
    <col min="6909" max="7153" width="6.765625" style="682"/>
    <col min="7154" max="7154" width="40.4609375" style="682" customWidth="1"/>
    <col min="7155" max="7163" width="6.07421875" style="682" customWidth="1"/>
    <col min="7164" max="7164" width="4.07421875" style="682" customWidth="1"/>
    <col min="7165" max="7409" width="6.765625" style="682"/>
    <col min="7410" max="7410" width="40.4609375" style="682" customWidth="1"/>
    <col min="7411" max="7419" width="6.07421875" style="682" customWidth="1"/>
    <col min="7420" max="7420" width="4.07421875" style="682" customWidth="1"/>
    <col min="7421" max="7665" width="6.765625" style="682"/>
    <col min="7666" max="7666" width="40.4609375" style="682" customWidth="1"/>
    <col min="7667" max="7675" width="6.07421875" style="682" customWidth="1"/>
    <col min="7676" max="7676" width="4.07421875" style="682" customWidth="1"/>
    <col min="7677" max="7921" width="6.765625" style="682"/>
    <col min="7922" max="7922" width="40.4609375" style="682" customWidth="1"/>
    <col min="7923" max="7931" width="6.07421875" style="682" customWidth="1"/>
    <col min="7932" max="7932" width="4.07421875" style="682" customWidth="1"/>
    <col min="7933" max="8177" width="6.765625" style="682"/>
    <col min="8178" max="8178" width="40.4609375" style="682" customWidth="1"/>
    <col min="8179" max="8187" width="6.07421875" style="682" customWidth="1"/>
    <col min="8188" max="8188" width="4.07421875" style="682" customWidth="1"/>
    <col min="8189" max="8433" width="6.765625" style="682"/>
    <col min="8434" max="8434" width="40.4609375" style="682" customWidth="1"/>
    <col min="8435" max="8443" width="6.07421875" style="682" customWidth="1"/>
    <col min="8444" max="8444" width="4.07421875" style="682" customWidth="1"/>
    <col min="8445" max="8689" width="6.765625" style="682"/>
    <col min="8690" max="8690" width="40.4609375" style="682" customWidth="1"/>
    <col min="8691" max="8699" width="6.07421875" style="682" customWidth="1"/>
    <col min="8700" max="8700" width="4.07421875" style="682" customWidth="1"/>
    <col min="8701" max="8945" width="6.765625" style="682"/>
    <col min="8946" max="8946" width="40.4609375" style="682" customWidth="1"/>
    <col min="8947" max="8955" width="6.07421875" style="682" customWidth="1"/>
    <col min="8956" max="8956" width="4.07421875" style="682" customWidth="1"/>
    <col min="8957" max="9201" width="6.765625" style="682"/>
    <col min="9202" max="9202" width="40.4609375" style="682" customWidth="1"/>
    <col min="9203" max="9211" width="6.07421875" style="682" customWidth="1"/>
    <col min="9212" max="9212" width="4.07421875" style="682" customWidth="1"/>
    <col min="9213" max="9457" width="6.765625" style="682"/>
    <col min="9458" max="9458" width="40.4609375" style="682" customWidth="1"/>
    <col min="9459" max="9467" width="6.07421875" style="682" customWidth="1"/>
    <col min="9468" max="9468" width="4.07421875" style="682" customWidth="1"/>
    <col min="9469" max="9713" width="6.765625" style="682"/>
    <col min="9714" max="9714" width="40.4609375" style="682" customWidth="1"/>
    <col min="9715" max="9723" width="6.07421875" style="682" customWidth="1"/>
    <col min="9724" max="9724" width="4.07421875" style="682" customWidth="1"/>
    <col min="9725" max="9969" width="6.765625" style="682"/>
    <col min="9970" max="9970" width="40.4609375" style="682" customWidth="1"/>
    <col min="9971" max="9979" width="6.07421875" style="682" customWidth="1"/>
    <col min="9980" max="9980" width="4.07421875" style="682" customWidth="1"/>
    <col min="9981" max="10225" width="6.765625" style="682"/>
    <col min="10226" max="10226" width="40.4609375" style="682" customWidth="1"/>
    <col min="10227" max="10235" width="6.07421875" style="682" customWidth="1"/>
    <col min="10236" max="10236" width="4.07421875" style="682" customWidth="1"/>
    <col min="10237" max="10481" width="6.765625" style="682"/>
    <col min="10482" max="10482" width="40.4609375" style="682" customWidth="1"/>
    <col min="10483" max="10491" width="6.07421875" style="682" customWidth="1"/>
    <col min="10492" max="10492" width="4.07421875" style="682" customWidth="1"/>
    <col min="10493" max="10737" width="6.765625" style="682"/>
    <col min="10738" max="10738" width="40.4609375" style="682" customWidth="1"/>
    <col min="10739" max="10747" width="6.07421875" style="682" customWidth="1"/>
    <col min="10748" max="10748" width="4.07421875" style="682" customWidth="1"/>
    <col min="10749" max="10993" width="6.765625" style="682"/>
    <col min="10994" max="10994" width="40.4609375" style="682" customWidth="1"/>
    <col min="10995" max="11003" width="6.07421875" style="682" customWidth="1"/>
    <col min="11004" max="11004" width="4.07421875" style="682" customWidth="1"/>
    <col min="11005" max="11249" width="6.765625" style="682"/>
    <col min="11250" max="11250" width="40.4609375" style="682" customWidth="1"/>
    <col min="11251" max="11259" width="6.07421875" style="682" customWidth="1"/>
    <col min="11260" max="11260" width="4.07421875" style="682" customWidth="1"/>
    <col min="11261" max="11505" width="6.765625" style="682"/>
    <col min="11506" max="11506" width="40.4609375" style="682" customWidth="1"/>
    <col min="11507" max="11515" width="6.07421875" style="682" customWidth="1"/>
    <col min="11516" max="11516" width="4.07421875" style="682" customWidth="1"/>
    <col min="11517" max="11761" width="6.765625" style="682"/>
    <col min="11762" max="11762" width="40.4609375" style="682" customWidth="1"/>
    <col min="11763" max="11771" width="6.07421875" style="682" customWidth="1"/>
    <col min="11772" max="11772" width="4.07421875" style="682" customWidth="1"/>
    <col min="11773" max="12017" width="6.765625" style="682"/>
    <col min="12018" max="12018" width="40.4609375" style="682" customWidth="1"/>
    <col min="12019" max="12027" width="6.07421875" style="682" customWidth="1"/>
    <col min="12028" max="12028" width="4.07421875" style="682" customWidth="1"/>
    <col min="12029" max="12273" width="6.765625" style="682"/>
    <col min="12274" max="12274" width="40.4609375" style="682" customWidth="1"/>
    <col min="12275" max="12283" width="6.07421875" style="682" customWidth="1"/>
    <col min="12284" max="12284" width="4.07421875" style="682" customWidth="1"/>
    <col min="12285" max="12529" width="6.765625" style="682"/>
    <col min="12530" max="12530" width="40.4609375" style="682" customWidth="1"/>
    <col min="12531" max="12539" width="6.07421875" style="682" customWidth="1"/>
    <col min="12540" max="12540" width="4.07421875" style="682" customWidth="1"/>
    <col min="12541" max="12785" width="6.765625" style="682"/>
    <col min="12786" max="12786" width="40.4609375" style="682" customWidth="1"/>
    <col min="12787" max="12795" width="6.07421875" style="682" customWidth="1"/>
    <col min="12796" max="12796" width="4.07421875" style="682" customWidth="1"/>
    <col min="12797" max="13041" width="6.765625" style="682"/>
    <col min="13042" max="13042" width="40.4609375" style="682" customWidth="1"/>
    <col min="13043" max="13051" width="6.07421875" style="682" customWidth="1"/>
    <col min="13052" max="13052" width="4.07421875" style="682" customWidth="1"/>
    <col min="13053" max="13297" width="6.765625" style="682"/>
    <col min="13298" max="13298" width="40.4609375" style="682" customWidth="1"/>
    <col min="13299" max="13307" width="6.07421875" style="682" customWidth="1"/>
    <col min="13308" max="13308" width="4.07421875" style="682" customWidth="1"/>
    <col min="13309" max="13553" width="6.765625" style="682"/>
    <col min="13554" max="13554" width="40.4609375" style="682" customWidth="1"/>
    <col min="13555" max="13563" width="6.07421875" style="682" customWidth="1"/>
    <col min="13564" max="13564" width="4.07421875" style="682" customWidth="1"/>
    <col min="13565" max="13809" width="6.765625" style="682"/>
    <col min="13810" max="13810" width="40.4609375" style="682" customWidth="1"/>
    <col min="13811" max="13819" width="6.07421875" style="682" customWidth="1"/>
    <col min="13820" max="13820" width="4.07421875" style="682" customWidth="1"/>
    <col min="13821" max="14065" width="6.765625" style="682"/>
    <col min="14066" max="14066" width="40.4609375" style="682" customWidth="1"/>
    <col min="14067" max="14075" width="6.07421875" style="682" customWidth="1"/>
    <col min="14076" max="14076" width="4.07421875" style="682" customWidth="1"/>
    <col min="14077" max="14321" width="6.765625" style="682"/>
    <col min="14322" max="14322" width="40.4609375" style="682" customWidth="1"/>
    <col min="14323" max="14331" width="6.07421875" style="682" customWidth="1"/>
    <col min="14332" max="14332" width="4.07421875" style="682" customWidth="1"/>
    <col min="14333" max="14577" width="6.765625" style="682"/>
    <col min="14578" max="14578" width="40.4609375" style="682" customWidth="1"/>
    <col min="14579" max="14587" width="6.07421875" style="682" customWidth="1"/>
    <col min="14588" max="14588" width="4.07421875" style="682" customWidth="1"/>
    <col min="14589" max="14833" width="6.765625" style="682"/>
    <col min="14834" max="14834" width="40.4609375" style="682" customWidth="1"/>
    <col min="14835" max="14843" width="6.07421875" style="682" customWidth="1"/>
    <col min="14844" max="14844" width="4.07421875" style="682" customWidth="1"/>
    <col min="14845" max="15089" width="6.765625" style="682"/>
    <col min="15090" max="15090" width="40.4609375" style="682" customWidth="1"/>
    <col min="15091" max="15099" width="6.07421875" style="682" customWidth="1"/>
    <col min="15100" max="15100" width="4.07421875" style="682" customWidth="1"/>
    <col min="15101" max="15345" width="6.765625" style="682"/>
    <col min="15346" max="15346" width="40.4609375" style="682" customWidth="1"/>
    <col min="15347" max="15355" width="6.07421875" style="682" customWidth="1"/>
    <col min="15356" max="15356" width="4.07421875" style="682" customWidth="1"/>
    <col min="15357" max="15601" width="6.765625" style="682"/>
    <col min="15602" max="15602" width="40.4609375" style="682" customWidth="1"/>
    <col min="15603" max="15611" width="6.07421875" style="682" customWidth="1"/>
    <col min="15612" max="15612" width="4.07421875" style="682" customWidth="1"/>
    <col min="15613" max="15857" width="6.765625" style="682"/>
    <col min="15858" max="15858" width="40.4609375" style="682" customWidth="1"/>
    <col min="15859" max="15867" width="6.07421875" style="682" customWidth="1"/>
    <col min="15868" max="15868" width="4.07421875" style="682" customWidth="1"/>
    <col min="15869" max="16113" width="6.765625" style="682"/>
    <col min="16114" max="16114" width="40.4609375" style="682" customWidth="1"/>
    <col min="16115" max="16123" width="6.07421875" style="682" customWidth="1"/>
    <col min="16124" max="16124" width="4.07421875" style="682" customWidth="1"/>
    <col min="16125" max="16384" width="6.765625" style="682"/>
  </cols>
  <sheetData>
    <row r="1" spans="1:13" ht="23.25" customHeight="1" x14ac:dyDescent="0.2">
      <c r="A1" s="678" t="s">
        <v>936</v>
      </c>
      <c r="B1" s="679"/>
      <c r="C1" s="680"/>
      <c r="D1" s="680"/>
      <c r="E1" s="1510" t="s">
        <v>937</v>
      </c>
      <c r="F1" s="1510"/>
      <c r="G1" s="681"/>
    </row>
    <row r="2" spans="1:13" ht="12.75" customHeight="1" x14ac:dyDescent="0.2">
      <c r="A2" s="683"/>
      <c r="B2" s="679"/>
      <c r="C2" s="680"/>
      <c r="D2" s="680"/>
      <c r="E2" s="1510"/>
      <c r="F2" s="1510"/>
      <c r="G2" s="681"/>
    </row>
    <row r="3" spans="1:13" ht="18" customHeight="1" x14ac:dyDescent="0.2">
      <c r="A3" s="684" t="s">
        <v>938</v>
      </c>
      <c r="B3" s="679"/>
      <c r="C3" s="680"/>
      <c r="D3" s="680"/>
      <c r="E3" s="679"/>
      <c r="F3" s="680"/>
    </row>
    <row r="4" spans="1:13" ht="1.5" customHeight="1" x14ac:dyDescent="0.2">
      <c r="A4" s="686"/>
      <c r="B4" s="679"/>
      <c r="C4" s="680"/>
      <c r="D4" s="680"/>
      <c r="E4" s="679"/>
      <c r="F4" s="680"/>
    </row>
    <row r="5" spans="1:13" ht="50.25" customHeight="1" x14ac:dyDescent="0.2">
      <c r="A5" s="1516" t="s">
        <v>2101</v>
      </c>
      <c r="B5" s="1516"/>
      <c r="C5" s="1516"/>
      <c r="D5" s="1516"/>
      <c r="E5" s="1516"/>
      <c r="F5" s="1516"/>
      <c r="G5" s="1516"/>
    </row>
    <row r="6" spans="1:13" ht="30" customHeight="1" x14ac:dyDescent="0.2">
      <c r="A6" s="687"/>
      <c r="B6" s="1517" t="s">
        <v>61</v>
      </c>
      <c r="C6" s="1506" t="s">
        <v>939</v>
      </c>
      <c r="D6" s="1506"/>
      <c r="E6" s="1517" t="s">
        <v>158</v>
      </c>
      <c r="F6" s="1518" t="s">
        <v>479</v>
      </c>
      <c r="G6" s="1518"/>
      <c r="H6" s="1512" t="s">
        <v>158</v>
      </c>
      <c r="I6" s="1506" t="s">
        <v>2102</v>
      </c>
      <c r="J6" s="1506"/>
      <c r="K6" s="688"/>
      <c r="L6" s="688"/>
      <c r="M6" s="688"/>
    </row>
    <row r="7" spans="1:13" ht="12.75" customHeight="1" x14ac:dyDescent="0.2">
      <c r="A7" s="689" t="s">
        <v>940</v>
      </c>
      <c r="B7" s="1512"/>
      <c r="C7" s="1506" t="s">
        <v>111</v>
      </c>
      <c r="D7" s="1506"/>
      <c r="E7" s="1512"/>
      <c r="F7" s="1506" t="s">
        <v>111</v>
      </c>
      <c r="G7" s="1506"/>
      <c r="H7" s="1512"/>
      <c r="I7" s="1506" t="s">
        <v>111</v>
      </c>
      <c r="J7" s="1506"/>
    </row>
    <row r="8" spans="1:13" ht="12.75" customHeight="1" x14ac:dyDescent="0.2">
      <c r="A8" s="690"/>
      <c r="B8" s="1512"/>
      <c r="C8" s="691" t="s">
        <v>114</v>
      </c>
      <c r="D8" s="691" t="s">
        <v>115</v>
      </c>
      <c r="E8" s="1512"/>
      <c r="F8" s="692" t="s">
        <v>114</v>
      </c>
      <c r="G8" s="692" t="s">
        <v>115</v>
      </c>
      <c r="H8" s="1512"/>
      <c r="I8" s="692" t="s">
        <v>114</v>
      </c>
      <c r="J8" s="692" t="s">
        <v>115</v>
      </c>
    </row>
    <row r="9" spans="1:13" ht="12.75" hidden="1" customHeight="1" x14ac:dyDescent="0.2">
      <c r="A9" s="690"/>
      <c r="B9" s="693"/>
      <c r="C9" s="694"/>
      <c r="D9" s="694"/>
      <c r="E9" s="693"/>
      <c r="F9" s="694"/>
      <c r="G9" s="694"/>
      <c r="H9" s="695"/>
      <c r="I9" s="690" t="s">
        <v>114</v>
      </c>
      <c r="J9" s="690" t="s">
        <v>115</v>
      </c>
    </row>
    <row r="10" spans="1:13" ht="30" customHeight="1" x14ac:dyDescent="0.25">
      <c r="A10" s="696" t="s">
        <v>941</v>
      </c>
      <c r="B10" s="697">
        <f>C10+D10</f>
        <v>33766</v>
      </c>
      <c r="C10" s="698">
        <f>C12+C42</f>
        <v>12895</v>
      </c>
      <c r="D10" s="698">
        <f>D12+D42</f>
        <v>20871</v>
      </c>
      <c r="E10" s="697">
        <f>E12+E42</f>
        <v>201259</v>
      </c>
      <c r="F10" s="698">
        <f>F12+F42</f>
        <v>74875</v>
      </c>
      <c r="G10" s="698">
        <f>G12+G42</f>
        <v>126075</v>
      </c>
      <c r="H10" s="699">
        <f>I10+J10</f>
        <v>5619</v>
      </c>
      <c r="I10" s="698">
        <f>I12+I42</f>
        <v>1985</v>
      </c>
      <c r="J10" s="698">
        <f>J12+J42</f>
        <v>3634</v>
      </c>
    </row>
    <row r="11" spans="1:13" ht="12.75" customHeight="1" x14ac:dyDescent="0.2">
      <c r="A11" s="694"/>
      <c r="B11" s="693"/>
      <c r="C11" s="694"/>
      <c r="D11" s="694"/>
      <c r="E11" s="693"/>
      <c r="F11" s="694"/>
      <c r="G11" s="694"/>
      <c r="H11" s="693"/>
    </row>
    <row r="12" spans="1:13" ht="30.75" customHeight="1" x14ac:dyDescent="0.2">
      <c r="A12" s="700" t="s">
        <v>942</v>
      </c>
      <c r="B12" s="699">
        <f>C12+D12</f>
        <v>835</v>
      </c>
      <c r="C12" s="698">
        <f>C13+C16+C22+C23+C28+C33+C38+C40</f>
        <v>593</v>
      </c>
      <c r="D12" s="698">
        <f>D13+D16+D22+D23+D28+D33+D38+D40</f>
        <v>242</v>
      </c>
      <c r="E12" s="699">
        <f>F12+G12</f>
        <v>1991</v>
      </c>
      <c r="F12" s="698">
        <f>F13+F16+F22+F23+F28+F33+F38+F40</f>
        <v>1408</v>
      </c>
      <c r="G12" s="698">
        <f>G13+G16+G22+G23+G28+G33+G38+G40</f>
        <v>583</v>
      </c>
      <c r="H12" s="699">
        <f>I12+J12</f>
        <v>29</v>
      </c>
      <c r="I12" s="698">
        <f>I13+I16+I22+I23+I28+I33+I38+I40</f>
        <v>16</v>
      </c>
      <c r="J12" s="698">
        <f>J13+J16+J22+J23+J28+J33+J38+J40</f>
        <v>13</v>
      </c>
    </row>
    <row r="13" spans="1:13" ht="12.75" customHeight="1" x14ac:dyDescent="0.2">
      <c r="A13" s="701" t="s">
        <v>75</v>
      </c>
      <c r="B13" s="699">
        <f t="shared" ref="B13:B40" si="0">C13+D13</f>
        <v>30</v>
      </c>
      <c r="C13" s="702">
        <f>C14+C15</f>
        <v>14</v>
      </c>
      <c r="D13" s="702">
        <f>D14+D15</f>
        <v>16</v>
      </c>
      <c r="E13" s="699">
        <f t="shared" ref="E13:E39" si="1">F13+G13</f>
        <v>65</v>
      </c>
      <c r="F13" s="703">
        <f>F14+F15</f>
        <v>37</v>
      </c>
      <c r="G13" s="703">
        <f>G14+G15</f>
        <v>28</v>
      </c>
      <c r="H13" s="699">
        <f t="shared" ref="H13:H39" si="2">I13+J13</f>
        <v>0</v>
      </c>
      <c r="I13" s="702">
        <f>I14+I15</f>
        <v>0</v>
      </c>
      <c r="J13" s="702">
        <f>J14+J15</f>
        <v>0</v>
      </c>
    </row>
    <row r="14" spans="1:13" ht="12.75" customHeight="1" x14ac:dyDescent="0.2">
      <c r="A14" s="704" t="s">
        <v>943</v>
      </c>
      <c r="B14" s="699">
        <f t="shared" si="0"/>
        <v>18</v>
      </c>
      <c r="C14" s="705">
        <v>10</v>
      </c>
      <c r="D14" s="705">
        <v>8</v>
      </c>
      <c r="E14" s="699">
        <f t="shared" si="1"/>
        <v>41</v>
      </c>
      <c r="F14" s="706">
        <v>25</v>
      </c>
      <c r="G14" s="706">
        <v>16</v>
      </c>
      <c r="H14" s="699">
        <f t="shared" si="2"/>
        <v>0</v>
      </c>
      <c r="I14" s="705">
        <v>0</v>
      </c>
      <c r="J14" s="705">
        <v>0</v>
      </c>
    </row>
    <row r="15" spans="1:13" ht="12.75" customHeight="1" x14ac:dyDescent="0.2">
      <c r="A15" s="704" t="s">
        <v>944</v>
      </c>
      <c r="B15" s="699">
        <f t="shared" si="0"/>
        <v>12</v>
      </c>
      <c r="C15" s="705">
        <v>4</v>
      </c>
      <c r="D15" s="705">
        <v>8</v>
      </c>
      <c r="E15" s="699">
        <f t="shared" si="1"/>
        <v>24</v>
      </c>
      <c r="F15" s="706">
        <v>12</v>
      </c>
      <c r="G15" s="706">
        <v>12</v>
      </c>
      <c r="H15" s="699">
        <f t="shared" si="2"/>
        <v>0</v>
      </c>
      <c r="I15" s="705">
        <v>0</v>
      </c>
      <c r="J15" s="705">
        <v>0</v>
      </c>
    </row>
    <row r="16" spans="1:13" ht="12.75" customHeight="1" x14ac:dyDescent="0.2">
      <c r="A16" s="701" t="s">
        <v>76</v>
      </c>
      <c r="B16" s="699">
        <f t="shared" si="0"/>
        <v>164</v>
      </c>
      <c r="C16" s="702">
        <f>SUM(C17:C20)</f>
        <v>109</v>
      </c>
      <c r="D16" s="702">
        <f>SUM(D17:D20)</f>
        <v>55</v>
      </c>
      <c r="E16" s="699">
        <f t="shared" si="1"/>
        <v>533</v>
      </c>
      <c r="F16" s="703">
        <f>SUM(F17:F20)</f>
        <v>361</v>
      </c>
      <c r="G16" s="703">
        <f>SUM(G17:G20)</f>
        <v>172</v>
      </c>
      <c r="H16" s="699">
        <f t="shared" si="2"/>
        <v>18</v>
      </c>
      <c r="I16" s="702">
        <f>SUM(I17:I20)</f>
        <v>11</v>
      </c>
      <c r="J16" s="702">
        <f>SUM(J17:J20)</f>
        <v>7</v>
      </c>
    </row>
    <row r="17" spans="1:10" ht="12.75" customHeight="1" x14ac:dyDescent="0.2">
      <c r="A17" s="704" t="s">
        <v>2103</v>
      </c>
      <c r="B17" s="699">
        <f t="shared" si="0"/>
        <v>58</v>
      </c>
      <c r="C17" s="705">
        <v>43</v>
      </c>
      <c r="D17" s="705">
        <v>15</v>
      </c>
      <c r="E17" s="699">
        <f t="shared" si="1"/>
        <v>144</v>
      </c>
      <c r="F17" s="706">
        <v>109</v>
      </c>
      <c r="G17" s="706">
        <v>35</v>
      </c>
      <c r="H17" s="699">
        <f t="shared" si="2"/>
        <v>0</v>
      </c>
      <c r="I17" s="705">
        <v>0</v>
      </c>
      <c r="J17" s="705">
        <v>0</v>
      </c>
    </row>
    <row r="18" spans="1:10" ht="12.75" customHeight="1" x14ac:dyDescent="0.2">
      <c r="A18" s="704" t="s">
        <v>945</v>
      </c>
      <c r="B18" s="699">
        <f t="shared" si="0"/>
        <v>38</v>
      </c>
      <c r="C18" s="705">
        <v>19</v>
      </c>
      <c r="D18" s="705">
        <v>19</v>
      </c>
      <c r="E18" s="699">
        <f t="shared" si="1"/>
        <v>65</v>
      </c>
      <c r="F18" s="706">
        <v>24</v>
      </c>
      <c r="G18" s="706">
        <v>41</v>
      </c>
      <c r="H18" s="699">
        <f t="shared" si="2"/>
        <v>0</v>
      </c>
      <c r="I18" s="705">
        <v>0</v>
      </c>
      <c r="J18" s="705">
        <v>0</v>
      </c>
    </row>
    <row r="19" spans="1:10" ht="12.75" customHeight="1" x14ac:dyDescent="0.2">
      <c r="A19" s="704" t="s">
        <v>2104</v>
      </c>
      <c r="B19" s="699">
        <f t="shared" si="0"/>
        <v>15</v>
      </c>
      <c r="C19" s="705">
        <v>10</v>
      </c>
      <c r="D19" s="705">
        <v>5</v>
      </c>
      <c r="E19" s="699">
        <f t="shared" si="1"/>
        <v>65</v>
      </c>
      <c r="F19" s="706">
        <v>43</v>
      </c>
      <c r="G19" s="706">
        <v>22</v>
      </c>
      <c r="H19" s="699">
        <f t="shared" si="2"/>
        <v>0</v>
      </c>
      <c r="I19" s="705">
        <v>0</v>
      </c>
      <c r="J19" s="705">
        <v>0</v>
      </c>
    </row>
    <row r="20" spans="1:10" ht="12.75" customHeight="1" x14ac:dyDescent="0.2">
      <c r="A20" s="704" t="s">
        <v>2105</v>
      </c>
      <c r="B20" s="699">
        <f>C20+D20</f>
        <v>53</v>
      </c>
      <c r="C20" s="705">
        <v>37</v>
      </c>
      <c r="D20" s="705">
        <v>16</v>
      </c>
      <c r="E20" s="699">
        <f t="shared" si="1"/>
        <v>259</v>
      </c>
      <c r="F20" s="706">
        <v>185</v>
      </c>
      <c r="G20" s="706">
        <v>74</v>
      </c>
      <c r="H20" s="699">
        <f t="shared" si="2"/>
        <v>18</v>
      </c>
      <c r="I20" s="705">
        <v>11</v>
      </c>
      <c r="J20" s="705">
        <v>7</v>
      </c>
    </row>
    <row r="21" spans="1:10" ht="12.75" customHeight="1" x14ac:dyDescent="0.2">
      <c r="A21" s="701" t="s">
        <v>80</v>
      </c>
      <c r="B21" s="699">
        <f>C21+D21</f>
        <v>47</v>
      </c>
      <c r="C21" s="702">
        <v>40</v>
      </c>
      <c r="D21" s="702">
        <v>7</v>
      </c>
      <c r="E21" s="699">
        <f>F21+G21</f>
        <v>124</v>
      </c>
      <c r="F21" s="703">
        <v>112</v>
      </c>
      <c r="G21" s="703">
        <v>12</v>
      </c>
      <c r="H21" s="699">
        <f>I21+J21</f>
        <v>0</v>
      </c>
      <c r="I21" s="702">
        <v>0</v>
      </c>
      <c r="J21" s="702">
        <v>0</v>
      </c>
    </row>
    <row r="22" spans="1:10" ht="12.75" customHeight="1" x14ac:dyDescent="0.2">
      <c r="A22" s="704" t="s">
        <v>946</v>
      </c>
      <c r="B22" s="699">
        <f>C22+D22</f>
        <v>47</v>
      </c>
      <c r="C22" s="705">
        <v>40</v>
      </c>
      <c r="D22" s="705">
        <v>7</v>
      </c>
      <c r="E22" s="699">
        <f t="shared" si="1"/>
        <v>124</v>
      </c>
      <c r="F22" s="706">
        <v>112</v>
      </c>
      <c r="G22" s="706">
        <v>12</v>
      </c>
      <c r="H22" s="699">
        <f t="shared" si="2"/>
        <v>0</v>
      </c>
      <c r="I22" s="705">
        <v>0</v>
      </c>
      <c r="J22" s="705">
        <v>0</v>
      </c>
    </row>
    <row r="23" spans="1:10" ht="12.75" customHeight="1" x14ac:dyDescent="0.2">
      <c r="A23" s="701" t="s">
        <v>81</v>
      </c>
      <c r="B23" s="699">
        <f>C23+D23</f>
        <v>214</v>
      </c>
      <c r="C23" s="702">
        <f>SUM(C24:C27)</f>
        <v>150</v>
      </c>
      <c r="D23" s="702">
        <f>SUM(D24:D27)</f>
        <v>64</v>
      </c>
      <c r="E23" s="699">
        <f t="shared" si="1"/>
        <v>364</v>
      </c>
      <c r="F23" s="703">
        <f>SUM(F24:F27)</f>
        <v>227</v>
      </c>
      <c r="G23" s="703">
        <f>SUM(G24:G27)</f>
        <v>137</v>
      </c>
      <c r="H23" s="699">
        <f t="shared" si="2"/>
        <v>8</v>
      </c>
      <c r="I23" s="702">
        <f>SUM(I24:I27)</f>
        <v>2</v>
      </c>
      <c r="J23" s="702">
        <f>SUM(J24:J27)</f>
        <v>6</v>
      </c>
    </row>
    <row r="24" spans="1:10" ht="12.75" customHeight="1" x14ac:dyDescent="0.2">
      <c r="A24" s="704" t="s">
        <v>2106</v>
      </c>
      <c r="B24" s="699">
        <f t="shared" si="0"/>
        <v>51</v>
      </c>
      <c r="C24" s="705">
        <v>15</v>
      </c>
      <c r="D24" s="705">
        <v>36</v>
      </c>
      <c r="E24" s="699">
        <f t="shared" si="1"/>
        <v>104</v>
      </c>
      <c r="F24" s="706">
        <v>32</v>
      </c>
      <c r="G24" s="706">
        <v>72</v>
      </c>
      <c r="H24" s="699">
        <f t="shared" si="2"/>
        <v>8</v>
      </c>
      <c r="I24" s="705">
        <v>2</v>
      </c>
      <c r="J24" s="705">
        <v>6</v>
      </c>
    </row>
    <row r="25" spans="1:10" ht="12.75" customHeight="1" x14ac:dyDescent="0.2">
      <c r="A25" s="704" t="s">
        <v>2107</v>
      </c>
      <c r="B25" s="699">
        <f t="shared" si="0"/>
        <v>37</v>
      </c>
      <c r="C25" s="705">
        <v>35</v>
      </c>
      <c r="D25" s="705">
        <v>2</v>
      </c>
      <c r="E25" s="699">
        <f t="shared" si="1"/>
        <v>83</v>
      </c>
      <c r="F25" s="706">
        <v>79</v>
      </c>
      <c r="G25" s="706">
        <v>4</v>
      </c>
      <c r="H25" s="699">
        <f t="shared" si="2"/>
        <v>0</v>
      </c>
      <c r="I25" s="705">
        <v>0</v>
      </c>
      <c r="J25" s="705">
        <v>0</v>
      </c>
    </row>
    <row r="26" spans="1:10" ht="12.75" customHeight="1" x14ac:dyDescent="0.2">
      <c r="A26" s="704" t="s">
        <v>947</v>
      </c>
      <c r="B26" s="699">
        <f t="shared" si="0"/>
        <v>36</v>
      </c>
      <c r="C26" s="705">
        <v>11</v>
      </c>
      <c r="D26" s="705">
        <v>25</v>
      </c>
      <c r="E26" s="699">
        <f t="shared" si="1"/>
        <v>97</v>
      </c>
      <c r="F26" s="706">
        <v>37</v>
      </c>
      <c r="G26" s="706">
        <v>60</v>
      </c>
      <c r="H26" s="699">
        <f t="shared" si="2"/>
        <v>0</v>
      </c>
      <c r="I26" s="705">
        <v>0</v>
      </c>
      <c r="J26" s="705">
        <v>0</v>
      </c>
    </row>
    <row r="27" spans="1:10" ht="12.75" customHeight="1" x14ac:dyDescent="0.2">
      <c r="A27" s="704" t="s">
        <v>2108</v>
      </c>
      <c r="B27" s="699">
        <f t="shared" si="0"/>
        <v>90</v>
      </c>
      <c r="C27" s="705">
        <v>89</v>
      </c>
      <c r="D27" s="705">
        <v>1</v>
      </c>
      <c r="E27" s="699">
        <f t="shared" si="1"/>
        <v>80</v>
      </c>
      <c r="F27" s="706">
        <v>79</v>
      </c>
      <c r="G27" s="706">
        <v>1</v>
      </c>
      <c r="H27" s="699">
        <f t="shared" si="2"/>
        <v>0</v>
      </c>
      <c r="I27" s="705">
        <v>0</v>
      </c>
      <c r="J27" s="705">
        <v>0</v>
      </c>
    </row>
    <row r="28" spans="1:10" ht="12.75" customHeight="1" x14ac:dyDescent="0.2">
      <c r="A28" s="701" t="s">
        <v>82</v>
      </c>
      <c r="B28" s="699">
        <f t="shared" si="0"/>
        <v>184</v>
      </c>
      <c r="C28" s="702">
        <f>SUM(C29:C32)</f>
        <v>124</v>
      </c>
      <c r="D28" s="702">
        <f>SUM(D29:D32)</f>
        <v>60</v>
      </c>
      <c r="E28" s="699">
        <f t="shared" si="1"/>
        <v>534</v>
      </c>
      <c r="F28" s="702">
        <f>SUM(F29:F32)</f>
        <v>384</v>
      </c>
      <c r="G28" s="702">
        <f>SUM(G29:G32)</f>
        <v>150</v>
      </c>
      <c r="H28" s="699">
        <f t="shared" si="2"/>
        <v>2</v>
      </c>
      <c r="I28" s="702">
        <f>SUM(I29:I32)</f>
        <v>2</v>
      </c>
      <c r="J28" s="702">
        <f>SUM(J29:J32)</f>
        <v>0</v>
      </c>
    </row>
    <row r="29" spans="1:10" ht="12.75" customHeight="1" x14ac:dyDescent="0.2">
      <c r="A29" s="704" t="s">
        <v>2109</v>
      </c>
      <c r="B29" s="699">
        <f t="shared" si="0"/>
        <v>48</v>
      </c>
      <c r="C29" s="705">
        <v>38</v>
      </c>
      <c r="D29" s="705">
        <v>10</v>
      </c>
      <c r="E29" s="699">
        <f t="shared" si="1"/>
        <v>162</v>
      </c>
      <c r="F29" s="705">
        <v>142</v>
      </c>
      <c r="G29" s="705">
        <v>20</v>
      </c>
      <c r="H29" s="699">
        <f t="shared" si="2"/>
        <v>2</v>
      </c>
      <c r="I29" s="705">
        <v>2</v>
      </c>
      <c r="J29" s="705">
        <v>0</v>
      </c>
    </row>
    <row r="30" spans="1:10" ht="12.75" customHeight="1" x14ac:dyDescent="0.2">
      <c r="A30" s="704" t="s">
        <v>2110</v>
      </c>
      <c r="B30" s="699">
        <f t="shared" si="0"/>
        <v>51</v>
      </c>
      <c r="C30" s="705">
        <v>27</v>
      </c>
      <c r="D30" s="705">
        <v>24</v>
      </c>
      <c r="E30" s="699">
        <f t="shared" si="1"/>
        <v>135</v>
      </c>
      <c r="F30" s="705">
        <v>69</v>
      </c>
      <c r="G30" s="705">
        <v>66</v>
      </c>
      <c r="H30" s="699">
        <f t="shared" si="2"/>
        <v>0</v>
      </c>
      <c r="I30" s="705">
        <v>0</v>
      </c>
      <c r="J30" s="705">
        <v>0</v>
      </c>
    </row>
    <row r="31" spans="1:10" ht="12.75" customHeight="1" x14ac:dyDescent="0.2">
      <c r="A31" s="704" t="s">
        <v>948</v>
      </c>
      <c r="B31" s="699">
        <f t="shared" si="0"/>
        <v>34</v>
      </c>
      <c r="C31" s="705">
        <v>14</v>
      </c>
      <c r="D31" s="705">
        <v>20</v>
      </c>
      <c r="E31" s="699">
        <f t="shared" si="1"/>
        <v>74</v>
      </c>
      <c r="F31" s="705">
        <v>41</v>
      </c>
      <c r="G31" s="705">
        <v>33</v>
      </c>
      <c r="H31" s="699">
        <f t="shared" si="2"/>
        <v>0</v>
      </c>
      <c r="I31" s="705">
        <v>0</v>
      </c>
      <c r="J31" s="705">
        <v>0</v>
      </c>
    </row>
    <row r="32" spans="1:10" ht="12.75" customHeight="1" x14ac:dyDescent="0.2">
      <c r="A32" s="704" t="s">
        <v>2111</v>
      </c>
      <c r="B32" s="699">
        <f t="shared" si="0"/>
        <v>51</v>
      </c>
      <c r="C32" s="705">
        <v>45</v>
      </c>
      <c r="D32" s="705">
        <v>6</v>
      </c>
      <c r="E32" s="699">
        <f t="shared" si="1"/>
        <v>163</v>
      </c>
      <c r="F32" s="705">
        <v>132</v>
      </c>
      <c r="G32" s="705">
        <v>31</v>
      </c>
      <c r="H32" s="699">
        <f t="shared" si="2"/>
        <v>0</v>
      </c>
      <c r="I32" s="705">
        <v>0</v>
      </c>
      <c r="J32" s="705">
        <v>0</v>
      </c>
    </row>
    <row r="33" spans="1:10" ht="12.75" customHeight="1" x14ac:dyDescent="0.2">
      <c r="A33" s="701" t="s">
        <v>83</v>
      </c>
      <c r="B33" s="699">
        <f t="shared" si="0"/>
        <v>152</v>
      </c>
      <c r="C33" s="702">
        <f>SUM(C34:C36)</f>
        <v>119</v>
      </c>
      <c r="D33" s="702">
        <f>SUM(D34:D36)</f>
        <v>33</v>
      </c>
      <c r="E33" s="699">
        <f t="shared" si="1"/>
        <v>260</v>
      </c>
      <c r="F33" s="702">
        <f>SUM(F34:F36)</f>
        <v>193</v>
      </c>
      <c r="G33" s="702">
        <f>SUM(G34:G36)</f>
        <v>67</v>
      </c>
      <c r="H33" s="699">
        <f t="shared" si="2"/>
        <v>0</v>
      </c>
      <c r="I33" s="702">
        <f>SUM(I34:I36)</f>
        <v>0</v>
      </c>
      <c r="J33" s="702">
        <f>SUM(J34:J36)</f>
        <v>0</v>
      </c>
    </row>
    <row r="34" spans="1:10" ht="12.75" customHeight="1" x14ac:dyDescent="0.2">
      <c r="A34" s="704" t="s">
        <v>2112</v>
      </c>
      <c r="B34" s="699">
        <f t="shared" si="0"/>
        <v>52</v>
      </c>
      <c r="C34" s="705">
        <v>29</v>
      </c>
      <c r="D34" s="705">
        <v>23</v>
      </c>
      <c r="E34" s="699">
        <f t="shared" si="1"/>
        <v>128</v>
      </c>
      <c r="F34" s="705">
        <v>77</v>
      </c>
      <c r="G34" s="705">
        <v>51</v>
      </c>
      <c r="H34" s="699">
        <f t="shared" si="2"/>
        <v>0</v>
      </c>
      <c r="I34" s="705">
        <v>0</v>
      </c>
      <c r="J34" s="705">
        <v>0</v>
      </c>
    </row>
    <row r="35" spans="1:10" ht="12.75" customHeight="1" x14ac:dyDescent="0.2">
      <c r="A35" s="704" t="s">
        <v>2113</v>
      </c>
      <c r="B35" s="699">
        <f t="shared" si="0"/>
        <v>46</v>
      </c>
      <c r="C35" s="705">
        <v>44</v>
      </c>
      <c r="D35" s="705">
        <v>2</v>
      </c>
      <c r="E35" s="699">
        <f t="shared" si="1"/>
        <v>100</v>
      </c>
      <c r="F35" s="705">
        <v>91</v>
      </c>
      <c r="G35" s="705">
        <v>9</v>
      </c>
      <c r="H35" s="699">
        <f t="shared" si="2"/>
        <v>0</v>
      </c>
      <c r="I35" s="705">
        <v>0</v>
      </c>
      <c r="J35" s="705">
        <v>0</v>
      </c>
    </row>
    <row r="36" spans="1:10" ht="12.75" customHeight="1" x14ac:dyDescent="0.2">
      <c r="A36" s="704" t="s">
        <v>949</v>
      </c>
      <c r="B36" s="699">
        <f t="shared" si="0"/>
        <v>54</v>
      </c>
      <c r="C36" s="705">
        <v>46</v>
      </c>
      <c r="D36" s="705">
        <v>8</v>
      </c>
      <c r="E36" s="699">
        <f t="shared" si="1"/>
        <v>32</v>
      </c>
      <c r="F36" s="705">
        <v>25</v>
      </c>
      <c r="G36" s="705">
        <v>7</v>
      </c>
      <c r="H36" s="699">
        <f t="shared" si="2"/>
        <v>0</v>
      </c>
      <c r="I36" s="705">
        <v>0</v>
      </c>
      <c r="J36" s="705">
        <v>0</v>
      </c>
    </row>
    <row r="37" spans="1:10" ht="12.75" customHeight="1" x14ac:dyDescent="0.2">
      <c r="A37" s="701" t="s">
        <v>86</v>
      </c>
      <c r="B37" s="699">
        <f>C37+D37</f>
        <v>37</v>
      </c>
      <c r="C37" s="702">
        <v>32</v>
      </c>
      <c r="D37" s="702">
        <v>5</v>
      </c>
      <c r="E37" s="699">
        <f>F37+G37</f>
        <v>79</v>
      </c>
      <c r="F37" s="702">
        <v>70</v>
      </c>
      <c r="G37" s="702">
        <v>9</v>
      </c>
      <c r="H37" s="699">
        <f>I37+J37</f>
        <v>0</v>
      </c>
      <c r="I37" s="702">
        <v>0</v>
      </c>
      <c r="J37" s="702">
        <v>0</v>
      </c>
    </row>
    <row r="38" spans="1:10" ht="12.75" customHeight="1" x14ac:dyDescent="0.2">
      <c r="A38" s="704" t="s">
        <v>946</v>
      </c>
      <c r="B38" s="699">
        <f t="shared" si="0"/>
        <v>37</v>
      </c>
      <c r="C38" s="705">
        <v>32</v>
      </c>
      <c r="D38" s="705">
        <v>5</v>
      </c>
      <c r="E38" s="699">
        <f t="shared" si="1"/>
        <v>79</v>
      </c>
      <c r="F38" s="705">
        <v>70</v>
      </c>
      <c r="G38" s="705">
        <v>9</v>
      </c>
      <c r="H38" s="699">
        <f t="shared" si="2"/>
        <v>0</v>
      </c>
      <c r="I38" s="705">
        <v>0</v>
      </c>
      <c r="J38" s="705">
        <v>0</v>
      </c>
    </row>
    <row r="39" spans="1:10" ht="12.75" customHeight="1" x14ac:dyDescent="0.2">
      <c r="A39" s="701" t="s">
        <v>87</v>
      </c>
      <c r="B39" s="699">
        <f>C39+D39</f>
        <v>7</v>
      </c>
      <c r="C39" s="702">
        <v>5</v>
      </c>
      <c r="D39" s="702">
        <v>2</v>
      </c>
      <c r="E39" s="699">
        <f t="shared" si="1"/>
        <v>32</v>
      </c>
      <c r="F39" s="702">
        <v>24</v>
      </c>
      <c r="G39" s="702">
        <v>8</v>
      </c>
      <c r="H39" s="699">
        <f t="shared" si="2"/>
        <v>1</v>
      </c>
      <c r="I39" s="702">
        <v>1</v>
      </c>
      <c r="J39" s="702">
        <v>0</v>
      </c>
    </row>
    <row r="40" spans="1:10" ht="12.75" customHeight="1" x14ac:dyDescent="0.2">
      <c r="A40" s="704" t="s">
        <v>950</v>
      </c>
      <c r="B40" s="699">
        <f t="shared" si="0"/>
        <v>7</v>
      </c>
      <c r="C40" s="705">
        <v>5</v>
      </c>
      <c r="D40" s="705">
        <v>2</v>
      </c>
      <c r="E40" s="699">
        <f>F40+G40</f>
        <v>32</v>
      </c>
      <c r="F40" s="705">
        <v>24</v>
      </c>
      <c r="G40" s="705">
        <v>8</v>
      </c>
      <c r="H40" s="699">
        <f>I40+J40</f>
        <v>1</v>
      </c>
      <c r="I40" s="705">
        <v>1</v>
      </c>
      <c r="J40" s="705">
        <v>0</v>
      </c>
    </row>
    <row r="41" spans="1:10" ht="12.75" customHeight="1" x14ac:dyDescent="0.2">
      <c r="A41" s="707"/>
      <c r="B41" s="699"/>
      <c r="C41" s="708"/>
      <c r="D41" s="708"/>
      <c r="E41" s="699"/>
      <c r="F41" s="708"/>
      <c r="G41" s="708"/>
      <c r="H41" s="699"/>
      <c r="I41" s="708"/>
      <c r="J41" s="708"/>
    </row>
    <row r="42" spans="1:10" ht="30" customHeight="1" x14ac:dyDescent="0.2">
      <c r="A42" s="709" t="s">
        <v>951</v>
      </c>
      <c r="B42" s="697">
        <f>SUM(C42:D42)</f>
        <v>32931</v>
      </c>
      <c r="C42" s="710">
        <f>C44+C69+C75+C86+C108+C125+C156+C162+C172+C189+C198+C209+C230+C243+C249+C260+C267+C275+C308+C325+C340+C359+C363+C371+C381+C384+C387+C390+C393+C396+C399+C403+C406+C409+C414+C417+C420+C432+C438</f>
        <v>12302</v>
      </c>
      <c r="D42" s="710">
        <f>D44+D69+D75+D86+D108+D125+D156+D162+D172+D189+D198+D209+D230+D243+D249+D260+D267+D275+D308+D325+D340+D359+D363+D371+D381+D384+D387+D390+D393+D396+D399+D403+D406+D409+D414+D417+D420+D432+D438</f>
        <v>20629</v>
      </c>
      <c r="E42" s="697">
        <f>E44+E69+E75+E86+E108+E125+E156+E162+E172+E189+E198+E209+E230+E243+E249+E260+E267+E275+E308+E325+E340+E359+E363+E371+E381+E384+E387+E390+E393+E396+E399+E403+E406+E409+E414+E417+E420+E432+E438</f>
        <v>199268</v>
      </c>
      <c r="F42" s="710">
        <f>F44+F69+F75+F86+F108+F125+F156+F162+F172+F189+F198+F209+F230+F243+F249+F260+F267+F275+F308+F325+F340+F359+F363+F371+F381+F384+F387+F390+F393+F396+F399+F403+F406+F409+F414+F417+F420+F432+F438</f>
        <v>73467</v>
      </c>
      <c r="G42" s="710">
        <f>G44+G69+G75+G86+G108+G125+G156+G162+G172+G189+G198+G209+G230+G243+G249+G260+G267+G275+G308+G325+G340+G359+G363+G371+G381+G384+G387+G390+G393+G396+G399+G403+G406+G409+G414+G417+G420+G432+G438</f>
        <v>125492</v>
      </c>
      <c r="H42" s="697">
        <f>SUM(I42:J42)</f>
        <v>5590</v>
      </c>
      <c r="I42" s="710">
        <f>I44+I69+I75+I86+I108+I125+I156+I162+I172+I189+I198+I209+I230+I243+I249+I260+I267+I275+I308+I325+I340+I359+I363+I371+I381+I384+I387+I390+I393+I396+I399+I403+I406+I409+I414+I417+I420+I432+I438</f>
        <v>1969</v>
      </c>
      <c r="J42" s="710">
        <f>J44+J69+J75+J86+J108+J125+J156+J162+J172+J189+J198+J209+J230+J243+J249+J260+J267+J275+J308+J325+J340+J359+J363+J371+J381+J384+J387+J390+J393+J396+J399+J403+J406+J409+J414+J417+J420+J432+J438</f>
        <v>3621</v>
      </c>
    </row>
    <row r="43" spans="1:10" ht="12.75" customHeight="1" x14ac:dyDescent="0.2">
      <c r="A43" s="711"/>
      <c r="B43" s="712"/>
      <c r="C43" s="713"/>
      <c r="D43" s="714"/>
      <c r="E43" s="712"/>
      <c r="F43" s="713"/>
      <c r="G43" s="713"/>
      <c r="H43" s="715"/>
      <c r="I43" s="716"/>
      <c r="J43" s="716"/>
    </row>
    <row r="44" spans="1:10" ht="12.75" customHeight="1" x14ac:dyDescent="0.2">
      <c r="A44" s="717" t="s">
        <v>952</v>
      </c>
      <c r="B44" s="697">
        <f t="shared" ref="B44:B65" si="3">SUM(C44:D44)</f>
        <v>1806</v>
      </c>
      <c r="C44" s="718">
        <f>C45+C57+C59+C61+C65</f>
        <v>576</v>
      </c>
      <c r="D44" s="718">
        <f>D45+D57+D59+D61+D65</f>
        <v>1230</v>
      </c>
      <c r="E44" s="697">
        <f t="shared" ref="E44:E57" si="4">SUM(F44:G44)</f>
        <v>7256</v>
      </c>
      <c r="F44" s="718">
        <f>F45+F57+F59+F61+F65</f>
        <v>2362</v>
      </c>
      <c r="G44" s="718">
        <f>G45+G57+G59+G61+G65</f>
        <v>4894</v>
      </c>
      <c r="H44" s="699">
        <f>SUM(I44:J44)</f>
        <v>79</v>
      </c>
      <c r="I44" s="718">
        <f>I45+I57+I59+I61+I65</f>
        <v>25</v>
      </c>
      <c r="J44" s="718">
        <f>J45+J57+J59+J61+J65</f>
        <v>54</v>
      </c>
    </row>
    <row r="45" spans="1:10" ht="12.75" customHeight="1" x14ac:dyDescent="0.2">
      <c r="A45" s="719" t="s">
        <v>451</v>
      </c>
      <c r="B45" s="697">
        <f>SUM(C45:D45)</f>
        <v>1594</v>
      </c>
      <c r="C45" s="720">
        <f>SUM(C46:C56)</f>
        <v>500</v>
      </c>
      <c r="D45" s="720">
        <f>SUM(D46:D56)</f>
        <v>1094</v>
      </c>
      <c r="E45" s="697">
        <f>SUM(F45:G45)</f>
        <v>6629</v>
      </c>
      <c r="F45" s="720">
        <f>SUM(F46:F56)</f>
        <v>2155</v>
      </c>
      <c r="G45" s="720">
        <f>SUM(G46:G56)</f>
        <v>4474</v>
      </c>
      <c r="H45" s="699">
        <f t="shared" ref="H45:H67" si="5">SUM(I45:J45)</f>
        <v>65</v>
      </c>
      <c r="I45" s="703">
        <f>SUM(I46:I56)</f>
        <v>23</v>
      </c>
      <c r="J45" s="703">
        <f>SUM(J46:J56)</f>
        <v>42</v>
      </c>
    </row>
    <row r="46" spans="1:10" ht="12.75" customHeight="1" x14ac:dyDescent="0.2">
      <c r="A46" s="721" t="s">
        <v>953</v>
      </c>
      <c r="B46" s="697">
        <f t="shared" si="3"/>
        <v>213</v>
      </c>
      <c r="C46" s="722">
        <v>73</v>
      </c>
      <c r="D46" s="722">
        <v>140</v>
      </c>
      <c r="E46" s="697">
        <f t="shared" si="4"/>
        <v>1023</v>
      </c>
      <c r="F46" s="723">
        <v>335</v>
      </c>
      <c r="G46" s="723">
        <v>688</v>
      </c>
      <c r="H46" s="699">
        <f t="shared" si="5"/>
        <v>12</v>
      </c>
      <c r="I46" s="706">
        <v>5</v>
      </c>
      <c r="J46" s="706">
        <v>7</v>
      </c>
    </row>
    <row r="47" spans="1:10" ht="12.75" customHeight="1" x14ac:dyDescent="0.2">
      <c r="A47" s="724" t="s">
        <v>955</v>
      </c>
      <c r="B47" s="697">
        <f t="shared" si="3"/>
        <v>214</v>
      </c>
      <c r="C47" s="722">
        <v>59</v>
      </c>
      <c r="D47" s="722">
        <v>155</v>
      </c>
      <c r="E47" s="697">
        <f t="shared" si="4"/>
        <v>904</v>
      </c>
      <c r="F47" s="723">
        <v>228</v>
      </c>
      <c r="G47" s="723">
        <v>676</v>
      </c>
      <c r="H47" s="699">
        <f t="shared" si="5"/>
        <v>18</v>
      </c>
      <c r="I47" s="706">
        <v>6</v>
      </c>
      <c r="J47" s="706">
        <v>12</v>
      </c>
    </row>
    <row r="48" spans="1:10" ht="12.75" customHeight="1" x14ac:dyDescent="0.2">
      <c r="A48" s="725" t="s">
        <v>956</v>
      </c>
      <c r="B48" s="697">
        <f t="shared" si="3"/>
        <v>262</v>
      </c>
      <c r="C48" s="722">
        <v>112</v>
      </c>
      <c r="D48" s="722">
        <v>150</v>
      </c>
      <c r="E48" s="697">
        <f t="shared" si="4"/>
        <v>964</v>
      </c>
      <c r="F48" s="723">
        <v>487</v>
      </c>
      <c r="G48" s="723">
        <v>477</v>
      </c>
      <c r="H48" s="699">
        <f t="shared" si="5"/>
        <v>8</v>
      </c>
      <c r="I48" s="706">
        <v>4</v>
      </c>
      <c r="J48" s="706">
        <v>4</v>
      </c>
    </row>
    <row r="49" spans="1:10" ht="12.75" customHeight="1" x14ac:dyDescent="0.2">
      <c r="A49" s="725" t="s">
        <v>957</v>
      </c>
      <c r="B49" s="697">
        <f t="shared" si="3"/>
        <v>241</v>
      </c>
      <c r="C49" s="722">
        <v>130</v>
      </c>
      <c r="D49" s="722">
        <v>111</v>
      </c>
      <c r="E49" s="697">
        <f t="shared" si="4"/>
        <v>988</v>
      </c>
      <c r="F49" s="723">
        <v>514</v>
      </c>
      <c r="G49" s="723">
        <v>474</v>
      </c>
      <c r="H49" s="699">
        <f t="shared" si="5"/>
        <v>0</v>
      </c>
      <c r="I49" s="706">
        <v>0</v>
      </c>
      <c r="J49" s="706">
        <v>0</v>
      </c>
    </row>
    <row r="50" spans="1:10" ht="12.75" customHeight="1" x14ac:dyDescent="0.2">
      <c r="A50" s="725" t="s">
        <v>958</v>
      </c>
      <c r="B50" s="697">
        <f t="shared" si="3"/>
        <v>184</v>
      </c>
      <c r="C50" s="722">
        <v>39</v>
      </c>
      <c r="D50" s="722">
        <v>145</v>
      </c>
      <c r="E50" s="697">
        <f t="shared" si="4"/>
        <v>854</v>
      </c>
      <c r="F50" s="723">
        <v>235</v>
      </c>
      <c r="G50" s="723">
        <v>619</v>
      </c>
      <c r="H50" s="699">
        <f t="shared" si="5"/>
        <v>3</v>
      </c>
      <c r="I50" s="706">
        <v>2</v>
      </c>
      <c r="J50" s="706">
        <v>1</v>
      </c>
    </row>
    <row r="51" spans="1:10" ht="12.75" customHeight="1" x14ac:dyDescent="0.2">
      <c r="A51" s="725" t="s">
        <v>959</v>
      </c>
      <c r="B51" s="697">
        <f t="shared" si="3"/>
        <v>104</v>
      </c>
      <c r="C51" s="722">
        <v>30</v>
      </c>
      <c r="D51" s="722">
        <v>74</v>
      </c>
      <c r="E51" s="697">
        <f t="shared" si="4"/>
        <v>476</v>
      </c>
      <c r="F51" s="723">
        <v>130</v>
      </c>
      <c r="G51" s="723">
        <v>346</v>
      </c>
      <c r="H51" s="699">
        <f t="shared" si="5"/>
        <v>4</v>
      </c>
      <c r="I51" s="706">
        <v>1</v>
      </c>
      <c r="J51" s="706">
        <v>3</v>
      </c>
    </row>
    <row r="52" spans="1:10" ht="12.75" customHeight="1" x14ac:dyDescent="0.2">
      <c r="A52" s="725" t="s">
        <v>960</v>
      </c>
      <c r="B52" s="697">
        <f t="shared" si="3"/>
        <v>328</v>
      </c>
      <c r="C52" s="722">
        <v>50</v>
      </c>
      <c r="D52" s="722">
        <v>278</v>
      </c>
      <c r="E52" s="697">
        <f t="shared" si="4"/>
        <v>1193</v>
      </c>
      <c r="F52" s="723">
        <v>175</v>
      </c>
      <c r="G52" s="723">
        <v>1018</v>
      </c>
      <c r="H52" s="699">
        <f t="shared" si="5"/>
        <v>13</v>
      </c>
      <c r="I52" s="706">
        <v>3</v>
      </c>
      <c r="J52" s="706">
        <v>10</v>
      </c>
    </row>
    <row r="53" spans="1:10" ht="27" customHeight="1" x14ac:dyDescent="0.2">
      <c r="A53" s="726" t="s">
        <v>2114</v>
      </c>
      <c r="B53" s="697">
        <f t="shared" si="3"/>
        <v>48</v>
      </c>
      <c r="C53" s="722">
        <v>7</v>
      </c>
      <c r="D53" s="722">
        <v>41</v>
      </c>
      <c r="E53" s="697">
        <f t="shared" si="4"/>
        <v>130</v>
      </c>
      <c r="F53" s="723">
        <v>18</v>
      </c>
      <c r="G53" s="723">
        <v>112</v>
      </c>
      <c r="H53" s="699">
        <f t="shared" si="5"/>
        <v>3</v>
      </c>
      <c r="I53" s="706">
        <v>0</v>
      </c>
      <c r="J53" s="706">
        <v>3</v>
      </c>
    </row>
    <row r="54" spans="1:10" ht="12.75" customHeight="1" x14ac:dyDescent="0.2">
      <c r="A54" s="725" t="s">
        <v>2115</v>
      </c>
      <c r="B54" s="697">
        <f t="shared" si="3"/>
        <v>0</v>
      </c>
      <c r="C54" s="722">
        <v>0</v>
      </c>
      <c r="D54" s="722">
        <v>0</v>
      </c>
      <c r="E54" s="697">
        <f t="shared" si="4"/>
        <v>56</v>
      </c>
      <c r="F54" s="723">
        <v>13</v>
      </c>
      <c r="G54" s="723">
        <v>43</v>
      </c>
      <c r="H54" s="699">
        <f t="shared" si="5"/>
        <v>0</v>
      </c>
      <c r="I54" s="706">
        <v>0</v>
      </c>
      <c r="J54" s="706">
        <v>0</v>
      </c>
    </row>
    <row r="55" spans="1:10" ht="12.75" customHeight="1" x14ac:dyDescent="0.2">
      <c r="A55" s="725" t="s">
        <v>2116</v>
      </c>
      <c r="B55" s="697">
        <f t="shared" si="3"/>
        <v>0</v>
      </c>
      <c r="C55" s="722">
        <v>0</v>
      </c>
      <c r="D55" s="722">
        <v>0</v>
      </c>
      <c r="E55" s="697">
        <f t="shared" si="4"/>
        <v>41</v>
      </c>
      <c r="F55" s="723">
        <v>20</v>
      </c>
      <c r="G55" s="723">
        <v>21</v>
      </c>
      <c r="H55" s="699">
        <f t="shared" si="5"/>
        <v>0</v>
      </c>
      <c r="I55" s="706">
        <v>0</v>
      </c>
      <c r="J55" s="706">
        <v>0</v>
      </c>
    </row>
    <row r="56" spans="1:10" ht="12.75" customHeight="1" x14ac:dyDescent="0.2">
      <c r="A56" s="725" t="s">
        <v>954</v>
      </c>
      <c r="B56" s="697">
        <f t="shared" si="3"/>
        <v>0</v>
      </c>
      <c r="C56" s="722">
        <v>0</v>
      </c>
      <c r="D56" s="722">
        <v>0</v>
      </c>
      <c r="E56" s="697">
        <f t="shared" si="4"/>
        <v>0</v>
      </c>
      <c r="F56" s="723">
        <v>0</v>
      </c>
      <c r="G56" s="723">
        <v>0</v>
      </c>
      <c r="H56" s="699">
        <f t="shared" si="5"/>
        <v>4</v>
      </c>
      <c r="I56" s="706">
        <v>2</v>
      </c>
      <c r="J56" s="706">
        <v>2</v>
      </c>
    </row>
    <row r="57" spans="1:10" ht="12.75" customHeight="1" x14ac:dyDescent="0.2">
      <c r="A57" s="719" t="s">
        <v>80</v>
      </c>
      <c r="B57" s="697">
        <f t="shared" si="3"/>
        <v>172</v>
      </c>
      <c r="C57" s="727">
        <f>C58</f>
        <v>66</v>
      </c>
      <c r="D57" s="727">
        <f>D58</f>
        <v>106</v>
      </c>
      <c r="E57" s="697">
        <f t="shared" si="4"/>
        <v>385</v>
      </c>
      <c r="F57" s="727">
        <f>F58</f>
        <v>134</v>
      </c>
      <c r="G57" s="727">
        <f>G58</f>
        <v>251</v>
      </c>
      <c r="H57" s="699">
        <f t="shared" si="5"/>
        <v>4</v>
      </c>
      <c r="I57" s="703">
        <f>I58</f>
        <v>1</v>
      </c>
      <c r="J57" s="703">
        <f>J58</f>
        <v>3</v>
      </c>
    </row>
    <row r="58" spans="1:10" ht="12.75" customHeight="1" x14ac:dyDescent="0.2">
      <c r="A58" s="725" t="s">
        <v>961</v>
      </c>
      <c r="B58" s="697">
        <f t="shared" si="3"/>
        <v>172</v>
      </c>
      <c r="C58" s="722">
        <v>66</v>
      </c>
      <c r="D58" s="722">
        <v>106</v>
      </c>
      <c r="E58" s="697">
        <f t="shared" ref="E58:E67" si="6">SUM(F58:G58)</f>
        <v>385</v>
      </c>
      <c r="F58" s="722">
        <v>134</v>
      </c>
      <c r="G58" s="722">
        <v>251</v>
      </c>
      <c r="H58" s="699">
        <f t="shared" si="5"/>
        <v>4</v>
      </c>
      <c r="I58" s="706">
        <v>1</v>
      </c>
      <c r="J58" s="706">
        <v>3</v>
      </c>
    </row>
    <row r="59" spans="1:10" ht="12.75" customHeight="1" x14ac:dyDescent="0.2">
      <c r="A59" s="719" t="s">
        <v>81</v>
      </c>
      <c r="B59" s="697">
        <f t="shared" si="3"/>
        <v>21</v>
      </c>
      <c r="C59" s="727">
        <f>C60</f>
        <v>1</v>
      </c>
      <c r="D59" s="727">
        <f>D60</f>
        <v>20</v>
      </c>
      <c r="E59" s="697">
        <f t="shared" si="6"/>
        <v>63</v>
      </c>
      <c r="F59" s="727">
        <f>F60</f>
        <v>17</v>
      </c>
      <c r="G59" s="727">
        <f>G60</f>
        <v>46</v>
      </c>
      <c r="H59" s="699">
        <f t="shared" si="5"/>
        <v>0</v>
      </c>
      <c r="I59" s="703">
        <f>I60</f>
        <v>0</v>
      </c>
      <c r="J59" s="703">
        <f>J60</f>
        <v>0</v>
      </c>
    </row>
    <row r="60" spans="1:10" ht="12.75" customHeight="1" x14ac:dyDescent="0.2">
      <c r="A60" s="725" t="s">
        <v>2117</v>
      </c>
      <c r="B60" s="697">
        <f>SUM(C60:D60)</f>
        <v>21</v>
      </c>
      <c r="C60" s="722">
        <v>1</v>
      </c>
      <c r="D60" s="722">
        <v>20</v>
      </c>
      <c r="E60" s="697">
        <f t="shared" si="6"/>
        <v>63</v>
      </c>
      <c r="F60" s="722">
        <v>17</v>
      </c>
      <c r="G60" s="722">
        <v>46</v>
      </c>
      <c r="H60" s="699">
        <f t="shared" si="5"/>
        <v>0</v>
      </c>
      <c r="I60" s="706">
        <v>0</v>
      </c>
      <c r="J60" s="706">
        <v>0</v>
      </c>
    </row>
    <row r="61" spans="1:10" ht="12.75" customHeight="1" x14ac:dyDescent="0.2">
      <c r="A61" s="719" t="s">
        <v>85</v>
      </c>
      <c r="B61" s="697">
        <f t="shared" si="3"/>
        <v>1</v>
      </c>
      <c r="C61" s="727">
        <f>C62+C63+C64</f>
        <v>0</v>
      </c>
      <c r="D61" s="727">
        <f>D62+D63+D64</f>
        <v>1</v>
      </c>
      <c r="E61" s="697">
        <f t="shared" si="6"/>
        <v>118</v>
      </c>
      <c r="F61" s="727">
        <f>F62+F63+F64</f>
        <v>35</v>
      </c>
      <c r="G61" s="727">
        <f>G62+G63+G64</f>
        <v>83</v>
      </c>
      <c r="H61" s="699">
        <f t="shared" si="5"/>
        <v>0</v>
      </c>
      <c r="I61" s="703">
        <f>I62+I63+I64</f>
        <v>0</v>
      </c>
      <c r="J61" s="703">
        <f>J62+J63+J64</f>
        <v>0</v>
      </c>
    </row>
    <row r="62" spans="1:10" ht="12.75" customHeight="1" x14ac:dyDescent="0.2">
      <c r="A62" s="725" t="s">
        <v>2118</v>
      </c>
      <c r="B62" s="697">
        <f t="shared" si="3"/>
        <v>1</v>
      </c>
      <c r="C62" s="722">
        <v>0</v>
      </c>
      <c r="D62" s="722">
        <v>1</v>
      </c>
      <c r="E62" s="697">
        <f t="shared" si="6"/>
        <v>98</v>
      </c>
      <c r="F62" s="722">
        <v>33</v>
      </c>
      <c r="G62" s="722">
        <v>65</v>
      </c>
      <c r="H62" s="699">
        <f t="shared" si="5"/>
        <v>0</v>
      </c>
      <c r="I62" s="706">
        <v>0</v>
      </c>
      <c r="J62" s="706">
        <v>0</v>
      </c>
    </row>
    <row r="63" spans="1:10" ht="12.75" customHeight="1" x14ac:dyDescent="0.2">
      <c r="A63" s="725" t="s">
        <v>2119</v>
      </c>
      <c r="B63" s="697">
        <f t="shared" si="3"/>
        <v>0</v>
      </c>
      <c r="C63" s="722">
        <v>0</v>
      </c>
      <c r="D63" s="722">
        <v>0</v>
      </c>
      <c r="E63" s="697">
        <f t="shared" si="6"/>
        <v>4</v>
      </c>
      <c r="F63" s="722">
        <v>1</v>
      </c>
      <c r="G63" s="722">
        <v>3</v>
      </c>
      <c r="H63" s="699">
        <f t="shared" si="5"/>
        <v>0</v>
      </c>
      <c r="I63" s="706">
        <v>0</v>
      </c>
      <c r="J63" s="706">
        <v>0</v>
      </c>
    </row>
    <row r="64" spans="1:10" ht="27" customHeight="1" x14ac:dyDescent="0.2">
      <c r="A64" s="726" t="s">
        <v>2114</v>
      </c>
      <c r="B64" s="697">
        <f t="shared" si="3"/>
        <v>0</v>
      </c>
      <c r="C64" s="722">
        <v>0</v>
      </c>
      <c r="D64" s="722">
        <v>0</v>
      </c>
      <c r="E64" s="697">
        <f t="shared" si="6"/>
        <v>16</v>
      </c>
      <c r="F64" s="722">
        <v>1</v>
      </c>
      <c r="G64" s="722">
        <v>15</v>
      </c>
      <c r="H64" s="699">
        <f t="shared" si="5"/>
        <v>0</v>
      </c>
      <c r="I64" s="706">
        <v>0</v>
      </c>
      <c r="J64" s="706">
        <v>0</v>
      </c>
    </row>
    <row r="65" spans="1:10" ht="12.75" customHeight="1" x14ac:dyDescent="0.2">
      <c r="A65" s="719" t="s">
        <v>88</v>
      </c>
      <c r="B65" s="697">
        <f t="shared" si="3"/>
        <v>18</v>
      </c>
      <c r="C65" s="727">
        <f>C66+C67</f>
        <v>9</v>
      </c>
      <c r="D65" s="727">
        <f>D66+D67</f>
        <v>9</v>
      </c>
      <c r="E65" s="697">
        <f t="shared" si="6"/>
        <v>61</v>
      </c>
      <c r="F65" s="727">
        <f>F66+F67</f>
        <v>21</v>
      </c>
      <c r="G65" s="727">
        <f>G66+G67</f>
        <v>40</v>
      </c>
      <c r="H65" s="699">
        <f t="shared" si="5"/>
        <v>10</v>
      </c>
      <c r="I65" s="703">
        <f>I66+I67</f>
        <v>1</v>
      </c>
      <c r="J65" s="703">
        <f>J66+J67</f>
        <v>9</v>
      </c>
    </row>
    <row r="66" spans="1:10" ht="12.75" customHeight="1" x14ac:dyDescent="0.2">
      <c r="A66" s="725" t="s">
        <v>2117</v>
      </c>
      <c r="B66" s="697">
        <f>SUM(C66:D66)</f>
        <v>18</v>
      </c>
      <c r="C66" s="722">
        <v>9</v>
      </c>
      <c r="D66" s="722">
        <v>9</v>
      </c>
      <c r="E66" s="697">
        <f t="shared" si="6"/>
        <v>45</v>
      </c>
      <c r="F66" s="722">
        <v>20</v>
      </c>
      <c r="G66" s="722">
        <v>25</v>
      </c>
      <c r="H66" s="699">
        <f t="shared" si="5"/>
        <v>0</v>
      </c>
      <c r="I66" s="706">
        <v>0</v>
      </c>
      <c r="J66" s="706">
        <v>0</v>
      </c>
    </row>
    <row r="67" spans="1:10" ht="27" customHeight="1" x14ac:dyDescent="0.2">
      <c r="A67" s="726" t="s">
        <v>2114</v>
      </c>
      <c r="B67" s="697">
        <f>SUM(C67:D67)</f>
        <v>0</v>
      </c>
      <c r="C67" s="722">
        <v>0</v>
      </c>
      <c r="D67" s="722">
        <v>0</v>
      </c>
      <c r="E67" s="697">
        <f t="shared" si="6"/>
        <v>16</v>
      </c>
      <c r="F67" s="722">
        <v>1</v>
      </c>
      <c r="G67" s="722">
        <v>15</v>
      </c>
      <c r="H67" s="699">
        <f t="shared" si="5"/>
        <v>10</v>
      </c>
      <c r="I67" s="706">
        <v>1</v>
      </c>
      <c r="J67" s="706">
        <v>9</v>
      </c>
    </row>
    <row r="68" spans="1:10" ht="12.75" customHeight="1" x14ac:dyDescent="0.2">
      <c r="A68" s="728"/>
      <c r="B68" s="712"/>
      <c r="C68" s="713"/>
      <c r="D68" s="713"/>
      <c r="E68" s="712"/>
      <c r="F68" s="713"/>
      <c r="G68" s="713"/>
      <c r="H68" s="712"/>
      <c r="I68" s="713"/>
      <c r="J68" s="713"/>
    </row>
    <row r="69" spans="1:10" ht="12.75" customHeight="1" x14ac:dyDescent="0.2">
      <c r="A69" s="717" t="s">
        <v>962</v>
      </c>
      <c r="B69" s="697">
        <f>SUM(C69:D69)</f>
        <v>295</v>
      </c>
      <c r="C69" s="718">
        <f>C70+C72</f>
        <v>221</v>
      </c>
      <c r="D69" s="718">
        <f>D70+D72</f>
        <v>74</v>
      </c>
      <c r="E69" s="697">
        <f>SUM(F69:G69)</f>
        <v>3205</v>
      </c>
      <c r="F69" s="718">
        <f>F70+F72</f>
        <v>2104</v>
      </c>
      <c r="G69" s="718">
        <f>G70+G72</f>
        <v>1101</v>
      </c>
      <c r="H69" s="697">
        <f>SUM(I69:J69)</f>
        <v>123</v>
      </c>
      <c r="I69" s="718">
        <f>I70+I72</f>
        <v>85</v>
      </c>
      <c r="J69" s="718">
        <f>J70+J72</f>
        <v>38</v>
      </c>
    </row>
    <row r="70" spans="1:10" ht="12.75" customHeight="1" x14ac:dyDescent="0.2">
      <c r="A70" s="729" t="s">
        <v>451</v>
      </c>
      <c r="B70" s="697">
        <f>SUM(C70:D70)</f>
        <v>234</v>
      </c>
      <c r="C70" s="730">
        <f>C71</f>
        <v>179</v>
      </c>
      <c r="D70" s="730">
        <f>D71</f>
        <v>55</v>
      </c>
      <c r="E70" s="697">
        <f>SUM(F70:G70)</f>
        <v>2852</v>
      </c>
      <c r="F70" s="730">
        <f>F71</f>
        <v>1893</v>
      </c>
      <c r="G70" s="730">
        <f>G71</f>
        <v>959</v>
      </c>
      <c r="H70" s="697">
        <f>SUM(I70:J70)</f>
        <v>123</v>
      </c>
      <c r="I70" s="730">
        <f>I71</f>
        <v>85</v>
      </c>
      <c r="J70" s="730">
        <f>J71</f>
        <v>38</v>
      </c>
    </row>
    <row r="71" spans="1:10" ht="12.75" customHeight="1" x14ac:dyDescent="0.2">
      <c r="A71" s="731" t="s">
        <v>963</v>
      </c>
      <c r="B71" s="697">
        <f>SUM(C71:D71)</f>
        <v>234</v>
      </c>
      <c r="C71" s="723">
        <v>179</v>
      </c>
      <c r="D71" s="723">
        <v>55</v>
      </c>
      <c r="E71" s="697">
        <f>SUM(F71:G71)</f>
        <v>2852</v>
      </c>
      <c r="F71" s="723">
        <v>1893</v>
      </c>
      <c r="G71" s="723">
        <v>959</v>
      </c>
      <c r="H71" s="697">
        <f>SUM(I71:J71)</f>
        <v>123</v>
      </c>
      <c r="I71" s="723">
        <v>85</v>
      </c>
      <c r="J71" s="723">
        <v>38</v>
      </c>
    </row>
    <row r="72" spans="1:10" ht="12.75" customHeight="1" x14ac:dyDescent="0.2">
      <c r="A72" s="729" t="s">
        <v>85</v>
      </c>
      <c r="B72" s="697">
        <f>SUM(C72:D72)</f>
        <v>61</v>
      </c>
      <c r="C72" s="730">
        <f>C73</f>
        <v>42</v>
      </c>
      <c r="D72" s="730">
        <f>D73</f>
        <v>19</v>
      </c>
      <c r="E72" s="697">
        <f>SUM(F72:G72)</f>
        <v>353</v>
      </c>
      <c r="F72" s="730">
        <f>F73</f>
        <v>211</v>
      </c>
      <c r="G72" s="730">
        <f>G73</f>
        <v>142</v>
      </c>
      <c r="H72" s="697">
        <f>SUM(I72:J72)</f>
        <v>0</v>
      </c>
      <c r="I72" s="730">
        <f>I73</f>
        <v>0</v>
      </c>
      <c r="J72" s="730">
        <f>J73</f>
        <v>0</v>
      </c>
    </row>
    <row r="73" spans="1:10" ht="12.75" customHeight="1" x14ac:dyDescent="0.2">
      <c r="A73" s="731" t="s">
        <v>964</v>
      </c>
      <c r="B73" s="697">
        <f>SUM(C73:D73)</f>
        <v>61</v>
      </c>
      <c r="C73" s="723">
        <v>42</v>
      </c>
      <c r="D73" s="723">
        <v>19</v>
      </c>
      <c r="E73" s="697">
        <f>SUM(F73:G73)</f>
        <v>353</v>
      </c>
      <c r="F73" s="723">
        <v>211</v>
      </c>
      <c r="G73" s="723">
        <v>142</v>
      </c>
      <c r="H73" s="697">
        <f>SUM(I73:J73)</f>
        <v>0</v>
      </c>
      <c r="I73" s="723">
        <v>0</v>
      </c>
      <c r="J73" s="723">
        <v>0</v>
      </c>
    </row>
    <row r="74" spans="1:10" ht="12.75" customHeight="1" x14ac:dyDescent="0.2">
      <c r="A74" s="728"/>
      <c r="B74" s="712"/>
      <c r="C74" s="713"/>
      <c r="D74" s="713"/>
      <c r="E74" s="712"/>
      <c r="F74" s="713"/>
      <c r="G74" s="713"/>
      <c r="H74" s="712"/>
      <c r="I74" s="713"/>
      <c r="J74" s="713"/>
    </row>
    <row r="75" spans="1:10" s="733" customFormat="1" ht="12.75" customHeight="1" x14ac:dyDescent="0.2">
      <c r="A75" s="732" t="s">
        <v>965</v>
      </c>
      <c r="B75" s="697">
        <f>SUM(C75:D75)</f>
        <v>1019</v>
      </c>
      <c r="C75" s="718">
        <f>C76+C83</f>
        <v>361</v>
      </c>
      <c r="D75" s="718">
        <f>D76+D83</f>
        <v>658</v>
      </c>
      <c r="E75" s="697">
        <f>SUM(F75:G75)</f>
        <v>7949</v>
      </c>
      <c r="F75" s="718">
        <f>F76+F83</f>
        <v>3079</v>
      </c>
      <c r="G75" s="718">
        <f>G76+G83</f>
        <v>4870</v>
      </c>
      <c r="H75" s="697">
        <f>SUM(I75:J75)</f>
        <v>316</v>
      </c>
      <c r="I75" s="718">
        <f>I76+I83</f>
        <v>104</v>
      </c>
      <c r="J75" s="718">
        <f>J76+J83</f>
        <v>212</v>
      </c>
    </row>
    <row r="76" spans="1:10" ht="12.75" customHeight="1" x14ac:dyDescent="0.2">
      <c r="A76" s="729" t="s">
        <v>451</v>
      </c>
      <c r="B76" s="697">
        <f t="shared" ref="B76:B84" si="7">SUM(C76:D76)</f>
        <v>983</v>
      </c>
      <c r="C76" s="730">
        <f>SUM(C77:C82)</f>
        <v>338</v>
      </c>
      <c r="D76" s="730">
        <f>SUM(D77:D82)</f>
        <v>645</v>
      </c>
      <c r="E76" s="697">
        <f t="shared" ref="E76:E84" si="8">SUM(F76:G76)</f>
        <v>7807</v>
      </c>
      <c r="F76" s="730">
        <f>SUM(F77:F82)</f>
        <v>3008</v>
      </c>
      <c r="G76" s="730">
        <f>SUM(G77:G82)</f>
        <v>4799</v>
      </c>
      <c r="H76" s="697">
        <f t="shared" ref="H76:H84" si="9">SUM(I76:J76)</f>
        <v>315</v>
      </c>
      <c r="I76" s="730">
        <f>SUM(I77:I82)</f>
        <v>104</v>
      </c>
      <c r="J76" s="730">
        <f>SUM(J77:J82)</f>
        <v>211</v>
      </c>
    </row>
    <row r="77" spans="1:10" ht="12.75" customHeight="1" x14ac:dyDescent="0.2">
      <c r="A77" s="731" t="s">
        <v>966</v>
      </c>
      <c r="B77" s="697">
        <f t="shared" si="7"/>
        <v>542</v>
      </c>
      <c r="C77" s="723">
        <v>230</v>
      </c>
      <c r="D77" s="723">
        <v>312</v>
      </c>
      <c r="E77" s="697">
        <f t="shared" si="8"/>
        <v>6062</v>
      </c>
      <c r="F77" s="723">
        <v>2605</v>
      </c>
      <c r="G77" s="723">
        <v>3457</v>
      </c>
      <c r="H77" s="697">
        <f t="shared" si="9"/>
        <v>267</v>
      </c>
      <c r="I77" s="723">
        <v>98</v>
      </c>
      <c r="J77" s="723">
        <v>169</v>
      </c>
    </row>
    <row r="78" spans="1:10" ht="12.75" customHeight="1" x14ac:dyDescent="0.2">
      <c r="A78" s="731" t="s">
        <v>967</v>
      </c>
      <c r="B78" s="697">
        <f t="shared" si="7"/>
        <v>441</v>
      </c>
      <c r="C78" s="723">
        <v>108</v>
      </c>
      <c r="D78" s="723">
        <v>333</v>
      </c>
      <c r="E78" s="697">
        <f t="shared" si="8"/>
        <v>1745</v>
      </c>
      <c r="F78" s="723">
        <v>403</v>
      </c>
      <c r="G78" s="723">
        <v>1342</v>
      </c>
      <c r="H78" s="697">
        <f t="shared" si="9"/>
        <v>0</v>
      </c>
      <c r="I78" s="723">
        <v>0</v>
      </c>
      <c r="J78" s="723">
        <v>0</v>
      </c>
    </row>
    <row r="79" spans="1:10" ht="12.75" customHeight="1" x14ac:dyDescent="0.2">
      <c r="A79" s="731" t="s">
        <v>2120</v>
      </c>
      <c r="B79" s="697">
        <f t="shared" si="7"/>
        <v>0</v>
      </c>
      <c r="C79" s="723">
        <v>0</v>
      </c>
      <c r="D79" s="723">
        <v>0</v>
      </c>
      <c r="E79" s="697">
        <f t="shared" si="8"/>
        <v>0</v>
      </c>
      <c r="F79" s="723">
        <v>0</v>
      </c>
      <c r="G79" s="723">
        <v>0</v>
      </c>
      <c r="H79" s="697">
        <f t="shared" si="9"/>
        <v>10</v>
      </c>
      <c r="I79" s="723">
        <v>3</v>
      </c>
      <c r="J79" s="723">
        <v>7</v>
      </c>
    </row>
    <row r="80" spans="1:10" ht="12.75" customHeight="1" x14ac:dyDescent="0.2">
      <c r="A80" s="731" t="s">
        <v>2121</v>
      </c>
      <c r="B80" s="697">
        <f t="shared" si="7"/>
        <v>0</v>
      </c>
      <c r="C80" s="723">
        <v>0</v>
      </c>
      <c r="D80" s="723">
        <v>0</v>
      </c>
      <c r="E80" s="697">
        <f t="shared" si="8"/>
        <v>0</v>
      </c>
      <c r="F80" s="723">
        <v>0</v>
      </c>
      <c r="G80" s="723">
        <v>0</v>
      </c>
      <c r="H80" s="697">
        <f t="shared" si="9"/>
        <v>13</v>
      </c>
      <c r="I80" s="723">
        <v>0</v>
      </c>
      <c r="J80" s="723">
        <v>13</v>
      </c>
    </row>
    <row r="81" spans="1:10" ht="12.75" customHeight="1" x14ac:dyDescent="0.2">
      <c r="A81" s="731" t="s">
        <v>2122</v>
      </c>
      <c r="B81" s="697">
        <f t="shared" si="7"/>
        <v>0</v>
      </c>
      <c r="C81" s="723">
        <v>0</v>
      </c>
      <c r="D81" s="723">
        <v>0</v>
      </c>
      <c r="E81" s="697">
        <f t="shared" si="8"/>
        <v>0</v>
      </c>
      <c r="F81" s="723">
        <v>0</v>
      </c>
      <c r="G81" s="723">
        <v>0</v>
      </c>
      <c r="H81" s="697">
        <f t="shared" si="9"/>
        <v>9</v>
      </c>
      <c r="I81" s="723">
        <v>3</v>
      </c>
      <c r="J81" s="723">
        <v>6</v>
      </c>
    </row>
    <row r="82" spans="1:10" ht="12.75" customHeight="1" x14ac:dyDescent="0.2">
      <c r="A82" s="731" t="s">
        <v>2123</v>
      </c>
      <c r="B82" s="697">
        <f t="shared" si="7"/>
        <v>0</v>
      </c>
      <c r="C82" s="723">
        <v>0</v>
      </c>
      <c r="D82" s="723">
        <v>0</v>
      </c>
      <c r="E82" s="697">
        <f t="shared" si="8"/>
        <v>0</v>
      </c>
      <c r="F82" s="723">
        <v>0</v>
      </c>
      <c r="G82" s="723">
        <v>0</v>
      </c>
      <c r="H82" s="697">
        <f t="shared" si="9"/>
        <v>16</v>
      </c>
      <c r="I82" s="723">
        <v>0</v>
      </c>
      <c r="J82" s="723">
        <v>16</v>
      </c>
    </row>
    <row r="83" spans="1:10" ht="12.75" customHeight="1" x14ac:dyDescent="0.2">
      <c r="A83" s="729" t="s">
        <v>85</v>
      </c>
      <c r="B83" s="697">
        <f t="shared" si="7"/>
        <v>36</v>
      </c>
      <c r="C83" s="730">
        <f>C84</f>
        <v>23</v>
      </c>
      <c r="D83" s="730">
        <f>D84</f>
        <v>13</v>
      </c>
      <c r="E83" s="697">
        <f t="shared" si="8"/>
        <v>142</v>
      </c>
      <c r="F83" s="730">
        <f>F84</f>
        <v>71</v>
      </c>
      <c r="G83" s="730">
        <f>G84</f>
        <v>71</v>
      </c>
      <c r="H83" s="697">
        <f t="shared" si="9"/>
        <v>1</v>
      </c>
      <c r="I83" s="730">
        <f>I84</f>
        <v>0</v>
      </c>
      <c r="J83" s="730">
        <f>J84</f>
        <v>1</v>
      </c>
    </row>
    <row r="84" spans="1:10" ht="12.75" customHeight="1" x14ac:dyDescent="0.2">
      <c r="A84" s="725" t="s">
        <v>968</v>
      </c>
      <c r="B84" s="697">
        <f t="shared" si="7"/>
        <v>36</v>
      </c>
      <c r="C84" s="723">
        <v>23</v>
      </c>
      <c r="D84" s="723">
        <v>13</v>
      </c>
      <c r="E84" s="697">
        <f t="shared" si="8"/>
        <v>142</v>
      </c>
      <c r="F84" s="723">
        <v>71</v>
      </c>
      <c r="G84" s="723">
        <v>71</v>
      </c>
      <c r="H84" s="697">
        <f t="shared" si="9"/>
        <v>1</v>
      </c>
      <c r="I84" s="723">
        <v>0</v>
      </c>
      <c r="J84" s="723">
        <v>1</v>
      </c>
    </row>
    <row r="85" spans="1:10" ht="12.75" customHeight="1" x14ac:dyDescent="0.2">
      <c r="A85" s="728"/>
      <c r="B85" s="712"/>
      <c r="C85" s="713"/>
      <c r="D85" s="713"/>
      <c r="E85" s="712"/>
      <c r="F85" s="734"/>
      <c r="G85" s="734"/>
      <c r="H85" s="697"/>
      <c r="I85" s="734"/>
      <c r="J85" s="734"/>
    </row>
    <row r="86" spans="1:10" s="733" customFormat="1" ht="12.75" customHeight="1" x14ac:dyDescent="0.2">
      <c r="A86" s="717" t="s">
        <v>969</v>
      </c>
      <c r="B86" s="697">
        <f t="shared" ref="B86:B123" si="10">SUM(C86:D86)</f>
        <v>4770</v>
      </c>
      <c r="C86" s="718">
        <f>C87+C97+C98+C102+C104+C106</f>
        <v>2103</v>
      </c>
      <c r="D86" s="718">
        <f>D87+D97+D98+D102+D104+D106</f>
        <v>2667</v>
      </c>
      <c r="E86" s="697">
        <f>SUM(F86:G86)</f>
        <v>35664</v>
      </c>
      <c r="F86" s="718">
        <f>F87+F97+F98+F102+F104+F106</f>
        <v>14969</v>
      </c>
      <c r="G86" s="718">
        <f>G87+G97+G98+G102+G104+G106</f>
        <v>20695</v>
      </c>
      <c r="H86" s="697">
        <f t="shared" ref="H86:H106" si="11">SUM(I86:J86)</f>
        <v>1212</v>
      </c>
      <c r="I86" s="718">
        <f>I87+I97+I98+I102+I104+I106</f>
        <v>507</v>
      </c>
      <c r="J86" s="718">
        <f>J87+J97+J98+J102+J104+J106</f>
        <v>705</v>
      </c>
    </row>
    <row r="87" spans="1:10" s="733" customFormat="1" ht="12.75" customHeight="1" x14ac:dyDescent="0.2">
      <c r="A87" s="735" t="s">
        <v>451</v>
      </c>
      <c r="B87" s="697">
        <f>C87+D87</f>
        <v>4538</v>
      </c>
      <c r="C87" s="736">
        <f>SUM(C88:C95)</f>
        <v>2021</v>
      </c>
      <c r="D87" s="736">
        <f>SUM(D88:D95)</f>
        <v>2517</v>
      </c>
      <c r="E87" s="697">
        <f>F87+G87</f>
        <v>34174</v>
      </c>
      <c r="F87" s="736">
        <f>SUM(F88:F95)</f>
        <v>14388</v>
      </c>
      <c r="G87" s="736">
        <f>SUM(G88:G95)</f>
        <v>19786</v>
      </c>
      <c r="H87" s="697">
        <f t="shared" si="11"/>
        <v>1190</v>
      </c>
      <c r="I87" s="736">
        <f>SUM(I88:I95)</f>
        <v>501</v>
      </c>
      <c r="J87" s="736">
        <f>SUM(J88:J95)</f>
        <v>689</v>
      </c>
    </row>
    <row r="88" spans="1:10" s="733" customFormat="1" ht="12.75" customHeight="1" x14ac:dyDescent="0.2">
      <c r="A88" s="737" t="s">
        <v>970</v>
      </c>
      <c r="B88" s="697">
        <f>C88+D88</f>
        <v>1554</v>
      </c>
      <c r="C88" s="738">
        <v>685</v>
      </c>
      <c r="D88" s="738">
        <v>869</v>
      </c>
      <c r="E88" s="697">
        <f>F88+G88</f>
        <v>16165</v>
      </c>
      <c r="F88" s="738">
        <v>6846</v>
      </c>
      <c r="G88" s="738">
        <v>9319</v>
      </c>
      <c r="H88" s="697">
        <f t="shared" si="11"/>
        <v>841</v>
      </c>
      <c r="I88" s="738">
        <v>351</v>
      </c>
      <c r="J88" s="738">
        <v>490</v>
      </c>
    </row>
    <row r="89" spans="1:10" ht="12.75" customHeight="1" x14ac:dyDescent="0.2">
      <c r="A89" s="737" t="s">
        <v>971</v>
      </c>
      <c r="B89" s="697">
        <f t="shared" si="10"/>
        <v>944</v>
      </c>
      <c r="C89" s="739">
        <v>401</v>
      </c>
      <c r="D89" s="739">
        <v>543</v>
      </c>
      <c r="E89" s="697">
        <f>SUM(F89:G89)</f>
        <v>5584</v>
      </c>
      <c r="F89" s="738">
        <v>2266</v>
      </c>
      <c r="G89" s="738">
        <v>3318</v>
      </c>
      <c r="H89" s="697">
        <f t="shared" si="11"/>
        <v>108</v>
      </c>
      <c r="I89" s="738">
        <v>47</v>
      </c>
      <c r="J89" s="738">
        <v>61</v>
      </c>
    </row>
    <row r="90" spans="1:10" ht="12.75" customHeight="1" x14ac:dyDescent="0.2">
      <c r="A90" s="737" t="s">
        <v>972</v>
      </c>
      <c r="B90" s="697">
        <f t="shared" si="10"/>
        <v>713</v>
      </c>
      <c r="C90" s="739">
        <v>466</v>
      </c>
      <c r="D90" s="739">
        <v>247</v>
      </c>
      <c r="E90" s="697">
        <f t="shared" ref="E90:E123" si="12">SUM(F90:G90)</f>
        <v>4493</v>
      </c>
      <c r="F90" s="739">
        <v>2588</v>
      </c>
      <c r="G90" s="739">
        <v>1905</v>
      </c>
      <c r="H90" s="697">
        <f t="shared" si="11"/>
        <v>146</v>
      </c>
      <c r="I90" s="739">
        <v>78</v>
      </c>
      <c r="J90" s="739">
        <v>68</v>
      </c>
    </row>
    <row r="91" spans="1:10" ht="12.75" customHeight="1" x14ac:dyDescent="0.2">
      <c r="A91" s="737" t="s">
        <v>973</v>
      </c>
      <c r="B91" s="697">
        <f t="shared" si="10"/>
        <v>1217</v>
      </c>
      <c r="C91" s="739">
        <v>446</v>
      </c>
      <c r="D91" s="739">
        <v>771</v>
      </c>
      <c r="E91" s="697">
        <f t="shared" si="12"/>
        <v>7890</v>
      </c>
      <c r="F91" s="739">
        <v>2676</v>
      </c>
      <c r="G91" s="739">
        <v>5214</v>
      </c>
      <c r="H91" s="697">
        <f t="shared" si="11"/>
        <v>61</v>
      </c>
      <c r="I91" s="739">
        <v>15</v>
      </c>
      <c r="J91" s="739">
        <v>46</v>
      </c>
    </row>
    <row r="92" spans="1:10" ht="12.75" customHeight="1" x14ac:dyDescent="0.2">
      <c r="A92" s="737" t="s">
        <v>2124</v>
      </c>
      <c r="B92" s="697">
        <f t="shared" si="10"/>
        <v>0</v>
      </c>
      <c r="C92" s="739">
        <v>0</v>
      </c>
      <c r="D92" s="739">
        <v>0</v>
      </c>
      <c r="E92" s="697">
        <v>0</v>
      </c>
      <c r="F92" s="739">
        <v>0</v>
      </c>
      <c r="G92" s="739">
        <v>0</v>
      </c>
      <c r="H92" s="697">
        <f t="shared" si="11"/>
        <v>1</v>
      </c>
      <c r="I92" s="739">
        <v>1</v>
      </c>
      <c r="J92" s="739">
        <v>0</v>
      </c>
    </row>
    <row r="93" spans="1:10" ht="12.75" customHeight="1" x14ac:dyDescent="0.2">
      <c r="A93" s="737" t="s">
        <v>974</v>
      </c>
      <c r="B93" s="697">
        <f t="shared" si="10"/>
        <v>110</v>
      </c>
      <c r="C93" s="739">
        <v>23</v>
      </c>
      <c r="D93" s="739">
        <v>87</v>
      </c>
      <c r="E93" s="697">
        <f t="shared" si="12"/>
        <v>42</v>
      </c>
      <c r="F93" s="739">
        <v>12</v>
      </c>
      <c r="G93" s="739">
        <v>30</v>
      </c>
      <c r="H93" s="697">
        <f t="shared" si="11"/>
        <v>1</v>
      </c>
      <c r="I93" s="739">
        <v>1</v>
      </c>
      <c r="J93" s="739">
        <v>0</v>
      </c>
    </row>
    <row r="94" spans="1:10" ht="12.75" customHeight="1" x14ac:dyDescent="0.2">
      <c r="A94" s="737" t="s">
        <v>2125</v>
      </c>
      <c r="B94" s="697">
        <f t="shared" si="10"/>
        <v>0</v>
      </c>
      <c r="C94" s="739">
        <v>0</v>
      </c>
      <c r="D94" s="739">
        <v>0</v>
      </c>
      <c r="E94" s="697">
        <f t="shared" si="12"/>
        <v>0</v>
      </c>
      <c r="F94" s="739">
        <v>0</v>
      </c>
      <c r="G94" s="739">
        <v>0</v>
      </c>
      <c r="H94" s="697">
        <f t="shared" si="11"/>
        <v>1</v>
      </c>
      <c r="I94" s="739">
        <v>0</v>
      </c>
      <c r="J94" s="739">
        <v>1</v>
      </c>
    </row>
    <row r="95" spans="1:10" ht="12.75" customHeight="1" x14ac:dyDescent="0.2">
      <c r="A95" s="737" t="s">
        <v>2126</v>
      </c>
      <c r="B95" s="697">
        <f t="shared" si="10"/>
        <v>0</v>
      </c>
      <c r="C95" s="739">
        <v>0</v>
      </c>
      <c r="D95" s="739">
        <v>0</v>
      </c>
      <c r="E95" s="697">
        <f t="shared" si="12"/>
        <v>0</v>
      </c>
      <c r="F95" s="739">
        <v>0</v>
      </c>
      <c r="G95" s="739">
        <v>0</v>
      </c>
      <c r="H95" s="697">
        <f t="shared" si="11"/>
        <v>31</v>
      </c>
      <c r="I95" s="739">
        <v>8</v>
      </c>
      <c r="J95" s="739">
        <v>23</v>
      </c>
    </row>
    <row r="96" spans="1:10" ht="12.75" customHeight="1" x14ac:dyDescent="0.2">
      <c r="A96" s="735" t="s">
        <v>75</v>
      </c>
      <c r="B96" s="697">
        <f t="shared" si="10"/>
        <v>0</v>
      </c>
      <c r="C96" s="740">
        <f>C97</f>
        <v>0</v>
      </c>
      <c r="D96" s="740">
        <f>D97</f>
        <v>0</v>
      </c>
      <c r="E96" s="697">
        <f t="shared" si="12"/>
        <v>4</v>
      </c>
      <c r="F96" s="740">
        <f>F97</f>
        <v>0</v>
      </c>
      <c r="G96" s="740">
        <f>G97</f>
        <v>4</v>
      </c>
      <c r="H96" s="697">
        <f>SUM(I96:J96)</f>
        <v>0</v>
      </c>
      <c r="I96" s="740">
        <f>I97</f>
        <v>0</v>
      </c>
      <c r="J96" s="740">
        <f>J97</f>
        <v>0</v>
      </c>
    </row>
    <row r="97" spans="1:10" ht="12.75" customHeight="1" x14ac:dyDescent="0.2">
      <c r="A97" s="737" t="s">
        <v>973</v>
      </c>
      <c r="B97" s="697">
        <f t="shared" si="10"/>
        <v>0</v>
      </c>
      <c r="C97" s="739">
        <v>0</v>
      </c>
      <c r="D97" s="739">
        <v>0</v>
      </c>
      <c r="E97" s="697">
        <f t="shared" si="12"/>
        <v>4</v>
      </c>
      <c r="F97" s="739">
        <v>0</v>
      </c>
      <c r="G97" s="739">
        <v>4</v>
      </c>
      <c r="H97" s="697">
        <f t="shared" si="11"/>
        <v>0</v>
      </c>
      <c r="I97" s="739">
        <v>0</v>
      </c>
      <c r="J97" s="739">
        <v>0</v>
      </c>
    </row>
    <row r="98" spans="1:10" ht="12.75" customHeight="1" x14ac:dyDescent="0.2">
      <c r="A98" s="735" t="s">
        <v>80</v>
      </c>
      <c r="B98" s="697">
        <f t="shared" si="10"/>
        <v>113</v>
      </c>
      <c r="C98" s="740">
        <f>C99+C100</f>
        <v>39</v>
      </c>
      <c r="D98" s="740">
        <f>D99+D100</f>
        <v>74</v>
      </c>
      <c r="E98" s="697">
        <f t="shared" si="12"/>
        <v>784</v>
      </c>
      <c r="F98" s="740">
        <f>F99+F100</f>
        <v>323</v>
      </c>
      <c r="G98" s="740">
        <f>G99+G100</f>
        <v>461</v>
      </c>
      <c r="H98" s="697">
        <f t="shared" si="11"/>
        <v>14</v>
      </c>
      <c r="I98" s="740">
        <f>I99+I100</f>
        <v>3</v>
      </c>
      <c r="J98" s="740">
        <f>J99+J100</f>
        <v>11</v>
      </c>
    </row>
    <row r="99" spans="1:10" ht="12.75" customHeight="1" x14ac:dyDescent="0.2">
      <c r="A99" s="737" t="s">
        <v>973</v>
      </c>
      <c r="B99" s="697">
        <f t="shared" si="10"/>
        <v>0</v>
      </c>
      <c r="C99" s="739">
        <v>0</v>
      </c>
      <c r="D99" s="739">
        <v>0</v>
      </c>
      <c r="E99" s="697">
        <f t="shared" si="12"/>
        <v>10</v>
      </c>
      <c r="F99" s="739">
        <v>3</v>
      </c>
      <c r="G99" s="739">
        <v>7</v>
      </c>
      <c r="H99" s="697">
        <f t="shared" si="11"/>
        <v>0</v>
      </c>
      <c r="I99" s="739">
        <v>0</v>
      </c>
      <c r="J99" s="739">
        <v>0</v>
      </c>
    </row>
    <row r="100" spans="1:10" ht="12.75" customHeight="1" x14ac:dyDescent="0.2">
      <c r="A100" s="737" t="s">
        <v>975</v>
      </c>
      <c r="B100" s="697">
        <f t="shared" si="10"/>
        <v>113</v>
      </c>
      <c r="C100" s="739">
        <v>39</v>
      </c>
      <c r="D100" s="739">
        <v>74</v>
      </c>
      <c r="E100" s="697">
        <f t="shared" si="12"/>
        <v>774</v>
      </c>
      <c r="F100" s="738">
        <v>320</v>
      </c>
      <c r="G100" s="738">
        <v>454</v>
      </c>
      <c r="H100" s="697">
        <f t="shared" si="11"/>
        <v>14</v>
      </c>
      <c r="I100" s="738">
        <v>3</v>
      </c>
      <c r="J100" s="738">
        <v>11</v>
      </c>
    </row>
    <row r="101" spans="1:10" ht="12.75" customHeight="1" x14ac:dyDescent="0.2">
      <c r="A101" s="735" t="s">
        <v>84</v>
      </c>
      <c r="B101" s="697">
        <f t="shared" si="10"/>
        <v>32</v>
      </c>
      <c r="C101" s="740">
        <f>C102</f>
        <v>11</v>
      </c>
      <c r="D101" s="740">
        <f>D102</f>
        <v>21</v>
      </c>
      <c r="E101" s="697">
        <f t="shared" si="12"/>
        <v>150</v>
      </c>
      <c r="F101" s="736">
        <f>F102</f>
        <v>54</v>
      </c>
      <c r="G101" s="736">
        <f>G102</f>
        <v>96</v>
      </c>
      <c r="H101" s="697">
        <f t="shared" si="11"/>
        <v>0</v>
      </c>
      <c r="I101" s="736">
        <f>I102</f>
        <v>0</v>
      </c>
      <c r="J101" s="736">
        <f>J102</f>
        <v>0</v>
      </c>
    </row>
    <row r="102" spans="1:10" ht="12.75" customHeight="1" x14ac:dyDescent="0.2">
      <c r="A102" s="737" t="s">
        <v>975</v>
      </c>
      <c r="B102" s="697">
        <f t="shared" si="10"/>
        <v>32</v>
      </c>
      <c r="C102" s="739">
        <v>11</v>
      </c>
      <c r="D102" s="739">
        <v>21</v>
      </c>
      <c r="E102" s="697">
        <f t="shared" si="12"/>
        <v>150</v>
      </c>
      <c r="F102" s="738">
        <v>54</v>
      </c>
      <c r="G102" s="738">
        <v>96</v>
      </c>
      <c r="H102" s="697">
        <f t="shared" si="11"/>
        <v>0</v>
      </c>
      <c r="I102" s="738">
        <v>0</v>
      </c>
      <c r="J102" s="738">
        <v>0</v>
      </c>
    </row>
    <row r="103" spans="1:10" ht="12.75" customHeight="1" x14ac:dyDescent="0.2">
      <c r="A103" s="735" t="s">
        <v>88</v>
      </c>
      <c r="B103" s="697">
        <f t="shared" si="10"/>
        <v>59</v>
      </c>
      <c r="C103" s="740">
        <f>C104</f>
        <v>22</v>
      </c>
      <c r="D103" s="740">
        <f>D104</f>
        <v>37</v>
      </c>
      <c r="E103" s="697">
        <f t="shared" si="12"/>
        <v>426</v>
      </c>
      <c r="F103" s="736">
        <f>F104</f>
        <v>159</v>
      </c>
      <c r="G103" s="736">
        <f>G104</f>
        <v>267</v>
      </c>
      <c r="H103" s="697">
        <f>SUM(I103:J103)</f>
        <v>7</v>
      </c>
      <c r="I103" s="736">
        <f>I104</f>
        <v>2</v>
      </c>
      <c r="J103" s="736">
        <f>J104</f>
        <v>5</v>
      </c>
    </row>
    <row r="104" spans="1:10" ht="12.75" customHeight="1" x14ac:dyDescent="0.2">
      <c r="A104" s="737" t="s">
        <v>975</v>
      </c>
      <c r="B104" s="697">
        <f t="shared" si="10"/>
        <v>59</v>
      </c>
      <c r="C104" s="739">
        <v>22</v>
      </c>
      <c r="D104" s="739">
        <v>37</v>
      </c>
      <c r="E104" s="697">
        <f t="shared" si="12"/>
        <v>426</v>
      </c>
      <c r="F104" s="738">
        <v>159</v>
      </c>
      <c r="G104" s="738">
        <v>267</v>
      </c>
      <c r="H104" s="697">
        <f t="shared" si="11"/>
        <v>7</v>
      </c>
      <c r="I104" s="738">
        <v>2</v>
      </c>
      <c r="J104" s="738">
        <v>5</v>
      </c>
    </row>
    <row r="105" spans="1:10" ht="12.75" customHeight="1" x14ac:dyDescent="0.2">
      <c r="A105" s="735" t="s">
        <v>89</v>
      </c>
      <c r="B105" s="697">
        <f t="shared" si="10"/>
        <v>28</v>
      </c>
      <c r="C105" s="740">
        <f>C106</f>
        <v>10</v>
      </c>
      <c r="D105" s="740">
        <f>D106</f>
        <v>18</v>
      </c>
      <c r="E105" s="697">
        <f t="shared" si="12"/>
        <v>126</v>
      </c>
      <c r="F105" s="736">
        <f>F106</f>
        <v>45</v>
      </c>
      <c r="G105" s="736">
        <f>G106</f>
        <v>81</v>
      </c>
      <c r="H105" s="697">
        <f t="shared" si="11"/>
        <v>1</v>
      </c>
      <c r="I105" s="736">
        <f>I106</f>
        <v>1</v>
      </c>
      <c r="J105" s="736">
        <f>J106</f>
        <v>0</v>
      </c>
    </row>
    <row r="106" spans="1:10" ht="12.75" customHeight="1" x14ac:dyDescent="0.2">
      <c r="A106" s="737" t="s">
        <v>975</v>
      </c>
      <c r="B106" s="697">
        <f t="shared" si="10"/>
        <v>28</v>
      </c>
      <c r="C106" s="739">
        <v>10</v>
      </c>
      <c r="D106" s="739">
        <v>18</v>
      </c>
      <c r="E106" s="697">
        <f t="shared" si="12"/>
        <v>126</v>
      </c>
      <c r="F106" s="738">
        <v>45</v>
      </c>
      <c r="G106" s="738">
        <v>81</v>
      </c>
      <c r="H106" s="697">
        <f t="shared" si="11"/>
        <v>1</v>
      </c>
      <c r="I106" s="738">
        <v>1</v>
      </c>
      <c r="J106" s="738">
        <v>0</v>
      </c>
    </row>
    <row r="107" spans="1:10" ht="12.75" customHeight="1" x14ac:dyDescent="0.2">
      <c r="A107" s="728"/>
      <c r="B107" s="712"/>
      <c r="C107" s="741"/>
      <c r="D107" s="741"/>
      <c r="E107" s="712"/>
      <c r="F107" s="742"/>
      <c r="G107" s="742"/>
      <c r="H107" s="712"/>
      <c r="I107" s="742"/>
      <c r="J107" s="742"/>
    </row>
    <row r="108" spans="1:10" s="733" customFormat="1" ht="12.75" customHeight="1" x14ac:dyDescent="0.2">
      <c r="A108" s="717" t="s">
        <v>976</v>
      </c>
      <c r="B108" s="697">
        <f t="shared" si="10"/>
        <v>3230</v>
      </c>
      <c r="C108" s="697">
        <f>C109+C119</f>
        <v>1075</v>
      </c>
      <c r="D108" s="697">
        <f>D109+D119</f>
        <v>2155</v>
      </c>
      <c r="E108" s="697">
        <f t="shared" si="12"/>
        <v>26963</v>
      </c>
      <c r="F108" s="697">
        <f>F109+F119</f>
        <v>8050</v>
      </c>
      <c r="G108" s="697">
        <f>G109+G119</f>
        <v>18913</v>
      </c>
      <c r="H108" s="697">
        <f t="shared" ref="H108:H123" si="13">SUM(I108:J108)</f>
        <v>880</v>
      </c>
      <c r="I108" s="697">
        <f>I109+I119</f>
        <v>224</v>
      </c>
      <c r="J108" s="697">
        <f>J109+J119</f>
        <v>656</v>
      </c>
    </row>
    <row r="109" spans="1:10" s="733" customFormat="1" ht="12.75" customHeight="1" x14ac:dyDescent="0.2">
      <c r="A109" s="743" t="s">
        <v>451</v>
      </c>
      <c r="B109" s="697">
        <f t="shared" si="10"/>
        <v>3087</v>
      </c>
      <c r="C109" s="730">
        <f>SUM(C110:C118)</f>
        <v>1025</v>
      </c>
      <c r="D109" s="730">
        <f>SUM(D110:D118)</f>
        <v>2062</v>
      </c>
      <c r="E109" s="697">
        <f t="shared" si="12"/>
        <v>25448</v>
      </c>
      <c r="F109" s="730">
        <f>SUM(F110:F118)</f>
        <v>7596</v>
      </c>
      <c r="G109" s="730">
        <f>SUM(G110:G118)</f>
        <v>17852</v>
      </c>
      <c r="H109" s="697">
        <f t="shared" si="13"/>
        <v>839</v>
      </c>
      <c r="I109" s="730">
        <f>SUM(I110:I118)</f>
        <v>217</v>
      </c>
      <c r="J109" s="730">
        <f>SUM(J110:J118)</f>
        <v>622</v>
      </c>
    </row>
    <row r="110" spans="1:10" ht="12.75" customHeight="1" x14ac:dyDescent="0.2">
      <c r="A110" s="725" t="s">
        <v>977</v>
      </c>
      <c r="B110" s="697">
        <f t="shared" si="10"/>
        <v>1147</v>
      </c>
      <c r="C110" s="722">
        <v>410</v>
      </c>
      <c r="D110" s="722">
        <v>737</v>
      </c>
      <c r="E110" s="697">
        <f t="shared" si="12"/>
        <v>10156</v>
      </c>
      <c r="F110" s="722">
        <v>3062</v>
      </c>
      <c r="G110" s="722">
        <v>7094</v>
      </c>
      <c r="H110" s="697">
        <f t="shared" si="13"/>
        <v>1</v>
      </c>
      <c r="I110" s="722">
        <v>1</v>
      </c>
      <c r="J110" s="722">
        <v>0</v>
      </c>
    </row>
    <row r="111" spans="1:10" ht="12.75" customHeight="1" x14ac:dyDescent="0.2">
      <c r="A111" s="725" t="s">
        <v>978</v>
      </c>
      <c r="B111" s="697">
        <f t="shared" si="10"/>
        <v>606</v>
      </c>
      <c r="C111" s="722">
        <v>199</v>
      </c>
      <c r="D111" s="722">
        <v>407</v>
      </c>
      <c r="E111" s="697">
        <f t="shared" si="12"/>
        <v>8960</v>
      </c>
      <c r="F111" s="722">
        <v>2648</v>
      </c>
      <c r="G111" s="722">
        <v>6312</v>
      </c>
      <c r="H111" s="697">
        <f t="shared" si="13"/>
        <v>0</v>
      </c>
      <c r="I111" s="722">
        <v>0</v>
      </c>
      <c r="J111" s="722">
        <v>0</v>
      </c>
    </row>
    <row r="112" spans="1:10" ht="12.75" customHeight="1" x14ac:dyDescent="0.2">
      <c r="A112" s="725" t="s">
        <v>981</v>
      </c>
      <c r="B112" s="697">
        <f t="shared" si="10"/>
        <v>762</v>
      </c>
      <c r="C112" s="722">
        <v>287</v>
      </c>
      <c r="D112" s="722">
        <v>475</v>
      </c>
      <c r="E112" s="697">
        <f t="shared" si="12"/>
        <v>3481</v>
      </c>
      <c r="F112" s="722">
        <v>1254</v>
      </c>
      <c r="G112" s="722">
        <v>2227</v>
      </c>
      <c r="H112" s="697">
        <f t="shared" si="13"/>
        <v>101</v>
      </c>
      <c r="I112" s="722">
        <v>32</v>
      </c>
      <c r="J112" s="722">
        <v>69</v>
      </c>
    </row>
    <row r="113" spans="1:10" ht="12.75" customHeight="1" x14ac:dyDescent="0.2">
      <c r="A113" s="725" t="s">
        <v>982</v>
      </c>
      <c r="B113" s="697">
        <f t="shared" si="10"/>
        <v>535</v>
      </c>
      <c r="C113" s="722">
        <v>124</v>
      </c>
      <c r="D113" s="722">
        <v>411</v>
      </c>
      <c r="E113" s="697">
        <f t="shared" si="12"/>
        <v>2548</v>
      </c>
      <c r="F113" s="722">
        <v>575</v>
      </c>
      <c r="G113" s="722">
        <v>1973</v>
      </c>
      <c r="H113" s="697">
        <f t="shared" si="13"/>
        <v>96</v>
      </c>
      <c r="I113" s="722">
        <v>17</v>
      </c>
      <c r="J113" s="722">
        <v>79</v>
      </c>
    </row>
    <row r="114" spans="1:10" ht="12.75" customHeight="1" x14ac:dyDescent="0.2">
      <c r="A114" s="725" t="s">
        <v>983</v>
      </c>
      <c r="B114" s="697">
        <f t="shared" si="10"/>
        <v>37</v>
      </c>
      <c r="C114" s="722">
        <v>5</v>
      </c>
      <c r="D114" s="722">
        <v>32</v>
      </c>
      <c r="E114" s="697">
        <f t="shared" si="12"/>
        <v>257</v>
      </c>
      <c r="F114" s="722">
        <v>50</v>
      </c>
      <c r="G114" s="722">
        <v>207</v>
      </c>
      <c r="H114" s="697">
        <f t="shared" si="13"/>
        <v>20</v>
      </c>
      <c r="I114" s="722">
        <v>5</v>
      </c>
      <c r="J114" s="722">
        <v>15</v>
      </c>
    </row>
    <row r="115" spans="1:10" ht="12.75" customHeight="1" x14ac:dyDescent="0.2">
      <c r="A115" s="725" t="s">
        <v>2127</v>
      </c>
      <c r="B115" s="697">
        <f t="shared" si="10"/>
        <v>0</v>
      </c>
      <c r="C115" s="722">
        <v>0</v>
      </c>
      <c r="D115" s="722">
        <v>0</v>
      </c>
      <c r="E115" s="697">
        <f t="shared" si="12"/>
        <v>46</v>
      </c>
      <c r="F115" s="722">
        <v>7</v>
      </c>
      <c r="G115" s="722">
        <v>39</v>
      </c>
      <c r="H115" s="697">
        <f t="shared" si="13"/>
        <v>2</v>
      </c>
      <c r="I115" s="722">
        <v>2</v>
      </c>
      <c r="J115" s="722">
        <v>0</v>
      </c>
    </row>
    <row r="116" spans="1:10" ht="12.75" customHeight="1" x14ac:dyDescent="0.2">
      <c r="A116" s="725" t="s">
        <v>979</v>
      </c>
      <c r="B116" s="697">
        <f t="shared" si="10"/>
        <v>0</v>
      </c>
      <c r="C116" s="722">
        <v>0</v>
      </c>
      <c r="D116" s="722">
        <v>0</v>
      </c>
      <c r="E116" s="697">
        <f t="shared" si="12"/>
        <v>0</v>
      </c>
      <c r="F116" s="722">
        <v>0</v>
      </c>
      <c r="G116" s="722">
        <v>0</v>
      </c>
      <c r="H116" s="697">
        <f t="shared" si="13"/>
        <v>370</v>
      </c>
      <c r="I116" s="722">
        <v>103</v>
      </c>
      <c r="J116" s="722">
        <v>267</v>
      </c>
    </row>
    <row r="117" spans="1:10" ht="12.75" customHeight="1" x14ac:dyDescent="0.2">
      <c r="A117" s="725" t="s">
        <v>2128</v>
      </c>
      <c r="B117" s="697">
        <f t="shared" si="10"/>
        <v>0</v>
      </c>
      <c r="C117" s="722">
        <v>0</v>
      </c>
      <c r="D117" s="722">
        <v>0</v>
      </c>
      <c r="E117" s="697">
        <f t="shared" si="12"/>
        <v>0</v>
      </c>
      <c r="F117" s="722">
        <v>0</v>
      </c>
      <c r="G117" s="722">
        <v>0</v>
      </c>
      <c r="H117" s="697">
        <f t="shared" si="13"/>
        <v>1</v>
      </c>
      <c r="I117" s="722">
        <v>0</v>
      </c>
      <c r="J117" s="722">
        <v>1</v>
      </c>
    </row>
    <row r="118" spans="1:10" ht="12.75" customHeight="1" x14ac:dyDescent="0.2">
      <c r="A118" s="725" t="s">
        <v>980</v>
      </c>
      <c r="B118" s="697">
        <f t="shared" si="10"/>
        <v>0</v>
      </c>
      <c r="C118" s="722">
        <v>0</v>
      </c>
      <c r="D118" s="722">
        <v>0</v>
      </c>
      <c r="E118" s="697">
        <f t="shared" si="12"/>
        <v>0</v>
      </c>
      <c r="F118" s="722">
        <v>0</v>
      </c>
      <c r="G118" s="722">
        <v>0</v>
      </c>
      <c r="H118" s="697">
        <f t="shared" si="13"/>
        <v>248</v>
      </c>
      <c r="I118" s="722">
        <v>57</v>
      </c>
      <c r="J118" s="722">
        <v>191</v>
      </c>
    </row>
    <row r="119" spans="1:10" ht="12.75" customHeight="1" x14ac:dyDescent="0.2">
      <c r="A119" s="719" t="s">
        <v>85</v>
      </c>
      <c r="B119" s="697">
        <f t="shared" si="10"/>
        <v>143</v>
      </c>
      <c r="C119" s="727">
        <f>SUM(C120:C123)</f>
        <v>50</v>
      </c>
      <c r="D119" s="727">
        <f>SUM(D120:D123)</f>
        <v>93</v>
      </c>
      <c r="E119" s="697">
        <f t="shared" si="12"/>
        <v>1515</v>
      </c>
      <c r="F119" s="727">
        <f>SUM(F120:F123)</f>
        <v>454</v>
      </c>
      <c r="G119" s="727">
        <f>SUM(G120:G123)</f>
        <v>1061</v>
      </c>
      <c r="H119" s="697">
        <f>SUM(I119:J119)</f>
        <v>41</v>
      </c>
      <c r="I119" s="727">
        <f>SUM(I120:I123)</f>
        <v>7</v>
      </c>
      <c r="J119" s="727">
        <f>SUM(J120:J123)</f>
        <v>34</v>
      </c>
    </row>
    <row r="120" spans="1:10" ht="12.75" customHeight="1" x14ac:dyDescent="0.2">
      <c r="A120" s="725" t="s">
        <v>977</v>
      </c>
      <c r="B120" s="697">
        <f t="shared" si="10"/>
        <v>94</v>
      </c>
      <c r="C120" s="722">
        <v>33</v>
      </c>
      <c r="D120" s="722">
        <v>61</v>
      </c>
      <c r="E120" s="697">
        <f t="shared" si="12"/>
        <v>783</v>
      </c>
      <c r="F120" s="722">
        <v>236</v>
      </c>
      <c r="G120" s="722">
        <v>547</v>
      </c>
      <c r="H120" s="697">
        <f t="shared" si="13"/>
        <v>0</v>
      </c>
      <c r="I120" s="722">
        <v>0</v>
      </c>
      <c r="J120" s="722">
        <v>0</v>
      </c>
    </row>
    <row r="121" spans="1:10" ht="12.75" customHeight="1" x14ac:dyDescent="0.2">
      <c r="A121" s="725" t="s">
        <v>978</v>
      </c>
      <c r="B121" s="697">
        <f t="shared" si="10"/>
        <v>49</v>
      </c>
      <c r="C121" s="722">
        <v>17</v>
      </c>
      <c r="D121" s="722">
        <v>32</v>
      </c>
      <c r="E121" s="697">
        <f t="shared" si="12"/>
        <v>732</v>
      </c>
      <c r="F121" s="722">
        <v>218</v>
      </c>
      <c r="G121" s="722">
        <v>514</v>
      </c>
      <c r="H121" s="697">
        <f t="shared" si="13"/>
        <v>0</v>
      </c>
      <c r="I121" s="722">
        <v>0</v>
      </c>
      <c r="J121" s="722">
        <v>0</v>
      </c>
    </row>
    <row r="122" spans="1:10" ht="12.75" customHeight="1" x14ac:dyDescent="0.2">
      <c r="A122" s="725" t="s">
        <v>979</v>
      </c>
      <c r="B122" s="697">
        <f t="shared" si="10"/>
        <v>0</v>
      </c>
      <c r="C122" s="722">
        <v>0</v>
      </c>
      <c r="D122" s="722">
        <v>0</v>
      </c>
      <c r="E122" s="697">
        <f t="shared" si="12"/>
        <v>0</v>
      </c>
      <c r="F122" s="722">
        <v>0</v>
      </c>
      <c r="G122" s="722">
        <v>0</v>
      </c>
      <c r="H122" s="697">
        <f t="shared" si="13"/>
        <v>24</v>
      </c>
      <c r="I122" s="722">
        <v>5</v>
      </c>
      <c r="J122" s="722">
        <v>19</v>
      </c>
    </row>
    <row r="123" spans="1:10" ht="12.75" customHeight="1" x14ac:dyDescent="0.2">
      <c r="A123" s="725" t="s">
        <v>980</v>
      </c>
      <c r="B123" s="697">
        <f t="shared" si="10"/>
        <v>0</v>
      </c>
      <c r="C123" s="722">
        <v>0</v>
      </c>
      <c r="D123" s="722">
        <v>0</v>
      </c>
      <c r="E123" s="697">
        <f t="shared" si="12"/>
        <v>0</v>
      </c>
      <c r="F123" s="722">
        <v>0</v>
      </c>
      <c r="G123" s="722">
        <v>0</v>
      </c>
      <c r="H123" s="697">
        <f t="shared" si="13"/>
        <v>17</v>
      </c>
      <c r="I123" s="722">
        <v>2</v>
      </c>
      <c r="J123" s="722">
        <v>15</v>
      </c>
    </row>
    <row r="124" spans="1:10" s="733" customFormat="1" ht="12.75" customHeight="1" x14ac:dyDescent="0.2">
      <c r="A124" s="728"/>
      <c r="B124" s="697"/>
      <c r="C124" s="744"/>
      <c r="D124" s="744"/>
      <c r="E124" s="712"/>
      <c r="F124" s="744"/>
      <c r="G124" s="744"/>
      <c r="H124" s="712"/>
      <c r="I124" s="744"/>
      <c r="J124" s="744"/>
    </row>
    <row r="125" spans="1:10" s="733" customFormat="1" ht="12.75" customHeight="1" x14ac:dyDescent="0.2">
      <c r="A125" s="717" t="s">
        <v>984</v>
      </c>
      <c r="B125" s="697">
        <f t="shared" ref="B125:B137" si="14">SUM(C125:D125)</f>
        <v>2212</v>
      </c>
      <c r="C125" s="697">
        <f>C126+C143+C144+C148+C150+C153</f>
        <v>1688</v>
      </c>
      <c r="D125" s="697">
        <f>D126+D143+D144+D148+D150+D153</f>
        <v>524</v>
      </c>
      <c r="E125" s="697">
        <f t="shared" ref="E125:E154" si="15">SUM(F125:G125)</f>
        <v>13619</v>
      </c>
      <c r="F125" s="697">
        <f>F126+F143+F144+F148+F150+F153</f>
        <v>10588</v>
      </c>
      <c r="G125" s="697">
        <f>G126+G143+G144+G148+G150+G153</f>
        <v>3031</v>
      </c>
      <c r="H125" s="697">
        <f t="shared" ref="H125:H154" si="16">SUM(I125:J125)</f>
        <v>348</v>
      </c>
      <c r="I125" s="697">
        <f>I126+I143+I144+I148+I150+I153</f>
        <v>276</v>
      </c>
      <c r="J125" s="697">
        <f>J126+J143+J144+J148+J150+J153</f>
        <v>72</v>
      </c>
    </row>
    <row r="126" spans="1:10" s="733" customFormat="1" ht="12.75" customHeight="1" x14ac:dyDescent="0.2">
      <c r="A126" s="719" t="s">
        <v>451</v>
      </c>
      <c r="B126" s="697">
        <f t="shared" si="14"/>
        <v>2013</v>
      </c>
      <c r="C126" s="720">
        <f>SUM(C127:C141)</f>
        <v>1531</v>
      </c>
      <c r="D126" s="720">
        <f>SUM(D127:D141)</f>
        <v>482</v>
      </c>
      <c r="E126" s="697">
        <f t="shared" si="15"/>
        <v>12897</v>
      </c>
      <c r="F126" s="720">
        <f>SUM(F127:F141)</f>
        <v>9992</v>
      </c>
      <c r="G126" s="720">
        <f>SUM(G127:G141)</f>
        <v>2905</v>
      </c>
      <c r="H126" s="697">
        <f t="shared" si="16"/>
        <v>324</v>
      </c>
      <c r="I126" s="720">
        <f>SUM(I127:I141)</f>
        <v>255</v>
      </c>
      <c r="J126" s="720">
        <f>SUM(J127:J141)</f>
        <v>69</v>
      </c>
    </row>
    <row r="127" spans="1:10" s="733" customFormat="1" ht="12.75" customHeight="1" x14ac:dyDescent="0.2">
      <c r="A127" s="725" t="s">
        <v>985</v>
      </c>
      <c r="B127" s="697">
        <f t="shared" si="14"/>
        <v>33</v>
      </c>
      <c r="C127" s="745">
        <v>19</v>
      </c>
      <c r="D127" s="745">
        <v>14</v>
      </c>
      <c r="E127" s="697">
        <f t="shared" si="15"/>
        <v>268</v>
      </c>
      <c r="F127" s="745">
        <v>158</v>
      </c>
      <c r="G127" s="745">
        <v>110</v>
      </c>
      <c r="H127" s="697">
        <f t="shared" si="16"/>
        <v>6</v>
      </c>
      <c r="I127" s="745">
        <v>2</v>
      </c>
      <c r="J127" s="745">
        <v>4</v>
      </c>
    </row>
    <row r="128" spans="1:10" s="733" customFormat="1" ht="12.75" customHeight="1" x14ac:dyDescent="0.2">
      <c r="A128" s="725" t="s">
        <v>986</v>
      </c>
      <c r="B128" s="697">
        <f t="shared" si="14"/>
        <v>192</v>
      </c>
      <c r="C128" s="745">
        <v>106</v>
      </c>
      <c r="D128" s="745">
        <v>86</v>
      </c>
      <c r="E128" s="697">
        <f t="shared" si="15"/>
        <v>1744</v>
      </c>
      <c r="F128" s="745">
        <v>1103</v>
      </c>
      <c r="G128" s="745">
        <v>641</v>
      </c>
      <c r="H128" s="697">
        <f t="shared" si="16"/>
        <v>75</v>
      </c>
      <c r="I128" s="745">
        <v>59</v>
      </c>
      <c r="J128" s="745">
        <v>16</v>
      </c>
    </row>
    <row r="129" spans="1:10" s="733" customFormat="1" ht="12.75" customHeight="1" x14ac:dyDescent="0.2">
      <c r="A129" s="724" t="s">
        <v>987</v>
      </c>
      <c r="B129" s="697">
        <f t="shared" si="14"/>
        <v>99</v>
      </c>
      <c r="C129" s="745">
        <v>53</v>
      </c>
      <c r="D129" s="745">
        <v>46</v>
      </c>
      <c r="E129" s="697">
        <f>SUM(F129:G129)</f>
        <v>617</v>
      </c>
      <c r="F129" s="723">
        <v>328</v>
      </c>
      <c r="G129" s="723">
        <v>289</v>
      </c>
      <c r="H129" s="697">
        <f t="shared" si="16"/>
        <v>27</v>
      </c>
      <c r="I129" s="723">
        <v>17</v>
      </c>
      <c r="J129" s="723">
        <v>10</v>
      </c>
    </row>
    <row r="130" spans="1:10" x14ac:dyDescent="0.2">
      <c r="A130" s="746" t="s">
        <v>988</v>
      </c>
      <c r="B130" s="697">
        <f t="shared" si="14"/>
        <v>221</v>
      </c>
      <c r="C130" s="722">
        <v>162</v>
      </c>
      <c r="D130" s="722">
        <v>59</v>
      </c>
      <c r="E130" s="697">
        <f t="shared" si="15"/>
        <v>1885</v>
      </c>
      <c r="F130" s="723">
        <v>1501</v>
      </c>
      <c r="G130" s="723">
        <v>384</v>
      </c>
      <c r="H130" s="697">
        <f t="shared" si="16"/>
        <v>44</v>
      </c>
      <c r="I130" s="723">
        <v>36</v>
      </c>
      <c r="J130" s="723">
        <v>8</v>
      </c>
    </row>
    <row r="131" spans="1:10" ht="12.75" customHeight="1" x14ac:dyDescent="0.2">
      <c r="A131" s="746" t="s">
        <v>989</v>
      </c>
      <c r="B131" s="697">
        <f t="shared" si="14"/>
        <v>879</v>
      </c>
      <c r="C131" s="722">
        <v>715</v>
      </c>
      <c r="D131" s="722">
        <v>164</v>
      </c>
      <c r="E131" s="697">
        <f t="shared" si="15"/>
        <v>5262</v>
      </c>
      <c r="F131" s="723">
        <v>4372</v>
      </c>
      <c r="G131" s="723">
        <v>890</v>
      </c>
      <c r="H131" s="697">
        <f t="shared" si="16"/>
        <v>84</v>
      </c>
      <c r="I131" s="723">
        <v>67</v>
      </c>
      <c r="J131" s="723">
        <v>17</v>
      </c>
    </row>
    <row r="132" spans="1:10" ht="12.75" customHeight="1" x14ac:dyDescent="0.2">
      <c r="A132" s="746" t="s">
        <v>990</v>
      </c>
      <c r="B132" s="697">
        <f t="shared" si="14"/>
        <v>74</v>
      </c>
      <c r="C132" s="722">
        <v>54</v>
      </c>
      <c r="D132" s="722">
        <v>20</v>
      </c>
      <c r="E132" s="697">
        <f t="shared" si="15"/>
        <v>139</v>
      </c>
      <c r="F132" s="723">
        <v>101</v>
      </c>
      <c r="G132" s="723">
        <v>38</v>
      </c>
      <c r="H132" s="697">
        <f t="shared" si="16"/>
        <v>0</v>
      </c>
      <c r="I132" s="723">
        <v>0</v>
      </c>
      <c r="J132" s="723">
        <v>0</v>
      </c>
    </row>
    <row r="133" spans="1:10" ht="12.75" customHeight="1" x14ac:dyDescent="0.2">
      <c r="A133" s="746" t="s">
        <v>991</v>
      </c>
      <c r="B133" s="697">
        <f t="shared" si="14"/>
        <v>236</v>
      </c>
      <c r="C133" s="722">
        <v>195</v>
      </c>
      <c r="D133" s="722">
        <v>41</v>
      </c>
      <c r="E133" s="697">
        <f t="shared" si="15"/>
        <v>1552</v>
      </c>
      <c r="F133" s="723">
        <v>1235</v>
      </c>
      <c r="G133" s="723">
        <v>317</v>
      </c>
      <c r="H133" s="697">
        <f t="shared" si="16"/>
        <v>51</v>
      </c>
      <c r="I133" s="723">
        <v>42</v>
      </c>
      <c r="J133" s="723">
        <v>9</v>
      </c>
    </row>
    <row r="134" spans="1:10" ht="12.75" customHeight="1" x14ac:dyDescent="0.2">
      <c r="A134" s="746" t="s">
        <v>992</v>
      </c>
      <c r="B134" s="697">
        <f t="shared" si="14"/>
        <v>19</v>
      </c>
      <c r="C134" s="722">
        <v>16</v>
      </c>
      <c r="D134" s="722">
        <v>3</v>
      </c>
      <c r="E134" s="697">
        <f t="shared" si="15"/>
        <v>146</v>
      </c>
      <c r="F134" s="723">
        <v>113</v>
      </c>
      <c r="G134" s="723">
        <v>33</v>
      </c>
      <c r="H134" s="697">
        <f t="shared" si="16"/>
        <v>4</v>
      </c>
      <c r="I134" s="723">
        <v>4</v>
      </c>
      <c r="J134" s="723">
        <v>0</v>
      </c>
    </row>
    <row r="135" spans="1:10" ht="12.75" customHeight="1" x14ac:dyDescent="0.2">
      <c r="A135" s="746" t="s">
        <v>993</v>
      </c>
      <c r="B135" s="697">
        <f t="shared" si="14"/>
        <v>3</v>
      </c>
      <c r="C135" s="722">
        <v>2</v>
      </c>
      <c r="D135" s="722">
        <v>1</v>
      </c>
      <c r="E135" s="697">
        <f t="shared" si="15"/>
        <v>38</v>
      </c>
      <c r="F135" s="723">
        <v>35</v>
      </c>
      <c r="G135" s="723">
        <v>3</v>
      </c>
      <c r="H135" s="697">
        <f t="shared" si="16"/>
        <v>0</v>
      </c>
      <c r="I135" s="723">
        <v>0</v>
      </c>
      <c r="J135" s="723">
        <v>0</v>
      </c>
    </row>
    <row r="136" spans="1:10" ht="12.75" customHeight="1" x14ac:dyDescent="0.2">
      <c r="A136" s="746" t="s">
        <v>994</v>
      </c>
      <c r="B136" s="697">
        <f t="shared" si="14"/>
        <v>29</v>
      </c>
      <c r="C136" s="722">
        <v>7</v>
      </c>
      <c r="D136" s="722">
        <v>22</v>
      </c>
      <c r="E136" s="697">
        <f t="shared" si="15"/>
        <v>108</v>
      </c>
      <c r="F136" s="723">
        <v>41</v>
      </c>
      <c r="G136" s="723">
        <v>67</v>
      </c>
      <c r="H136" s="697">
        <f t="shared" si="16"/>
        <v>0</v>
      </c>
      <c r="I136" s="723">
        <v>0</v>
      </c>
      <c r="J136" s="723">
        <v>0</v>
      </c>
    </row>
    <row r="137" spans="1:10" ht="12.75" customHeight="1" x14ac:dyDescent="0.2">
      <c r="A137" s="746" t="s">
        <v>2129</v>
      </c>
      <c r="B137" s="697">
        <f t="shared" si="14"/>
        <v>18</v>
      </c>
      <c r="C137" s="722">
        <v>18</v>
      </c>
      <c r="D137" s="722">
        <v>0</v>
      </c>
      <c r="E137" s="697">
        <f t="shared" si="15"/>
        <v>448</v>
      </c>
      <c r="F137" s="723">
        <v>410</v>
      </c>
      <c r="G137" s="723">
        <v>38</v>
      </c>
      <c r="H137" s="697">
        <f t="shared" si="16"/>
        <v>16</v>
      </c>
      <c r="I137" s="723">
        <v>16</v>
      </c>
      <c r="J137" s="723">
        <v>0</v>
      </c>
    </row>
    <row r="138" spans="1:10" ht="12.75" customHeight="1" x14ac:dyDescent="0.2">
      <c r="A138" s="746" t="s">
        <v>996</v>
      </c>
      <c r="B138" s="697">
        <f>SUM(C138:D138)</f>
        <v>207</v>
      </c>
      <c r="C138" s="722">
        <v>182</v>
      </c>
      <c r="D138" s="722">
        <v>25</v>
      </c>
      <c r="E138" s="697">
        <f t="shared" si="15"/>
        <v>678</v>
      </c>
      <c r="F138" s="723">
        <v>588</v>
      </c>
      <c r="G138" s="723">
        <v>90</v>
      </c>
      <c r="H138" s="697">
        <f t="shared" si="16"/>
        <v>16</v>
      </c>
      <c r="I138" s="723">
        <v>12</v>
      </c>
      <c r="J138" s="723">
        <v>4</v>
      </c>
    </row>
    <row r="139" spans="1:10" ht="12.75" customHeight="1" x14ac:dyDescent="0.2">
      <c r="A139" s="747" t="s">
        <v>995</v>
      </c>
      <c r="B139" s="697">
        <f t="shared" ref="B139:B154" si="17">SUM(C139:D139)</f>
        <v>3</v>
      </c>
      <c r="C139" s="722">
        <v>2</v>
      </c>
      <c r="D139" s="722">
        <v>1</v>
      </c>
      <c r="E139" s="697">
        <f t="shared" si="15"/>
        <v>10</v>
      </c>
      <c r="F139" s="722">
        <v>6</v>
      </c>
      <c r="G139" s="722">
        <v>4</v>
      </c>
      <c r="H139" s="697">
        <f t="shared" si="16"/>
        <v>0</v>
      </c>
      <c r="I139" s="722">
        <v>0</v>
      </c>
      <c r="J139" s="722">
        <v>0</v>
      </c>
    </row>
    <row r="140" spans="1:10" ht="12.75" customHeight="1" x14ac:dyDescent="0.2">
      <c r="A140" s="746" t="s">
        <v>2130</v>
      </c>
      <c r="B140" s="697">
        <f t="shared" si="17"/>
        <v>0</v>
      </c>
      <c r="C140" s="722">
        <v>0</v>
      </c>
      <c r="D140" s="722">
        <v>0</v>
      </c>
      <c r="E140" s="697">
        <f t="shared" si="15"/>
        <v>2</v>
      </c>
      <c r="F140" s="722">
        <v>1</v>
      </c>
      <c r="G140" s="722">
        <v>1</v>
      </c>
      <c r="H140" s="697">
        <f t="shared" si="16"/>
        <v>0</v>
      </c>
      <c r="I140" s="722">
        <v>0</v>
      </c>
      <c r="J140" s="722">
        <v>0</v>
      </c>
    </row>
    <row r="141" spans="1:10" ht="12.75" customHeight="1" x14ac:dyDescent="0.2">
      <c r="A141" s="746" t="s">
        <v>2131</v>
      </c>
      <c r="B141" s="697"/>
      <c r="C141" s="722">
        <v>0</v>
      </c>
      <c r="D141" s="722">
        <v>0</v>
      </c>
      <c r="E141" s="697"/>
      <c r="F141" s="722">
        <v>0</v>
      </c>
      <c r="G141" s="722">
        <v>0</v>
      </c>
      <c r="H141" s="697"/>
      <c r="I141" s="722">
        <v>0</v>
      </c>
      <c r="J141" s="722">
        <v>1</v>
      </c>
    </row>
    <row r="142" spans="1:10" ht="12" customHeight="1" x14ac:dyDescent="0.2">
      <c r="A142" s="748" t="s">
        <v>80</v>
      </c>
      <c r="B142" s="697">
        <f>SUM(C142:D142)</f>
        <v>47</v>
      </c>
      <c r="C142" s="727">
        <f>C143</f>
        <v>41</v>
      </c>
      <c r="D142" s="727">
        <f>D143</f>
        <v>6</v>
      </c>
      <c r="E142" s="697">
        <f>SUM(F142:G142)</f>
        <v>168</v>
      </c>
      <c r="F142" s="730">
        <f>F143</f>
        <v>149</v>
      </c>
      <c r="G142" s="730">
        <f>G143</f>
        <v>19</v>
      </c>
      <c r="H142" s="697">
        <f>SUM(I142:J142)</f>
        <v>0</v>
      </c>
      <c r="I142" s="730">
        <f>I143</f>
        <v>0</v>
      </c>
      <c r="J142" s="730">
        <f>J143</f>
        <v>0</v>
      </c>
    </row>
    <row r="143" spans="1:10" ht="12" customHeight="1" x14ac:dyDescent="0.2">
      <c r="A143" s="746" t="s">
        <v>996</v>
      </c>
      <c r="B143" s="697">
        <f t="shared" si="17"/>
        <v>47</v>
      </c>
      <c r="C143" s="722">
        <v>41</v>
      </c>
      <c r="D143" s="722">
        <v>6</v>
      </c>
      <c r="E143" s="749">
        <f t="shared" si="15"/>
        <v>168</v>
      </c>
      <c r="F143" s="723">
        <v>149</v>
      </c>
      <c r="G143" s="723">
        <v>19</v>
      </c>
      <c r="H143" s="697">
        <f t="shared" si="16"/>
        <v>0</v>
      </c>
      <c r="I143" s="723">
        <v>0</v>
      </c>
      <c r="J143" s="723">
        <v>0</v>
      </c>
    </row>
    <row r="144" spans="1:10" ht="12" customHeight="1" x14ac:dyDescent="0.2">
      <c r="A144" s="748" t="s">
        <v>81</v>
      </c>
      <c r="B144" s="697">
        <f t="shared" si="17"/>
        <v>59</v>
      </c>
      <c r="C144" s="727">
        <f>C145+C146+C147</f>
        <v>56</v>
      </c>
      <c r="D144" s="727">
        <f>D145+D146+D147</f>
        <v>3</v>
      </c>
      <c r="E144" s="697">
        <f t="shared" si="15"/>
        <v>242</v>
      </c>
      <c r="F144" s="727">
        <f>F145+F146+F147</f>
        <v>223</v>
      </c>
      <c r="G144" s="727">
        <f>G145+G146+G147</f>
        <v>19</v>
      </c>
      <c r="H144" s="697">
        <f t="shared" si="16"/>
        <v>13</v>
      </c>
      <c r="I144" s="727">
        <f>I145+I146+I147</f>
        <v>11</v>
      </c>
      <c r="J144" s="727">
        <f>J145+J146+J147</f>
        <v>2</v>
      </c>
    </row>
    <row r="145" spans="1:10" ht="12" customHeight="1" x14ac:dyDescent="0.2">
      <c r="A145" s="746" t="s">
        <v>994</v>
      </c>
      <c r="B145" s="697">
        <f t="shared" si="17"/>
        <v>1</v>
      </c>
      <c r="C145" s="722">
        <v>0</v>
      </c>
      <c r="D145" s="722">
        <v>1</v>
      </c>
      <c r="E145" s="697">
        <f t="shared" si="15"/>
        <v>7</v>
      </c>
      <c r="F145" s="723">
        <v>3</v>
      </c>
      <c r="G145" s="723">
        <v>4</v>
      </c>
      <c r="H145" s="697">
        <f t="shared" si="16"/>
        <v>0</v>
      </c>
      <c r="I145" s="723">
        <v>0</v>
      </c>
      <c r="J145" s="723">
        <v>0</v>
      </c>
    </row>
    <row r="146" spans="1:10" ht="12" customHeight="1" x14ac:dyDescent="0.2">
      <c r="A146" s="746" t="s">
        <v>2129</v>
      </c>
      <c r="B146" s="697">
        <f t="shared" si="17"/>
        <v>28</v>
      </c>
      <c r="C146" s="722">
        <v>28</v>
      </c>
      <c r="D146" s="722">
        <v>0</v>
      </c>
      <c r="E146" s="697">
        <f t="shared" si="15"/>
        <v>128</v>
      </c>
      <c r="F146" s="723">
        <v>123</v>
      </c>
      <c r="G146" s="723">
        <v>5</v>
      </c>
      <c r="H146" s="697">
        <f t="shared" si="16"/>
        <v>6</v>
      </c>
      <c r="I146" s="723">
        <v>6</v>
      </c>
      <c r="J146" s="723">
        <v>0</v>
      </c>
    </row>
    <row r="147" spans="1:10" ht="12" customHeight="1" x14ac:dyDescent="0.2">
      <c r="A147" s="746" t="s">
        <v>996</v>
      </c>
      <c r="B147" s="697">
        <f t="shared" si="17"/>
        <v>30</v>
      </c>
      <c r="C147" s="722">
        <v>28</v>
      </c>
      <c r="D147" s="722">
        <v>2</v>
      </c>
      <c r="E147" s="697">
        <f t="shared" si="15"/>
        <v>107</v>
      </c>
      <c r="F147" s="723">
        <v>97</v>
      </c>
      <c r="G147" s="723">
        <v>10</v>
      </c>
      <c r="H147" s="697">
        <f t="shared" si="16"/>
        <v>7</v>
      </c>
      <c r="I147" s="723">
        <v>5</v>
      </c>
      <c r="J147" s="723">
        <v>2</v>
      </c>
    </row>
    <row r="148" spans="1:10" ht="12" customHeight="1" x14ac:dyDescent="0.2">
      <c r="A148" s="748" t="s">
        <v>84</v>
      </c>
      <c r="B148" s="697">
        <f t="shared" si="17"/>
        <v>21</v>
      </c>
      <c r="C148" s="727">
        <f>C149</f>
        <v>13</v>
      </c>
      <c r="D148" s="727">
        <f>D149</f>
        <v>8</v>
      </c>
      <c r="E148" s="697">
        <f t="shared" si="15"/>
        <v>98</v>
      </c>
      <c r="F148" s="730">
        <f>F149</f>
        <v>79</v>
      </c>
      <c r="G148" s="730">
        <f>G149</f>
        <v>19</v>
      </c>
      <c r="H148" s="697">
        <f t="shared" si="16"/>
        <v>3</v>
      </c>
      <c r="I148" s="730">
        <f>I149</f>
        <v>2</v>
      </c>
      <c r="J148" s="730">
        <f>J149</f>
        <v>1</v>
      </c>
    </row>
    <row r="149" spans="1:10" ht="12" customHeight="1" x14ac:dyDescent="0.2">
      <c r="A149" s="746" t="s">
        <v>995</v>
      </c>
      <c r="B149" s="697">
        <f t="shared" si="17"/>
        <v>21</v>
      </c>
      <c r="C149" s="722">
        <v>13</v>
      </c>
      <c r="D149" s="722">
        <v>8</v>
      </c>
      <c r="E149" s="697">
        <f t="shared" si="15"/>
        <v>98</v>
      </c>
      <c r="F149" s="723">
        <v>79</v>
      </c>
      <c r="G149" s="723">
        <v>19</v>
      </c>
      <c r="H149" s="697">
        <f t="shared" si="16"/>
        <v>3</v>
      </c>
      <c r="I149" s="723">
        <v>2</v>
      </c>
      <c r="J149" s="723">
        <v>1</v>
      </c>
    </row>
    <row r="150" spans="1:10" ht="12" customHeight="1" x14ac:dyDescent="0.2">
      <c r="A150" s="748" t="s">
        <v>85</v>
      </c>
      <c r="B150" s="697">
        <f t="shared" si="17"/>
        <v>37</v>
      </c>
      <c r="C150" s="727">
        <f>C151+C152</f>
        <v>18</v>
      </c>
      <c r="D150" s="727">
        <f>D151+D152</f>
        <v>19</v>
      </c>
      <c r="E150" s="697">
        <f t="shared" si="15"/>
        <v>119</v>
      </c>
      <c r="F150" s="730">
        <f>F151+F152</f>
        <v>64</v>
      </c>
      <c r="G150" s="730">
        <f>G151+G152</f>
        <v>55</v>
      </c>
      <c r="H150" s="697">
        <f t="shared" si="16"/>
        <v>1</v>
      </c>
      <c r="I150" s="730">
        <f>I151+I152</f>
        <v>1</v>
      </c>
      <c r="J150" s="730">
        <f>J151+J152</f>
        <v>0</v>
      </c>
    </row>
    <row r="151" spans="1:10" ht="12" customHeight="1" x14ac:dyDescent="0.2">
      <c r="A151" s="746" t="s">
        <v>994</v>
      </c>
      <c r="B151" s="697">
        <f t="shared" si="17"/>
        <v>16</v>
      </c>
      <c r="C151" s="722">
        <v>7</v>
      </c>
      <c r="D151" s="722">
        <v>9</v>
      </c>
      <c r="E151" s="697">
        <f t="shared" si="15"/>
        <v>51</v>
      </c>
      <c r="F151" s="723">
        <v>25</v>
      </c>
      <c r="G151" s="723">
        <v>26</v>
      </c>
      <c r="H151" s="697">
        <f t="shared" si="16"/>
        <v>0</v>
      </c>
      <c r="I151" s="723">
        <v>0</v>
      </c>
      <c r="J151" s="723">
        <v>0</v>
      </c>
    </row>
    <row r="152" spans="1:10" ht="12" customHeight="1" x14ac:dyDescent="0.2">
      <c r="A152" s="746" t="s">
        <v>2132</v>
      </c>
      <c r="B152" s="697">
        <f t="shared" si="17"/>
        <v>21</v>
      </c>
      <c r="C152" s="722">
        <v>11</v>
      </c>
      <c r="D152" s="722">
        <v>10</v>
      </c>
      <c r="E152" s="697">
        <f t="shared" si="15"/>
        <v>68</v>
      </c>
      <c r="F152" s="723">
        <v>39</v>
      </c>
      <c r="G152" s="723">
        <v>29</v>
      </c>
      <c r="H152" s="697">
        <f t="shared" si="16"/>
        <v>1</v>
      </c>
      <c r="I152" s="723">
        <v>1</v>
      </c>
      <c r="J152" s="723">
        <v>0</v>
      </c>
    </row>
    <row r="153" spans="1:10" ht="12" customHeight="1" x14ac:dyDescent="0.2">
      <c r="A153" s="748" t="s">
        <v>86</v>
      </c>
      <c r="B153" s="697">
        <f t="shared" si="17"/>
        <v>35</v>
      </c>
      <c r="C153" s="727">
        <f>C154</f>
        <v>29</v>
      </c>
      <c r="D153" s="727">
        <f>D154</f>
        <v>6</v>
      </c>
      <c r="E153" s="697">
        <f t="shared" si="15"/>
        <v>95</v>
      </c>
      <c r="F153" s="727">
        <f>F154</f>
        <v>81</v>
      </c>
      <c r="G153" s="727">
        <f>G154</f>
        <v>14</v>
      </c>
      <c r="H153" s="697">
        <f t="shared" si="16"/>
        <v>7</v>
      </c>
      <c r="I153" s="727">
        <f>I154</f>
        <v>7</v>
      </c>
      <c r="J153" s="727">
        <f>J154</f>
        <v>0</v>
      </c>
    </row>
    <row r="154" spans="1:10" ht="12" customHeight="1" x14ac:dyDescent="0.2">
      <c r="A154" s="746" t="s">
        <v>996</v>
      </c>
      <c r="B154" s="697">
        <f t="shared" si="17"/>
        <v>35</v>
      </c>
      <c r="C154" s="722">
        <v>29</v>
      </c>
      <c r="D154" s="722">
        <v>6</v>
      </c>
      <c r="E154" s="697">
        <f t="shared" si="15"/>
        <v>95</v>
      </c>
      <c r="F154" s="723">
        <v>81</v>
      </c>
      <c r="G154" s="723">
        <v>14</v>
      </c>
      <c r="H154" s="697">
        <f t="shared" si="16"/>
        <v>7</v>
      </c>
      <c r="I154" s="723">
        <v>7</v>
      </c>
      <c r="J154" s="723">
        <v>0</v>
      </c>
    </row>
    <row r="155" spans="1:10" ht="12.75" customHeight="1" x14ac:dyDescent="0.2">
      <c r="A155" s="750"/>
      <c r="B155" s="712"/>
      <c r="C155" s="713"/>
      <c r="D155" s="713"/>
      <c r="E155" s="712"/>
      <c r="F155" s="713"/>
      <c r="G155" s="713"/>
      <c r="H155" s="712"/>
      <c r="I155" s="713"/>
      <c r="J155" s="713"/>
    </row>
    <row r="156" spans="1:10" ht="12.75" customHeight="1" x14ac:dyDescent="0.2">
      <c r="A156" s="717" t="s">
        <v>997</v>
      </c>
      <c r="B156" s="697">
        <f>SUM(C156:D156)</f>
        <v>2243</v>
      </c>
      <c r="C156" s="718">
        <f>C158+C160</f>
        <v>668</v>
      </c>
      <c r="D156" s="718">
        <f>D158+D160</f>
        <v>1575</v>
      </c>
      <c r="E156" s="697">
        <f>SUM(F156:G156)</f>
        <v>14497</v>
      </c>
      <c r="F156" s="718">
        <f>F158+F160</f>
        <v>4377</v>
      </c>
      <c r="G156" s="718">
        <f>G158+G160</f>
        <v>10120</v>
      </c>
      <c r="H156" s="697">
        <f>SUM(I156:J156)</f>
        <v>540</v>
      </c>
      <c r="I156" s="718">
        <f>I158+I160</f>
        <v>158</v>
      </c>
      <c r="J156" s="718">
        <f>J158+J160</f>
        <v>382</v>
      </c>
    </row>
    <row r="157" spans="1:10" ht="12.75" customHeight="1" x14ac:dyDescent="0.2">
      <c r="A157" s="719" t="s">
        <v>451</v>
      </c>
      <c r="B157" s="1243">
        <f>SUM(C157:D157)</f>
        <v>2172</v>
      </c>
      <c r="C157" s="720">
        <v>651</v>
      </c>
      <c r="D157" s="720">
        <v>1521</v>
      </c>
      <c r="E157" s="1243">
        <f>SUM(F157:G157)</f>
        <v>14258</v>
      </c>
      <c r="F157" s="720">
        <v>4299</v>
      </c>
      <c r="G157" s="720">
        <v>9959</v>
      </c>
      <c r="H157" s="1243">
        <f>SUM(I157:J157)</f>
        <v>540</v>
      </c>
      <c r="I157" s="720">
        <v>158</v>
      </c>
      <c r="J157" s="720">
        <v>382</v>
      </c>
    </row>
    <row r="158" spans="1:10" ht="12.75" customHeight="1" x14ac:dyDescent="0.2">
      <c r="A158" s="725" t="s">
        <v>998</v>
      </c>
      <c r="B158" s="697">
        <f>SUM(C158:D158)</f>
        <v>2172</v>
      </c>
      <c r="C158" s="745">
        <v>651</v>
      </c>
      <c r="D158" s="745">
        <v>1521</v>
      </c>
      <c r="E158" s="697">
        <f>SUM(F158:G158)</f>
        <v>14258</v>
      </c>
      <c r="F158" s="745">
        <v>4299</v>
      </c>
      <c r="G158" s="745">
        <v>9959</v>
      </c>
      <c r="H158" s="697">
        <f>SUM(I158:J158)</f>
        <v>540</v>
      </c>
      <c r="I158" s="745">
        <v>158</v>
      </c>
      <c r="J158" s="745">
        <v>382</v>
      </c>
    </row>
    <row r="159" spans="1:10" ht="12.75" customHeight="1" x14ac:dyDescent="0.2">
      <c r="A159" s="719" t="s">
        <v>81</v>
      </c>
      <c r="B159" s="1243">
        <f>SUM(C159:D159)</f>
        <v>71</v>
      </c>
      <c r="C159" s="720">
        <v>17</v>
      </c>
      <c r="D159" s="720">
        <v>54</v>
      </c>
      <c r="E159" s="1243">
        <f>SUM(F159:G159)</f>
        <v>239</v>
      </c>
      <c r="F159" s="720">
        <v>78</v>
      </c>
      <c r="G159" s="720">
        <v>161</v>
      </c>
      <c r="H159" s="1243">
        <f>SUM(I159:J159)</f>
        <v>0</v>
      </c>
      <c r="I159" s="720">
        <v>0</v>
      </c>
      <c r="J159" s="720">
        <v>0</v>
      </c>
    </row>
    <row r="160" spans="1:10" ht="12.75" customHeight="1" x14ac:dyDescent="0.2">
      <c r="A160" s="725" t="s">
        <v>998</v>
      </c>
      <c r="B160" s="697">
        <f>SUM(C160:D160)</f>
        <v>71</v>
      </c>
      <c r="C160" s="745">
        <v>17</v>
      </c>
      <c r="D160" s="745">
        <v>54</v>
      </c>
      <c r="E160" s="697">
        <f>SUM(F160:G160)</f>
        <v>239</v>
      </c>
      <c r="F160" s="745">
        <v>78</v>
      </c>
      <c r="G160" s="745">
        <v>161</v>
      </c>
      <c r="H160" s="697">
        <f>SUM(I160:J160)</f>
        <v>0</v>
      </c>
      <c r="I160" s="745">
        <v>0</v>
      </c>
      <c r="J160" s="745">
        <v>0</v>
      </c>
    </row>
    <row r="161" spans="1:10" ht="12.75" customHeight="1" x14ac:dyDescent="0.2">
      <c r="A161" s="751"/>
      <c r="B161" s="712"/>
      <c r="C161" s="713"/>
      <c r="D161" s="713"/>
      <c r="E161" s="712"/>
      <c r="F161" s="713"/>
      <c r="G161" s="713"/>
      <c r="H161" s="712"/>
      <c r="I161" s="713"/>
      <c r="J161" s="713"/>
    </row>
    <row r="162" spans="1:10" ht="12.75" customHeight="1" x14ac:dyDescent="0.2">
      <c r="A162" s="717" t="s">
        <v>999</v>
      </c>
      <c r="B162" s="697">
        <f t="shared" ref="B162:B170" si="18">SUM(C162:D162)</f>
        <v>549</v>
      </c>
      <c r="C162" s="718">
        <f>C163+C168</f>
        <v>107</v>
      </c>
      <c r="D162" s="718">
        <f>D163+D168</f>
        <v>442</v>
      </c>
      <c r="E162" s="697">
        <f>SUM(F162:G162)</f>
        <v>3036</v>
      </c>
      <c r="F162" s="718">
        <f>F163+F168</f>
        <v>532</v>
      </c>
      <c r="G162" s="718">
        <f>G163+G168</f>
        <v>2504</v>
      </c>
      <c r="H162" s="697">
        <f>SUM(I162:J162)</f>
        <v>77</v>
      </c>
      <c r="I162" s="718">
        <f>I163+I168</f>
        <v>7</v>
      </c>
      <c r="J162" s="718">
        <f>J163+J168</f>
        <v>70</v>
      </c>
    </row>
    <row r="163" spans="1:10" ht="12.75" customHeight="1" x14ac:dyDescent="0.2">
      <c r="A163" s="719" t="s">
        <v>451</v>
      </c>
      <c r="B163" s="697">
        <f t="shared" si="18"/>
        <v>549</v>
      </c>
      <c r="C163" s="720">
        <f xml:space="preserve"> SUM(C164:C167)</f>
        <v>107</v>
      </c>
      <c r="D163" s="720">
        <f xml:space="preserve"> SUM(D164:D167)</f>
        <v>442</v>
      </c>
      <c r="E163" s="697">
        <f t="shared" ref="E163:E170" si="19">SUM(F163:G163)</f>
        <v>3016</v>
      </c>
      <c r="F163" s="720">
        <f xml:space="preserve"> SUM(F164:F167)</f>
        <v>531</v>
      </c>
      <c r="G163" s="720">
        <f xml:space="preserve"> SUM(G164:G167)</f>
        <v>2485</v>
      </c>
      <c r="H163" s="697">
        <f t="shared" ref="H163:H170" si="20">SUM(I163:J163)</f>
        <v>77</v>
      </c>
      <c r="I163" s="720">
        <f xml:space="preserve"> SUM(I164:I167)</f>
        <v>7</v>
      </c>
      <c r="J163" s="720">
        <f xml:space="preserve"> SUM(J164:J167)</f>
        <v>70</v>
      </c>
    </row>
    <row r="164" spans="1:10" ht="12.75" customHeight="1" x14ac:dyDescent="0.2">
      <c r="A164" s="724" t="s">
        <v>1000</v>
      </c>
      <c r="B164" s="697">
        <f t="shared" si="18"/>
        <v>269</v>
      </c>
      <c r="C164" s="745">
        <v>49</v>
      </c>
      <c r="D164" s="745">
        <v>220</v>
      </c>
      <c r="E164" s="697">
        <f t="shared" si="19"/>
        <v>1793</v>
      </c>
      <c r="F164" s="745">
        <v>375</v>
      </c>
      <c r="G164" s="745">
        <v>1418</v>
      </c>
      <c r="H164" s="697">
        <f t="shared" si="20"/>
        <v>49</v>
      </c>
      <c r="I164" s="745">
        <v>5</v>
      </c>
      <c r="J164" s="745">
        <v>44</v>
      </c>
    </row>
    <row r="165" spans="1:10" ht="12.75" customHeight="1" x14ac:dyDescent="0.2">
      <c r="A165" s="724" t="s">
        <v>1001</v>
      </c>
      <c r="B165" s="697">
        <f t="shared" si="18"/>
        <v>110</v>
      </c>
      <c r="C165" s="745">
        <v>26</v>
      </c>
      <c r="D165" s="745">
        <v>84</v>
      </c>
      <c r="E165" s="697">
        <f t="shared" si="19"/>
        <v>447</v>
      </c>
      <c r="F165" s="745">
        <v>41</v>
      </c>
      <c r="G165" s="745">
        <v>406</v>
      </c>
      <c r="H165" s="697">
        <f t="shared" si="20"/>
        <v>22</v>
      </c>
      <c r="I165" s="745">
        <v>2</v>
      </c>
      <c r="J165" s="745">
        <v>20</v>
      </c>
    </row>
    <row r="166" spans="1:10" ht="12.75" customHeight="1" x14ac:dyDescent="0.2">
      <c r="A166" s="724" t="s">
        <v>1002</v>
      </c>
      <c r="B166" s="697">
        <f t="shared" si="18"/>
        <v>96</v>
      </c>
      <c r="C166" s="745">
        <v>19</v>
      </c>
      <c r="D166" s="745">
        <v>77</v>
      </c>
      <c r="E166" s="697">
        <f t="shared" si="19"/>
        <v>386</v>
      </c>
      <c r="F166" s="745">
        <v>39</v>
      </c>
      <c r="G166" s="745">
        <v>347</v>
      </c>
      <c r="H166" s="697">
        <f t="shared" si="20"/>
        <v>6</v>
      </c>
      <c r="I166" s="745">
        <v>0</v>
      </c>
      <c r="J166" s="745">
        <v>6</v>
      </c>
    </row>
    <row r="167" spans="1:10" ht="12.75" customHeight="1" x14ac:dyDescent="0.2">
      <c r="A167" s="724" t="s">
        <v>1003</v>
      </c>
      <c r="B167" s="697">
        <f t="shared" si="18"/>
        <v>74</v>
      </c>
      <c r="C167" s="745">
        <v>13</v>
      </c>
      <c r="D167" s="745">
        <v>61</v>
      </c>
      <c r="E167" s="697">
        <f t="shared" si="19"/>
        <v>390</v>
      </c>
      <c r="F167" s="745">
        <v>76</v>
      </c>
      <c r="G167" s="745">
        <v>314</v>
      </c>
      <c r="H167" s="697">
        <f t="shared" si="20"/>
        <v>0</v>
      </c>
      <c r="I167" s="745">
        <v>0</v>
      </c>
      <c r="J167" s="745">
        <v>0</v>
      </c>
    </row>
    <row r="168" spans="1:10" ht="12.75" customHeight="1" x14ac:dyDescent="0.2">
      <c r="A168" s="719" t="s">
        <v>85</v>
      </c>
      <c r="B168" s="697">
        <f t="shared" si="18"/>
        <v>0</v>
      </c>
      <c r="C168" s="720">
        <f>C169+C170</f>
        <v>0</v>
      </c>
      <c r="D168" s="720">
        <f>D169+D170</f>
        <v>0</v>
      </c>
      <c r="E168" s="697">
        <f t="shared" si="19"/>
        <v>20</v>
      </c>
      <c r="F168" s="720">
        <f>F169+F170</f>
        <v>1</v>
      </c>
      <c r="G168" s="720">
        <f>G169+G170</f>
        <v>19</v>
      </c>
      <c r="H168" s="697">
        <f t="shared" si="20"/>
        <v>0</v>
      </c>
      <c r="I168" s="720">
        <f>I169+I170</f>
        <v>0</v>
      </c>
      <c r="J168" s="720">
        <f>J169+J170</f>
        <v>0</v>
      </c>
    </row>
    <row r="169" spans="1:10" ht="12.75" customHeight="1" x14ac:dyDescent="0.2">
      <c r="A169" s="725" t="s">
        <v>1001</v>
      </c>
      <c r="B169" s="697">
        <f t="shared" si="18"/>
        <v>0</v>
      </c>
      <c r="C169" s="745">
        <v>0</v>
      </c>
      <c r="D169" s="745">
        <v>0</v>
      </c>
      <c r="E169" s="697">
        <f t="shared" si="19"/>
        <v>11</v>
      </c>
      <c r="F169" s="745">
        <v>1</v>
      </c>
      <c r="G169" s="745">
        <v>10</v>
      </c>
      <c r="H169" s="697">
        <f t="shared" si="20"/>
        <v>0</v>
      </c>
      <c r="I169" s="745">
        <v>0</v>
      </c>
      <c r="J169" s="745">
        <v>0</v>
      </c>
    </row>
    <row r="170" spans="1:10" ht="12.75" customHeight="1" x14ac:dyDescent="0.2">
      <c r="A170" s="725" t="s">
        <v>1002</v>
      </c>
      <c r="B170" s="697">
        <f t="shared" si="18"/>
        <v>0</v>
      </c>
      <c r="C170" s="745">
        <v>0</v>
      </c>
      <c r="D170" s="745">
        <v>0</v>
      </c>
      <c r="E170" s="697">
        <f t="shared" si="19"/>
        <v>9</v>
      </c>
      <c r="F170" s="745">
        <v>0</v>
      </c>
      <c r="G170" s="745">
        <v>9</v>
      </c>
      <c r="H170" s="697">
        <f t="shared" si="20"/>
        <v>0</v>
      </c>
      <c r="I170" s="745">
        <v>0</v>
      </c>
      <c r="J170" s="745">
        <v>0</v>
      </c>
    </row>
    <row r="171" spans="1:10" ht="12.75" customHeight="1" x14ac:dyDescent="0.2">
      <c r="A171" s="728"/>
      <c r="B171" s="712"/>
      <c r="C171" s="713"/>
      <c r="D171" s="713"/>
      <c r="E171" s="712"/>
      <c r="F171" s="713"/>
      <c r="G171" s="713"/>
      <c r="H171" s="712"/>
      <c r="I171" s="713"/>
      <c r="J171" s="713"/>
    </row>
    <row r="172" spans="1:10" ht="12.75" customHeight="1" x14ac:dyDescent="0.2">
      <c r="A172" s="717" t="s">
        <v>1004</v>
      </c>
      <c r="B172" s="697">
        <f>SUM(C172:D172)</f>
        <v>639</v>
      </c>
      <c r="C172" s="697">
        <f>+C173+C181+C184</f>
        <v>185</v>
      </c>
      <c r="D172" s="697">
        <f>+D173+D181+D184</f>
        <v>454</v>
      </c>
      <c r="E172" s="697">
        <f t="shared" ref="E172:E187" si="21">SUM(F172:G172)</f>
        <v>4417</v>
      </c>
      <c r="F172" s="697">
        <f>+F173+F181+F184</f>
        <v>1271</v>
      </c>
      <c r="G172" s="697">
        <f>+G173+G181+G184</f>
        <v>3146</v>
      </c>
      <c r="H172" s="697">
        <f t="shared" ref="H172:H187" si="22">SUM(I172:J172)</f>
        <v>96</v>
      </c>
      <c r="I172" s="697">
        <f>+I173+I181+I184</f>
        <v>24</v>
      </c>
      <c r="J172" s="697">
        <f>+J173+J181+J184</f>
        <v>72</v>
      </c>
    </row>
    <row r="173" spans="1:10" ht="12.75" customHeight="1" x14ac:dyDescent="0.2">
      <c r="A173" s="719" t="s">
        <v>451</v>
      </c>
      <c r="B173" s="697">
        <f>SUM(C173:D173)</f>
        <v>599</v>
      </c>
      <c r="C173" s="720">
        <f>SUM(C174:C180)</f>
        <v>173</v>
      </c>
      <c r="D173" s="720">
        <f>SUM(D174:D180)</f>
        <v>426</v>
      </c>
      <c r="E173" s="697">
        <f t="shared" si="21"/>
        <v>4250</v>
      </c>
      <c r="F173" s="720">
        <f>SUM(F174:F180)</f>
        <v>1220</v>
      </c>
      <c r="G173" s="720">
        <f>SUM(G174:G180)</f>
        <v>3030</v>
      </c>
      <c r="H173" s="697">
        <f t="shared" si="22"/>
        <v>87</v>
      </c>
      <c r="I173" s="720">
        <f>SUM(I174:I180)</f>
        <v>23</v>
      </c>
      <c r="J173" s="720">
        <f>SUM(J174:J180)</f>
        <v>64</v>
      </c>
    </row>
    <row r="174" spans="1:10" s="733" customFormat="1" ht="12.75" customHeight="1" x14ac:dyDescent="0.2">
      <c r="A174" s="752" t="s">
        <v>1005</v>
      </c>
      <c r="B174" s="697">
        <f t="shared" ref="B174:B187" si="23">SUM(C174:D174)</f>
        <v>180</v>
      </c>
      <c r="C174" s="745">
        <v>43</v>
      </c>
      <c r="D174" s="745">
        <v>137</v>
      </c>
      <c r="E174" s="697">
        <f t="shared" si="21"/>
        <v>1086</v>
      </c>
      <c r="F174" s="745">
        <v>241</v>
      </c>
      <c r="G174" s="745">
        <v>845</v>
      </c>
      <c r="H174" s="697">
        <f t="shared" si="22"/>
        <v>9</v>
      </c>
      <c r="I174" s="745">
        <v>1</v>
      </c>
      <c r="J174" s="745">
        <v>8</v>
      </c>
    </row>
    <row r="175" spans="1:10" s="733" customFormat="1" ht="12.75" customHeight="1" x14ac:dyDescent="0.2">
      <c r="A175" s="752" t="s">
        <v>1006</v>
      </c>
      <c r="B175" s="697">
        <f t="shared" si="23"/>
        <v>45</v>
      </c>
      <c r="C175" s="745">
        <v>14</v>
      </c>
      <c r="D175" s="745">
        <v>31</v>
      </c>
      <c r="E175" s="697">
        <f t="shared" si="21"/>
        <v>198</v>
      </c>
      <c r="F175" s="745">
        <v>67</v>
      </c>
      <c r="G175" s="745">
        <v>131</v>
      </c>
      <c r="H175" s="697">
        <f t="shared" si="22"/>
        <v>8</v>
      </c>
      <c r="I175" s="745">
        <v>1</v>
      </c>
      <c r="J175" s="745">
        <v>7</v>
      </c>
    </row>
    <row r="176" spans="1:10" s="733" customFormat="1" ht="12.75" customHeight="1" x14ac:dyDescent="0.2">
      <c r="A176" s="752" t="s">
        <v>1007</v>
      </c>
      <c r="B176" s="697">
        <f t="shared" si="23"/>
        <v>66</v>
      </c>
      <c r="C176" s="745">
        <v>19</v>
      </c>
      <c r="D176" s="745">
        <v>47</v>
      </c>
      <c r="E176" s="697">
        <f t="shared" si="21"/>
        <v>690</v>
      </c>
      <c r="F176" s="745">
        <v>241</v>
      </c>
      <c r="G176" s="745">
        <v>449</v>
      </c>
      <c r="H176" s="697">
        <f t="shared" si="22"/>
        <v>6</v>
      </c>
      <c r="I176" s="745">
        <v>2</v>
      </c>
      <c r="J176" s="745">
        <v>4</v>
      </c>
    </row>
    <row r="177" spans="1:10" s="733" customFormat="1" ht="12.75" customHeight="1" x14ac:dyDescent="0.2">
      <c r="A177" s="752" t="s">
        <v>1008</v>
      </c>
      <c r="B177" s="697">
        <f t="shared" si="23"/>
        <v>191</v>
      </c>
      <c r="C177" s="745">
        <v>53</v>
      </c>
      <c r="D177" s="745">
        <v>138</v>
      </c>
      <c r="E177" s="697">
        <f t="shared" si="21"/>
        <v>1798</v>
      </c>
      <c r="F177" s="745">
        <v>498</v>
      </c>
      <c r="G177" s="745">
        <v>1300</v>
      </c>
      <c r="H177" s="697">
        <f t="shared" si="22"/>
        <v>40</v>
      </c>
      <c r="I177" s="745">
        <v>9</v>
      </c>
      <c r="J177" s="745">
        <v>31</v>
      </c>
    </row>
    <row r="178" spans="1:10" s="733" customFormat="1" ht="12.75" customHeight="1" x14ac:dyDescent="0.2">
      <c r="A178" s="752" t="s">
        <v>1009</v>
      </c>
      <c r="B178" s="697">
        <f t="shared" si="23"/>
        <v>5</v>
      </c>
      <c r="C178" s="745">
        <v>4</v>
      </c>
      <c r="D178" s="745">
        <v>1</v>
      </c>
      <c r="E178" s="697">
        <f t="shared" si="21"/>
        <v>31</v>
      </c>
      <c r="F178" s="745">
        <v>18</v>
      </c>
      <c r="G178" s="745">
        <v>13</v>
      </c>
      <c r="H178" s="697">
        <f t="shared" si="22"/>
        <v>6</v>
      </c>
      <c r="I178" s="745">
        <v>5</v>
      </c>
      <c r="J178" s="745">
        <v>1</v>
      </c>
    </row>
    <row r="179" spans="1:10" s="733" customFormat="1" ht="12.75" customHeight="1" x14ac:dyDescent="0.2">
      <c r="A179" s="752" t="s">
        <v>1010</v>
      </c>
      <c r="B179" s="697">
        <f t="shared" si="23"/>
        <v>17</v>
      </c>
      <c r="C179" s="745">
        <v>8</v>
      </c>
      <c r="D179" s="745">
        <v>9</v>
      </c>
      <c r="E179" s="697">
        <f t="shared" si="21"/>
        <v>57</v>
      </c>
      <c r="F179" s="745">
        <v>26</v>
      </c>
      <c r="G179" s="745">
        <v>31</v>
      </c>
      <c r="H179" s="697">
        <f t="shared" si="22"/>
        <v>1</v>
      </c>
      <c r="I179" s="745">
        <v>0</v>
      </c>
      <c r="J179" s="745">
        <v>1</v>
      </c>
    </row>
    <row r="180" spans="1:10" s="733" customFormat="1" ht="12.75" customHeight="1" x14ac:dyDescent="0.2">
      <c r="A180" s="752" t="s">
        <v>1011</v>
      </c>
      <c r="B180" s="697">
        <f t="shared" si="23"/>
        <v>95</v>
      </c>
      <c r="C180" s="745">
        <v>32</v>
      </c>
      <c r="D180" s="745">
        <v>63</v>
      </c>
      <c r="E180" s="697">
        <f t="shared" si="21"/>
        <v>390</v>
      </c>
      <c r="F180" s="745">
        <v>129</v>
      </c>
      <c r="G180" s="745">
        <v>261</v>
      </c>
      <c r="H180" s="697">
        <f t="shared" si="22"/>
        <v>17</v>
      </c>
      <c r="I180" s="745">
        <v>5</v>
      </c>
      <c r="J180" s="745">
        <v>12</v>
      </c>
    </row>
    <row r="181" spans="1:10" s="733" customFormat="1" ht="12.75" customHeight="1" x14ac:dyDescent="0.2">
      <c r="A181" s="753" t="s">
        <v>81</v>
      </c>
      <c r="B181" s="697">
        <f t="shared" si="23"/>
        <v>29</v>
      </c>
      <c r="C181" s="720">
        <f>C182+C183</f>
        <v>8</v>
      </c>
      <c r="D181" s="720">
        <f>D182+D183</f>
        <v>21</v>
      </c>
      <c r="E181" s="697">
        <f t="shared" si="21"/>
        <v>111</v>
      </c>
      <c r="F181" s="720">
        <f>F182+F183</f>
        <v>38</v>
      </c>
      <c r="G181" s="720">
        <f>G182+G183</f>
        <v>73</v>
      </c>
      <c r="H181" s="697">
        <f t="shared" si="22"/>
        <v>9</v>
      </c>
      <c r="I181" s="720">
        <f>I182+I183</f>
        <v>1</v>
      </c>
      <c r="J181" s="720">
        <f>J182+J183</f>
        <v>8</v>
      </c>
    </row>
    <row r="182" spans="1:10" s="733" customFormat="1" ht="12.75" customHeight="1" x14ac:dyDescent="0.2">
      <c r="A182" s="752" t="s">
        <v>1005</v>
      </c>
      <c r="B182" s="697">
        <f t="shared" si="23"/>
        <v>0</v>
      </c>
      <c r="C182" s="745">
        <v>0</v>
      </c>
      <c r="D182" s="745">
        <v>0</v>
      </c>
      <c r="E182" s="697">
        <f t="shared" si="21"/>
        <v>2</v>
      </c>
      <c r="F182" s="745">
        <v>0</v>
      </c>
      <c r="G182" s="745">
        <v>2</v>
      </c>
      <c r="H182" s="697">
        <f t="shared" si="22"/>
        <v>0</v>
      </c>
      <c r="I182" s="745">
        <v>0</v>
      </c>
      <c r="J182" s="745">
        <v>0</v>
      </c>
    </row>
    <row r="183" spans="1:10" s="733" customFormat="1" ht="12.75" customHeight="1" x14ac:dyDescent="0.2">
      <c r="A183" s="752" t="s">
        <v>1011</v>
      </c>
      <c r="B183" s="697">
        <f t="shared" si="23"/>
        <v>29</v>
      </c>
      <c r="C183" s="745">
        <v>8</v>
      </c>
      <c r="D183" s="745">
        <v>21</v>
      </c>
      <c r="E183" s="697">
        <f t="shared" si="21"/>
        <v>109</v>
      </c>
      <c r="F183" s="745">
        <v>38</v>
      </c>
      <c r="G183" s="745">
        <v>71</v>
      </c>
      <c r="H183" s="697">
        <f t="shared" si="22"/>
        <v>9</v>
      </c>
      <c r="I183" s="745">
        <v>1</v>
      </c>
      <c r="J183" s="745">
        <v>8</v>
      </c>
    </row>
    <row r="184" spans="1:10" s="733" customFormat="1" ht="12.75" customHeight="1" x14ac:dyDescent="0.2">
      <c r="A184" s="754" t="s">
        <v>85</v>
      </c>
      <c r="B184" s="697">
        <f t="shared" si="23"/>
        <v>11</v>
      </c>
      <c r="C184" s="720">
        <f>C185+C186+C187</f>
        <v>4</v>
      </c>
      <c r="D184" s="720">
        <f>D185+D186+D187</f>
        <v>7</v>
      </c>
      <c r="E184" s="697">
        <f t="shared" si="21"/>
        <v>56</v>
      </c>
      <c r="F184" s="720">
        <f>F185+F186+F187</f>
        <v>13</v>
      </c>
      <c r="G184" s="720">
        <f>G185+G186+G187</f>
        <v>43</v>
      </c>
      <c r="H184" s="697">
        <f t="shared" si="22"/>
        <v>0</v>
      </c>
      <c r="I184" s="720">
        <f>I185+I186+I187</f>
        <v>0</v>
      </c>
      <c r="J184" s="720">
        <f>J185+J186+J187</f>
        <v>0</v>
      </c>
    </row>
    <row r="185" spans="1:10" s="756" customFormat="1" ht="12.75" customHeight="1" x14ac:dyDescent="0.2">
      <c r="A185" s="755" t="s">
        <v>1005</v>
      </c>
      <c r="B185" s="697">
        <f t="shared" si="23"/>
        <v>1</v>
      </c>
      <c r="C185" s="722">
        <v>0</v>
      </c>
      <c r="D185" s="722">
        <v>1</v>
      </c>
      <c r="E185" s="697">
        <f t="shared" si="21"/>
        <v>17</v>
      </c>
      <c r="F185" s="722">
        <v>2</v>
      </c>
      <c r="G185" s="722">
        <v>15</v>
      </c>
      <c r="H185" s="697">
        <f t="shared" si="22"/>
        <v>0</v>
      </c>
      <c r="I185" s="722">
        <v>0</v>
      </c>
      <c r="J185" s="722">
        <v>0</v>
      </c>
    </row>
    <row r="186" spans="1:10" ht="12.75" customHeight="1" x14ac:dyDescent="0.2">
      <c r="A186" s="755" t="s">
        <v>1007</v>
      </c>
      <c r="B186" s="697">
        <f t="shared" si="23"/>
        <v>8</v>
      </c>
      <c r="C186" s="722">
        <v>3</v>
      </c>
      <c r="D186" s="722">
        <v>5</v>
      </c>
      <c r="E186" s="697">
        <f t="shared" si="21"/>
        <v>27</v>
      </c>
      <c r="F186" s="722">
        <v>8</v>
      </c>
      <c r="G186" s="722">
        <v>19</v>
      </c>
      <c r="H186" s="697">
        <f t="shared" si="22"/>
        <v>0</v>
      </c>
      <c r="I186" s="722">
        <v>0</v>
      </c>
      <c r="J186" s="722">
        <v>0</v>
      </c>
    </row>
    <row r="187" spans="1:10" ht="12.75" customHeight="1" x14ac:dyDescent="0.2">
      <c r="A187" s="755" t="s">
        <v>1008</v>
      </c>
      <c r="B187" s="697">
        <f t="shared" si="23"/>
        <v>2</v>
      </c>
      <c r="C187" s="722">
        <v>1</v>
      </c>
      <c r="D187" s="722">
        <v>1</v>
      </c>
      <c r="E187" s="697">
        <f t="shared" si="21"/>
        <v>12</v>
      </c>
      <c r="F187" s="722">
        <v>3</v>
      </c>
      <c r="G187" s="722">
        <v>9</v>
      </c>
      <c r="H187" s="697">
        <f t="shared" si="22"/>
        <v>0</v>
      </c>
      <c r="I187" s="722">
        <v>0</v>
      </c>
      <c r="J187" s="722">
        <v>0</v>
      </c>
    </row>
    <row r="188" spans="1:10" ht="12.75" customHeight="1" x14ac:dyDescent="0.2">
      <c r="A188" s="757"/>
      <c r="B188" s="712"/>
      <c r="C188" s="758"/>
      <c r="D188" s="758"/>
      <c r="E188" s="712"/>
      <c r="F188" s="758"/>
      <c r="G188" s="758"/>
      <c r="H188" s="712"/>
      <c r="I188" s="758"/>
      <c r="J188" s="758"/>
    </row>
    <row r="189" spans="1:10" ht="12.75" customHeight="1" x14ac:dyDescent="0.2">
      <c r="A189" s="717" t="s">
        <v>1012</v>
      </c>
      <c r="B189" s="697">
        <f t="shared" ref="B189:B196" si="24">SUM(C189:D189)</f>
        <v>546</v>
      </c>
      <c r="C189" s="697">
        <f>C190+C194+C196</f>
        <v>180</v>
      </c>
      <c r="D189" s="697">
        <f>D190+D194+D196</f>
        <v>366</v>
      </c>
      <c r="E189" s="697">
        <f>SUM(F189:G189)</f>
        <v>4942</v>
      </c>
      <c r="F189" s="697">
        <f>F190+F194+F196</f>
        <v>1711</v>
      </c>
      <c r="G189" s="697">
        <f>G190+G194+G196</f>
        <v>3231</v>
      </c>
      <c r="H189" s="697">
        <f>SUM(I189:J189)</f>
        <v>103</v>
      </c>
      <c r="I189" s="697">
        <f>I190+I194+I196</f>
        <v>44</v>
      </c>
      <c r="J189" s="697">
        <f>J190+J194+J196</f>
        <v>59</v>
      </c>
    </row>
    <row r="190" spans="1:10" ht="12.75" customHeight="1" x14ac:dyDescent="0.2">
      <c r="A190" s="719" t="s">
        <v>451</v>
      </c>
      <c r="B190" s="697">
        <f t="shared" si="24"/>
        <v>479</v>
      </c>
      <c r="C190" s="720">
        <f>C191+C192</f>
        <v>145</v>
      </c>
      <c r="D190" s="720">
        <f>D191+D192</f>
        <v>334</v>
      </c>
      <c r="E190" s="697">
        <f t="shared" ref="E190:E196" si="25">SUM(F190:G190)</f>
        <v>4400</v>
      </c>
      <c r="F190" s="720">
        <f>F191+F192</f>
        <v>1484</v>
      </c>
      <c r="G190" s="720">
        <f>G191+G192</f>
        <v>2916</v>
      </c>
      <c r="H190" s="697">
        <f t="shared" ref="H190:H196" si="26">SUM(I190:J190)</f>
        <v>94</v>
      </c>
      <c r="I190" s="720">
        <f>I191+I192</f>
        <v>40</v>
      </c>
      <c r="J190" s="720">
        <f>J191+J192</f>
        <v>54</v>
      </c>
    </row>
    <row r="191" spans="1:10" ht="12.75" customHeight="1" x14ac:dyDescent="0.2">
      <c r="A191" s="731" t="s">
        <v>1013</v>
      </c>
      <c r="B191" s="697">
        <f t="shared" si="24"/>
        <v>479</v>
      </c>
      <c r="C191" s="745">
        <v>145</v>
      </c>
      <c r="D191" s="745">
        <v>334</v>
      </c>
      <c r="E191" s="697">
        <f t="shared" si="25"/>
        <v>4400</v>
      </c>
      <c r="F191" s="745">
        <v>1484</v>
      </c>
      <c r="G191" s="745">
        <v>2916</v>
      </c>
      <c r="H191" s="697">
        <f t="shared" si="26"/>
        <v>93</v>
      </c>
      <c r="I191" s="745">
        <v>39</v>
      </c>
      <c r="J191" s="745">
        <v>54</v>
      </c>
    </row>
    <row r="192" spans="1:10" ht="12.75" customHeight="1" x14ac:dyDescent="0.2">
      <c r="A192" s="731" t="s">
        <v>1014</v>
      </c>
      <c r="B192" s="697">
        <f t="shared" si="24"/>
        <v>0</v>
      </c>
      <c r="C192" s="745">
        <v>0</v>
      </c>
      <c r="D192" s="745">
        <v>0</v>
      </c>
      <c r="E192" s="697">
        <f t="shared" si="25"/>
        <v>0</v>
      </c>
      <c r="F192" s="745">
        <v>0</v>
      </c>
      <c r="G192" s="745">
        <v>0</v>
      </c>
      <c r="H192" s="697">
        <f t="shared" si="26"/>
        <v>1</v>
      </c>
      <c r="I192" s="745">
        <v>1</v>
      </c>
      <c r="J192" s="745">
        <v>0</v>
      </c>
    </row>
    <row r="193" spans="1:10" s="733" customFormat="1" ht="12.75" customHeight="1" x14ac:dyDescent="0.2">
      <c r="A193" s="729" t="s">
        <v>81</v>
      </c>
      <c r="B193" s="697">
        <f t="shared" si="24"/>
        <v>0</v>
      </c>
      <c r="C193" s="720">
        <f>C194</f>
        <v>0</v>
      </c>
      <c r="D193" s="720">
        <f>D194</f>
        <v>0</v>
      </c>
      <c r="E193" s="697">
        <f t="shared" si="25"/>
        <v>4</v>
      </c>
      <c r="F193" s="720">
        <f>F194</f>
        <v>3</v>
      </c>
      <c r="G193" s="720">
        <f>G194</f>
        <v>1</v>
      </c>
      <c r="H193" s="697">
        <f t="shared" si="26"/>
        <v>0</v>
      </c>
      <c r="I193" s="720">
        <f>I194</f>
        <v>0</v>
      </c>
      <c r="J193" s="720">
        <f>J194</f>
        <v>0</v>
      </c>
    </row>
    <row r="194" spans="1:10" s="733" customFormat="1" ht="12.75" customHeight="1" x14ac:dyDescent="0.2">
      <c r="A194" s="731" t="s">
        <v>1013</v>
      </c>
      <c r="B194" s="697">
        <f t="shared" si="24"/>
        <v>0</v>
      </c>
      <c r="C194" s="745">
        <v>0</v>
      </c>
      <c r="D194" s="745">
        <v>0</v>
      </c>
      <c r="E194" s="697">
        <f t="shared" si="25"/>
        <v>4</v>
      </c>
      <c r="F194" s="745">
        <v>3</v>
      </c>
      <c r="G194" s="745">
        <v>1</v>
      </c>
      <c r="H194" s="697">
        <f t="shared" si="26"/>
        <v>0</v>
      </c>
      <c r="I194" s="745">
        <v>0</v>
      </c>
      <c r="J194" s="745">
        <v>0</v>
      </c>
    </row>
    <row r="195" spans="1:10" s="733" customFormat="1" ht="12.75" customHeight="1" x14ac:dyDescent="0.2">
      <c r="A195" s="729" t="s">
        <v>85</v>
      </c>
      <c r="B195" s="697">
        <f t="shared" si="24"/>
        <v>67</v>
      </c>
      <c r="C195" s="720">
        <f>C196</f>
        <v>35</v>
      </c>
      <c r="D195" s="720">
        <f>D196</f>
        <v>32</v>
      </c>
      <c r="E195" s="697">
        <f t="shared" si="25"/>
        <v>538</v>
      </c>
      <c r="F195" s="720">
        <f>F196</f>
        <v>224</v>
      </c>
      <c r="G195" s="720">
        <f>G196</f>
        <v>314</v>
      </c>
      <c r="H195" s="697">
        <f t="shared" si="26"/>
        <v>9</v>
      </c>
      <c r="I195" s="720">
        <f>I196</f>
        <v>4</v>
      </c>
      <c r="J195" s="720">
        <f>J196</f>
        <v>5</v>
      </c>
    </row>
    <row r="196" spans="1:10" s="733" customFormat="1" ht="12.75" customHeight="1" x14ac:dyDescent="0.2">
      <c r="A196" s="731" t="s">
        <v>1013</v>
      </c>
      <c r="B196" s="697">
        <f t="shared" si="24"/>
        <v>67</v>
      </c>
      <c r="C196" s="745">
        <v>35</v>
      </c>
      <c r="D196" s="745">
        <v>32</v>
      </c>
      <c r="E196" s="697">
        <f t="shared" si="25"/>
        <v>538</v>
      </c>
      <c r="F196" s="745">
        <v>224</v>
      </c>
      <c r="G196" s="745">
        <v>314</v>
      </c>
      <c r="H196" s="697">
        <f t="shared" si="26"/>
        <v>9</v>
      </c>
      <c r="I196" s="745">
        <v>4</v>
      </c>
      <c r="J196" s="745">
        <v>5</v>
      </c>
    </row>
    <row r="197" spans="1:10" s="733" customFormat="1" ht="12.75" customHeight="1" x14ac:dyDescent="0.2">
      <c r="A197" s="759"/>
      <c r="B197" s="712"/>
      <c r="C197" s="758"/>
      <c r="D197" s="758"/>
      <c r="E197" s="712"/>
      <c r="F197" s="758"/>
      <c r="G197" s="758"/>
      <c r="H197" s="712"/>
      <c r="I197" s="758"/>
      <c r="J197" s="758"/>
    </row>
    <row r="198" spans="1:10" s="733" customFormat="1" ht="12.75" customHeight="1" x14ac:dyDescent="0.2">
      <c r="A198" s="717" t="s">
        <v>1015</v>
      </c>
      <c r="B198" s="697">
        <f t="shared" ref="B198:B207" si="27">SUM(C198:D198)</f>
        <v>1405</v>
      </c>
      <c r="C198" s="718">
        <f>C199+C205</f>
        <v>605</v>
      </c>
      <c r="D198" s="718">
        <f>D199+D205</f>
        <v>800</v>
      </c>
      <c r="E198" s="697">
        <f t="shared" ref="E198:E207" si="28">SUM(F198:G198)</f>
        <v>6586</v>
      </c>
      <c r="F198" s="718">
        <f>F199+F205</f>
        <v>2595</v>
      </c>
      <c r="G198" s="718">
        <f>G199+G205</f>
        <v>3991</v>
      </c>
      <c r="H198" s="697">
        <f t="shared" ref="H198:H207" si="29">SUM(I198:J198)</f>
        <v>164</v>
      </c>
      <c r="I198" s="718">
        <f>I199+I205</f>
        <v>55</v>
      </c>
      <c r="J198" s="718">
        <f>J199+J205</f>
        <v>109</v>
      </c>
    </row>
    <row r="199" spans="1:10" s="733" customFormat="1" ht="12.75" customHeight="1" x14ac:dyDescent="0.2">
      <c r="A199" s="753" t="s">
        <v>451</v>
      </c>
      <c r="B199" s="697">
        <f t="shared" si="27"/>
        <v>1405</v>
      </c>
      <c r="C199" s="720">
        <f>SUM(C200:C204)</f>
        <v>605</v>
      </c>
      <c r="D199" s="720">
        <f>SUM(D200:D204)</f>
        <v>800</v>
      </c>
      <c r="E199" s="697">
        <f t="shared" si="28"/>
        <v>6521</v>
      </c>
      <c r="F199" s="720">
        <f>SUM(F200:F204)</f>
        <v>2587</v>
      </c>
      <c r="G199" s="720">
        <f>SUM(G200:G204)</f>
        <v>3934</v>
      </c>
      <c r="H199" s="697">
        <f t="shared" si="29"/>
        <v>164</v>
      </c>
      <c r="I199" s="720">
        <f>SUM(I200:I204)</f>
        <v>55</v>
      </c>
      <c r="J199" s="720">
        <f>SUM(J200:J204)</f>
        <v>109</v>
      </c>
    </row>
    <row r="200" spans="1:10" s="733" customFormat="1" ht="12.75" customHeight="1" x14ac:dyDescent="0.2">
      <c r="A200" s="752" t="s">
        <v>1016</v>
      </c>
      <c r="B200" s="697">
        <f t="shared" si="27"/>
        <v>83</v>
      </c>
      <c r="C200" s="745">
        <v>20</v>
      </c>
      <c r="D200" s="745">
        <v>63</v>
      </c>
      <c r="E200" s="697">
        <f t="shared" si="28"/>
        <v>341</v>
      </c>
      <c r="F200" s="745">
        <v>89</v>
      </c>
      <c r="G200" s="745">
        <v>252</v>
      </c>
      <c r="H200" s="697">
        <f t="shared" si="29"/>
        <v>4</v>
      </c>
      <c r="I200" s="745">
        <v>0</v>
      </c>
      <c r="J200" s="745">
        <v>4</v>
      </c>
    </row>
    <row r="201" spans="1:10" s="733" customFormat="1" ht="12.75" customHeight="1" x14ac:dyDescent="0.2">
      <c r="A201" s="752" t="s">
        <v>1017</v>
      </c>
      <c r="B201" s="697">
        <f t="shared" si="27"/>
        <v>57</v>
      </c>
      <c r="C201" s="745">
        <v>18</v>
      </c>
      <c r="D201" s="745">
        <v>39</v>
      </c>
      <c r="E201" s="697">
        <f t="shared" si="28"/>
        <v>466</v>
      </c>
      <c r="F201" s="745">
        <v>106</v>
      </c>
      <c r="G201" s="745">
        <v>360</v>
      </c>
      <c r="H201" s="697">
        <f t="shared" si="29"/>
        <v>14</v>
      </c>
      <c r="I201" s="745">
        <v>3</v>
      </c>
      <c r="J201" s="745">
        <v>11</v>
      </c>
    </row>
    <row r="202" spans="1:10" s="733" customFormat="1" ht="12.75" customHeight="1" x14ac:dyDescent="0.2">
      <c r="A202" s="752" t="s">
        <v>1018</v>
      </c>
      <c r="B202" s="697">
        <f t="shared" si="27"/>
        <v>1265</v>
      </c>
      <c r="C202" s="745">
        <v>567</v>
      </c>
      <c r="D202" s="745">
        <v>698</v>
      </c>
      <c r="E202" s="697">
        <f t="shared" si="28"/>
        <v>5714</v>
      </c>
      <c r="F202" s="745">
        <v>2392</v>
      </c>
      <c r="G202" s="745">
        <v>3322</v>
      </c>
      <c r="H202" s="697">
        <f t="shared" si="29"/>
        <v>93</v>
      </c>
      <c r="I202" s="745">
        <v>29</v>
      </c>
      <c r="J202" s="745">
        <v>64</v>
      </c>
    </row>
    <row r="203" spans="1:10" s="733" customFormat="1" ht="12.75" customHeight="1" x14ac:dyDescent="0.2">
      <c r="A203" s="752" t="s">
        <v>2133</v>
      </c>
      <c r="B203" s="697">
        <f t="shared" si="27"/>
        <v>0</v>
      </c>
      <c r="C203" s="745">
        <v>0</v>
      </c>
      <c r="D203" s="745">
        <v>0</v>
      </c>
      <c r="E203" s="697">
        <f t="shared" si="28"/>
        <v>0</v>
      </c>
      <c r="F203" s="745">
        <v>0</v>
      </c>
      <c r="G203" s="745">
        <v>0</v>
      </c>
      <c r="H203" s="697">
        <f t="shared" si="29"/>
        <v>1</v>
      </c>
      <c r="I203" s="745">
        <v>0</v>
      </c>
      <c r="J203" s="745">
        <v>1</v>
      </c>
    </row>
    <row r="204" spans="1:10" s="733" customFormat="1" ht="12.75" customHeight="1" x14ac:dyDescent="0.2">
      <c r="A204" s="752" t="s">
        <v>1019</v>
      </c>
      <c r="B204" s="697">
        <f t="shared" si="27"/>
        <v>0</v>
      </c>
      <c r="C204" s="745">
        <v>0</v>
      </c>
      <c r="D204" s="745">
        <v>0</v>
      </c>
      <c r="E204" s="697">
        <f t="shared" si="28"/>
        <v>0</v>
      </c>
      <c r="F204" s="745">
        <v>0</v>
      </c>
      <c r="G204" s="745">
        <v>0</v>
      </c>
      <c r="H204" s="697">
        <f t="shared" si="29"/>
        <v>52</v>
      </c>
      <c r="I204" s="745">
        <v>23</v>
      </c>
      <c r="J204" s="745">
        <v>29</v>
      </c>
    </row>
    <row r="205" spans="1:10" s="733" customFormat="1" ht="12.75" customHeight="1" x14ac:dyDescent="0.2">
      <c r="A205" s="753" t="s">
        <v>81</v>
      </c>
      <c r="B205" s="697">
        <f t="shared" si="27"/>
        <v>0</v>
      </c>
      <c r="C205" s="720">
        <f>C206+C207</f>
        <v>0</v>
      </c>
      <c r="D205" s="720">
        <f>D206+D207</f>
        <v>0</v>
      </c>
      <c r="E205" s="697">
        <f t="shared" si="28"/>
        <v>65</v>
      </c>
      <c r="F205" s="720">
        <f>F206+F207</f>
        <v>8</v>
      </c>
      <c r="G205" s="720">
        <f>G206+G207</f>
        <v>57</v>
      </c>
      <c r="H205" s="697">
        <f t="shared" si="29"/>
        <v>0</v>
      </c>
      <c r="I205" s="720">
        <f>I206+I207</f>
        <v>0</v>
      </c>
      <c r="J205" s="720">
        <f>J206+J207</f>
        <v>0</v>
      </c>
    </row>
    <row r="206" spans="1:10" s="733" customFormat="1" ht="12.75" customHeight="1" x14ac:dyDescent="0.2">
      <c r="A206" s="752" t="s">
        <v>1016</v>
      </c>
      <c r="B206" s="697">
        <f t="shared" si="27"/>
        <v>0</v>
      </c>
      <c r="C206" s="745">
        <v>0</v>
      </c>
      <c r="D206" s="745">
        <v>0</v>
      </c>
      <c r="E206" s="697">
        <f t="shared" si="28"/>
        <v>46</v>
      </c>
      <c r="F206" s="745">
        <v>6</v>
      </c>
      <c r="G206" s="745">
        <v>40</v>
      </c>
      <c r="H206" s="697">
        <f t="shared" si="29"/>
        <v>0</v>
      </c>
      <c r="I206" s="745">
        <v>0</v>
      </c>
      <c r="J206" s="745">
        <v>0</v>
      </c>
    </row>
    <row r="207" spans="1:10" s="733" customFormat="1" ht="12.75" customHeight="1" x14ac:dyDescent="0.2">
      <c r="A207" s="752" t="s">
        <v>1017</v>
      </c>
      <c r="B207" s="697">
        <f t="shared" si="27"/>
        <v>0</v>
      </c>
      <c r="C207" s="745">
        <v>0</v>
      </c>
      <c r="D207" s="745">
        <v>0</v>
      </c>
      <c r="E207" s="697">
        <f t="shared" si="28"/>
        <v>19</v>
      </c>
      <c r="F207" s="745">
        <v>2</v>
      </c>
      <c r="G207" s="745">
        <v>17</v>
      </c>
      <c r="H207" s="697">
        <f t="shared" si="29"/>
        <v>0</v>
      </c>
      <c r="I207" s="745">
        <v>0</v>
      </c>
      <c r="J207" s="745">
        <v>0</v>
      </c>
    </row>
    <row r="208" spans="1:10" s="733" customFormat="1" ht="12.75" customHeight="1" x14ac:dyDescent="0.2">
      <c r="A208" s="760"/>
      <c r="B208" s="712"/>
      <c r="C208" s="744"/>
      <c r="D208" s="744"/>
      <c r="E208" s="712"/>
      <c r="F208" s="744"/>
      <c r="G208" s="744"/>
      <c r="H208" s="712"/>
      <c r="I208" s="744"/>
      <c r="J208" s="744"/>
    </row>
    <row r="209" spans="1:10" s="733" customFormat="1" ht="12.75" customHeight="1" x14ac:dyDescent="0.2">
      <c r="A209" s="717" t="s">
        <v>1020</v>
      </c>
      <c r="B209" s="697">
        <f>+C209+D209</f>
        <v>868</v>
      </c>
      <c r="C209" s="718">
        <f>C210+C221+C224+C226+C228</f>
        <v>259</v>
      </c>
      <c r="D209" s="718">
        <f>D210+D221+D224+D226+D228</f>
        <v>609</v>
      </c>
      <c r="E209" s="697">
        <f>+F209+G209</f>
        <v>3711</v>
      </c>
      <c r="F209" s="718">
        <f>F210+F221+F224+F226+F228</f>
        <v>1092</v>
      </c>
      <c r="G209" s="718">
        <f>G210+G221+G224+G226+G228</f>
        <v>2619</v>
      </c>
      <c r="H209" s="697">
        <f>+I209+J209</f>
        <v>43</v>
      </c>
      <c r="I209" s="718">
        <f>I210+I221+I224+I226+I228</f>
        <v>13</v>
      </c>
      <c r="J209" s="718">
        <f>J210+J221+J224+J226+J228</f>
        <v>30</v>
      </c>
    </row>
    <row r="210" spans="1:10" s="733" customFormat="1" ht="12.75" customHeight="1" x14ac:dyDescent="0.2">
      <c r="A210" s="754" t="s">
        <v>451</v>
      </c>
      <c r="B210" s="697">
        <f t="shared" ref="B210:B228" si="30">+C210+D210</f>
        <v>745</v>
      </c>
      <c r="C210" s="727">
        <f>SUM(C211:C220)</f>
        <v>210</v>
      </c>
      <c r="D210" s="727">
        <f>SUM(D211:D220)</f>
        <v>535</v>
      </c>
      <c r="E210" s="697">
        <f t="shared" ref="E210:E228" si="31">+F210+G210</f>
        <v>3198</v>
      </c>
      <c r="F210" s="720">
        <f>SUM(F211:F220)</f>
        <v>877</v>
      </c>
      <c r="G210" s="720">
        <f>SUM(G211:G220)</f>
        <v>2321</v>
      </c>
      <c r="H210" s="697">
        <f t="shared" ref="H210:H228" si="32">+I210+J210</f>
        <v>40</v>
      </c>
      <c r="I210" s="720">
        <f>SUM(I211:I220)</f>
        <v>12</v>
      </c>
      <c r="J210" s="720">
        <f>SUM(J211:J220)</f>
        <v>28</v>
      </c>
    </row>
    <row r="211" spans="1:10" s="756" customFormat="1" ht="12" customHeight="1" x14ac:dyDescent="0.2">
      <c r="A211" s="761" t="s">
        <v>1022</v>
      </c>
      <c r="B211" s="697">
        <f t="shared" si="30"/>
        <v>485</v>
      </c>
      <c r="C211" s="722">
        <v>138</v>
      </c>
      <c r="D211" s="722">
        <v>347</v>
      </c>
      <c r="E211" s="697">
        <f t="shared" si="31"/>
        <v>1761</v>
      </c>
      <c r="F211" s="745">
        <v>495</v>
      </c>
      <c r="G211" s="745">
        <v>1266</v>
      </c>
      <c r="H211" s="697">
        <f t="shared" si="32"/>
        <v>0</v>
      </c>
      <c r="I211" s="745">
        <v>0</v>
      </c>
      <c r="J211" s="745">
        <v>0</v>
      </c>
    </row>
    <row r="212" spans="1:10" s="733" customFormat="1" ht="12.75" customHeight="1" x14ac:dyDescent="0.2">
      <c r="A212" s="761" t="s">
        <v>1026</v>
      </c>
      <c r="B212" s="697">
        <f t="shared" si="30"/>
        <v>65</v>
      </c>
      <c r="C212" s="722">
        <v>36</v>
      </c>
      <c r="D212" s="722">
        <v>29</v>
      </c>
      <c r="E212" s="697">
        <f t="shared" si="31"/>
        <v>176</v>
      </c>
      <c r="F212" s="745">
        <v>86</v>
      </c>
      <c r="G212" s="745">
        <v>90</v>
      </c>
      <c r="H212" s="697">
        <f t="shared" si="32"/>
        <v>0</v>
      </c>
      <c r="I212" s="745">
        <v>0</v>
      </c>
      <c r="J212" s="745">
        <v>0</v>
      </c>
    </row>
    <row r="213" spans="1:10" s="733" customFormat="1" ht="12.75" customHeight="1" x14ac:dyDescent="0.2">
      <c r="A213" s="761" t="s">
        <v>1027</v>
      </c>
      <c r="B213" s="697">
        <f t="shared" si="30"/>
        <v>195</v>
      </c>
      <c r="C213" s="722">
        <v>36</v>
      </c>
      <c r="D213" s="722">
        <v>159</v>
      </c>
      <c r="E213" s="697">
        <f t="shared" si="31"/>
        <v>660</v>
      </c>
      <c r="F213" s="745">
        <v>97</v>
      </c>
      <c r="G213" s="745">
        <v>563</v>
      </c>
      <c r="H213" s="697">
        <f t="shared" si="32"/>
        <v>0</v>
      </c>
      <c r="I213" s="745">
        <v>0</v>
      </c>
      <c r="J213" s="745">
        <v>0</v>
      </c>
    </row>
    <row r="214" spans="1:10" s="733" customFormat="1" ht="12.75" customHeight="1" x14ac:dyDescent="0.2">
      <c r="A214" s="761" t="s">
        <v>1021</v>
      </c>
      <c r="B214" s="697">
        <f t="shared" si="30"/>
        <v>0</v>
      </c>
      <c r="C214" s="722">
        <v>0</v>
      </c>
      <c r="D214" s="722">
        <v>0</v>
      </c>
      <c r="E214" s="697">
        <f t="shared" si="31"/>
        <v>0</v>
      </c>
      <c r="F214" s="745">
        <v>0</v>
      </c>
      <c r="G214" s="745">
        <v>0</v>
      </c>
      <c r="H214" s="697">
        <f t="shared" si="32"/>
        <v>7</v>
      </c>
      <c r="I214" s="745">
        <v>4</v>
      </c>
      <c r="J214" s="745">
        <v>3</v>
      </c>
    </row>
    <row r="215" spans="1:10" s="733" customFormat="1" ht="12.75" customHeight="1" x14ac:dyDescent="0.2">
      <c r="A215" s="761" t="s">
        <v>2134</v>
      </c>
      <c r="B215" s="697">
        <f t="shared" si="30"/>
        <v>0</v>
      </c>
      <c r="C215" s="722">
        <v>0</v>
      </c>
      <c r="D215" s="722">
        <v>0</v>
      </c>
      <c r="E215" s="697">
        <f t="shared" si="31"/>
        <v>601</v>
      </c>
      <c r="F215" s="745">
        <v>199</v>
      </c>
      <c r="G215" s="745">
        <v>402</v>
      </c>
      <c r="H215" s="697">
        <f t="shared" si="32"/>
        <v>0</v>
      </c>
      <c r="I215" s="745">
        <v>0</v>
      </c>
      <c r="J215" s="745">
        <v>0</v>
      </c>
    </row>
    <row r="216" spans="1:10" s="733" customFormat="1" ht="12.75" customHeight="1" x14ac:dyDescent="0.2">
      <c r="A216" s="761" t="s">
        <v>2135</v>
      </c>
      <c r="B216" s="697">
        <f t="shared" si="30"/>
        <v>0</v>
      </c>
      <c r="C216" s="722">
        <v>0</v>
      </c>
      <c r="D216" s="722">
        <v>0</v>
      </c>
      <c r="E216" s="697">
        <f t="shared" si="31"/>
        <v>0</v>
      </c>
      <c r="F216" s="745">
        <v>0</v>
      </c>
      <c r="G216" s="745">
        <v>0</v>
      </c>
      <c r="H216" s="697">
        <f t="shared" si="32"/>
        <v>19</v>
      </c>
      <c r="I216" s="745">
        <v>5</v>
      </c>
      <c r="J216" s="745">
        <v>14</v>
      </c>
    </row>
    <row r="217" spans="1:10" s="733" customFormat="1" ht="12.75" customHeight="1" x14ac:dyDescent="0.2">
      <c r="A217" s="761" t="s">
        <v>1023</v>
      </c>
      <c r="B217" s="697">
        <f t="shared" si="30"/>
        <v>0</v>
      </c>
      <c r="C217" s="722">
        <v>0</v>
      </c>
      <c r="D217" s="722">
        <v>0</v>
      </c>
      <c r="E217" s="697">
        <f t="shared" si="31"/>
        <v>0</v>
      </c>
      <c r="F217" s="745">
        <v>0</v>
      </c>
      <c r="G217" s="745">
        <v>0</v>
      </c>
      <c r="H217" s="697">
        <f t="shared" si="32"/>
        <v>1</v>
      </c>
      <c r="I217" s="745">
        <v>0</v>
      </c>
      <c r="J217" s="745">
        <v>1</v>
      </c>
    </row>
    <row r="218" spans="1:10" s="733" customFormat="1" ht="12.75" customHeight="1" x14ac:dyDescent="0.2">
      <c r="A218" s="761" t="s">
        <v>1024</v>
      </c>
      <c r="B218" s="697">
        <f t="shared" si="30"/>
        <v>0</v>
      </c>
      <c r="C218" s="722">
        <v>0</v>
      </c>
      <c r="D218" s="722">
        <v>0</v>
      </c>
      <c r="E218" s="697">
        <f t="shared" si="31"/>
        <v>0</v>
      </c>
      <c r="F218" s="745">
        <v>0</v>
      </c>
      <c r="G218" s="745">
        <v>0</v>
      </c>
      <c r="H218" s="697">
        <f t="shared" si="32"/>
        <v>4</v>
      </c>
      <c r="I218" s="745">
        <v>1</v>
      </c>
      <c r="J218" s="745">
        <v>3</v>
      </c>
    </row>
    <row r="219" spans="1:10" s="733" customFormat="1" ht="12.75" customHeight="1" x14ac:dyDescent="0.2">
      <c r="A219" s="761" t="s">
        <v>2136</v>
      </c>
      <c r="B219" s="697">
        <f t="shared" si="30"/>
        <v>0</v>
      </c>
      <c r="C219" s="722">
        <v>0</v>
      </c>
      <c r="D219" s="722">
        <v>0</v>
      </c>
      <c r="E219" s="697">
        <f t="shared" si="31"/>
        <v>0</v>
      </c>
      <c r="F219" s="745">
        <v>0</v>
      </c>
      <c r="G219" s="745">
        <v>0</v>
      </c>
      <c r="H219" s="697">
        <f t="shared" si="32"/>
        <v>2</v>
      </c>
      <c r="I219" s="745">
        <v>1</v>
      </c>
      <c r="J219" s="745">
        <v>1</v>
      </c>
    </row>
    <row r="220" spans="1:10" s="733" customFormat="1" ht="12.75" customHeight="1" x14ac:dyDescent="0.2">
      <c r="A220" s="761" t="s">
        <v>1025</v>
      </c>
      <c r="B220" s="697">
        <f t="shared" si="30"/>
        <v>0</v>
      </c>
      <c r="C220" s="722">
        <v>0</v>
      </c>
      <c r="D220" s="722">
        <v>0</v>
      </c>
      <c r="E220" s="697">
        <f t="shared" si="31"/>
        <v>0</v>
      </c>
      <c r="F220" s="745">
        <v>0</v>
      </c>
      <c r="G220" s="745">
        <v>0</v>
      </c>
      <c r="H220" s="697">
        <f t="shared" si="32"/>
        <v>7</v>
      </c>
      <c r="I220" s="745">
        <v>1</v>
      </c>
      <c r="J220" s="745">
        <v>6</v>
      </c>
    </row>
    <row r="221" spans="1:10" s="733" customFormat="1" ht="12.75" customHeight="1" x14ac:dyDescent="0.2">
      <c r="A221" s="754" t="s">
        <v>80</v>
      </c>
      <c r="B221" s="697">
        <f t="shared" si="30"/>
        <v>67</v>
      </c>
      <c r="C221" s="727">
        <f>C222</f>
        <v>34</v>
      </c>
      <c r="D221" s="727">
        <f>D222</f>
        <v>33</v>
      </c>
      <c r="E221" s="697">
        <f t="shared" si="31"/>
        <v>287</v>
      </c>
      <c r="F221" s="720">
        <f>F222</f>
        <v>148</v>
      </c>
      <c r="G221" s="720">
        <f>G222</f>
        <v>139</v>
      </c>
      <c r="H221" s="697">
        <f t="shared" si="32"/>
        <v>3</v>
      </c>
      <c r="I221" s="720">
        <f>I222</f>
        <v>1</v>
      </c>
      <c r="J221" s="720">
        <f>J222</f>
        <v>2</v>
      </c>
    </row>
    <row r="222" spans="1:10" s="733" customFormat="1" ht="12.75" customHeight="1" x14ac:dyDescent="0.2">
      <c r="A222" s="761" t="s">
        <v>2137</v>
      </c>
      <c r="B222" s="697">
        <f t="shared" si="30"/>
        <v>67</v>
      </c>
      <c r="C222" s="722">
        <v>34</v>
      </c>
      <c r="D222" s="722">
        <v>33</v>
      </c>
      <c r="E222" s="697">
        <f t="shared" si="31"/>
        <v>287</v>
      </c>
      <c r="F222" s="722">
        <v>148</v>
      </c>
      <c r="G222" s="722">
        <v>139</v>
      </c>
      <c r="H222" s="697">
        <f t="shared" si="32"/>
        <v>3</v>
      </c>
      <c r="I222" s="722">
        <v>1</v>
      </c>
      <c r="J222" s="722">
        <v>2</v>
      </c>
    </row>
    <row r="223" spans="1:10" s="733" customFormat="1" ht="12.75" customHeight="1" x14ac:dyDescent="0.2">
      <c r="A223" s="754" t="s">
        <v>81</v>
      </c>
      <c r="B223" s="697">
        <f t="shared" si="30"/>
        <v>10</v>
      </c>
      <c r="C223" s="727">
        <f>C224</f>
        <v>6</v>
      </c>
      <c r="D223" s="727">
        <f>D224</f>
        <v>4</v>
      </c>
      <c r="E223" s="697">
        <f t="shared" si="31"/>
        <v>76</v>
      </c>
      <c r="F223" s="720">
        <f>F224</f>
        <v>27</v>
      </c>
      <c r="G223" s="720">
        <f>G224</f>
        <v>49</v>
      </c>
      <c r="H223" s="697">
        <f t="shared" si="32"/>
        <v>0</v>
      </c>
      <c r="I223" s="727">
        <f>I224</f>
        <v>0</v>
      </c>
      <c r="J223" s="727">
        <f>J224</f>
        <v>0</v>
      </c>
    </row>
    <row r="224" spans="1:10" s="733" customFormat="1" ht="12.75" customHeight="1" x14ac:dyDescent="0.2">
      <c r="A224" s="761" t="s">
        <v>1028</v>
      </c>
      <c r="B224" s="697">
        <f t="shared" si="30"/>
        <v>10</v>
      </c>
      <c r="C224" s="722">
        <v>6</v>
      </c>
      <c r="D224" s="722">
        <v>4</v>
      </c>
      <c r="E224" s="697">
        <f t="shared" si="31"/>
        <v>76</v>
      </c>
      <c r="F224" s="745">
        <v>27</v>
      </c>
      <c r="G224" s="745">
        <v>49</v>
      </c>
      <c r="H224" s="697">
        <f t="shared" si="32"/>
        <v>0</v>
      </c>
      <c r="I224" s="745">
        <v>0</v>
      </c>
      <c r="J224" s="745">
        <v>0</v>
      </c>
    </row>
    <row r="225" spans="1:10" s="733" customFormat="1" ht="12.75" customHeight="1" x14ac:dyDescent="0.2">
      <c r="A225" s="754" t="s">
        <v>83</v>
      </c>
      <c r="B225" s="697">
        <f t="shared" si="30"/>
        <v>22</v>
      </c>
      <c r="C225" s="727">
        <f>C226</f>
        <v>3</v>
      </c>
      <c r="D225" s="727">
        <f>D226</f>
        <v>19</v>
      </c>
      <c r="E225" s="697">
        <f t="shared" si="31"/>
        <v>58</v>
      </c>
      <c r="F225" s="720">
        <f>F226</f>
        <v>14</v>
      </c>
      <c r="G225" s="720">
        <f>G226</f>
        <v>44</v>
      </c>
      <c r="H225" s="697">
        <f t="shared" si="32"/>
        <v>0</v>
      </c>
      <c r="I225" s="720">
        <f>I226</f>
        <v>0</v>
      </c>
      <c r="J225" s="720">
        <f>J226</f>
        <v>0</v>
      </c>
    </row>
    <row r="226" spans="1:10" s="733" customFormat="1" ht="12.75" customHeight="1" x14ac:dyDescent="0.2">
      <c r="A226" s="761" t="s">
        <v>1029</v>
      </c>
      <c r="B226" s="697">
        <f t="shared" si="30"/>
        <v>22</v>
      </c>
      <c r="C226" s="722">
        <v>3</v>
      </c>
      <c r="D226" s="722">
        <v>19</v>
      </c>
      <c r="E226" s="697">
        <f t="shared" si="31"/>
        <v>58</v>
      </c>
      <c r="F226" s="745">
        <v>14</v>
      </c>
      <c r="G226" s="745">
        <v>44</v>
      </c>
      <c r="H226" s="697">
        <f t="shared" si="32"/>
        <v>0</v>
      </c>
      <c r="I226" s="745">
        <v>0</v>
      </c>
      <c r="J226" s="745">
        <v>0</v>
      </c>
    </row>
    <row r="227" spans="1:10" s="733" customFormat="1" ht="12.75" customHeight="1" x14ac:dyDescent="0.2">
      <c r="A227" s="754" t="s">
        <v>84</v>
      </c>
      <c r="B227" s="697">
        <f t="shared" si="30"/>
        <v>24</v>
      </c>
      <c r="C227" s="727">
        <f>C228</f>
        <v>6</v>
      </c>
      <c r="D227" s="727">
        <f>D228</f>
        <v>18</v>
      </c>
      <c r="E227" s="697">
        <f t="shared" si="31"/>
        <v>92</v>
      </c>
      <c r="F227" s="720">
        <f>F228</f>
        <v>26</v>
      </c>
      <c r="G227" s="720">
        <f>G228</f>
        <v>66</v>
      </c>
      <c r="H227" s="697">
        <f t="shared" si="32"/>
        <v>0</v>
      </c>
      <c r="I227" s="720">
        <f>I228</f>
        <v>0</v>
      </c>
      <c r="J227" s="720">
        <f>J228</f>
        <v>0</v>
      </c>
    </row>
    <row r="228" spans="1:10" s="733" customFormat="1" ht="12.75" customHeight="1" x14ac:dyDescent="0.2">
      <c r="A228" s="761" t="s">
        <v>1029</v>
      </c>
      <c r="B228" s="697">
        <f t="shared" si="30"/>
        <v>24</v>
      </c>
      <c r="C228" s="722">
        <v>6</v>
      </c>
      <c r="D228" s="722">
        <v>18</v>
      </c>
      <c r="E228" s="697">
        <f t="shared" si="31"/>
        <v>92</v>
      </c>
      <c r="F228" s="745">
        <v>26</v>
      </c>
      <c r="G228" s="745">
        <v>66</v>
      </c>
      <c r="H228" s="697">
        <f t="shared" si="32"/>
        <v>0</v>
      </c>
      <c r="I228" s="745">
        <v>0</v>
      </c>
      <c r="J228" s="745">
        <v>0</v>
      </c>
    </row>
    <row r="229" spans="1:10" s="733" customFormat="1" ht="12.75" customHeight="1" x14ac:dyDescent="0.2">
      <c r="A229" s="760"/>
      <c r="B229" s="712"/>
      <c r="C229" s="744"/>
      <c r="D229" s="744"/>
      <c r="E229" s="712"/>
      <c r="F229" s="744"/>
      <c r="G229" s="744"/>
      <c r="H229" s="712"/>
      <c r="I229" s="744"/>
      <c r="J229" s="744"/>
    </row>
    <row r="230" spans="1:10" s="733" customFormat="1" ht="12.75" customHeight="1" x14ac:dyDescent="0.2">
      <c r="A230" s="717" t="s">
        <v>1030</v>
      </c>
      <c r="B230" s="697">
        <f>SUM(C230:D230)</f>
        <v>1240</v>
      </c>
      <c r="C230" s="697">
        <f>C231+C234+C238+C239</f>
        <v>273</v>
      </c>
      <c r="D230" s="697">
        <f>D231+D234+D238+D239</f>
        <v>967</v>
      </c>
      <c r="E230" s="697">
        <f t="shared" ref="E230:E241" si="33">SUM(F230:G230)</f>
        <v>5615</v>
      </c>
      <c r="F230" s="697">
        <f>F231+F234+F238+F239</f>
        <v>1129</v>
      </c>
      <c r="G230" s="697">
        <f>G231+G234+G238+G239</f>
        <v>4486</v>
      </c>
      <c r="H230" s="697">
        <f t="shared" ref="H230:H241" si="34">SUM(I230:J230)</f>
        <v>125</v>
      </c>
      <c r="I230" s="697">
        <f>I231+I234+I238+I239</f>
        <v>17</v>
      </c>
      <c r="J230" s="697">
        <f>J231+J234+J238+J239</f>
        <v>108</v>
      </c>
    </row>
    <row r="231" spans="1:10" s="733" customFormat="1" ht="12.75" customHeight="1" x14ac:dyDescent="0.2">
      <c r="A231" s="719" t="s">
        <v>451</v>
      </c>
      <c r="B231" s="697">
        <f>SUM(C231:D231)</f>
        <v>924</v>
      </c>
      <c r="C231" s="762">
        <f>C232+C233</f>
        <v>210</v>
      </c>
      <c r="D231" s="762">
        <f>D232+D233</f>
        <v>714</v>
      </c>
      <c r="E231" s="697">
        <f t="shared" si="33"/>
        <v>4250</v>
      </c>
      <c r="F231" s="762">
        <f>F232+F233</f>
        <v>871</v>
      </c>
      <c r="G231" s="762">
        <f>G232+G233</f>
        <v>3379</v>
      </c>
      <c r="H231" s="697">
        <f t="shared" si="34"/>
        <v>98</v>
      </c>
      <c r="I231" s="762">
        <f>I232+I233</f>
        <v>14</v>
      </c>
      <c r="J231" s="762">
        <f>J232+J233</f>
        <v>84</v>
      </c>
    </row>
    <row r="232" spans="1:10" s="733" customFormat="1" ht="12.75" customHeight="1" x14ac:dyDescent="0.2">
      <c r="A232" s="755" t="s">
        <v>1031</v>
      </c>
      <c r="B232" s="697">
        <f>SUM(C232:D232)</f>
        <v>924</v>
      </c>
      <c r="C232" s="745">
        <v>210</v>
      </c>
      <c r="D232" s="745">
        <v>714</v>
      </c>
      <c r="E232" s="697">
        <f t="shared" si="33"/>
        <v>4200</v>
      </c>
      <c r="F232" s="745">
        <v>864</v>
      </c>
      <c r="G232" s="745">
        <v>3336</v>
      </c>
      <c r="H232" s="697">
        <f t="shared" si="34"/>
        <v>98</v>
      </c>
      <c r="I232" s="745">
        <v>14</v>
      </c>
      <c r="J232" s="745">
        <v>84</v>
      </c>
    </row>
    <row r="233" spans="1:10" s="733" customFormat="1" ht="12.75" customHeight="1" x14ac:dyDescent="0.2">
      <c r="A233" s="755" t="s">
        <v>1032</v>
      </c>
      <c r="B233" s="697">
        <f>SUM(C233:D233)</f>
        <v>0</v>
      </c>
      <c r="C233" s="745">
        <v>0</v>
      </c>
      <c r="D233" s="745">
        <v>0</v>
      </c>
      <c r="E233" s="697">
        <f t="shared" si="33"/>
        <v>50</v>
      </c>
      <c r="F233" s="745">
        <v>7</v>
      </c>
      <c r="G233" s="745">
        <v>43</v>
      </c>
      <c r="H233" s="697">
        <f t="shared" si="34"/>
        <v>0</v>
      </c>
      <c r="I233" s="745">
        <v>0</v>
      </c>
      <c r="J233" s="745">
        <v>0</v>
      </c>
    </row>
    <row r="234" spans="1:10" s="733" customFormat="1" ht="12.75" customHeight="1" x14ac:dyDescent="0.2">
      <c r="A234" s="754" t="s">
        <v>83</v>
      </c>
      <c r="B234" s="697">
        <f>SUM(C234:D234)</f>
        <v>209</v>
      </c>
      <c r="C234" s="720">
        <f>C235+C236</f>
        <v>42</v>
      </c>
      <c r="D234" s="720">
        <f>D235+D236</f>
        <v>167</v>
      </c>
      <c r="E234" s="697">
        <f t="shared" si="33"/>
        <v>526</v>
      </c>
      <c r="F234" s="720">
        <f>F235+F236</f>
        <v>99</v>
      </c>
      <c r="G234" s="720">
        <f>G235+G236</f>
        <v>427</v>
      </c>
      <c r="H234" s="697">
        <f t="shared" si="34"/>
        <v>12</v>
      </c>
      <c r="I234" s="720">
        <f>I235+I236</f>
        <v>2</v>
      </c>
      <c r="J234" s="720">
        <f>J235+J236</f>
        <v>10</v>
      </c>
    </row>
    <row r="235" spans="1:10" s="733" customFormat="1" ht="12.75" customHeight="1" x14ac:dyDescent="0.2">
      <c r="A235" s="755" t="s">
        <v>1031</v>
      </c>
      <c r="B235" s="697">
        <f t="shared" ref="B235:B241" si="35">SUM(C235:D235)</f>
        <v>209</v>
      </c>
      <c r="C235" s="745">
        <v>42</v>
      </c>
      <c r="D235" s="745">
        <v>167</v>
      </c>
      <c r="E235" s="697">
        <f>SUM(F235:G235)</f>
        <v>499</v>
      </c>
      <c r="F235" s="745">
        <v>99</v>
      </c>
      <c r="G235" s="745">
        <v>400</v>
      </c>
      <c r="H235" s="697">
        <f t="shared" si="34"/>
        <v>12</v>
      </c>
      <c r="I235" s="745">
        <v>2</v>
      </c>
      <c r="J235" s="745">
        <v>10</v>
      </c>
    </row>
    <row r="236" spans="1:10" s="733" customFormat="1" ht="12.75" customHeight="1" x14ac:dyDescent="0.2">
      <c r="A236" s="755" t="s">
        <v>1032</v>
      </c>
      <c r="B236" s="697">
        <f t="shared" si="35"/>
        <v>0</v>
      </c>
      <c r="C236" s="745">
        <v>0</v>
      </c>
      <c r="D236" s="745">
        <v>0</v>
      </c>
      <c r="E236" s="697">
        <f>SUM(F236:G236)</f>
        <v>27</v>
      </c>
      <c r="F236" s="745">
        <v>0</v>
      </c>
      <c r="G236" s="745">
        <v>27</v>
      </c>
      <c r="H236" s="697">
        <f t="shared" si="34"/>
        <v>0</v>
      </c>
      <c r="I236" s="745">
        <v>0</v>
      </c>
      <c r="J236" s="745">
        <v>0</v>
      </c>
    </row>
    <row r="237" spans="1:10" s="733" customFormat="1" ht="12.75" customHeight="1" x14ac:dyDescent="0.2">
      <c r="A237" s="754" t="s">
        <v>84</v>
      </c>
      <c r="B237" s="1243">
        <f>SUM(C237:D237)</f>
        <v>1</v>
      </c>
      <c r="C237" s="720">
        <v>1</v>
      </c>
      <c r="D237" s="720">
        <v>0</v>
      </c>
      <c r="E237" s="1243">
        <f>SUM(F237:G237)</f>
        <v>245</v>
      </c>
      <c r="F237" s="720">
        <v>44</v>
      </c>
      <c r="G237" s="720">
        <v>201</v>
      </c>
      <c r="H237" s="1243">
        <f>SUM(I237:J237)</f>
        <v>1</v>
      </c>
      <c r="I237" s="720">
        <v>0</v>
      </c>
      <c r="J237" s="720">
        <v>1</v>
      </c>
    </row>
    <row r="238" spans="1:10" s="733" customFormat="1" ht="12.75" customHeight="1" x14ac:dyDescent="0.2">
      <c r="A238" s="755" t="s">
        <v>1031</v>
      </c>
      <c r="B238" s="697">
        <f t="shared" si="35"/>
        <v>1</v>
      </c>
      <c r="C238" s="745">
        <v>1</v>
      </c>
      <c r="D238" s="745">
        <v>0</v>
      </c>
      <c r="E238" s="697">
        <f>SUM(F238:G238)</f>
        <v>245</v>
      </c>
      <c r="F238" s="745">
        <v>44</v>
      </c>
      <c r="G238" s="745">
        <v>201</v>
      </c>
      <c r="H238" s="697">
        <f t="shared" si="34"/>
        <v>1</v>
      </c>
      <c r="I238" s="745">
        <v>0</v>
      </c>
      <c r="J238" s="745">
        <v>1</v>
      </c>
    </row>
    <row r="239" spans="1:10" s="733" customFormat="1" ht="12.75" customHeight="1" x14ac:dyDescent="0.2">
      <c r="A239" s="754" t="s">
        <v>85</v>
      </c>
      <c r="B239" s="697">
        <f t="shared" si="35"/>
        <v>106</v>
      </c>
      <c r="C239" s="720">
        <f>C240+C241</f>
        <v>20</v>
      </c>
      <c r="D239" s="720">
        <f>D240+D241</f>
        <v>86</v>
      </c>
      <c r="E239" s="697">
        <f>SUM(F239:G239)</f>
        <v>594</v>
      </c>
      <c r="F239" s="720">
        <f>F240+F241</f>
        <v>115</v>
      </c>
      <c r="G239" s="720">
        <f>G240+G241</f>
        <v>479</v>
      </c>
      <c r="H239" s="697">
        <f t="shared" si="34"/>
        <v>14</v>
      </c>
      <c r="I239" s="720">
        <f>I240+I241</f>
        <v>1</v>
      </c>
      <c r="J239" s="720">
        <f>J240+J241</f>
        <v>13</v>
      </c>
    </row>
    <row r="240" spans="1:10" s="733" customFormat="1" ht="12.75" customHeight="1" x14ac:dyDescent="0.2">
      <c r="A240" s="755" t="s">
        <v>1031</v>
      </c>
      <c r="B240" s="697">
        <f t="shared" si="35"/>
        <v>106</v>
      </c>
      <c r="C240" s="745">
        <v>20</v>
      </c>
      <c r="D240" s="745">
        <v>86</v>
      </c>
      <c r="E240" s="697">
        <f t="shared" si="33"/>
        <v>590</v>
      </c>
      <c r="F240" s="745">
        <v>115</v>
      </c>
      <c r="G240" s="745">
        <v>475</v>
      </c>
      <c r="H240" s="697">
        <f t="shared" si="34"/>
        <v>14</v>
      </c>
      <c r="I240" s="745">
        <v>1</v>
      </c>
      <c r="J240" s="745">
        <v>13</v>
      </c>
    </row>
    <row r="241" spans="1:10" s="733" customFormat="1" ht="12.75" customHeight="1" x14ac:dyDescent="0.2">
      <c r="A241" s="755" t="s">
        <v>1032</v>
      </c>
      <c r="B241" s="697">
        <f t="shared" si="35"/>
        <v>0</v>
      </c>
      <c r="C241" s="745">
        <v>0</v>
      </c>
      <c r="D241" s="745">
        <v>0</v>
      </c>
      <c r="E241" s="697">
        <f t="shared" si="33"/>
        <v>4</v>
      </c>
      <c r="F241" s="745">
        <v>0</v>
      </c>
      <c r="G241" s="745">
        <v>4</v>
      </c>
      <c r="H241" s="697">
        <f t="shared" si="34"/>
        <v>0</v>
      </c>
      <c r="I241" s="745">
        <v>0</v>
      </c>
      <c r="J241" s="745">
        <v>0</v>
      </c>
    </row>
    <row r="242" spans="1:10" s="733" customFormat="1" ht="12.75" customHeight="1" x14ac:dyDescent="0.2">
      <c r="A242" s="757"/>
      <c r="B242" s="712"/>
      <c r="C242" s="758"/>
      <c r="D242" s="758"/>
      <c r="E242" s="712"/>
      <c r="F242" s="758"/>
      <c r="G242" s="758"/>
      <c r="H242" s="712"/>
      <c r="I242" s="758"/>
      <c r="J242" s="758"/>
    </row>
    <row r="243" spans="1:10" s="733" customFormat="1" ht="12.75" customHeight="1" x14ac:dyDescent="0.2">
      <c r="A243" s="717" t="s">
        <v>1033</v>
      </c>
      <c r="B243" s="697">
        <f>SUM(C243:D243)</f>
        <v>664</v>
      </c>
      <c r="C243" s="718">
        <f>+C245+C247</f>
        <v>183</v>
      </c>
      <c r="D243" s="718">
        <f>+D245+D247</f>
        <v>481</v>
      </c>
      <c r="E243" s="697">
        <f>+F243+G243</f>
        <v>3267</v>
      </c>
      <c r="F243" s="718">
        <f>+F245+F247</f>
        <v>632</v>
      </c>
      <c r="G243" s="718">
        <f>+G245+G247</f>
        <v>2635</v>
      </c>
      <c r="H243" s="697">
        <f>+I243+J243</f>
        <v>109</v>
      </c>
      <c r="I243" s="718">
        <f>+I245+I247</f>
        <v>15</v>
      </c>
      <c r="J243" s="718">
        <f>+J245+J247</f>
        <v>94</v>
      </c>
    </row>
    <row r="244" spans="1:10" s="733" customFormat="1" ht="12.75" customHeight="1" x14ac:dyDescent="0.2">
      <c r="A244" s="719" t="s">
        <v>451</v>
      </c>
      <c r="B244" s="697">
        <f>SUM(C244:D244)</f>
        <v>646</v>
      </c>
      <c r="C244" s="720">
        <f>C245</f>
        <v>178</v>
      </c>
      <c r="D244" s="720">
        <f>D245</f>
        <v>468</v>
      </c>
      <c r="E244" s="697">
        <f>+F244+G244</f>
        <v>3196</v>
      </c>
      <c r="F244" s="720">
        <f>F245</f>
        <v>617</v>
      </c>
      <c r="G244" s="720">
        <f>G245</f>
        <v>2579</v>
      </c>
      <c r="H244" s="697">
        <f>+I244+J244</f>
        <v>104</v>
      </c>
      <c r="I244" s="720">
        <f>I245</f>
        <v>15</v>
      </c>
      <c r="J244" s="720">
        <f>J245</f>
        <v>89</v>
      </c>
    </row>
    <row r="245" spans="1:10" s="733" customFormat="1" ht="12.75" customHeight="1" x14ac:dyDescent="0.2">
      <c r="A245" s="755" t="s">
        <v>1034</v>
      </c>
      <c r="B245" s="697">
        <f>SUM(C245:D245)</f>
        <v>646</v>
      </c>
      <c r="C245" s="745">
        <v>178</v>
      </c>
      <c r="D245" s="745">
        <v>468</v>
      </c>
      <c r="E245" s="697">
        <f>+F245+G245</f>
        <v>3196</v>
      </c>
      <c r="F245" s="745">
        <v>617</v>
      </c>
      <c r="G245" s="745">
        <v>2579</v>
      </c>
      <c r="H245" s="697">
        <f>+I245+J245</f>
        <v>104</v>
      </c>
      <c r="I245" s="745">
        <v>15</v>
      </c>
      <c r="J245" s="745">
        <v>89</v>
      </c>
    </row>
    <row r="246" spans="1:10" s="733" customFormat="1" ht="12.75" customHeight="1" x14ac:dyDescent="0.2">
      <c r="A246" s="754" t="s">
        <v>88</v>
      </c>
      <c r="B246" s="697">
        <f>SUM(C246:D246)</f>
        <v>18</v>
      </c>
      <c r="C246" s="720">
        <f>C247</f>
        <v>5</v>
      </c>
      <c r="D246" s="720">
        <f>D247</f>
        <v>13</v>
      </c>
      <c r="E246" s="697">
        <f>SUM(F246:G246)</f>
        <v>71</v>
      </c>
      <c r="F246" s="720">
        <f>F247</f>
        <v>15</v>
      </c>
      <c r="G246" s="720">
        <f>G247</f>
        <v>56</v>
      </c>
      <c r="H246" s="697">
        <f>+I246+J246</f>
        <v>5</v>
      </c>
      <c r="I246" s="720">
        <f>I247</f>
        <v>0</v>
      </c>
      <c r="J246" s="720">
        <f>J247</f>
        <v>5</v>
      </c>
    </row>
    <row r="247" spans="1:10" s="763" customFormat="1" ht="12.75" customHeight="1" x14ac:dyDescent="0.2">
      <c r="A247" s="755" t="s">
        <v>1035</v>
      </c>
      <c r="B247" s="697">
        <f>SUM(C247:D247)</f>
        <v>18</v>
      </c>
      <c r="C247" s="745">
        <v>5</v>
      </c>
      <c r="D247" s="745">
        <v>13</v>
      </c>
      <c r="E247" s="697">
        <f>SUM(F247:G247)</f>
        <v>71</v>
      </c>
      <c r="F247" s="745">
        <v>15</v>
      </c>
      <c r="G247" s="745">
        <v>56</v>
      </c>
      <c r="H247" s="697">
        <f>+I247+J247</f>
        <v>5</v>
      </c>
      <c r="I247" s="745">
        <v>0</v>
      </c>
      <c r="J247" s="745">
        <v>5</v>
      </c>
    </row>
    <row r="248" spans="1:10" s="733" customFormat="1" ht="12.75" customHeight="1" x14ac:dyDescent="0.2">
      <c r="A248" s="751"/>
      <c r="B248" s="712"/>
      <c r="C248" s="758"/>
      <c r="D248" s="758"/>
      <c r="E248" s="712"/>
      <c r="F248" s="758"/>
      <c r="G248" s="758"/>
      <c r="H248" s="712"/>
      <c r="I248" s="758"/>
      <c r="J248" s="758"/>
    </row>
    <row r="249" spans="1:10" s="733" customFormat="1" ht="12.75" customHeight="1" x14ac:dyDescent="0.2">
      <c r="A249" s="717" t="s">
        <v>1036</v>
      </c>
      <c r="B249" s="697">
        <f t="shared" ref="B249:B258" si="36">SUM(C249:D249)</f>
        <v>65</v>
      </c>
      <c r="C249" s="718">
        <f>C250+C256</f>
        <v>36</v>
      </c>
      <c r="D249" s="718">
        <f>D250+D256</f>
        <v>29</v>
      </c>
      <c r="E249" s="697">
        <f t="shared" ref="E249:E258" si="37">SUM(F249:G249)</f>
        <v>455</v>
      </c>
      <c r="F249" s="718">
        <f>F250+F256</f>
        <v>289</v>
      </c>
      <c r="G249" s="718">
        <f>G250+G256</f>
        <v>166</v>
      </c>
      <c r="H249" s="697">
        <f t="shared" ref="H249:H258" si="38">SUM(I249:J249)</f>
        <v>5</v>
      </c>
      <c r="I249" s="718">
        <f>I250+I256</f>
        <v>4</v>
      </c>
      <c r="J249" s="718">
        <f>J250+J256</f>
        <v>1</v>
      </c>
    </row>
    <row r="250" spans="1:10" s="733" customFormat="1" ht="12.75" customHeight="1" x14ac:dyDescent="0.2">
      <c r="A250" s="719" t="s">
        <v>451</v>
      </c>
      <c r="B250" s="697">
        <f t="shared" si="36"/>
        <v>59</v>
      </c>
      <c r="C250" s="764">
        <f>SUM(C251:C255)</f>
        <v>31</v>
      </c>
      <c r="D250" s="764">
        <f>SUM(D251:D255)</f>
        <v>28</v>
      </c>
      <c r="E250" s="697">
        <f>SUM(F250:G250)</f>
        <v>414</v>
      </c>
      <c r="F250" s="720">
        <f>SUM(F251:F255)</f>
        <v>265</v>
      </c>
      <c r="G250" s="720">
        <f>SUM(G251:G255)</f>
        <v>149</v>
      </c>
      <c r="H250" s="697">
        <f t="shared" si="38"/>
        <v>5</v>
      </c>
      <c r="I250" s="720">
        <f>SUM(I251:I255)</f>
        <v>4</v>
      </c>
      <c r="J250" s="720">
        <f>SUM(J251:J255)</f>
        <v>1</v>
      </c>
    </row>
    <row r="251" spans="1:10" s="765" customFormat="1" ht="12.75" customHeight="1" x14ac:dyDescent="0.2">
      <c r="A251" s="755" t="s">
        <v>1037</v>
      </c>
      <c r="B251" s="697">
        <f t="shared" si="36"/>
        <v>32</v>
      </c>
      <c r="C251" s="745">
        <v>16</v>
      </c>
      <c r="D251" s="745">
        <v>16</v>
      </c>
      <c r="E251" s="697">
        <f t="shared" si="37"/>
        <v>222</v>
      </c>
      <c r="F251" s="745">
        <v>138</v>
      </c>
      <c r="G251" s="745">
        <v>84</v>
      </c>
      <c r="H251" s="697">
        <f t="shared" si="38"/>
        <v>2</v>
      </c>
      <c r="I251" s="745">
        <v>1</v>
      </c>
      <c r="J251" s="745">
        <v>1</v>
      </c>
    </row>
    <row r="252" spans="1:10" s="733" customFormat="1" ht="12.75" customHeight="1" x14ac:dyDescent="0.2">
      <c r="A252" s="766" t="s">
        <v>1038</v>
      </c>
      <c r="B252" s="697">
        <f t="shared" si="36"/>
        <v>27</v>
      </c>
      <c r="C252" s="745">
        <v>15</v>
      </c>
      <c r="D252" s="745">
        <v>12</v>
      </c>
      <c r="E252" s="697">
        <f t="shared" si="37"/>
        <v>187</v>
      </c>
      <c r="F252" s="745">
        <v>123</v>
      </c>
      <c r="G252" s="745">
        <v>64</v>
      </c>
      <c r="H252" s="697">
        <f t="shared" si="38"/>
        <v>3</v>
      </c>
      <c r="I252" s="745">
        <v>3</v>
      </c>
      <c r="J252" s="745">
        <v>0</v>
      </c>
    </row>
    <row r="253" spans="1:10" s="733" customFormat="1" ht="12.75" customHeight="1" x14ac:dyDescent="0.2">
      <c r="A253" s="766" t="s">
        <v>1040</v>
      </c>
      <c r="B253" s="697">
        <f t="shared" si="36"/>
        <v>0</v>
      </c>
      <c r="C253" s="745">
        <v>0</v>
      </c>
      <c r="D253" s="745">
        <v>0</v>
      </c>
      <c r="E253" s="697">
        <f t="shared" si="37"/>
        <v>1</v>
      </c>
      <c r="F253" s="745">
        <v>1</v>
      </c>
      <c r="G253" s="745">
        <v>0</v>
      </c>
      <c r="H253" s="697">
        <f t="shared" si="38"/>
        <v>0</v>
      </c>
      <c r="I253" s="745">
        <v>0</v>
      </c>
      <c r="J253" s="745">
        <v>0</v>
      </c>
    </row>
    <row r="254" spans="1:10" s="733" customFormat="1" ht="12.75" customHeight="1" x14ac:dyDescent="0.2">
      <c r="A254" s="766" t="s">
        <v>1039</v>
      </c>
      <c r="B254" s="697">
        <f t="shared" si="36"/>
        <v>0</v>
      </c>
      <c r="C254" s="745">
        <v>0</v>
      </c>
      <c r="D254" s="745">
        <v>0</v>
      </c>
      <c r="E254" s="697">
        <f t="shared" si="37"/>
        <v>3</v>
      </c>
      <c r="F254" s="745">
        <v>3</v>
      </c>
      <c r="G254" s="745">
        <v>0</v>
      </c>
      <c r="H254" s="697">
        <f t="shared" si="38"/>
        <v>0</v>
      </c>
      <c r="I254" s="745">
        <v>0</v>
      </c>
      <c r="J254" s="745">
        <v>0</v>
      </c>
    </row>
    <row r="255" spans="1:10" s="733" customFormat="1" ht="12.75" customHeight="1" x14ac:dyDescent="0.2">
      <c r="A255" s="766" t="s">
        <v>1041</v>
      </c>
      <c r="B255" s="697">
        <f t="shared" si="36"/>
        <v>0</v>
      </c>
      <c r="C255" s="745">
        <v>0</v>
      </c>
      <c r="D255" s="745">
        <v>0</v>
      </c>
      <c r="E255" s="697">
        <f t="shared" si="37"/>
        <v>1</v>
      </c>
      <c r="F255" s="745">
        <v>0</v>
      </c>
      <c r="G255" s="745">
        <v>1</v>
      </c>
      <c r="H255" s="697">
        <f t="shared" si="38"/>
        <v>0</v>
      </c>
      <c r="I255" s="745">
        <v>0</v>
      </c>
      <c r="J255" s="745">
        <v>0</v>
      </c>
    </row>
    <row r="256" spans="1:10" s="733" customFormat="1" ht="12.75" customHeight="1" x14ac:dyDescent="0.2">
      <c r="A256" s="719" t="s">
        <v>85</v>
      </c>
      <c r="B256" s="697">
        <f t="shared" si="36"/>
        <v>6</v>
      </c>
      <c r="C256" s="720">
        <f>SUM(C257:C258)</f>
        <v>5</v>
      </c>
      <c r="D256" s="720">
        <f>SUM(D257:D258)</f>
        <v>1</v>
      </c>
      <c r="E256" s="697">
        <f t="shared" si="37"/>
        <v>41</v>
      </c>
      <c r="F256" s="720">
        <f>SUM(F257:F258)</f>
        <v>24</v>
      </c>
      <c r="G256" s="720">
        <f>SUM(G257:G258)</f>
        <v>17</v>
      </c>
      <c r="H256" s="697">
        <f t="shared" si="38"/>
        <v>0</v>
      </c>
      <c r="I256" s="720">
        <f>SUM(I257:I258)</f>
        <v>0</v>
      </c>
      <c r="J256" s="720">
        <f>SUM(J257:J258)</f>
        <v>0</v>
      </c>
    </row>
    <row r="257" spans="1:10" s="756" customFormat="1" ht="12.75" customHeight="1" x14ac:dyDescent="0.2">
      <c r="A257" s="767" t="s">
        <v>2138</v>
      </c>
      <c r="B257" s="697">
        <f t="shared" si="36"/>
        <v>6</v>
      </c>
      <c r="C257" s="745">
        <v>5</v>
      </c>
      <c r="D257" s="745">
        <v>1</v>
      </c>
      <c r="E257" s="697">
        <f t="shared" si="37"/>
        <v>33</v>
      </c>
      <c r="F257" s="745">
        <v>20</v>
      </c>
      <c r="G257" s="745">
        <v>13</v>
      </c>
      <c r="H257" s="697">
        <f t="shared" si="38"/>
        <v>0</v>
      </c>
      <c r="I257" s="745">
        <v>0</v>
      </c>
      <c r="J257" s="745">
        <v>0</v>
      </c>
    </row>
    <row r="258" spans="1:10" s="733" customFormat="1" ht="12.75" customHeight="1" x14ac:dyDescent="0.2">
      <c r="A258" s="767" t="s">
        <v>2139</v>
      </c>
      <c r="B258" s="697">
        <f t="shared" si="36"/>
        <v>0</v>
      </c>
      <c r="C258" s="745">
        <v>0</v>
      </c>
      <c r="D258" s="745">
        <v>0</v>
      </c>
      <c r="E258" s="697">
        <f t="shared" si="37"/>
        <v>8</v>
      </c>
      <c r="F258" s="745">
        <v>4</v>
      </c>
      <c r="G258" s="745">
        <v>4</v>
      </c>
      <c r="H258" s="697">
        <f t="shared" si="38"/>
        <v>0</v>
      </c>
      <c r="I258" s="745">
        <v>0</v>
      </c>
      <c r="J258" s="745">
        <v>0</v>
      </c>
    </row>
    <row r="259" spans="1:10" s="733" customFormat="1" ht="12.75" customHeight="1" x14ac:dyDescent="0.2">
      <c r="A259" s="751"/>
      <c r="B259" s="712"/>
      <c r="C259" s="758"/>
      <c r="D259" s="758"/>
      <c r="E259" s="712"/>
      <c r="F259" s="758"/>
      <c r="G259" s="758"/>
      <c r="H259" s="712"/>
      <c r="I259" s="758"/>
      <c r="J259" s="758"/>
    </row>
    <row r="260" spans="1:10" s="733" customFormat="1" ht="12.75" customHeight="1" x14ac:dyDescent="0.2">
      <c r="A260" s="768" t="s">
        <v>2140</v>
      </c>
      <c r="B260" s="697">
        <f t="shared" ref="B260:B265" si="39">SUM(C260:D260)</f>
        <v>659</v>
      </c>
      <c r="C260" s="710">
        <f>C261+C263</f>
        <v>79</v>
      </c>
      <c r="D260" s="710">
        <f>D261+D263</f>
        <v>580</v>
      </c>
      <c r="E260" s="697">
        <f>SUM(E262:E263)</f>
        <v>2161</v>
      </c>
      <c r="F260" s="710">
        <f>F261+F263</f>
        <v>173</v>
      </c>
      <c r="G260" s="710">
        <f>G261+G263</f>
        <v>1780</v>
      </c>
      <c r="H260" s="697">
        <f t="shared" ref="H260:H265" si="40">SUM(I260:J260)</f>
        <v>47</v>
      </c>
      <c r="I260" s="710">
        <f>I261+I263</f>
        <v>0</v>
      </c>
      <c r="J260" s="710">
        <f>J261+J263</f>
        <v>47</v>
      </c>
    </row>
    <row r="261" spans="1:10" s="733" customFormat="1" ht="12.75" customHeight="1" x14ac:dyDescent="0.2">
      <c r="A261" s="769" t="s">
        <v>451</v>
      </c>
      <c r="B261" s="697">
        <f t="shared" si="39"/>
        <v>544</v>
      </c>
      <c r="C261" s="720">
        <f>C262</f>
        <v>76</v>
      </c>
      <c r="D261" s="720">
        <f>D262</f>
        <v>468</v>
      </c>
      <c r="E261" s="697">
        <f>SUM(F261:G261)</f>
        <v>1838</v>
      </c>
      <c r="F261" s="720">
        <f>F262</f>
        <v>170</v>
      </c>
      <c r="G261" s="720">
        <f>G262</f>
        <v>1668</v>
      </c>
      <c r="H261" s="697">
        <f t="shared" si="40"/>
        <v>38</v>
      </c>
      <c r="I261" s="720">
        <f>I262</f>
        <v>0</v>
      </c>
      <c r="J261" s="720">
        <f>J262</f>
        <v>38</v>
      </c>
    </row>
    <row r="262" spans="1:10" s="756" customFormat="1" ht="12.75" customHeight="1" x14ac:dyDescent="0.2">
      <c r="A262" s="767" t="s">
        <v>1042</v>
      </c>
      <c r="B262" s="697">
        <f t="shared" si="39"/>
        <v>544</v>
      </c>
      <c r="C262" s="745">
        <v>76</v>
      </c>
      <c r="D262" s="745">
        <v>468</v>
      </c>
      <c r="E262" s="697">
        <f>SUM(F262:G262)</f>
        <v>1838</v>
      </c>
      <c r="F262" s="745">
        <v>170</v>
      </c>
      <c r="G262" s="745">
        <v>1668</v>
      </c>
      <c r="H262" s="697">
        <f t="shared" si="40"/>
        <v>38</v>
      </c>
      <c r="I262" s="745">
        <v>0</v>
      </c>
      <c r="J262" s="745">
        <v>38</v>
      </c>
    </row>
    <row r="263" spans="1:10" s="733" customFormat="1" ht="12.75" customHeight="1" x14ac:dyDescent="0.2">
      <c r="A263" s="770" t="s">
        <v>81</v>
      </c>
      <c r="B263" s="697">
        <f t="shared" si="39"/>
        <v>115</v>
      </c>
      <c r="C263" s="720">
        <f>C264+C265</f>
        <v>3</v>
      </c>
      <c r="D263" s="720">
        <f>D264+D265</f>
        <v>112</v>
      </c>
      <c r="E263" s="697">
        <f>E264+E265</f>
        <v>323</v>
      </c>
      <c r="F263" s="720">
        <f>F264+F265</f>
        <v>3</v>
      </c>
      <c r="G263" s="720">
        <f>G264+G265</f>
        <v>112</v>
      </c>
      <c r="H263" s="697">
        <f t="shared" si="40"/>
        <v>9</v>
      </c>
      <c r="I263" s="720">
        <f>I264+I265</f>
        <v>0</v>
      </c>
      <c r="J263" s="720">
        <f>J264+J265</f>
        <v>9</v>
      </c>
    </row>
    <row r="264" spans="1:10" s="733" customFormat="1" ht="12.75" customHeight="1" x14ac:dyDescent="0.2">
      <c r="A264" s="767" t="s">
        <v>2141</v>
      </c>
      <c r="B264" s="697">
        <f t="shared" si="39"/>
        <v>115</v>
      </c>
      <c r="C264" s="745">
        <v>3</v>
      </c>
      <c r="D264" s="745">
        <v>112</v>
      </c>
      <c r="E264" s="697">
        <f>SUM(F264:G264)</f>
        <v>115</v>
      </c>
      <c r="F264" s="745">
        <v>3</v>
      </c>
      <c r="G264" s="745">
        <v>112</v>
      </c>
      <c r="H264" s="697">
        <f t="shared" si="40"/>
        <v>9</v>
      </c>
      <c r="I264" s="745">
        <v>0</v>
      </c>
      <c r="J264" s="745">
        <v>9</v>
      </c>
    </row>
    <row r="265" spans="1:10" s="733" customFormat="1" ht="12.75" customHeight="1" x14ac:dyDescent="0.2">
      <c r="A265" s="767" t="s">
        <v>2141</v>
      </c>
      <c r="B265" s="697">
        <f t="shared" si="39"/>
        <v>0</v>
      </c>
      <c r="C265" s="745">
        <v>0</v>
      </c>
      <c r="D265" s="745">
        <v>0</v>
      </c>
      <c r="E265" s="697">
        <v>208</v>
      </c>
      <c r="F265" s="745" t="s">
        <v>42</v>
      </c>
      <c r="G265" s="745" t="s">
        <v>42</v>
      </c>
      <c r="H265" s="697">
        <f t="shared" si="40"/>
        <v>0</v>
      </c>
      <c r="I265" s="745">
        <v>0</v>
      </c>
      <c r="J265" s="745">
        <v>0</v>
      </c>
    </row>
    <row r="266" spans="1:10" s="733" customFormat="1" ht="12.75" customHeight="1" x14ac:dyDescent="0.2">
      <c r="A266" s="760"/>
      <c r="B266" s="712"/>
      <c r="C266" s="744"/>
      <c r="D266" s="744"/>
      <c r="E266" s="712"/>
      <c r="F266" s="744"/>
      <c r="G266" s="744"/>
      <c r="H266" s="712"/>
      <c r="I266" s="744"/>
      <c r="J266" s="744"/>
    </row>
    <row r="267" spans="1:10" s="733" customFormat="1" ht="12.75" customHeight="1" x14ac:dyDescent="0.2">
      <c r="A267" s="717" t="s">
        <v>1043</v>
      </c>
      <c r="B267" s="697">
        <f t="shared" ref="B267:B273" si="41">SUM(C267:D267)</f>
        <v>2256</v>
      </c>
      <c r="C267" s="697">
        <f>C268+C271+C273</f>
        <v>614</v>
      </c>
      <c r="D267" s="697">
        <f>D268+D271+D273</f>
        <v>1642</v>
      </c>
      <c r="E267" s="697">
        <f t="shared" ref="E267:E273" si="42">SUM(F267:G267)</f>
        <v>13700</v>
      </c>
      <c r="F267" s="697">
        <f>F268+F271+F273</f>
        <v>3284</v>
      </c>
      <c r="G267" s="697">
        <f>G268+G271+G273</f>
        <v>10416</v>
      </c>
      <c r="H267" s="697">
        <f t="shared" ref="H267:H273" si="43">SUM(I267:J267)</f>
        <v>417</v>
      </c>
      <c r="I267" s="697">
        <f>I268+I271+I273</f>
        <v>89</v>
      </c>
      <c r="J267" s="697">
        <f>J268+J271+J273</f>
        <v>328</v>
      </c>
    </row>
    <row r="268" spans="1:10" s="733" customFormat="1" ht="12.75" customHeight="1" x14ac:dyDescent="0.2">
      <c r="A268" s="729" t="s">
        <v>451</v>
      </c>
      <c r="B268" s="697">
        <f t="shared" si="41"/>
        <v>2137</v>
      </c>
      <c r="C268" s="720">
        <f>C269</f>
        <v>591</v>
      </c>
      <c r="D268" s="720">
        <f>D269</f>
        <v>1546</v>
      </c>
      <c r="E268" s="697">
        <f t="shared" si="42"/>
        <v>13036</v>
      </c>
      <c r="F268" s="720">
        <f>F269</f>
        <v>3145</v>
      </c>
      <c r="G268" s="720">
        <f>G269</f>
        <v>9891</v>
      </c>
      <c r="H268" s="697">
        <f t="shared" si="43"/>
        <v>371</v>
      </c>
      <c r="I268" s="720">
        <f>I269</f>
        <v>83</v>
      </c>
      <c r="J268" s="720">
        <f>J269</f>
        <v>288</v>
      </c>
    </row>
    <row r="269" spans="1:10" s="756" customFormat="1" ht="12.75" customHeight="1" x14ac:dyDescent="0.2">
      <c r="A269" s="731" t="s">
        <v>1044</v>
      </c>
      <c r="B269" s="697">
        <f t="shared" si="41"/>
        <v>2137</v>
      </c>
      <c r="C269" s="745">
        <v>591</v>
      </c>
      <c r="D269" s="745">
        <v>1546</v>
      </c>
      <c r="E269" s="697">
        <f t="shared" si="42"/>
        <v>13036</v>
      </c>
      <c r="F269" s="745">
        <v>3145</v>
      </c>
      <c r="G269" s="745">
        <v>9891</v>
      </c>
      <c r="H269" s="697">
        <f t="shared" si="43"/>
        <v>371</v>
      </c>
      <c r="I269" s="745">
        <v>83</v>
      </c>
      <c r="J269" s="745">
        <v>288</v>
      </c>
    </row>
    <row r="270" spans="1:10" s="733" customFormat="1" ht="12.75" customHeight="1" x14ac:dyDescent="0.2">
      <c r="A270" s="729" t="s">
        <v>81</v>
      </c>
      <c r="B270" s="697">
        <f t="shared" si="41"/>
        <v>47</v>
      </c>
      <c r="C270" s="720">
        <f>C271</f>
        <v>3</v>
      </c>
      <c r="D270" s="720">
        <f>D271</f>
        <v>44</v>
      </c>
      <c r="E270" s="697">
        <f t="shared" si="42"/>
        <v>198</v>
      </c>
      <c r="F270" s="720">
        <f>F271</f>
        <v>32</v>
      </c>
      <c r="G270" s="720">
        <f>G271</f>
        <v>166</v>
      </c>
      <c r="H270" s="697">
        <f t="shared" si="43"/>
        <v>13</v>
      </c>
      <c r="I270" s="720">
        <f>I271</f>
        <v>0</v>
      </c>
      <c r="J270" s="720">
        <f>J271</f>
        <v>13</v>
      </c>
    </row>
    <row r="271" spans="1:10" s="733" customFormat="1" ht="12.75" customHeight="1" x14ac:dyDescent="0.2">
      <c r="A271" s="771" t="s">
        <v>1045</v>
      </c>
      <c r="B271" s="697">
        <f t="shared" si="41"/>
        <v>47</v>
      </c>
      <c r="C271" s="745">
        <v>3</v>
      </c>
      <c r="D271" s="745">
        <v>44</v>
      </c>
      <c r="E271" s="697">
        <f t="shared" si="42"/>
        <v>198</v>
      </c>
      <c r="F271" s="745">
        <v>32</v>
      </c>
      <c r="G271" s="745">
        <v>166</v>
      </c>
      <c r="H271" s="697">
        <f t="shared" si="43"/>
        <v>13</v>
      </c>
      <c r="I271" s="745">
        <v>0</v>
      </c>
      <c r="J271" s="745">
        <v>13</v>
      </c>
    </row>
    <row r="272" spans="1:10" s="733" customFormat="1" ht="12.75" customHeight="1" x14ac:dyDescent="0.2">
      <c r="A272" s="729" t="s">
        <v>85</v>
      </c>
      <c r="B272" s="697">
        <f t="shared" si="41"/>
        <v>72</v>
      </c>
      <c r="C272" s="720">
        <f>C273</f>
        <v>20</v>
      </c>
      <c r="D272" s="720">
        <f>D273</f>
        <v>52</v>
      </c>
      <c r="E272" s="697">
        <f t="shared" si="42"/>
        <v>466</v>
      </c>
      <c r="F272" s="720">
        <f>F273</f>
        <v>107</v>
      </c>
      <c r="G272" s="720">
        <f>G273</f>
        <v>359</v>
      </c>
      <c r="H272" s="697">
        <f t="shared" si="43"/>
        <v>33</v>
      </c>
      <c r="I272" s="720">
        <f>I273</f>
        <v>6</v>
      </c>
      <c r="J272" s="720">
        <f>J273</f>
        <v>27</v>
      </c>
    </row>
    <row r="273" spans="1:10" s="733" customFormat="1" ht="12.75" customHeight="1" x14ac:dyDescent="0.2">
      <c r="A273" s="731" t="s">
        <v>1044</v>
      </c>
      <c r="B273" s="697">
        <f t="shared" si="41"/>
        <v>72</v>
      </c>
      <c r="C273" s="745">
        <v>20</v>
      </c>
      <c r="D273" s="745">
        <v>52</v>
      </c>
      <c r="E273" s="697">
        <f t="shared" si="42"/>
        <v>466</v>
      </c>
      <c r="F273" s="745">
        <v>107</v>
      </c>
      <c r="G273" s="745">
        <v>359</v>
      </c>
      <c r="H273" s="697">
        <f t="shared" si="43"/>
        <v>33</v>
      </c>
      <c r="I273" s="745">
        <v>6</v>
      </c>
      <c r="J273" s="745">
        <v>27</v>
      </c>
    </row>
    <row r="274" spans="1:10" s="733" customFormat="1" ht="12.75" customHeight="1" x14ac:dyDescent="0.2">
      <c r="A274" s="772"/>
      <c r="B274" s="712"/>
      <c r="C274" s="758"/>
      <c r="D274" s="758"/>
      <c r="E274" s="712"/>
      <c r="F274" s="773"/>
      <c r="G274" s="773"/>
      <c r="H274" s="712"/>
      <c r="I274" s="774"/>
      <c r="J274" s="774"/>
    </row>
    <row r="275" spans="1:10" s="733" customFormat="1" ht="12.75" customHeight="1" x14ac:dyDescent="0.2">
      <c r="A275" s="717" t="s">
        <v>1046</v>
      </c>
      <c r="B275" s="697">
        <f t="shared" ref="B275:B306" si="44">SUM(C275:D275)</f>
        <v>2527</v>
      </c>
      <c r="C275" s="718">
        <f>C276+C295+C306</f>
        <v>590</v>
      </c>
      <c r="D275" s="718">
        <f>D276+D295+D306</f>
        <v>1937</v>
      </c>
      <c r="E275" s="697">
        <f t="shared" ref="E275:E306" si="45">SUM(F275:G275)</f>
        <v>10344</v>
      </c>
      <c r="F275" s="718">
        <f>F276+F295+F306</f>
        <v>2285</v>
      </c>
      <c r="G275" s="718">
        <f>G276+G295+G306</f>
        <v>8059</v>
      </c>
      <c r="H275" s="697">
        <f>SUM(I275:J275)</f>
        <v>380</v>
      </c>
      <c r="I275" s="718">
        <f>I276+I295+I306</f>
        <v>91</v>
      </c>
      <c r="J275" s="718">
        <f>J276+J295+J306</f>
        <v>289</v>
      </c>
    </row>
    <row r="276" spans="1:10" s="733" customFormat="1" ht="12.75" customHeight="1" x14ac:dyDescent="0.2">
      <c r="A276" s="719" t="s">
        <v>451</v>
      </c>
      <c r="B276" s="697">
        <f t="shared" si="44"/>
        <v>2052</v>
      </c>
      <c r="C276" s="720">
        <f>SUM(C277:C294)</f>
        <v>464</v>
      </c>
      <c r="D276" s="720">
        <f>SUM(D277:D294)</f>
        <v>1588</v>
      </c>
      <c r="E276" s="697">
        <f t="shared" si="45"/>
        <v>8237</v>
      </c>
      <c r="F276" s="720">
        <f>SUM(F277:F294)</f>
        <v>1778</v>
      </c>
      <c r="G276" s="720">
        <f>SUM(G277:G294)</f>
        <v>6459</v>
      </c>
      <c r="H276" s="697">
        <f t="shared" ref="H276:H306" si="46">SUM(I276:J276)</f>
        <v>296</v>
      </c>
      <c r="I276" s="720">
        <f>SUM(I277:I294)</f>
        <v>73</v>
      </c>
      <c r="J276" s="720">
        <f>SUM(J277:J294)</f>
        <v>223</v>
      </c>
    </row>
    <row r="277" spans="1:10" s="733" customFormat="1" ht="12.75" customHeight="1" x14ac:dyDescent="0.2">
      <c r="A277" s="731" t="s">
        <v>1047</v>
      </c>
      <c r="B277" s="697">
        <f t="shared" si="44"/>
        <v>228</v>
      </c>
      <c r="C277" s="745">
        <v>114</v>
      </c>
      <c r="D277" s="745">
        <v>114</v>
      </c>
      <c r="E277" s="697">
        <f t="shared" si="45"/>
        <v>1013</v>
      </c>
      <c r="F277" s="745">
        <v>433</v>
      </c>
      <c r="G277" s="745">
        <v>580</v>
      </c>
      <c r="H277" s="697">
        <f t="shared" si="46"/>
        <v>95</v>
      </c>
      <c r="I277" s="745">
        <v>43</v>
      </c>
      <c r="J277" s="745">
        <v>52</v>
      </c>
    </row>
    <row r="278" spans="1:10" s="733" customFormat="1" ht="13.5" customHeight="1" x14ac:dyDescent="0.2">
      <c r="A278" s="731" t="s">
        <v>1048</v>
      </c>
      <c r="B278" s="697">
        <f t="shared" si="44"/>
        <v>90</v>
      </c>
      <c r="C278" s="745">
        <v>9</v>
      </c>
      <c r="D278" s="745">
        <v>81</v>
      </c>
      <c r="E278" s="697">
        <f t="shared" si="45"/>
        <v>404</v>
      </c>
      <c r="F278" s="745">
        <v>29</v>
      </c>
      <c r="G278" s="745">
        <v>375</v>
      </c>
      <c r="H278" s="697">
        <f t="shared" si="46"/>
        <v>29</v>
      </c>
      <c r="I278" s="745">
        <v>0</v>
      </c>
      <c r="J278" s="745">
        <v>29</v>
      </c>
    </row>
    <row r="279" spans="1:10" s="733" customFormat="1" ht="12.75" customHeight="1" x14ac:dyDescent="0.2">
      <c r="A279" s="731" t="s">
        <v>1049</v>
      </c>
      <c r="B279" s="697">
        <f t="shared" si="44"/>
        <v>216</v>
      </c>
      <c r="C279" s="745">
        <v>87</v>
      </c>
      <c r="D279" s="745">
        <v>129</v>
      </c>
      <c r="E279" s="697">
        <f t="shared" si="45"/>
        <v>1016</v>
      </c>
      <c r="F279" s="745">
        <v>391</v>
      </c>
      <c r="G279" s="745">
        <v>625</v>
      </c>
      <c r="H279" s="697">
        <f t="shared" si="46"/>
        <v>59</v>
      </c>
      <c r="I279" s="745">
        <v>27</v>
      </c>
      <c r="J279" s="745">
        <v>32</v>
      </c>
    </row>
    <row r="280" spans="1:10" s="733" customFormat="1" ht="12.75" customHeight="1" x14ac:dyDescent="0.2">
      <c r="A280" s="731" t="s">
        <v>1050</v>
      </c>
      <c r="B280" s="697">
        <f t="shared" si="44"/>
        <v>114</v>
      </c>
      <c r="C280" s="745">
        <v>20</v>
      </c>
      <c r="D280" s="745">
        <v>94</v>
      </c>
      <c r="E280" s="697">
        <f t="shared" si="45"/>
        <v>512</v>
      </c>
      <c r="F280" s="745">
        <v>79</v>
      </c>
      <c r="G280" s="745">
        <v>433</v>
      </c>
      <c r="H280" s="697">
        <f t="shared" si="46"/>
        <v>13</v>
      </c>
      <c r="I280" s="745">
        <v>0</v>
      </c>
      <c r="J280" s="745">
        <v>13</v>
      </c>
    </row>
    <row r="281" spans="1:10" s="733" customFormat="1" ht="12.75" customHeight="1" x14ac:dyDescent="0.2">
      <c r="A281" s="731" t="s">
        <v>1051</v>
      </c>
      <c r="B281" s="697">
        <f t="shared" si="44"/>
        <v>256</v>
      </c>
      <c r="C281" s="745">
        <v>44</v>
      </c>
      <c r="D281" s="745">
        <v>212</v>
      </c>
      <c r="E281" s="697">
        <f t="shared" si="45"/>
        <v>1021</v>
      </c>
      <c r="F281" s="745">
        <v>172</v>
      </c>
      <c r="G281" s="745">
        <v>849</v>
      </c>
      <c r="H281" s="697">
        <f t="shared" si="46"/>
        <v>31</v>
      </c>
      <c r="I281" s="745">
        <v>1</v>
      </c>
      <c r="J281" s="745">
        <v>30</v>
      </c>
    </row>
    <row r="282" spans="1:10" s="733" customFormat="1" ht="12.75" customHeight="1" x14ac:dyDescent="0.2">
      <c r="A282" s="731" t="s">
        <v>1052</v>
      </c>
      <c r="B282" s="697">
        <f t="shared" si="44"/>
        <v>101</v>
      </c>
      <c r="C282" s="745">
        <v>20</v>
      </c>
      <c r="D282" s="745">
        <v>81</v>
      </c>
      <c r="E282" s="697">
        <f t="shared" si="45"/>
        <v>387</v>
      </c>
      <c r="F282" s="745">
        <v>83</v>
      </c>
      <c r="G282" s="745">
        <v>304</v>
      </c>
      <c r="H282" s="697">
        <f t="shared" si="46"/>
        <v>4</v>
      </c>
      <c r="I282" s="745">
        <v>1</v>
      </c>
      <c r="J282" s="745">
        <v>3</v>
      </c>
    </row>
    <row r="283" spans="1:10" s="733" customFormat="1" ht="12.75" customHeight="1" x14ac:dyDescent="0.2">
      <c r="A283" s="731" t="s">
        <v>1053</v>
      </c>
      <c r="B283" s="697">
        <f t="shared" si="44"/>
        <v>89</v>
      </c>
      <c r="C283" s="745">
        <v>18</v>
      </c>
      <c r="D283" s="745">
        <v>71</v>
      </c>
      <c r="E283" s="697">
        <f t="shared" si="45"/>
        <v>324</v>
      </c>
      <c r="F283" s="745">
        <v>65</v>
      </c>
      <c r="G283" s="745">
        <v>259</v>
      </c>
      <c r="H283" s="697">
        <f t="shared" si="46"/>
        <v>3</v>
      </c>
      <c r="I283" s="745">
        <v>1</v>
      </c>
      <c r="J283" s="745">
        <v>2</v>
      </c>
    </row>
    <row r="284" spans="1:10" s="733" customFormat="1" ht="12.75" customHeight="1" x14ac:dyDescent="0.2">
      <c r="A284" s="731" t="s">
        <v>1054</v>
      </c>
      <c r="B284" s="697">
        <f t="shared" si="44"/>
        <v>89</v>
      </c>
      <c r="C284" s="745">
        <v>26</v>
      </c>
      <c r="D284" s="745">
        <v>63</v>
      </c>
      <c r="E284" s="697">
        <f t="shared" si="45"/>
        <v>354</v>
      </c>
      <c r="F284" s="745">
        <v>88</v>
      </c>
      <c r="G284" s="745">
        <v>266</v>
      </c>
      <c r="H284" s="697">
        <f t="shared" si="46"/>
        <v>3</v>
      </c>
      <c r="I284" s="745">
        <v>0</v>
      </c>
      <c r="J284" s="745">
        <v>3</v>
      </c>
    </row>
    <row r="285" spans="1:10" s="733" customFormat="1" ht="12.75" customHeight="1" x14ac:dyDescent="0.2">
      <c r="A285" s="731" t="s">
        <v>1055</v>
      </c>
      <c r="B285" s="697">
        <f t="shared" si="44"/>
        <v>118</v>
      </c>
      <c r="C285" s="745">
        <v>4</v>
      </c>
      <c r="D285" s="745">
        <v>114</v>
      </c>
      <c r="E285" s="697">
        <f t="shared" si="45"/>
        <v>536</v>
      </c>
      <c r="F285" s="745">
        <v>14</v>
      </c>
      <c r="G285" s="745">
        <v>522</v>
      </c>
      <c r="H285" s="697">
        <f t="shared" si="46"/>
        <v>24</v>
      </c>
      <c r="I285" s="745">
        <v>0</v>
      </c>
      <c r="J285" s="745">
        <v>24</v>
      </c>
    </row>
    <row r="286" spans="1:10" s="733" customFormat="1" ht="12.75" customHeight="1" x14ac:dyDescent="0.2">
      <c r="A286" s="731" t="s">
        <v>1056</v>
      </c>
      <c r="B286" s="697">
        <f t="shared" si="44"/>
        <v>106</v>
      </c>
      <c r="C286" s="745">
        <v>22</v>
      </c>
      <c r="D286" s="745">
        <v>84</v>
      </c>
      <c r="E286" s="697">
        <f t="shared" si="45"/>
        <v>460</v>
      </c>
      <c r="F286" s="745">
        <v>91</v>
      </c>
      <c r="G286" s="745">
        <v>369</v>
      </c>
      <c r="H286" s="697">
        <f t="shared" si="46"/>
        <v>3</v>
      </c>
      <c r="I286" s="745">
        <v>0</v>
      </c>
      <c r="J286" s="745">
        <v>3</v>
      </c>
    </row>
    <row r="287" spans="1:10" s="733" customFormat="1" ht="12.75" customHeight="1" x14ac:dyDescent="0.2">
      <c r="A287" s="731" t="s">
        <v>1057</v>
      </c>
      <c r="B287" s="697">
        <f t="shared" si="44"/>
        <v>44</v>
      </c>
      <c r="C287" s="745">
        <v>4</v>
      </c>
      <c r="D287" s="745">
        <v>40</v>
      </c>
      <c r="E287" s="697">
        <f t="shared" si="45"/>
        <v>197</v>
      </c>
      <c r="F287" s="745">
        <v>15</v>
      </c>
      <c r="G287" s="745">
        <v>182</v>
      </c>
      <c r="H287" s="697">
        <f t="shared" si="46"/>
        <v>4</v>
      </c>
      <c r="I287" s="745">
        <v>0</v>
      </c>
      <c r="J287" s="745">
        <v>4</v>
      </c>
    </row>
    <row r="288" spans="1:10" s="733" customFormat="1" ht="12.75" customHeight="1" x14ac:dyDescent="0.2">
      <c r="A288" s="731" t="s">
        <v>1058</v>
      </c>
      <c r="B288" s="697">
        <f t="shared" si="44"/>
        <v>81</v>
      </c>
      <c r="C288" s="745">
        <v>14</v>
      </c>
      <c r="D288" s="745">
        <v>67</v>
      </c>
      <c r="E288" s="697">
        <f t="shared" si="45"/>
        <v>265</v>
      </c>
      <c r="F288" s="745">
        <v>42</v>
      </c>
      <c r="G288" s="745">
        <v>223</v>
      </c>
      <c r="H288" s="697">
        <f t="shared" si="46"/>
        <v>4</v>
      </c>
      <c r="I288" s="745">
        <v>0</v>
      </c>
      <c r="J288" s="745">
        <v>4</v>
      </c>
    </row>
    <row r="289" spans="1:10" s="733" customFormat="1" ht="12.75" customHeight="1" x14ac:dyDescent="0.2">
      <c r="A289" s="731" t="s">
        <v>1059</v>
      </c>
      <c r="B289" s="697">
        <f t="shared" si="44"/>
        <v>115</v>
      </c>
      <c r="C289" s="745">
        <v>17</v>
      </c>
      <c r="D289" s="745">
        <v>98</v>
      </c>
      <c r="E289" s="697">
        <f t="shared" si="45"/>
        <v>423</v>
      </c>
      <c r="F289" s="745">
        <v>87</v>
      </c>
      <c r="G289" s="745">
        <v>336</v>
      </c>
      <c r="H289" s="697">
        <f t="shared" si="46"/>
        <v>6</v>
      </c>
      <c r="I289" s="745">
        <v>0</v>
      </c>
      <c r="J289" s="745">
        <v>6</v>
      </c>
    </row>
    <row r="290" spans="1:10" s="733" customFormat="1" ht="12.75" customHeight="1" x14ac:dyDescent="0.2">
      <c r="A290" s="731" t="s">
        <v>1060</v>
      </c>
      <c r="B290" s="697">
        <f t="shared" si="44"/>
        <v>124</v>
      </c>
      <c r="C290" s="745">
        <v>18</v>
      </c>
      <c r="D290" s="745">
        <v>106</v>
      </c>
      <c r="E290" s="697">
        <f t="shared" si="45"/>
        <v>365</v>
      </c>
      <c r="F290" s="745">
        <v>51</v>
      </c>
      <c r="G290" s="745">
        <v>314</v>
      </c>
      <c r="H290" s="697">
        <f t="shared" si="46"/>
        <v>0</v>
      </c>
      <c r="I290" s="745">
        <v>0</v>
      </c>
      <c r="J290" s="745">
        <v>0</v>
      </c>
    </row>
    <row r="291" spans="1:10" s="733" customFormat="1" ht="12.75" customHeight="1" x14ac:dyDescent="0.2">
      <c r="A291" s="731" t="s">
        <v>1061</v>
      </c>
      <c r="B291" s="697">
        <f t="shared" si="44"/>
        <v>65</v>
      </c>
      <c r="C291" s="745">
        <v>12</v>
      </c>
      <c r="D291" s="745">
        <v>53</v>
      </c>
      <c r="E291" s="697">
        <f t="shared" si="45"/>
        <v>228</v>
      </c>
      <c r="F291" s="745">
        <v>52</v>
      </c>
      <c r="G291" s="745">
        <v>176</v>
      </c>
      <c r="H291" s="697">
        <f t="shared" si="46"/>
        <v>1</v>
      </c>
      <c r="I291" s="745">
        <v>0</v>
      </c>
      <c r="J291" s="745">
        <v>1</v>
      </c>
    </row>
    <row r="292" spans="1:10" s="733" customFormat="1" ht="12.75" customHeight="1" x14ac:dyDescent="0.2">
      <c r="A292" s="731" t="s">
        <v>1062</v>
      </c>
      <c r="B292" s="697">
        <f t="shared" si="44"/>
        <v>91</v>
      </c>
      <c r="C292" s="745">
        <v>3</v>
      </c>
      <c r="D292" s="745">
        <v>88</v>
      </c>
      <c r="E292" s="697">
        <f t="shared" si="45"/>
        <v>330</v>
      </c>
      <c r="F292" s="745">
        <v>3</v>
      </c>
      <c r="G292" s="745">
        <v>327</v>
      </c>
      <c r="H292" s="697">
        <f t="shared" si="46"/>
        <v>11</v>
      </c>
      <c r="I292" s="745">
        <v>0</v>
      </c>
      <c r="J292" s="745">
        <v>11</v>
      </c>
    </row>
    <row r="293" spans="1:10" s="733" customFormat="1" ht="12.75" customHeight="1" x14ac:dyDescent="0.2">
      <c r="A293" s="731" t="s">
        <v>1063</v>
      </c>
      <c r="B293" s="697">
        <f t="shared" si="44"/>
        <v>69</v>
      </c>
      <c r="C293" s="745">
        <v>14</v>
      </c>
      <c r="D293" s="745">
        <v>55</v>
      </c>
      <c r="E293" s="697">
        <f t="shared" si="45"/>
        <v>262</v>
      </c>
      <c r="F293" s="745">
        <v>52</v>
      </c>
      <c r="G293" s="745">
        <v>210</v>
      </c>
      <c r="H293" s="697">
        <f t="shared" si="46"/>
        <v>5</v>
      </c>
      <c r="I293" s="745">
        <v>0</v>
      </c>
      <c r="J293" s="745">
        <v>5</v>
      </c>
    </row>
    <row r="294" spans="1:10" s="733" customFormat="1" ht="12.75" customHeight="1" x14ac:dyDescent="0.2">
      <c r="A294" s="731" t="s">
        <v>1064</v>
      </c>
      <c r="B294" s="697">
        <f t="shared" si="44"/>
        <v>56</v>
      </c>
      <c r="C294" s="745">
        <v>18</v>
      </c>
      <c r="D294" s="745">
        <v>38</v>
      </c>
      <c r="E294" s="697">
        <f t="shared" si="45"/>
        <v>140</v>
      </c>
      <c r="F294" s="745">
        <v>31</v>
      </c>
      <c r="G294" s="745">
        <v>109</v>
      </c>
      <c r="H294" s="697">
        <f t="shared" si="46"/>
        <v>1</v>
      </c>
      <c r="I294" s="745">
        <v>0</v>
      </c>
      <c r="J294" s="745">
        <v>1</v>
      </c>
    </row>
    <row r="295" spans="1:10" s="733" customFormat="1" ht="12.75" customHeight="1" x14ac:dyDescent="0.2">
      <c r="A295" s="729" t="s">
        <v>81</v>
      </c>
      <c r="B295" s="697">
        <f t="shared" si="44"/>
        <v>475</v>
      </c>
      <c r="C295" s="720">
        <f>SUM(C296:C304)</f>
        <v>126</v>
      </c>
      <c r="D295" s="720">
        <f>SUM(D296:D304)</f>
        <v>349</v>
      </c>
      <c r="E295" s="697">
        <f t="shared" si="45"/>
        <v>2034</v>
      </c>
      <c r="F295" s="720">
        <f>SUM(F296:F304)</f>
        <v>496</v>
      </c>
      <c r="G295" s="720">
        <f>SUM(G296:G304)</f>
        <v>1538</v>
      </c>
      <c r="H295" s="697">
        <f t="shared" si="46"/>
        <v>83</v>
      </c>
      <c r="I295" s="720">
        <f>SUM(I296:I304)</f>
        <v>18</v>
      </c>
      <c r="J295" s="720">
        <f>SUM(J296:J304)</f>
        <v>65</v>
      </c>
    </row>
    <row r="296" spans="1:10" s="756" customFormat="1" ht="12.75" customHeight="1" x14ac:dyDescent="0.2">
      <c r="A296" s="771" t="s">
        <v>1047</v>
      </c>
      <c r="B296" s="697">
        <f t="shared" si="44"/>
        <v>118</v>
      </c>
      <c r="C296" s="745">
        <v>53</v>
      </c>
      <c r="D296" s="745">
        <v>65</v>
      </c>
      <c r="E296" s="697">
        <f t="shared" si="45"/>
        <v>489</v>
      </c>
      <c r="F296" s="745">
        <v>172</v>
      </c>
      <c r="G296" s="745">
        <v>317</v>
      </c>
      <c r="H296" s="697">
        <f t="shared" si="46"/>
        <v>28</v>
      </c>
      <c r="I296" s="745">
        <v>5</v>
      </c>
      <c r="J296" s="745">
        <v>23</v>
      </c>
    </row>
    <row r="297" spans="1:10" s="733" customFormat="1" ht="12.75" customHeight="1" x14ac:dyDescent="0.2">
      <c r="A297" s="771" t="s">
        <v>1049</v>
      </c>
      <c r="B297" s="697">
        <f t="shared" si="44"/>
        <v>84</v>
      </c>
      <c r="C297" s="745">
        <v>32</v>
      </c>
      <c r="D297" s="745">
        <v>52</v>
      </c>
      <c r="E297" s="697">
        <f t="shared" si="45"/>
        <v>407</v>
      </c>
      <c r="F297" s="745">
        <v>150</v>
      </c>
      <c r="G297" s="745">
        <v>257</v>
      </c>
      <c r="H297" s="697">
        <f t="shared" si="46"/>
        <v>20</v>
      </c>
      <c r="I297" s="745">
        <v>9</v>
      </c>
      <c r="J297" s="745">
        <v>11</v>
      </c>
    </row>
    <row r="298" spans="1:10" s="733" customFormat="1" ht="12.75" customHeight="1" x14ac:dyDescent="0.2">
      <c r="A298" s="771" t="s">
        <v>1050</v>
      </c>
      <c r="B298" s="697">
        <f t="shared" si="44"/>
        <v>51</v>
      </c>
      <c r="C298" s="745">
        <v>9</v>
      </c>
      <c r="D298" s="745">
        <v>42</v>
      </c>
      <c r="E298" s="697">
        <f t="shared" si="45"/>
        <v>175</v>
      </c>
      <c r="F298" s="745">
        <v>35</v>
      </c>
      <c r="G298" s="745">
        <v>140</v>
      </c>
      <c r="H298" s="697">
        <f t="shared" si="46"/>
        <v>1</v>
      </c>
      <c r="I298" s="745">
        <v>1</v>
      </c>
      <c r="J298" s="745">
        <v>0</v>
      </c>
    </row>
    <row r="299" spans="1:10" s="733" customFormat="1" ht="12.75" customHeight="1" x14ac:dyDescent="0.2">
      <c r="A299" s="771" t="s">
        <v>1051</v>
      </c>
      <c r="B299" s="697">
        <f t="shared" si="44"/>
        <v>41</v>
      </c>
      <c r="C299" s="745">
        <v>7</v>
      </c>
      <c r="D299" s="745">
        <v>34</v>
      </c>
      <c r="E299" s="697">
        <f t="shared" si="45"/>
        <v>162</v>
      </c>
      <c r="F299" s="745">
        <v>25</v>
      </c>
      <c r="G299" s="745">
        <v>137</v>
      </c>
      <c r="H299" s="697">
        <f t="shared" si="46"/>
        <v>12</v>
      </c>
      <c r="I299" s="745">
        <v>1</v>
      </c>
      <c r="J299" s="745">
        <v>11</v>
      </c>
    </row>
    <row r="300" spans="1:10" s="733" customFormat="1" ht="12.75" customHeight="1" x14ac:dyDescent="0.2">
      <c r="A300" s="771" t="s">
        <v>1055</v>
      </c>
      <c r="B300" s="697">
        <f t="shared" si="44"/>
        <v>58</v>
      </c>
      <c r="C300" s="745">
        <v>2</v>
      </c>
      <c r="D300" s="745">
        <v>56</v>
      </c>
      <c r="E300" s="697">
        <f t="shared" si="45"/>
        <v>290</v>
      </c>
      <c r="F300" s="745">
        <v>16</v>
      </c>
      <c r="G300" s="745">
        <v>274</v>
      </c>
      <c r="H300" s="697">
        <f t="shared" si="46"/>
        <v>7</v>
      </c>
      <c r="I300" s="745">
        <v>0</v>
      </c>
      <c r="J300" s="745">
        <v>7</v>
      </c>
    </row>
    <row r="301" spans="1:10" s="733" customFormat="1" ht="12.75" customHeight="1" x14ac:dyDescent="0.2">
      <c r="A301" s="771" t="s">
        <v>1058</v>
      </c>
      <c r="B301" s="697">
        <f t="shared" si="44"/>
        <v>23</v>
      </c>
      <c r="C301" s="745">
        <v>2</v>
      </c>
      <c r="D301" s="745">
        <v>21</v>
      </c>
      <c r="E301" s="697">
        <f t="shared" si="45"/>
        <v>80</v>
      </c>
      <c r="F301" s="745">
        <v>10</v>
      </c>
      <c r="G301" s="745">
        <v>70</v>
      </c>
      <c r="H301" s="697">
        <f t="shared" si="46"/>
        <v>4</v>
      </c>
      <c r="I301" s="745">
        <v>0</v>
      </c>
      <c r="J301" s="745">
        <v>4</v>
      </c>
    </row>
    <row r="302" spans="1:10" s="733" customFormat="1" ht="12.75" customHeight="1" x14ac:dyDescent="0.2">
      <c r="A302" s="771" t="s">
        <v>1059</v>
      </c>
      <c r="B302" s="697">
        <f t="shared" si="44"/>
        <v>56</v>
      </c>
      <c r="C302" s="745">
        <v>10</v>
      </c>
      <c r="D302" s="745">
        <v>46</v>
      </c>
      <c r="E302" s="697">
        <f t="shared" si="45"/>
        <v>180</v>
      </c>
      <c r="F302" s="745">
        <v>32</v>
      </c>
      <c r="G302" s="745">
        <v>148</v>
      </c>
      <c r="H302" s="697">
        <f t="shared" si="46"/>
        <v>3</v>
      </c>
      <c r="I302" s="745">
        <v>1</v>
      </c>
      <c r="J302" s="745">
        <v>2</v>
      </c>
    </row>
    <row r="303" spans="1:10" s="733" customFormat="1" ht="12.75" customHeight="1" x14ac:dyDescent="0.2">
      <c r="A303" s="771" t="s">
        <v>1060</v>
      </c>
      <c r="B303" s="697">
        <f t="shared" si="44"/>
        <v>16</v>
      </c>
      <c r="C303" s="745">
        <v>0</v>
      </c>
      <c r="D303" s="745">
        <v>16</v>
      </c>
      <c r="E303" s="697">
        <f t="shared" si="45"/>
        <v>117</v>
      </c>
      <c r="F303" s="745">
        <v>16</v>
      </c>
      <c r="G303" s="745">
        <v>101</v>
      </c>
      <c r="H303" s="697">
        <f t="shared" si="46"/>
        <v>1</v>
      </c>
      <c r="I303" s="745">
        <v>1</v>
      </c>
      <c r="J303" s="745">
        <v>0</v>
      </c>
    </row>
    <row r="304" spans="1:10" s="733" customFormat="1" ht="12.75" customHeight="1" x14ac:dyDescent="0.2">
      <c r="A304" s="771" t="s">
        <v>1064</v>
      </c>
      <c r="B304" s="697">
        <f t="shared" si="44"/>
        <v>28</v>
      </c>
      <c r="C304" s="745">
        <v>11</v>
      </c>
      <c r="D304" s="745">
        <v>17</v>
      </c>
      <c r="E304" s="697">
        <f t="shared" si="45"/>
        <v>134</v>
      </c>
      <c r="F304" s="745">
        <v>40</v>
      </c>
      <c r="G304" s="745">
        <v>94</v>
      </c>
      <c r="H304" s="697">
        <f t="shared" si="46"/>
        <v>7</v>
      </c>
      <c r="I304" s="745">
        <v>0</v>
      </c>
      <c r="J304" s="745">
        <v>7</v>
      </c>
    </row>
    <row r="305" spans="1:10" s="733" customFormat="1" ht="12.75" customHeight="1" x14ac:dyDescent="0.2">
      <c r="A305" s="729" t="s">
        <v>84</v>
      </c>
      <c r="B305" s="697">
        <f t="shared" si="44"/>
        <v>0</v>
      </c>
      <c r="C305" s="720">
        <f>C306</f>
        <v>0</v>
      </c>
      <c r="D305" s="720">
        <f>D306</f>
        <v>0</v>
      </c>
      <c r="E305" s="697">
        <f>SUM(F305:G305)</f>
        <v>73</v>
      </c>
      <c r="F305" s="720">
        <f>F306</f>
        <v>11</v>
      </c>
      <c r="G305" s="720">
        <f>G306</f>
        <v>62</v>
      </c>
      <c r="H305" s="697">
        <f t="shared" si="46"/>
        <v>1</v>
      </c>
      <c r="I305" s="720">
        <f>I306</f>
        <v>0</v>
      </c>
      <c r="J305" s="720">
        <f>J306</f>
        <v>1</v>
      </c>
    </row>
    <row r="306" spans="1:10" s="733" customFormat="1" ht="12.75" customHeight="1" x14ac:dyDescent="0.2">
      <c r="A306" s="771" t="s">
        <v>1059</v>
      </c>
      <c r="B306" s="697">
        <f t="shared" si="44"/>
        <v>0</v>
      </c>
      <c r="C306" s="745">
        <v>0</v>
      </c>
      <c r="D306" s="745">
        <v>0</v>
      </c>
      <c r="E306" s="697">
        <f t="shared" si="45"/>
        <v>73</v>
      </c>
      <c r="F306" s="745">
        <v>11</v>
      </c>
      <c r="G306" s="745">
        <v>62</v>
      </c>
      <c r="H306" s="697">
        <f t="shared" si="46"/>
        <v>1</v>
      </c>
      <c r="I306" s="745">
        <v>0</v>
      </c>
      <c r="J306" s="745">
        <v>1</v>
      </c>
    </row>
    <row r="307" spans="1:10" s="733" customFormat="1" ht="12.75" customHeight="1" x14ac:dyDescent="0.2">
      <c r="A307" s="760"/>
      <c r="B307" s="712"/>
      <c r="C307" s="744"/>
      <c r="D307" s="744"/>
      <c r="E307" s="712"/>
      <c r="F307" s="744"/>
      <c r="G307" s="744"/>
      <c r="H307" s="712"/>
      <c r="I307" s="744"/>
      <c r="J307" s="744"/>
    </row>
    <row r="308" spans="1:10" s="733" customFormat="1" ht="12.75" customHeight="1" x14ac:dyDescent="0.2">
      <c r="A308" s="775" t="s">
        <v>1065</v>
      </c>
      <c r="B308" s="697">
        <f>SUM(C308:D308)</f>
        <v>706</v>
      </c>
      <c r="C308" s="776">
        <f>C309+C318+C319+C323</f>
        <v>335</v>
      </c>
      <c r="D308" s="776">
        <f>D309+D318+D319+D323</f>
        <v>371</v>
      </c>
      <c r="E308" s="697">
        <f t="shared" ref="E308:E323" si="47">SUM(F308:G308)</f>
        <v>4089</v>
      </c>
      <c r="F308" s="776">
        <f>F309+F318+F319+F323</f>
        <v>1969</v>
      </c>
      <c r="G308" s="776">
        <f>G309+G318+G319+G323</f>
        <v>2120</v>
      </c>
      <c r="H308" s="697">
        <f t="shared" ref="H308:H323" si="48">SUM(I308:J308)</f>
        <v>83</v>
      </c>
      <c r="I308" s="776">
        <f>I309+I318+I319+I323</f>
        <v>45</v>
      </c>
      <c r="J308" s="776">
        <f>J309+J318+J319+J323</f>
        <v>38</v>
      </c>
    </row>
    <row r="309" spans="1:10" s="733" customFormat="1" ht="12.75" customHeight="1" x14ac:dyDescent="0.2">
      <c r="A309" s="777" t="s">
        <v>451</v>
      </c>
      <c r="B309" s="697">
        <f>SUM(C309:D309)</f>
        <v>582</v>
      </c>
      <c r="C309" s="778">
        <f>SUM(C310:C316)</f>
        <v>291</v>
      </c>
      <c r="D309" s="778">
        <f>SUM(D310:D316)</f>
        <v>291</v>
      </c>
      <c r="E309" s="697">
        <f t="shared" si="47"/>
        <v>3515</v>
      </c>
      <c r="F309" s="778">
        <f>SUM(F310:F316)</f>
        <v>1737</v>
      </c>
      <c r="G309" s="778">
        <f>SUM(G310:G316)</f>
        <v>1778</v>
      </c>
      <c r="H309" s="697">
        <f t="shared" si="48"/>
        <v>79</v>
      </c>
      <c r="I309" s="778">
        <f>SUM(I310:I316)</f>
        <v>42</v>
      </c>
      <c r="J309" s="778">
        <f>SUM(J310:J316)</f>
        <v>37</v>
      </c>
    </row>
    <row r="310" spans="1:10" s="756" customFormat="1" ht="12.75" customHeight="1" x14ac:dyDescent="0.2">
      <c r="A310" s="779" t="s">
        <v>1066</v>
      </c>
      <c r="B310" s="697">
        <f t="shared" ref="B310:B323" si="49">SUM(C310:D310)</f>
        <v>44</v>
      </c>
      <c r="C310" s="745">
        <v>28</v>
      </c>
      <c r="D310" s="745">
        <v>16</v>
      </c>
      <c r="E310" s="697">
        <f t="shared" si="47"/>
        <v>141</v>
      </c>
      <c r="F310" s="745">
        <v>87</v>
      </c>
      <c r="G310" s="745">
        <v>54</v>
      </c>
      <c r="H310" s="697">
        <f t="shared" si="48"/>
        <v>0</v>
      </c>
      <c r="I310" s="745">
        <v>0</v>
      </c>
      <c r="J310" s="745">
        <v>0</v>
      </c>
    </row>
    <row r="311" spans="1:10" s="733" customFormat="1" ht="12.75" customHeight="1" x14ac:dyDescent="0.2">
      <c r="A311" s="779" t="s">
        <v>1067</v>
      </c>
      <c r="B311" s="697">
        <f t="shared" si="49"/>
        <v>93</v>
      </c>
      <c r="C311" s="745">
        <v>36</v>
      </c>
      <c r="D311" s="745">
        <v>57</v>
      </c>
      <c r="E311" s="697">
        <f t="shared" si="47"/>
        <v>691</v>
      </c>
      <c r="F311" s="745">
        <v>233</v>
      </c>
      <c r="G311" s="745">
        <v>458</v>
      </c>
      <c r="H311" s="697">
        <f t="shared" si="48"/>
        <v>18</v>
      </c>
      <c r="I311" s="745">
        <v>6</v>
      </c>
      <c r="J311" s="745">
        <v>12</v>
      </c>
    </row>
    <row r="312" spans="1:10" s="733" customFormat="1" ht="12.75" customHeight="1" x14ac:dyDescent="0.2">
      <c r="A312" s="779" t="s">
        <v>1068</v>
      </c>
      <c r="B312" s="697">
        <f t="shared" si="49"/>
        <v>248</v>
      </c>
      <c r="C312" s="745">
        <v>97</v>
      </c>
      <c r="D312" s="745">
        <v>151</v>
      </c>
      <c r="E312" s="697">
        <f t="shared" si="47"/>
        <v>1482</v>
      </c>
      <c r="F312" s="745">
        <v>608</v>
      </c>
      <c r="G312" s="745">
        <v>874</v>
      </c>
      <c r="H312" s="697">
        <f t="shared" si="48"/>
        <v>37</v>
      </c>
      <c r="I312" s="745">
        <v>18</v>
      </c>
      <c r="J312" s="745">
        <v>19</v>
      </c>
    </row>
    <row r="313" spans="1:10" s="733" customFormat="1" ht="12.75" customHeight="1" x14ac:dyDescent="0.2">
      <c r="A313" s="779" t="s">
        <v>1069</v>
      </c>
      <c r="B313" s="697">
        <f t="shared" si="49"/>
        <v>78</v>
      </c>
      <c r="C313" s="745">
        <v>60</v>
      </c>
      <c r="D313" s="745">
        <v>18</v>
      </c>
      <c r="E313" s="697">
        <f t="shared" si="47"/>
        <v>437</v>
      </c>
      <c r="F313" s="745">
        <v>318</v>
      </c>
      <c r="G313" s="745">
        <v>119</v>
      </c>
      <c r="H313" s="697">
        <f t="shared" si="48"/>
        <v>11</v>
      </c>
      <c r="I313" s="745">
        <v>8</v>
      </c>
      <c r="J313" s="745">
        <v>3</v>
      </c>
    </row>
    <row r="314" spans="1:10" s="733" customFormat="1" ht="12.75" customHeight="1" x14ac:dyDescent="0.2">
      <c r="A314" s="779" t="s">
        <v>1070</v>
      </c>
      <c r="B314" s="697">
        <f t="shared" si="49"/>
        <v>28</v>
      </c>
      <c r="C314" s="745">
        <v>14</v>
      </c>
      <c r="D314" s="745">
        <v>14</v>
      </c>
      <c r="E314" s="697">
        <f t="shared" si="47"/>
        <v>157</v>
      </c>
      <c r="F314" s="745">
        <v>92</v>
      </c>
      <c r="G314" s="745">
        <v>65</v>
      </c>
      <c r="H314" s="697">
        <f t="shared" si="48"/>
        <v>3</v>
      </c>
      <c r="I314" s="745">
        <v>3</v>
      </c>
      <c r="J314" s="745">
        <v>0</v>
      </c>
    </row>
    <row r="315" spans="1:10" s="733" customFormat="1" ht="12.75" customHeight="1" x14ac:dyDescent="0.2">
      <c r="A315" s="779" t="s">
        <v>1071</v>
      </c>
      <c r="B315" s="697">
        <f t="shared" si="49"/>
        <v>23</v>
      </c>
      <c r="C315" s="745">
        <v>9</v>
      </c>
      <c r="D315" s="745">
        <v>14</v>
      </c>
      <c r="E315" s="697">
        <f t="shared" si="47"/>
        <v>204</v>
      </c>
      <c r="F315" s="745">
        <v>103</v>
      </c>
      <c r="G315" s="745">
        <v>101</v>
      </c>
      <c r="H315" s="697">
        <f t="shared" si="48"/>
        <v>8</v>
      </c>
      <c r="I315" s="745">
        <v>5</v>
      </c>
      <c r="J315" s="745">
        <v>3</v>
      </c>
    </row>
    <row r="316" spans="1:10" s="733" customFormat="1" ht="12.75" customHeight="1" x14ac:dyDescent="0.2">
      <c r="A316" s="779" t="s">
        <v>1072</v>
      </c>
      <c r="B316" s="697">
        <f t="shared" si="49"/>
        <v>68</v>
      </c>
      <c r="C316" s="745">
        <v>47</v>
      </c>
      <c r="D316" s="745">
        <v>21</v>
      </c>
      <c r="E316" s="697">
        <f t="shared" si="47"/>
        <v>403</v>
      </c>
      <c r="F316" s="745">
        <v>296</v>
      </c>
      <c r="G316" s="745">
        <v>107</v>
      </c>
      <c r="H316" s="697">
        <f t="shared" si="48"/>
        <v>2</v>
      </c>
      <c r="I316" s="745">
        <v>2</v>
      </c>
      <c r="J316" s="745">
        <v>0</v>
      </c>
    </row>
    <row r="317" spans="1:10" s="733" customFormat="1" ht="12.75" customHeight="1" x14ac:dyDescent="0.2">
      <c r="A317" s="729" t="s">
        <v>80</v>
      </c>
      <c r="B317" s="697">
        <f t="shared" si="49"/>
        <v>81</v>
      </c>
      <c r="C317" s="720">
        <f>C318</f>
        <v>26</v>
      </c>
      <c r="D317" s="720">
        <f>D318</f>
        <v>55</v>
      </c>
      <c r="E317" s="697">
        <f>SUM(F317:G317)</f>
        <v>312</v>
      </c>
      <c r="F317" s="720">
        <f>F318</f>
        <v>123</v>
      </c>
      <c r="G317" s="720">
        <f>G318</f>
        <v>189</v>
      </c>
      <c r="H317" s="697">
        <f>SUM(I317:J317)</f>
        <v>2</v>
      </c>
      <c r="I317" s="720">
        <f>I318</f>
        <v>1</v>
      </c>
      <c r="J317" s="720">
        <f>J318</f>
        <v>1</v>
      </c>
    </row>
    <row r="318" spans="1:10" s="733" customFormat="1" ht="12.75" customHeight="1" x14ac:dyDescent="0.2">
      <c r="A318" s="779" t="s">
        <v>1073</v>
      </c>
      <c r="B318" s="697">
        <f t="shared" si="49"/>
        <v>81</v>
      </c>
      <c r="C318" s="745">
        <v>26</v>
      </c>
      <c r="D318" s="745">
        <v>55</v>
      </c>
      <c r="E318" s="697">
        <f t="shared" si="47"/>
        <v>312</v>
      </c>
      <c r="F318" s="745">
        <v>123</v>
      </c>
      <c r="G318" s="745">
        <v>189</v>
      </c>
      <c r="H318" s="697">
        <f t="shared" si="48"/>
        <v>2</v>
      </c>
      <c r="I318" s="745">
        <v>1</v>
      </c>
      <c r="J318" s="745">
        <v>1</v>
      </c>
    </row>
    <row r="319" spans="1:10" s="733" customFormat="1" ht="12.75" customHeight="1" x14ac:dyDescent="0.2">
      <c r="A319" s="729" t="s">
        <v>83</v>
      </c>
      <c r="B319" s="697">
        <f t="shared" si="49"/>
        <v>23</v>
      </c>
      <c r="C319" s="720">
        <f>C320+C321</f>
        <v>9</v>
      </c>
      <c r="D319" s="720">
        <f>D320+D321</f>
        <v>14</v>
      </c>
      <c r="E319" s="697">
        <f t="shared" si="47"/>
        <v>178</v>
      </c>
      <c r="F319" s="720">
        <f>F320+F321</f>
        <v>77</v>
      </c>
      <c r="G319" s="720">
        <f>G320+G321</f>
        <v>101</v>
      </c>
      <c r="H319" s="697">
        <f t="shared" si="48"/>
        <v>2</v>
      </c>
      <c r="I319" s="720">
        <f>I320+I321</f>
        <v>2</v>
      </c>
      <c r="J319" s="720">
        <f>J320+J321</f>
        <v>0</v>
      </c>
    </row>
    <row r="320" spans="1:10" s="733" customFormat="1" ht="12.75" customHeight="1" x14ac:dyDescent="0.2">
      <c r="A320" s="771" t="s">
        <v>1074</v>
      </c>
      <c r="B320" s="697">
        <f t="shared" si="49"/>
        <v>23</v>
      </c>
      <c r="C320" s="745">
        <v>9</v>
      </c>
      <c r="D320" s="745">
        <v>14</v>
      </c>
      <c r="E320" s="697">
        <f t="shared" si="47"/>
        <v>129</v>
      </c>
      <c r="F320" s="745">
        <v>55</v>
      </c>
      <c r="G320" s="745">
        <v>74</v>
      </c>
      <c r="H320" s="697">
        <f t="shared" si="48"/>
        <v>1</v>
      </c>
      <c r="I320" s="745">
        <v>1</v>
      </c>
      <c r="J320" s="745">
        <v>0</v>
      </c>
    </row>
    <row r="321" spans="1:10" s="733" customFormat="1" ht="12.75" customHeight="1" x14ac:dyDescent="0.2">
      <c r="A321" s="771" t="s">
        <v>2142</v>
      </c>
      <c r="B321" s="697">
        <f t="shared" si="49"/>
        <v>0</v>
      </c>
      <c r="C321" s="745">
        <v>0</v>
      </c>
      <c r="D321" s="745">
        <v>0</v>
      </c>
      <c r="E321" s="697">
        <f t="shared" si="47"/>
        <v>49</v>
      </c>
      <c r="F321" s="745">
        <v>22</v>
      </c>
      <c r="G321" s="745">
        <v>27</v>
      </c>
      <c r="H321" s="697">
        <f t="shared" si="48"/>
        <v>1</v>
      </c>
      <c r="I321" s="745">
        <v>1</v>
      </c>
      <c r="J321" s="745">
        <v>0</v>
      </c>
    </row>
    <row r="322" spans="1:10" s="733" customFormat="1" ht="12.75" customHeight="1" x14ac:dyDescent="0.2">
      <c r="A322" s="729" t="s">
        <v>84</v>
      </c>
      <c r="B322" s="697">
        <f t="shared" si="49"/>
        <v>20</v>
      </c>
      <c r="C322" s="720">
        <f>C323</f>
        <v>9</v>
      </c>
      <c r="D322" s="720">
        <f>D323</f>
        <v>11</v>
      </c>
      <c r="E322" s="697">
        <f>SUM(F322:G322)</f>
        <v>84</v>
      </c>
      <c r="F322" s="720">
        <f>F323</f>
        <v>32</v>
      </c>
      <c r="G322" s="720">
        <f>G323</f>
        <v>52</v>
      </c>
      <c r="H322" s="697">
        <f>SUM(I322:J322)</f>
        <v>0</v>
      </c>
      <c r="I322" s="720">
        <f>I323</f>
        <v>0</v>
      </c>
      <c r="J322" s="720">
        <f>J323</f>
        <v>0</v>
      </c>
    </row>
    <row r="323" spans="1:10" s="756" customFormat="1" ht="12.75" customHeight="1" x14ac:dyDescent="0.2">
      <c r="A323" s="779" t="s">
        <v>1073</v>
      </c>
      <c r="B323" s="697">
        <f t="shared" si="49"/>
        <v>20</v>
      </c>
      <c r="C323" s="745">
        <v>9</v>
      </c>
      <c r="D323" s="745">
        <v>11</v>
      </c>
      <c r="E323" s="697">
        <f t="shared" si="47"/>
        <v>84</v>
      </c>
      <c r="F323" s="745">
        <v>32</v>
      </c>
      <c r="G323" s="745">
        <v>52</v>
      </c>
      <c r="H323" s="697">
        <f t="shared" si="48"/>
        <v>0</v>
      </c>
      <c r="I323" s="745">
        <v>0</v>
      </c>
      <c r="J323" s="745">
        <v>0</v>
      </c>
    </row>
    <row r="324" spans="1:10" s="733" customFormat="1" ht="12.75" customHeight="1" x14ac:dyDescent="0.2">
      <c r="A324" s="780"/>
      <c r="B324" s="712"/>
      <c r="C324" s="758"/>
      <c r="D324" s="758"/>
      <c r="E324" s="712"/>
      <c r="F324" s="758"/>
      <c r="G324" s="758"/>
      <c r="H324" s="712"/>
      <c r="I324" s="758"/>
      <c r="J324" s="758"/>
    </row>
    <row r="325" spans="1:10" s="733" customFormat="1" ht="12.75" customHeight="1" x14ac:dyDescent="0.2">
      <c r="A325" s="781" t="s">
        <v>1075</v>
      </c>
      <c r="B325" s="697">
        <f t="shared" ref="B325:B338" si="50">SUM(C325:D325)</f>
        <v>1305</v>
      </c>
      <c r="C325" s="776">
        <f>C326+C333+C338</f>
        <v>352</v>
      </c>
      <c r="D325" s="776">
        <f>D326+D333+D338</f>
        <v>953</v>
      </c>
      <c r="E325" s="697">
        <f t="shared" ref="E325:E338" si="51">SUM(F325:G325)</f>
        <v>9503</v>
      </c>
      <c r="F325" s="776">
        <f>F326+F333+F338</f>
        <v>2410</v>
      </c>
      <c r="G325" s="776">
        <f>G326+G333+G338</f>
        <v>7093</v>
      </c>
      <c r="H325" s="697">
        <f t="shared" ref="H325:H338" si="52">SUM(I325:J325)</f>
        <v>156</v>
      </c>
      <c r="I325" s="776">
        <f>I326+I333+I338</f>
        <v>45</v>
      </c>
      <c r="J325" s="776">
        <f>J326+J333+J338</f>
        <v>111</v>
      </c>
    </row>
    <row r="326" spans="1:10" s="733" customFormat="1" ht="12.75" customHeight="1" x14ac:dyDescent="0.2">
      <c r="A326" s="777" t="s">
        <v>451</v>
      </c>
      <c r="B326" s="697">
        <f t="shared" si="50"/>
        <v>1182</v>
      </c>
      <c r="C326" s="778">
        <f>SUM(C327:C332)</f>
        <v>321</v>
      </c>
      <c r="D326" s="778">
        <f>SUM(D327:D332)</f>
        <v>861</v>
      </c>
      <c r="E326" s="697">
        <f t="shared" si="51"/>
        <v>8346</v>
      </c>
      <c r="F326" s="778">
        <f>SUM(F327:F332)</f>
        <v>2194</v>
      </c>
      <c r="G326" s="778">
        <f>SUM(G327:G332)</f>
        <v>6152</v>
      </c>
      <c r="H326" s="697">
        <f t="shared" si="52"/>
        <v>144</v>
      </c>
      <c r="I326" s="778">
        <f>SUM(I327:I332)</f>
        <v>42</v>
      </c>
      <c r="J326" s="778">
        <f>SUM(J327:J332)</f>
        <v>102</v>
      </c>
    </row>
    <row r="327" spans="1:10" s="733" customFormat="1" ht="12.75" customHeight="1" x14ac:dyDescent="0.2">
      <c r="A327" s="779" t="s">
        <v>2143</v>
      </c>
      <c r="B327" s="697">
        <f t="shared" si="50"/>
        <v>1182</v>
      </c>
      <c r="C327" s="745">
        <v>321</v>
      </c>
      <c r="D327" s="745">
        <v>861</v>
      </c>
      <c r="E327" s="697">
        <f t="shared" si="51"/>
        <v>5469</v>
      </c>
      <c r="F327" s="745">
        <v>1407</v>
      </c>
      <c r="G327" s="745">
        <v>4062</v>
      </c>
      <c r="H327" s="697">
        <f t="shared" si="52"/>
        <v>0</v>
      </c>
      <c r="I327" s="745">
        <v>0</v>
      </c>
      <c r="J327" s="745">
        <v>0</v>
      </c>
    </row>
    <row r="328" spans="1:10" s="733" customFormat="1" ht="12.75" customHeight="1" x14ac:dyDescent="0.2">
      <c r="A328" s="779" t="s">
        <v>2144</v>
      </c>
      <c r="B328" s="697">
        <f t="shared" si="50"/>
        <v>0</v>
      </c>
      <c r="C328" s="745">
        <v>0</v>
      </c>
      <c r="D328" s="745">
        <v>0</v>
      </c>
      <c r="E328" s="697">
        <f t="shared" si="51"/>
        <v>276</v>
      </c>
      <c r="F328" s="745">
        <v>110</v>
      </c>
      <c r="G328" s="745">
        <v>166</v>
      </c>
      <c r="H328" s="697">
        <f t="shared" si="52"/>
        <v>15</v>
      </c>
      <c r="I328" s="745">
        <v>7</v>
      </c>
      <c r="J328" s="745">
        <v>8</v>
      </c>
    </row>
    <row r="329" spans="1:10" s="733" customFormat="1" ht="12.75" customHeight="1" x14ac:dyDescent="0.2">
      <c r="A329" s="779" t="s">
        <v>2145</v>
      </c>
      <c r="B329" s="697">
        <f t="shared" si="50"/>
        <v>0</v>
      </c>
      <c r="C329" s="745">
        <v>0</v>
      </c>
      <c r="D329" s="745">
        <v>0</v>
      </c>
      <c r="E329" s="697">
        <f t="shared" si="51"/>
        <v>1</v>
      </c>
      <c r="F329" s="745">
        <v>0</v>
      </c>
      <c r="G329" s="745">
        <v>1</v>
      </c>
      <c r="H329" s="697">
        <f t="shared" si="52"/>
        <v>0</v>
      </c>
      <c r="I329" s="745">
        <v>0</v>
      </c>
      <c r="J329" s="745">
        <v>0</v>
      </c>
    </row>
    <row r="330" spans="1:10" s="733" customFormat="1" ht="12.75" customHeight="1" x14ac:dyDescent="0.2">
      <c r="A330" s="779" t="s">
        <v>2146</v>
      </c>
      <c r="B330" s="697">
        <f t="shared" si="50"/>
        <v>0</v>
      </c>
      <c r="C330" s="745">
        <v>0</v>
      </c>
      <c r="D330" s="745">
        <v>0</v>
      </c>
      <c r="E330" s="697">
        <f t="shared" si="51"/>
        <v>417</v>
      </c>
      <c r="F330" s="745">
        <v>228</v>
      </c>
      <c r="G330" s="745">
        <v>189</v>
      </c>
      <c r="H330" s="697">
        <f t="shared" si="52"/>
        <v>27</v>
      </c>
      <c r="I330" s="745">
        <v>17</v>
      </c>
      <c r="J330" s="745">
        <v>10</v>
      </c>
    </row>
    <row r="331" spans="1:10" s="733" customFormat="1" ht="12.75" customHeight="1" x14ac:dyDescent="0.2">
      <c r="A331" s="779" t="s">
        <v>2147</v>
      </c>
      <c r="B331" s="697">
        <f t="shared" si="50"/>
        <v>0</v>
      </c>
      <c r="C331" s="745">
        <v>0</v>
      </c>
      <c r="D331" s="745">
        <v>0</v>
      </c>
      <c r="E331" s="697">
        <f t="shared" si="51"/>
        <v>631</v>
      </c>
      <c r="F331" s="745">
        <v>228</v>
      </c>
      <c r="G331" s="745">
        <v>403</v>
      </c>
      <c r="H331" s="697">
        <f t="shared" si="52"/>
        <v>25</v>
      </c>
      <c r="I331" s="745">
        <v>9</v>
      </c>
      <c r="J331" s="745">
        <v>16</v>
      </c>
    </row>
    <row r="332" spans="1:10" s="733" customFormat="1" ht="12.75" customHeight="1" x14ac:dyDescent="0.2">
      <c r="A332" s="779" t="s">
        <v>2148</v>
      </c>
      <c r="B332" s="697">
        <f t="shared" si="50"/>
        <v>0</v>
      </c>
      <c r="C332" s="745">
        <v>0</v>
      </c>
      <c r="D332" s="745">
        <v>0</v>
      </c>
      <c r="E332" s="697">
        <f t="shared" si="51"/>
        <v>1552</v>
      </c>
      <c r="F332" s="745">
        <v>221</v>
      </c>
      <c r="G332" s="745">
        <v>1331</v>
      </c>
      <c r="H332" s="697">
        <f t="shared" si="52"/>
        <v>77</v>
      </c>
      <c r="I332" s="745">
        <v>9</v>
      </c>
      <c r="J332" s="745">
        <v>68</v>
      </c>
    </row>
    <row r="333" spans="1:10" s="733" customFormat="1" ht="12.75" customHeight="1" x14ac:dyDescent="0.2">
      <c r="A333" s="729" t="s">
        <v>85</v>
      </c>
      <c r="B333" s="697">
        <f t="shared" si="50"/>
        <v>100</v>
      </c>
      <c r="C333" s="720">
        <f>SUM(C334:C336)</f>
        <v>24</v>
      </c>
      <c r="D333" s="720">
        <f>SUM(D334:D336)</f>
        <v>76</v>
      </c>
      <c r="E333" s="697">
        <f t="shared" si="51"/>
        <v>1060</v>
      </c>
      <c r="F333" s="720">
        <f>SUM(F334:F336)</f>
        <v>181</v>
      </c>
      <c r="G333" s="720">
        <f>SUM(G334:G336)</f>
        <v>879</v>
      </c>
      <c r="H333" s="697">
        <f t="shared" si="52"/>
        <v>12</v>
      </c>
      <c r="I333" s="720">
        <f>SUM(I334:I336)</f>
        <v>3</v>
      </c>
      <c r="J333" s="720">
        <f>SUM(J334:J336)</f>
        <v>9</v>
      </c>
    </row>
    <row r="334" spans="1:10" s="756" customFormat="1" ht="12.75" customHeight="1" x14ac:dyDescent="0.2">
      <c r="A334" s="779" t="s">
        <v>1076</v>
      </c>
      <c r="B334" s="697">
        <f t="shared" si="50"/>
        <v>100</v>
      </c>
      <c r="C334" s="745">
        <v>24</v>
      </c>
      <c r="D334" s="745">
        <v>76</v>
      </c>
      <c r="E334" s="697">
        <f t="shared" si="51"/>
        <v>539</v>
      </c>
      <c r="F334" s="745">
        <v>99</v>
      </c>
      <c r="G334" s="745">
        <v>440</v>
      </c>
      <c r="H334" s="697">
        <f t="shared" si="52"/>
        <v>0</v>
      </c>
      <c r="I334" s="745">
        <v>0</v>
      </c>
      <c r="J334" s="745">
        <v>0</v>
      </c>
    </row>
    <row r="335" spans="1:10" s="733" customFormat="1" ht="12.75" customHeight="1" x14ac:dyDescent="0.2">
      <c r="A335" s="779" t="s">
        <v>2145</v>
      </c>
      <c r="B335" s="697">
        <f t="shared" si="50"/>
        <v>0</v>
      </c>
      <c r="C335" s="745">
        <v>0</v>
      </c>
      <c r="D335" s="745">
        <v>0</v>
      </c>
      <c r="E335" s="697">
        <f t="shared" si="51"/>
        <v>195</v>
      </c>
      <c r="F335" s="745">
        <v>43</v>
      </c>
      <c r="G335" s="745">
        <v>152</v>
      </c>
      <c r="H335" s="697">
        <f t="shared" si="52"/>
        <v>2</v>
      </c>
      <c r="I335" s="745">
        <v>0</v>
      </c>
      <c r="J335" s="745">
        <v>2</v>
      </c>
    </row>
    <row r="336" spans="1:10" s="733" customFormat="1" ht="12.75" customHeight="1" x14ac:dyDescent="0.2">
      <c r="A336" s="779" t="s">
        <v>2148</v>
      </c>
      <c r="B336" s="697">
        <f t="shared" si="50"/>
        <v>0</v>
      </c>
      <c r="C336" s="745">
        <v>0</v>
      </c>
      <c r="D336" s="745">
        <v>0</v>
      </c>
      <c r="E336" s="697">
        <f t="shared" si="51"/>
        <v>326</v>
      </c>
      <c r="F336" s="745">
        <v>39</v>
      </c>
      <c r="G336" s="745">
        <v>287</v>
      </c>
      <c r="H336" s="697">
        <f t="shared" si="52"/>
        <v>10</v>
      </c>
      <c r="I336" s="745">
        <v>3</v>
      </c>
      <c r="J336" s="745">
        <v>7</v>
      </c>
    </row>
    <row r="337" spans="1:10" s="733" customFormat="1" ht="12.75" customHeight="1" x14ac:dyDescent="0.2">
      <c r="A337" s="782" t="s">
        <v>88</v>
      </c>
      <c r="B337" s="697">
        <f t="shared" si="50"/>
        <v>23</v>
      </c>
      <c r="C337" s="720">
        <f>C338</f>
        <v>7</v>
      </c>
      <c r="D337" s="720">
        <f>D338</f>
        <v>16</v>
      </c>
      <c r="E337" s="697">
        <f>SUM(F337:G337)</f>
        <v>97</v>
      </c>
      <c r="F337" s="720">
        <f>F338</f>
        <v>35</v>
      </c>
      <c r="G337" s="720">
        <f>G338</f>
        <v>62</v>
      </c>
      <c r="H337" s="697">
        <f>SUM(I337:J337)</f>
        <v>0</v>
      </c>
      <c r="I337" s="720">
        <f>I338</f>
        <v>0</v>
      </c>
      <c r="J337" s="720">
        <f>J338</f>
        <v>0</v>
      </c>
    </row>
    <row r="338" spans="1:10" s="733" customFormat="1" ht="12.75" customHeight="1" x14ac:dyDescent="0.2">
      <c r="A338" s="783" t="s">
        <v>1077</v>
      </c>
      <c r="B338" s="697">
        <f t="shared" si="50"/>
        <v>23</v>
      </c>
      <c r="C338" s="745">
        <v>7</v>
      </c>
      <c r="D338" s="745">
        <v>16</v>
      </c>
      <c r="E338" s="697">
        <f t="shared" si="51"/>
        <v>97</v>
      </c>
      <c r="F338" s="745">
        <v>35</v>
      </c>
      <c r="G338" s="745">
        <v>62</v>
      </c>
      <c r="H338" s="697">
        <f t="shared" si="52"/>
        <v>0</v>
      </c>
      <c r="I338" s="745">
        <v>0</v>
      </c>
      <c r="J338" s="745">
        <v>0</v>
      </c>
    </row>
    <row r="339" spans="1:10" s="733" customFormat="1" ht="12.75" customHeight="1" x14ac:dyDescent="0.2">
      <c r="A339" s="758"/>
      <c r="B339" s="712"/>
      <c r="C339" s="758"/>
      <c r="D339" s="758"/>
      <c r="E339" s="712"/>
      <c r="F339" s="758"/>
      <c r="G339" s="758"/>
      <c r="H339" s="712"/>
      <c r="I339" s="758"/>
      <c r="J339" s="758"/>
    </row>
    <row r="340" spans="1:10" s="733" customFormat="1" ht="12.75" customHeight="1" x14ac:dyDescent="0.2">
      <c r="A340" s="781" t="s">
        <v>1078</v>
      </c>
      <c r="B340" s="697">
        <f>SUM(C340:D340)</f>
        <v>1604</v>
      </c>
      <c r="C340" s="776">
        <f>C341+C347+C350+C354</f>
        <v>1028</v>
      </c>
      <c r="D340" s="776">
        <f>D341+D347+D350+D354</f>
        <v>576</v>
      </c>
      <c r="E340" s="697">
        <f>SUM(F340:G340)</f>
        <v>7518</v>
      </c>
      <c r="F340" s="776">
        <f>F341+F347+F350+F354</f>
        <v>4707</v>
      </c>
      <c r="G340" s="776">
        <f>G341+G347+G350+G354</f>
        <v>2811</v>
      </c>
      <c r="H340" s="697">
        <f>SUM(I340:J340)</f>
        <v>187</v>
      </c>
      <c r="I340" s="776">
        <f>I341+I347+I350+I354</f>
        <v>100</v>
      </c>
      <c r="J340" s="776">
        <f>J341+J347+J350+J354</f>
        <v>87</v>
      </c>
    </row>
    <row r="341" spans="1:10" s="733" customFormat="1" ht="12.75" customHeight="1" x14ac:dyDescent="0.2">
      <c r="A341" s="777" t="s">
        <v>451</v>
      </c>
      <c r="B341" s="697">
        <f>SUM(C341:D341)</f>
        <v>881</v>
      </c>
      <c r="C341" s="778">
        <f>SUM(C342:C346)</f>
        <v>590</v>
      </c>
      <c r="D341" s="778">
        <f>SUM(D342:D346)</f>
        <v>291</v>
      </c>
      <c r="E341" s="697">
        <f t="shared" ref="E341:E357" si="53">SUM(F341:G341)</f>
        <v>4052</v>
      </c>
      <c r="F341" s="778">
        <f>SUM(F342:F346)</f>
        <v>2628</v>
      </c>
      <c r="G341" s="778">
        <f>SUM(G342:G346)</f>
        <v>1424</v>
      </c>
      <c r="H341" s="697">
        <f t="shared" ref="H341:H357" si="54">SUM(I341:J341)</f>
        <v>101</v>
      </c>
      <c r="I341" s="778">
        <f>SUM(I342:I346)</f>
        <v>59</v>
      </c>
      <c r="J341" s="778">
        <f>SUM(J342:J346)</f>
        <v>42</v>
      </c>
    </row>
    <row r="342" spans="1:10" s="756" customFormat="1" ht="12.75" customHeight="1" x14ac:dyDescent="0.2">
      <c r="A342" s="779" t="s">
        <v>1079</v>
      </c>
      <c r="B342" s="697">
        <f t="shared" ref="B342:B357" si="55">SUM(C342:D342)</f>
        <v>777</v>
      </c>
      <c r="C342" s="745">
        <v>504</v>
      </c>
      <c r="D342" s="745">
        <v>273</v>
      </c>
      <c r="E342" s="697">
        <f t="shared" si="53"/>
        <v>3573</v>
      </c>
      <c r="F342" s="745">
        <v>2228</v>
      </c>
      <c r="G342" s="745">
        <v>1345</v>
      </c>
      <c r="H342" s="697">
        <f t="shared" si="54"/>
        <v>82</v>
      </c>
      <c r="I342" s="745">
        <v>42</v>
      </c>
      <c r="J342" s="745">
        <v>40</v>
      </c>
    </row>
    <row r="343" spans="1:10" s="733" customFormat="1" ht="12.75" customHeight="1" x14ac:dyDescent="0.2">
      <c r="A343" s="779" t="s">
        <v>1080</v>
      </c>
      <c r="B343" s="697">
        <f t="shared" si="55"/>
        <v>104</v>
      </c>
      <c r="C343" s="745">
        <v>86</v>
      </c>
      <c r="D343" s="745">
        <v>18</v>
      </c>
      <c r="E343" s="697">
        <f t="shared" si="53"/>
        <v>479</v>
      </c>
      <c r="F343" s="745">
        <v>400</v>
      </c>
      <c r="G343" s="745">
        <v>79</v>
      </c>
      <c r="H343" s="697">
        <f t="shared" si="54"/>
        <v>0</v>
      </c>
      <c r="I343" s="745">
        <v>0</v>
      </c>
      <c r="J343" s="745">
        <v>0</v>
      </c>
    </row>
    <row r="344" spans="1:10" s="733" customFormat="1" ht="12.75" customHeight="1" x14ac:dyDescent="0.2">
      <c r="A344" s="779" t="s">
        <v>2149</v>
      </c>
      <c r="B344" s="697">
        <f t="shared" si="55"/>
        <v>0</v>
      </c>
      <c r="C344" s="745">
        <v>0</v>
      </c>
      <c r="D344" s="745">
        <v>0</v>
      </c>
      <c r="E344" s="697">
        <f t="shared" si="53"/>
        <v>0</v>
      </c>
      <c r="F344" s="745">
        <v>0</v>
      </c>
      <c r="G344" s="745">
        <v>0</v>
      </c>
      <c r="H344" s="697">
        <f t="shared" si="54"/>
        <v>3</v>
      </c>
      <c r="I344" s="745">
        <v>2</v>
      </c>
      <c r="J344" s="745">
        <v>1</v>
      </c>
    </row>
    <row r="345" spans="1:10" s="733" customFormat="1" ht="12.75" customHeight="1" x14ac:dyDescent="0.2">
      <c r="A345" s="779" t="s">
        <v>2150</v>
      </c>
      <c r="B345" s="697">
        <f t="shared" si="55"/>
        <v>0</v>
      </c>
      <c r="C345" s="745">
        <v>0</v>
      </c>
      <c r="D345" s="745">
        <v>0</v>
      </c>
      <c r="E345" s="697">
        <f t="shared" si="53"/>
        <v>0</v>
      </c>
      <c r="F345" s="745">
        <v>0</v>
      </c>
      <c r="G345" s="745">
        <v>0</v>
      </c>
      <c r="H345" s="697">
        <f t="shared" si="54"/>
        <v>15</v>
      </c>
      <c r="I345" s="745">
        <v>14</v>
      </c>
      <c r="J345" s="745">
        <v>1</v>
      </c>
    </row>
    <row r="346" spans="1:10" s="733" customFormat="1" ht="12.75" customHeight="1" x14ac:dyDescent="0.2">
      <c r="A346" s="779" t="s">
        <v>2151</v>
      </c>
      <c r="B346" s="697">
        <f t="shared" si="55"/>
        <v>0</v>
      </c>
      <c r="C346" s="745">
        <v>0</v>
      </c>
      <c r="D346" s="745">
        <v>0</v>
      </c>
      <c r="E346" s="697">
        <f t="shared" si="53"/>
        <v>0</v>
      </c>
      <c r="F346" s="745">
        <v>0</v>
      </c>
      <c r="G346" s="745">
        <v>0</v>
      </c>
      <c r="H346" s="697">
        <f t="shared" si="54"/>
        <v>1</v>
      </c>
      <c r="I346" s="745">
        <v>1</v>
      </c>
      <c r="J346" s="745">
        <v>0</v>
      </c>
    </row>
    <row r="347" spans="1:10" s="733" customFormat="1" ht="12.75" customHeight="1" x14ac:dyDescent="0.2">
      <c r="A347" s="729" t="s">
        <v>80</v>
      </c>
      <c r="B347" s="697">
        <f t="shared" si="55"/>
        <v>288</v>
      </c>
      <c r="C347" s="720">
        <f>SUM(C348:C349)</f>
        <v>171</v>
      </c>
      <c r="D347" s="720">
        <f>SUM(D348:D349)</f>
        <v>117</v>
      </c>
      <c r="E347" s="697">
        <f t="shared" si="53"/>
        <v>1601</v>
      </c>
      <c r="F347" s="720">
        <f>SUM(F348:F349)</f>
        <v>950</v>
      </c>
      <c r="G347" s="720">
        <f>SUM(G348:G349)</f>
        <v>651</v>
      </c>
      <c r="H347" s="697">
        <f t="shared" si="54"/>
        <v>41</v>
      </c>
      <c r="I347" s="720">
        <f>SUM(I348:I349)</f>
        <v>22</v>
      </c>
      <c r="J347" s="720">
        <f>SUM(J348:J349)</f>
        <v>19</v>
      </c>
    </row>
    <row r="348" spans="1:10" s="756" customFormat="1" ht="12.75" customHeight="1" x14ac:dyDescent="0.2">
      <c r="A348" s="779" t="s">
        <v>1079</v>
      </c>
      <c r="B348" s="697">
        <f t="shared" si="55"/>
        <v>247</v>
      </c>
      <c r="C348" s="745">
        <v>146</v>
      </c>
      <c r="D348" s="745">
        <v>101</v>
      </c>
      <c r="E348" s="697">
        <f t="shared" si="53"/>
        <v>1331</v>
      </c>
      <c r="F348" s="745">
        <v>795</v>
      </c>
      <c r="G348" s="745">
        <v>536</v>
      </c>
      <c r="H348" s="697">
        <f t="shared" si="54"/>
        <v>41</v>
      </c>
      <c r="I348" s="745">
        <v>22</v>
      </c>
      <c r="J348" s="745">
        <v>19</v>
      </c>
    </row>
    <row r="349" spans="1:10" s="733" customFormat="1" ht="12.75" customHeight="1" x14ac:dyDescent="0.2">
      <c r="A349" s="779" t="s">
        <v>1080</v>
      </c>
      <c r="B349" s="697">
        <f t="shared" si="55"/>
        <v>41</v>
      </c>
      <c r="C349" s="745">
        <v>25</v>
      </c>
      <c r="D349" s="745">
        <v>16</v>
      </c>
      <c r="E349" s="697">
        <f>SUM(F349:G349)</f>
        <v>270</v>
      </c>
      <c r="F349" s="745">
        <v>155</v>
      </c>
      <c r="G349" s="745">
        <v>115</v>
      </c>
      <c r="H349" s="697">
        <f t="shared" si="54"/>
        <v>0</v>
      </c>
      <c r="I349" s="745">
        <v>0</v>
      </c>
      <c r="J349" s="745">
        <v>0</v>
      </c>
    </row>
    <row r="350" spans="1:10" s="733" customFormat="1" ht="12.75" customHeight="1" x14ac:dyDescent="0.2">
      <c r="A350" s="729" t="s">
        <v>81</v>
      </c>
      <c r="B350" s="697">
        <f t="shared" si="55"/>
        <v>290</v>
      </c>
      <c r="C350" s="720">
        <f>C351+C352+C353</f>
        <v>179</v>
      </c>
      <c r="D350" s="720">
        <f>D351+D352+D353</f>
        <v>111</v>
      </c>
      <c r="E350" s="697">
        <f t="shared" si="53"/>
        <v>1159</v>
      </c>
      <c r="F350" s="720">
        <f>F351+F352+F353</f>
        <v>711</v>
      </c>
      <c r="G350" s="720">
        <f>G351+G352+G353</f>
        <v>448</v>
      </c>
      <c r="H350" s="697">
        <f t="shared" si="54"/>
        <v>26</v>
      </c>
      <c r="I350" s="720">
        <f>I351+I352+I353</f>
        <v>9</v>
      </c>
      <c r="J350" s="720">
        <f>J351+J352+J353</f>
        <v>17</v>
      </c>
    </row>
    <row r="351" spans="1:10" s="756" customFormat="1" ht="12.75" customHeight="1" x14ac:dyDescent="0.2">
      <c r="A351" s="779" t="s">
        <v>1079</v>
      </c>
      <c r="B351" s="697">
        <f t="shared" si="55"/>
        <v>220</v>
      </c>
      <c r="C351" s="745">
        <v>137</v>
      </c>
      <c r="D351" s="745">
        <v>83</v>
      </c>
      <c r="E351" s="697">
        <f t="shared" si="53"/>
        <v>869</v>
      </c>
      <c r="F351" s="745">
        <v>530</v>
      </c>
      <c r="G351" s="745">
        <v>339</v>
      </c>
      <c r="H351" s="697">
        <f t="shared" si="54"/>
        <v>25</v>
      </c>
      <c r="I351" s="745">
        <v>8</v>
      </c>
      <c r="J351" s="745">
        <v>17</v>
      </c>
    </row>
    <row r="352" spans="1:10" s="733" customFormat="1" ht="12.75" customHeight="1" x14ac:dyDescent="0.2">
      <c r="A352" s="779" t="s">
        <v>2152</v>
      </c>
      <c r="B352" s="697">
        <f t="shared" si="55"/>
        <v>70</v>
      </c>
      <c r="C352" s="745">
        <v>42</v>
      </c>
      <c r="D352" s="745">
        <v>28</v>
      </c>
      <c r="E352" s="697">
        <f t="shared" si="53"/>
        <v>290</v>
      </c>
      <c r="F352" s="745">
        <v>181</v>
      </c>
      <c r="G352" s="745">
        <v>109</v>
      </c>
      <c r="H352" s="697">
        <f t="shared" si="54"/>
        <v>0</v>
      </c>
      <c r="I352" s="745">
        <v>0</v>
      </c>
      <c r="J352" s="745">
        <v>0</v>
      </c>
    </row>
    <row r="353" spans="1:10" s="733" customFormat="1" ht="12.75" customHeight="1" x14ac:dyDescent="0.2">
      <c r="A353" s="779" t="s">
        <v>2153</v>
      </c>
      <c r="B353" s="697">
        <f t="shared" si="55"/>
        <v>0</v>
      </c>
      <c r="C353" s="745">
        <v>0</v>
      </c>
      <c r="D353" s="745">
        <v>0</v>
      </c>
      <c r="E353" s="697">
        <f t="shared" si="53"/>
        <v>0</v>
      </c>
      <c r="F353" s="745">
        <v>0</v>
      </c>
      <c r="G353" s="745">
        <v>0</v>
      </c>
      <c r="H353" s="697">
        <f t="shared" si="54"/>
        <v>1</v>
      </c>
      <c r="I353" s="745">
        <v>1</v>
      </c>
      <c r="J353" s="745">
        <v>0</v>
      </c>
    </row>
    <row r="354" spans="1:10" s="733" customFormat="1" ht="12.75" customHeight="1" x14ac:dyDescent="0.2">
      <c r="A354" s="729" t="s">
        <v>83</v>
      </c>
      <c r="B354" s="697">
        <f t="shared" si="55"/>
        <v>145</v>
      </c>
      <c r="C354" s="720">
        <f>SUM(C355:C357)</f>
        <v>88</v>
      </c>
      <c r="D354" s="720">
        <f>SUM(D355:D357)</f>
        <v>57</v>
      </c>
      <c r="E354" s="697">
        <f t="shared" si="53"/>
        <v>706</v>
      </c>
      <c r="F354" s="720">
        <f>SUM(F355:F357)</f>
        <v>418</v>
      </c>
      <c r="G354" s="720">
        <f>SUM(G355:G357)</f>
        <v>288</v>
      </c>
      <c r="H354" s="697">
        <f t="shared" si="54"/>
        <v>19</v>
      </c>
      <c r="I354" s="720">
        <f>SUM(I355:I357)</f>
        <v>10</v>
      </c>
      <c r="J354" s="720">
        <f>SUM(J355:J357)</f>
        <v>9</v>
      </c>
    </row>
    <row r="355" spans="1:10" ht="12.75" customHeight="1" x14ac:dyDescent="0.2">
      <c r="A355" s="747" t="s">
        <v>2154</v>
      </c>
      <c r="B355" s="697">
        <f t="shared" si="55"/>
        <v>145</v>
      </c>
      <c r="C355" s="745">
        <v>88</v>
      </c>
      <c r="D355" s="745">
        <v>57</v>
      </c>
      <c r="E355" s="697">
        <f t="shared" si="53"/>
        <v>696</v>
      </c>
      <c r="F355" s="745">
        <v>413</v>
      </c>
      <c r="G355" s="745">
        <v>283</v>
      </c>
      <c r="H355" s="697">
        <f t="shared" si="54"/>
        <v>18</v>
      </c>
      <c r="I355" s="745">
        <v>10</v>
      </c>
      <c r="J355" s="745">
        <v>8</v>
      </c>
    </row>
    <row r="356" spans="1:10" s="733" customFormat="1" ht="12.75" customHeight="1" x14ac:dyDescent="0.2">
      <c r="A356" s="779" t="s">
        <v>1080</v>
      </c>
      <c r="B356" s="697">
        <f t="shared" si="55"/>
        <v>0</v>
      </c>
      <c r="C356" s="745">
        <v>0</v>
      </c>
      <c r="D356" s="745">
        <v>0</v>
      </c>
      <c r="E356" s="697">
        <f t="shared" si="53"/>
        <v>10</v>
      </c>
      <c r="F356" s="745">
        <v>5</v>
      </c>
      <c r="G356" s="745">
        <v>5</v>
      </c>
      <c r="H356" s="697">
        <f t="shared" si="54"/>
        <v>0</v>
      </c>
      <c r="I356" s="745">
        <v>0</v>
      </c>
      <c r="J356" s="745">
        <v>0</v>
      </c>
    </row>
    <row r="357" spans="1:10" s="733" customFormat="1" ht="12.75" customHeight="1" x14ac:dyDescent="0.2">
      <c r="A357" s="779" t="s">
        <v>2150</v>
      </c>
      <c r="B357" s="697">
        <f t="shared" si="55"/>
        <v>0</v>
      </c>
      <c r="C357" s="745">
        <v>0</v>
      </c>
      <c r="D357" s="745">
        <v>0</v>
      </c>
      <c r="E357" s="697">
        <f t="shared" si="53"/>
        <v>0</v>
      </c>
      <c r="F357" s="745">
        <v>0</v>
      </c>
      <c r="G357" s="745">
        <v>0</v>
      </c>
      <c r="H357" s="697">
        <f t="shared" si="54"/>
        <v>1</v>
      </c>
      <c r="I357" s="745">
        <v>0</v>
      </c>
      <c r="J357" s="745">
        <v>1</v>
      </c>
    </row>
    <row r="358" spans="1:10" s="733" customFormat="1" ht="12.75" customHeight="1" x14ac:dyDescent="0.2">
      <c r="A358" s="758"/>
      <c r="B358" s="712"/>
      <c r="C358" s="758"/>
      <c r="D358" s="758"/>
      <c r="E358" s="712"/>
      <c r="F358" s="758"/>
      <c r="G358" s="758"/>
      <c r="H358" s="712"/>
      <c r="I358" s="758"/>
      <c r="J358" s="758"/>
    </row>
    <row r="359" spans="1:10" s="733" customFormat="1" ht="12.75" customHeight="1" x14ac:dyDescent="0.2">
      <c r="A359" s="781" t="s">
        <v>1081</v>
      </c>
      <c r="B359" s="697">
        <f>SUM(C359:D359)</f>
        <v>461</v>
      </c>
      <c r="C359" s="776">
        <f>C361</f>
        <v>123</v>
      </c>
      <c r="D359" s="776">
        <f>D361</f>
        <v>338</v>
      </c>
      <c r="E359" s="697">
        <f>SUM(F359:G359)</f>
        <v>976</v>
      </c>
      <c r="F359" s="776">
        <f>F361</f>
        <v>241</v>
      </c>
      <c r="G359" s="776">
        <f>G361</f>
        <v>735</v>
      </c>
      <c r="H359" s="697">
        <f>SUM(I359:J359)</f>
        <v>0</v>
      </c>
      <c r="I359" s="776">
        <f>I361</f>
        <v>0</v>
      </c>
      <c r="J359" s="776">
        <f>J361</f>
        <v>0</v>
      </c>
    </row>
    <row r="360" spans="1:10" s="733" customFormat="1" ht="12.75" customHeight="1" x14ac:dyDescent="0.2">
      <c r="A360" s="784"/>
      <c r="B360" s="712"/>
      <c r="C360" s="785"/>
      <c r="D360" s="785"/>
      <c r="E360" s="712"/>
      <c r="F360" s="785"/>
      <c r="G360" s="785"/>
      <c r="H360" s="712"/>
      <c r="I360" s="785"/>
      <c r="J360" s="785"/>
    </row>
    <row r="361" spans="1:10" s="733" customFormat="1" ht="12.75" customHeight="1" x14ac:dyDescent="0.2">
      <c r="A361" s="779" t="s">
        <v>1082</v>
      </c>
      <c r="B361" s="697">
        <f>SUM(C361:D361)</f>
        <v>461</v>
      </c>
      <c r="C361" s="745">
        <v>123</v>
      </c>
      <c r="D361" s="745">
        <v>338</v>
      </c>
      <c r="E361" s="697">
        <f>SUM(F361:G361)</f>
        <v>976</v>
      </c>
      <c r="F361" s="745">
        <v>241</v>
      </c>
      <c r="G361" s="745">
        <v>735</v>
      </c>
      <c r="H361" s="697">
        <f>SUM(I361:J361)</f>
        <v>0</v>
      </c>
      <c r="I361" s="745">
        <v>0</v>
      </c>
      <c r="J361" s="745">
        <v>0</v>
      </c>
    </row>
    <row r="362" spans="1:10" s="733" customFormat="1" ht="12.75" customHeight="1" x14ac:dyDescent="0.2">
      <c r="A362" s="784"/>
      <c r="B362" s="712"/>
      <c r="C362" s="784"/>
      <c r="D362" s="784"/>
      <c r="E362" s="712"/>
      <c r="F362" s="784"/>
      <c r="G362" s="784"/>
      <c r="H362" s="712"/>
      <c r="I362" s="784"/>
      <c r="J362" s="784"/>
    </row>
    <row r="363" spans="1:10" s="733" customFormat="1" ht="12.75" customHeight="1" x14ac:dyDescent="0.2">
      <c r="A363" s="781" t="s">
        <v>2155</v>
      </c>
      <c r="B363" s="697">
        <f>SUM(C363:D363)</f>
        <v>174</v>
      </c>
      <c r="C363" s="776">
        <f>SUM(C365:C369)</f>
        <v>70</v>
      </c>
      <c r="D363" s="776">
        <f>SUM(D365:D369)</f>
        <v>104</v>
      </c>
      <c r="E363" s="697">
        <f>SUM(F363:G363)</f>
        <v>657</v>
      </c>
      <c r="F363" s="776">
        <f>SUM(F365:F369)</f>
        <v>292</v>
      </c>
      <c r="G363" s="776">
        <f>SUM(G365:G369)</f>
        <v>365</v>
      </c>
      <c r="H363" s="697">
        <f>SUM(I363:J363)</f>
        <v>0</v>
      </c>
      <c r="I363" s="776">
        <f>SUM(I365:I369)</f>
        <v>0</v>
      </c>
      <c r="J363" s="776">
        <f>SUM(J365:J369)</f>
        <v>0</v>
      </c>
    </row>
    <row r="364" spans="1:10" s="733" customFormat="1" ht="12.75" customHeight="1" x14ac:dyDescent="0.2">
      <c r="A364" s="786"/>
      <c r="B364" s="712"/>
      <c r="C364" s="785"/>
      <c r="D364" s="785"/>
      <c r="E364" s="712"/>
      <c r="F364" s="785"/>
      <c r="G364" s="785"/>
      <c r="H364" s="712"/>
      <c r="I364" s="785"/>
      <c r="J364" s="785"/>
    </row>
    <row r="365" spans="1:10" s="733" customFormat="1" ht="12.75" customHeight="1" x14ac:dyDescent="0.2">
      <c r="A365" s="779" t="s">
        <v>2156</v>
      </c>
      <c r="B365" s="697">
        <f>SUM(C365:D365)</f>
        <v>77</v>
      </c>
      <c r="C365" s="787">
        <v>20</v>
      </c>
      <c r="D365" s="787">
        <v>57</v>
      </c>
      <c r="E365" s="697">
        <f>SUM(F365:G365)</f>
        <v>283</v>
      </c>
      <c r="F365" s="745">
        <v>103</v>
      </c>
      <c r="G365" s="745">
        <v>180</v>
      </c>
      <c r="H365" s="697">
        <f>SUM(I365:J365)</f>
        <v>0</v>
      </c>
      <c r="I365" s="745">
        <v>0</v>
      </c>
      <c r="J365" s="745">
        <v>0</v>
      </c>
    </row>
    <row r="366" spans="1:10" ht="12.75" customHeight="1" x14ac:dyDescent="0.2">
      <c r="A366" s="771" t="s">
        <v>2157</v>
      </c>
      <c r="B366" s="697">
        <f>SUM(C366:D366)</f>
        <v>0</v>
      </c>
      <c r="C366" s="787">
        <v>0</v>
      </c>
      <c r="D366" s="787">
        <v>0</v>
      </c>
      <c r="E366" s="697">
        <f>SUM(F366:G366)</f>
        <v>1</v>
      </c>
      <c r="F366" s="745">
        <v>0</v>
      </c>
      <c r="G366" s="745">
        <v>1</v>
      </c>
      <c r="H366" s="697">
        <f>SUM(I366:J366)</f>
        <v>0</v>
      </c>
      <c r="I366" s="745">
        <v>0</v>
      </c>
      <c r="J366" s="745">
        <v>0</v>
      </c>
    </row>
    <row r="367" spans="1:10" ht="12.75" customHeight="1" x14ac:dyDescent="0.2">
      <c r="A367" s="779" t="s">
        <v>2158</v>
      </c>
      <c r="B367" s="697">
        <f>SUM(C367:D367)</f>
        <v>14</v>
      </c>
      <c r="C367" s="787">
        <v>5</v>
      </c>
      <c r="D367" s="787">
        <v>9</v>
      </c>
      <c r="E367" s="697">
        <f>SUM(F367:G367)</f>
        <v>50</v>
      </c>
      <c r="F367" s="745">
        <v>25</v>
      </c>
      <c r="G367" s="745">
        <v>25</v>
      </c>
      <c r="H367" s="697">
        <f>SUM(I367:J367)</f>
        <v>0</v>
      </c>
      <c r="I367" s="745">
        <v>0</v>
      </c>
      <c r="J367" s="745">
        <v>0</v>
      </c>
    </row>
    <row r="368" spans="1:10" ht="12.75" customHeight="1" x14ac:dyDescent="0.2">
      <c r="A368" s="771" t="s">
        <v>2159</v>
      </c>
      <c r="B368" s="697">
        <f>SUM(C368:D368)</f>
        <v>58</v>
      </c>
      <c r="C368" s="787">
        <v>36</v>
      </c>
      <c r="D368" s="787">
        <v>22</v>
      </c>
      <c r="E368" s="697">
        <f>SUM(F368:G368)</f>
        <v>266</v>
      </c>
      <c r="F368" s="745">
        <v>148</v>
      </c>
      <c r="G368" s="745">
        <v>118</v>
      </c>
      <c r="H368" s="697">
        <f>SUM(I368:J368)</f>
        <v>0</v>
      </c>
      <c r="I368" s="745">
        <v>0</v>
      </c>
      <c r="J368" s="745">
        <v>0</v>
      </c>
    </row>
    <row r="369" spans="1:10" ht="12.75" customHeight="1" x14ac:dyDescent="0.2">
      <c r="A369" s="779" t="s">
        <v>2160</v>
      </c>
      <c r="B369" s="697">
        <f>SUM(C369:D369)</f>
        <v>25</v>
      </c>
      <c r="C369" s="787">
        <v>9</v>
      </c>
      <c r="D369" s="787">
        <v>16</v>
      </c>
      <c r="E369" s="697">
        <f>SUM(F369:G369)</f>
        <v>57</v>
      </c>
      <c r="F369" s="745">
        <v>16</v>
      </c>
      <c r="G369" s="745">
        <v>41</v>
      </c>
      <c r="H369" s="697">
        <f>SUM(I369:J369)</f>
        <v>0</v>
      </c>
      <c r="I369" s="745">
        <v>0</v>
      </c>
      <c r="J369" s="745">
        <v>0</v>
      </c>
    </row>
    <row r="370" spans="1:10" ht="12.75" customHeight="1" x14ac:dyDescent="0.2">
      <c r="A370" s="788"/>
      <c r="B370" s="712"/>
      <c r="C370" s="788"/>
      <c r="D370" s="788"/>
      <c r="E370" s="712"/>
      <c r="F370" s="788"/>
      <c r="G370" s="788"/>
      <c r="H370" s="712"/>
      <c r="I370" s="788"/>
      <c r="J370" s="788"/>
    </row>
    <row r="371" spans="1:10" s="733" customFormat="1" ht="12.75" customHeight="1" x14ac:dyDescent="0.2">
      <c r="A371" s="789" t="s">
        <v>1083</v>
      </c>
      <c r="B371" s="697">
        <f>SUM(C371:D371)</f>
        <v>487</v>
      </c>
      <c r="C371" s="697">
        <f>SUM(C373:C379)</f>
        <v>141</v>
      </c>
      <c r="D371" s="697">
        <f>SUM(D373:D379)</f>
        <v>346</v>
      </c>
      <c r="E371" s="697">
        <f t="shared" ref="E371:E382" si="56">SUM(F371:G371)</f>
        <v>1821</v>
      </c>
      <c r="F371" s="697">
        <f>SUM(F373:F379)</f>
        <v>556</v>
      </c>
      <c r="G371" s="697">
        <f>SUM(G373:G379)</f>
        <v>1265</v>
      </c>
      <c r="H371" s="697">
        <f t="shared" ref="H371:H382" si="57">SUM(I371:J371)</f>
        <v>0</v>
      </c>
      <c r="I371" s="697">
        <f>SUM(I373:I379)</f>
        <v>0</v>
      </c>
      <c r="J371" s="697">
        <f>SUM(J373:J379)</f>
        <v>0</v>
      </c>
    </row>
    <row r="372" spans="1:10" ht="12.75" customHeight="1" x14ac:dyDescent="0.2">
      <c r="A372" s="788"/>
      <c r="B372" s="712"/>
      <c r="C372" s="744"/>
      <c r="D372" s="744"/>
      <c r="E372" s="712"/>
      <c r="F372" s="744"/>
      <c r="G372" s="744"/>
      <c r="H372" s="712"/>
      <c r="I372" s="744"/>
      <c r="J372" s="744"/>
    </row>
    <row r="373" spans="1:10" s="733" customFormat="1" ht="12.75" customHeight="1" x14ac:dyDescent="0.2">
      <c r="A373" s="790" t="s">
        <v>1087</v>
      </c>
      <c r="B373" s="697">
        <f>SUM(C373:D373)</f>
        <v>8</v>
      </c>
      <c r="C373" s="791">
        <v>2</v>
      </c>
      <c r="D373" s="791">
        <v>6</v>
      </c>
      <c r="E373" s="697">
        <f t="shared" si="56"/>
        <v>68</v>
      </c>
      <c r="F373" s="745">
        <v>20</v>
      </c>
      <c r="G373" s="745">
        <v>48</v>
      </c>
      <c r="H373" s="697">
        <f t="shared" si="57"/>
        <v>0</v>
      </c>
      <c r="I373" s="745">
        <v>0</v>
      </c>
      <c r="J373" s="745">
        <v>0</v>
      </c>
    </row>
    <row r="374" spans="1:10" s="733" customFormat="1" ht="12.75" customHeight="1" x14ac:dyDescent="0.2">
      <c r="A374" s="771" t="s">
        <v>1084</v>
      </c>
      <c r="B374" s="697">
        <f>SUM(C374:D374)</f>
        <v>127</v>
      </c>
      <c r="C374" s="745">
        <v>33</v>
      </c>
      <c r="D374" s="745">
        <v>94</v>
      </c>
      <c r="E374" s="697">
        <f t="shared" si="56"/>
        <v>538</v>
      </c>
      <c r="F374" s="745">
        <v>189</v>
      </c>
      <c r="G374" s="745">
        <v>349</v>
      </c>
      <c r="H374" s="697">
        <f t="shared" si="57"/>
        <v>0</v>
      </c>
      <c r="I374" s="745">
        <v>0</v>
      </c>
      <c r="J374" s="745">
        <v>0</v>
      </c>
    </row>
    <row r="375" spans="1:10" ht="12" customHeight="1" x14ac:dyDescent="0.2">
      <c r="A375" s="790" t="s">
        <v>1088</v>
      </c>
      <c r="B375" s="697">
        <f>SUM(C375:D375)</f>
        <v>61</v>
      </c>
      <c r="C375" s="791">
        <v>22</v>
      </c>
      <c r="D375" s="791">
        <v>39</v>
      </c>
      <c r="E375" s="697">
        <f t="shared" si="56"/>
        <v>152</v>
      </c>
      <c r="F375" s="745">
        <v>47</v>
      </c>
      <c r="G375" s="745">
        <v>105</v>
      </c>
      <c r="H375" s="697">
        <f t="shared" si="57"/>
        <v>0</v>
      </c>
      <c r="I375" s="745">
        <v>0</v>
      </c>
      <c r="J375" s="745">
        <v>0</v>
      </c>
    </row>
    <row r="376" spans="1:10" ht="12" customHeight="1" x14ac:dyDescent="0.2">
      <c r="A376" s="771" t="s">
        <v>1089</v>
      </c>
      <c r="B376" s="697">
        <f>SUM(C376:D376)</f>
        <v>21</v>
      </c>
      <c r="C376" s="745">
        <v>7</v>
      </c>
      <c r="D376" s="745">
        <v>14</v>
      </c>
      <c r="E376" s="697">
        <f t="shared" si="56"/>
        <v>84</v>
      </c>
      <c r="F376" s="745">
        <v>34</v>
      </c>
      <c r="G376" s="745">
        <v>50</v>
      </c>
      <c r="H376" s="697">
        <f t="shared" si="57"/>
        <v>0</v>
      </c>
      <c r="I376" s="745">
        <v>0</v>
      </c>
      <c r="J376" s="745">
        <v>0</v>
      </c>
    </row>
    <row r="377" spans="1:10" ht="12" customHeight="1" x14ac:dyDescent="0.2">
      <c r="A377" s="771" t="s">
        <v>1085</v>
      </c>
      <c r="B377" s="697">
        <f t="shared" ref="B377:B385" si="58">SUM(C377:D377)</f>
        <v>220</v>
      </c>
      <c r="C377" s="745">
        <v>62</v>
      </c>
      <c r="D377" s="745">
        <v>158</v>
      </c>
      <c r="E377" s="697">
        <f t="shared" si="56"/>
        <v>849</v>
      </c>
      <c r="F377" s="745">
        <v>233</v>
      </c>
      <c r="G377" s="745">
        <v>616</v>
      </c>
      <c r="H377" s="697">
        <f t="shared" si="57"/>
        <v>0</v>
      </c>
      <c r="I377" s="745">
        <v>0</v>
      </c>
      <c r="J377" s="745">
        <v>0</v>
      </c>
    </row>
    <row r="378" spans="1:10" ht="12" customHeight="1" x14ac:dyDescent="0.2">
      <c r="A378" s="771" t="s">
        <v>1090</v>
      </c>
      <c r="B378" s="697">
        <f t="shared" si="58"/>
        <v>29</v>
      </c>
      <c r="C378" s="745">
        <v>11</v>
      </c>
      <c r="D378" s="745">
        <v>18</v>
      </c>
      <c r="E378" s="697">
        <f t="shared" si="56"/>
        <v>61</v>
      </c>
      <c r="F378" s="745">
        <v>20</v>
      </c>
      <c r="G378" s="745">
        <v>41</v>
      </c>
      <c r="H378" s="697">
        <f t="shared" si="57"/>
        <v>0</v>
      </c>
      <c r="I378" s="745">
        <v>0</v>
      </c>
      <c r="J378" s="745">
        <v>0</v>
      </c>
    </row>
    <row r="379" spans="1:10" ht="12" customHeight="1" x14ac:dyDescent="0.2">
      <c r="A379" s="771" t="s">
        <v>1086</v>
      </c>
      <c r="B379" s="697">
        <f t="shared" si="58"/>
        <v>21</v>
      </c>
      <c r="C379" s="745">
        <v>4</v>
      </c>
      <c r="D379" s="745">
        <v>17</v>
      </c>
      <c r="E379" s="697">
        <f t="shared" si="56"/>
        <v>69</v>
      </c>
      <c r="F379" s="745">
        <v>13</v>
      </c>
      <c r="G379" s="745">
        <v>56</v>
      </c>
      <c r="H379" s="697">
        <f t="shared" si="57"/>
        <v>0</v>
      </c>
      <c r="I379" s="745">
        <v>0</v>
      </c>
      <c r="J379" s="745">
        <v>0</v>
      </c>
    </row>
    <row r="380" spans="1:10" ht="12.75" customHeight="1" x14ac:dyDescent="0.2">
      <c r="A380" s="780"/>
      <c r="B380" s="712"/>
      <c r="C380" s="758"/>
      <c r="D380" s="758"/>
      <c r="E380" s="712"/>
      <c r="F380" s="758"/>
      <c r="G380" s="758"/>
      <c r="H380" s="712"/>
      <c r="I380" s="758"/>
      <c r="J380" s="758"/>
    </row>
    <row r="381" spans="1:10" ht="12.75" customHeight="1" x14ac:dyDescent="0.2">
      <c r="A381" s="789" t="s">
        <v>1091</v>
      </c>
      <c r="B381" s="697">
        <f t="shared" si="58"/>
        <v>6</v>
      </c>
      <c r="C381" s="697">
        <f>C382</f>
        <v>2</v>
      </c>
      <c r="D381" s="697">
        <f>D382</f>
        <v>4</v>
      </c>
      <c r="E381" s="697">
        <f t="shared" si="56"/>
        <v>33</v>
      </c>
      <c r="F381" s="697">
        <f>F382</f>
        <v>12</v>
      </c>
      <c r="G381" s="697">
        <f>G382</f>
        <v>21</v>
      </c>
      <c r="H381" s="697">
        <f t="shared" si="57"/>
        <v>0</v>
      </c>
      <c r="I381" s="697">
        <f>I382</f>
        <v>0</v>
      </c>
      <c r="J381" s="697">
        <f>J382</f>
        <v>0</v>
      </c>
    </row>
    <row r="382" spans="1:10" ht="12.75" customHeight="1" x14ac:dyDescent="0.2">
      <c r="A382" s="731" t="s">
        <v>1092</v>
      </c>
      <c r="B382" s="697">
        <f t="shared" si="58"/>
        <v>6</v>
      </c>
      <c r="C382" s="745">
        <v>2</v>
      </c>
      <c r="D382" s="745">
        <v>4</v>
      </c>
      <c r="E382" s="697">
        <f t="shared" si="56"/>
        <v>33</v>
      </c>
      <c r="F382" s="745">
        <v>12</v>
      </c>
      <c r="G382" s="745">
        <v>21</v>
      </c>
      <c r="H382" s="697">
        <f t="shared" si="57"/>
        <v>0</v>
      </c>
      <c r="I382" s="745">
        <v>0</v>
      </c>
      <c r="J382" s="745">
        <v>0</v>
      </c>
    </row>
    <row r="383" spans="1:10" ht="12.75" customHeight="1" x14ac:dyDescent="0.2">
      <c r="A383" s="759"/>
      <c r="B383" s="712"/>
      <c r="C383" s="758"/>
      <c r="D383" s="758"/>
      <c r="E383" s="712"/>
      <c r="F383" s="758"/>
      <c r="G383" s="758"/>
      <c r="H383" s="712"/>
      <c r="I383" s="758"/>
      <c r="J383" s="758"/>
    </row>
    <row r="384" spans="1:10" ht="12.75" customHeight="1" x14ac:dyDescent="0.2">
      <c r="A384" s="789" t="s">
        <v>2161</v>
      </c>
      <c r="B384" s="697">
        <f t="shared" si="58"/>
        <v>0</v>
      </c>
      <c r="C384" s="697">
        <f>C385</f>
        <v>0</v>
      </c>
      <c r="D384" s="697">
        <f>D385</f>
        <v>0</v>
      </c>
      <c r="E384" s="697">
        <f>SUM(F384:G384)</f>
        <v>27</v>
      </c>
      <c r="F384" s="697">
        <f>F385</f>
        <v>17</v>
      </c>
      <c r="G384" s="697">
        <f>G385</f>
        <v>10</v>
      </c>
      <c r="H384" s="697">
        <f>SUM(I384:J384)</f>
        <v>0</v>
      </c>
      <c r="I384" s="697">
        <f>I385</f>
        <v>0</v>
      </c>
      <c r="J384" s="697">
        <f>J385</f>
        <v>0</v>
      </c>
    </row>
    <row r="385" spans="1:10" ht="12.75" customHeight="1" x14ac:dyDescent="0.2">
      <c r="A385" s="771" t="s">
        <v>2162</v>
      </c>
      <c r="B385" s="697">
        <f t="shared" si="58"/>
        <v>0</v>
      </c>
      <c r="C385" s="745">
        <v>0</v>
      </c>
      <c r="D385" s="745">
        <v>0</v>
      </c>
      <c r="E385" s="697">
        <f>SUM(F385:G385)</f>
        <v>27</v>
      </c>
      <c r="F385" s="745">
        <v>17</v>
      </c>
      <c r="G385" s="745">
        <v>10</v>
      </c>
      <c r="H385" s="697">
        <f>SUM(I385:J385)</f>
        <v>0</v>
      </c>
      <c r="I385" s="745">
        <v>0</v>
      </c>
      <c r="J385" s="745">
        <v>0</v>
      </c>
    </row>
    <row r="386" spans="1:10" ht="12.75" customHeight="1" x14ac:dyDescent="0.2">
      <c r="A386" s="788"/>
      <c r="B386" s="712"/>
      <c r="C386" s="758"/>
      <c r="D386" s="758"/>
      <c r="E386" s="712"/>
      <c r="F386" s="758"/>
      <c r="G386" s="758"/>
      <c r="H386" s="712"/>
      <c r="I386" s="758"/>
      <c r="J386" s="758"/>
    </row>
    <row r="387" spans="1:10" ht="12.75" customHeight="1" x14ac:dyDescent="0.2">
      <c r="A387" s="792" t="s">
        <v>2163</v>
      </c>
      <c r="B387" s="697">
        <f>SUM(C387:D387)</f>
        <v>51</v>
      </c>
      <c r="C387" s="776">
        <f>C388</f>
        <v>21</v>
      </c>
      <c r="D387" s="776">
        <f>D388</f>
        <v>30</v>
      </c>
      <c r="E387" s="697">
        <f>SUM(F387:G387)</f>
        <v>274</v>
      </c>
      <c r="F387" s="776">
        <f>F388</f>
        <v>94</v>
      </c>
      <c r="G387" s="776">
        <f>G388</f>
        <v>180</v>
      </c>
      <c r="H387" s="697">
        <f>SUM(I387:J387)</f>
        <v>2</v>
      </c>
      <c r="I387" s="776">
        <f>I388</f>
        <v>1</v>
      </c>
      <c r="J387" s="776">
        <f>J388</f>
        <v>1</v>
      </c>
    </row>
    <row r="388" spans="1:10" ht="12.75" customHeight="1" x14ac:dyDescent="0.2">
      <c r="A388" s="771" t="s">
        <v>2164</v>
      </c>
      <c r="B388" s="697">
        <f>SUM(C388:D388)</f>
        <v>51</v>
      </c>
      <c r="C388" s="745">
        <v>21</v>
      </c>
      <c r="D388" s="745">
        <v>30</v>
      </c>
      <c r="E388" s="697">
        <f>SUM(F388:G388)</f>
        <v>274</v>
      </c>
      <c r="F388" s="745">
        <v>94</v>
      </c>
      <c r="G388" s="745">
        <v>180</v>
      </c>
      <c r="H388" s="697">
        <f>SUM(I388:J388)</f>
        <v>2</v>
      </c>
      <c r="I388" s="745">
        <v>1</v>
      </c>
      <c r="J388" s="745">
        <v>1</v>
      </c>
    </row>
    <row r="389" spans="1:10" s="733" customFormat="1" ht="12.75" customHeight="1" x14ac:dyDescent="0.2">
      <c r="A389" s="780"/>
      <c r="B389" s="697"/>
      <c r="C389" s="758"/>
      <c r="D389" s="758"/>
      <c r="E389" s="697"/>
      <c r="F389" s="758"/>
      <c r="G389" s="758"/>
      <c r="H389" s="697"/>
      <c r="I389" s="758"/>
      <c r="J389" s="758"/>
    </row>
    <row r="390" spans="1:10" s="733" customFormat="1" ht="12.75" customHeight="1" x14ac:dyDescent="0.2">
      <c r="A390" s="792" t="s">
        <v>2165</v>
      </c>
      <c r="B390" s="697">
        <f>SUM(C390:D390)</f>
        <v>8</v>
      </c>
      <c r="C390" s="776">
        <f>C391</f>
        <v>5</v>
      </c>
      <c r="D390" s="776">
        <f>D391</f>
        <v>3</v>
      </c>
      <c r="E390" s="697">
        <f>SUM(F390:G390)</f>
        <v>38</v>
      </c>
      <c r="F390" s="776">
        <f>F391</f>
        <v>18</v>
      </c>
      <c r="G390" s="776">
        <f>G391</f>
        <v>20</v>
      </c>
      <c r="H390" s="697">
        <f t="shared" ref="H390:H430" si="59">SUM(I390:J390)</f>
        <v>0</v>
      </c>
      <c r="I390" s="776">
        <f>I391</f>
        <v>0</v>
      </c>
      <c r="J390" s="776">
        <f>J391</f>
        <v>0</v>
      </c>
    </row>
    <row r="391" spans="1:10" ht="12.75" customHeight="1" x14ac:dyDescent="0.2">
      <c r="A391" s="771" t="s">
        <v>2166</v>
      </c>
      <c r="B391" s="697">
        <f t="shared" ref="B391:B439" si="60">SUM(C391:D391)</f>
        <v>8</v>
      </c>
      <c r="C391" s="745">
        <v>5</v>
      </c>
      <c r="D391" s="745">
        <v>3</v>
      </c>
      <c r="E391" s="697">
        <f t="shared" ref="E391:E430" si="61">SUM(F391:G391)</f>
        <v>38</v>
      </c>
      <c r="F391" s="745">
        <v>18</v>
      </c>
      <c r="G391" s="745">
        <v>20</v>
      </c>
      <c r="H391" s="697">
        <f t="shared" si="59"/>
        <v>0</v>
      </c>
      <c r="I391" s="745">
        <v>0</v>
      </c>
      <c r="J391" s="745">
        <v>0</v>
      </c>
    </row>
    <row r="392" spans="1:10" ht="12.75" customHeight="1" x14ac:dyDescent="0.2">
      <c r="A392" s="793"/>
      <c r="B392" s="697"/>
      <c r="C392" s="794"/>
      <c r="D392" s="794"/>
      <c r="E392" s="697"/>
      <c r="F392" s="758"/>
      <c r="G392" s="758"/>
      <c r="H392" s="697"/>
      <c r="I392" s="758"/>
      <c r="J392" s="758"/>
    </row>
    <row r="393" spans="1:10" ht="12.75" customHeight="1" x14ac:dyDescent="0.2">
      <c r="A393" s="792" t="s">
        <v>2167</v>
      </c>
      <c r="B393" s="697">
        <f t="shared" si="60"/>
        <v>11</v>
      </c>
      <c r="C393" s="776">
        <f>C394</f>
        <v>5</v>
      </c>
      <c r="D393" s="776">
        <f>D394</f>
        <v>6</v>
      </c>
      <c r="E393" s="697">
        <f t="shared" si="61"/>
        <v>60</v>
      </c>
      <c r="F393" s="776">
        <f>F394</f>
        <v>29</v>
      </c>
      <c r="G393" s="776">
        <f>G394</f>
        <v>31</v>
      </c>
      <c r="H393" s="697">
        <f t="shared" si="59"/>
        <v>2</v>
      </c>
      <c r="I393" s="776">
        <f>I394</f>
        <v>2</v>
      </c>
      <c r="J393" s="776">
        <f>J394</f>
        <v>0</v>
      </c>
    </row>
    <row r="394" spans="1:10" ht="12.75" customHeight="1" x14ac:dyDescent="0.2">
      <c r="A394" s="790" t="s">
        <v>2168</v>
      </c>
      <c r="B394" s="697">
        <f t="shared" si="60"/>
        <v>11</v>
      </c>
      <c r="C394" s="791">
        <v>5</v>
      </c>
      <c r="D394" s="791">
        <v>6</v>
      </c>
      <c r="E394" s="697">
        <f t="shared" si="61"/>
        <v>60</v>
      </c>
      <c r="F394" s="745">
        <v>29</v>
      </c>
      <c r="G394" s="745">
        <v>31</v>
      </c>
      <c r="H394" s="697">
        <f t="shared" si="59"/>
        <v>2</v>
      </c>
      <c r="I394" s="745">
        <v>2</v>
      </c>
      <c r="J394" s="745">
        <v>0</v>
      </c>
    </row>
    <row r="395" spans="1:10" ht="12.75" customHeight="1" x14ac:dyDescent="0.2">
      <c r="A395" s="788"/>
      <c r="B395" s="712"/>
      <c r="C395" s="758"/>
      <c r="D395" s="758"/>
      <c r="E395" s="712"/>
      <c r="F395" s="758"/>
      <c r="G395" s="758"/>
      <c r="H395" s="712"/>
      <c r="I395" s="758"/>
      <c r="J395" s="758"/>
    </row>
    <row r="396" spans="1:10" ht="12.75" customHeight="1" x14ac:dyDescent="0.2">
      <c r="A396" s="792" t="s">
        <v>2169</v>
      </c>
      <c r="B396" s="697">
        <f t="shared" si="60"/>
        <v>37</v>
      </c>
      <c r="C396" s="776">
        <f>C397</f>
        <v>19</v>
      </c>
      <c r="D396" s="776">
        <f>D397</f>
        <v>18</v>
      </c>
      <c r="E396" s="697">
        <f t="shared" si="61"/>
        <v>149</v>
      </c>
      <c r="F396" s="776">
        <f>F397</f>
        <v>85</v>
      </c>
      <c r="G396" s="776">
        <f>G397</f>
        <v>64</v>
      </c>
      <c r="H396" s="697">
        <f t="shared" si="59"/>
        <v>0</v>
      </c>
      <c r="I396" s="776">
        <f>I397</f>
        <v>0</v>
      </c>
      <c r="J396" s="776">
        <f>J397</f>
        <v>0</v>
      </c>
    </row>
    <row r="397" spans="1:10" ht="12.75" customHeight="1" x14ac:dyDescent="0.2">
      <c r="A397" s="771" t="s">
        <v>2170</v>
      </c>
      <c r="B397" s="697">
        <f t="shared" si="60"/>
        <v>37</v>
      </c>
      <c r="C397" s="745">
        <v>19</v>
      </c>
      <c r="D397" s="745">
        <v>18</v>
      </c>
      <c r="E397" s="697">
        <f t="shared" si="61"/>
        <v>149</v>
      </c>
      <c r="F397" s="745">
        <v>85</v>
      </c>
      <c r="G397" s="745">
        <v>64</v>
      </c>
      <c r="H397" s="697">
        <f t="shared" si="59"/>
        <v>0</v>
      </c>
      <c r="I397" s="745">
        <v>0</v>
      </c>
      <c r="J397" s="745">
        <v>0</v>
      </c>
    </row>
    <row r="398" spans="1:10" ht="12.75" customHeight="1" x14ac:dyDescent="0.2">
      <c r="A398" s="784"/>
      <c r="B398" s="712"/>
      <c r="C398" s="744"/>
      <c r="D398" s="744"/>
      <c r="E398" s="712"/>
      <c r="F398" s="744"/>
      <c r="G398" s="744"/>
      <c r="H398" s="712"/>
      <c r="I398" s="744"/>
      <c r="J398" s="744"/>
    </row>
    <row r="399" spans="1:10" ht="12.75" customHeight="1" x14ac:dyDescent="0.2">
      <c r="A399" s="792" t="s">
        <v>2171</v>
      </c>
      <c r="B399" s="697">
        <f t="shared" si="60"/>
        <v>97</v>
      </c>
      <c r="C399" s="776">
        <f>C400+C401</f>
        <v>32</v>
      </c>
      <c r="D399" s="776">
        <f>D400+D401</f>
        <v>65</v>
      </c>
      <c r="E399" s="697">
        <f t="shared" si="61"/>
        <v>968</v>
      </c>
      <c r="F399" s="776">
        <f>F400+F401</f>
        <v>261</v>
      </c>
      <c r="G399" s="776">
        <f>G400+G401</f>
        <v>707</v>
      </c>
      <c r="H399" s="697">
        <f t="shared" si="59"/>
        <v>15</v>
      </c>
      <c r="I399" s="776">
        <f>I400+I401</f>
        <v>1</v>
      </c>
      <c r="J399" s="776">
        <f>J400+J401</f>
        <v>14</v>
      </c>
    </row>
    <row r="400" spans="1:10" ht="12.75" customHeight="1" x14ac:dyDescent="0.2">
      <c r="A400" s="771" t="s">
        <v>2172</v>
      </c>
      <c r="B400" s="697">
        <f t="shared" si="60"/>
        <v>96</v>
      </c>
      <c r="C400" s="745">
        <v>32</v>
      </c>
      <c r="D400" s="745">
        <v>64</v>
      </c>
      <c r="E400" s="697">
        <f t="shared" si="61"/>
        <v>967</v>
      </c>
      <c r="F400" s="745">
        <v>261</v>
      </c>
      <c r="G400" s="745">
        <v>706</v>
      </c>
      <c r="H400" s="697">
        <f t="shared" si="59"/>
        <v>15</v>
      </c>
      <c r="I400" s="745">
        <v>1</v>
      </c>
      <c r="J400" s="745">
        <v>14</v>
      </c>
    </row>
    <row r="401" spans="1:10" ht="12.75" customHeight="1" x14ac:dyDescent="0.2">
      <c r="A401" s="771" t="s">
        <v>2173</v>
      </c>
      <c r="B401" s="697">
        <f t="shared" si="60"/>
        <v>1</v>
      </c>
      <c r="C401" s="791">
        <v>0</v>
      </c>
      <c r="D401" s="791">
        <v>1</v>
      </c>
      <c r="E401" s="697">
        <f t="shared" si="61"/>
        <v>1</v>
      </c>
      <c r="F401" s="745">
        <v>0</v>
      </c>
      <c r="G401" s="745">
        <v>1</v>
      </c>
      <c r="H401" s="697">
        <f t="shared" si="59"/>
        <v>0</v>
      </c>
      <c r="I401" s="745">
        <v>0</v>
      </c>
      <c r="J401" s="745">
        <v>0</v>
      </c>
    </row>
    <row r="402" spans="1:10" ht="12.75" customHeight="1" x14ac:dyDescent="0.2">
      <c r="A402" s="788"/>
      <c r="B402" s="712"/>
      <c r="C402" s="758"/>
      <c r="D402" s="758"/>
      <c r="E402" s="712"/>
      <c r="F402" s="758"/>
      <c r="G402" s="758"/>
      <c r="H402" s="712"/>
      <c r="I402" s="758"/>
      <c r="J402" s="758"/>
    </row>
    <row r="403" spans="1:10" ht="12.75" customHeight="1" x14ac:dyDescent="0.2">
      <c r="A403" s="792" t="s">
        <v>2174</v>
      </c>
      <c r="B403" s="697">
        <f t="shared" si="60"/>
        <v>0</v>
      </c>
      <c r="C403" s="776">
        <f>C404</f>
        <v>0</v>
      </c>
      <c r="D403" s="776">
        <f>D404</f>
        <v>0</v>
      </c>
      <c r="E403" s="697">
        <v>101</v>
      </c>
      <c r="F403" s="776">
        <v>0</v>
      </c>
      <c r="G403" s="776">
        <v>0</v>
      </c>
      <c r="H403" s="697">
        <f t="shared" si="59"/>
        <v>3</v>
      </c>
      <c r="I403" s="776">
        <f>I404</f>
        <v>1</v>
      </c>
      <c r="J403" s="776">
        <f>J404</f>
        <v>2</v>
      </c>
    </row>
    <row r="404" spans="1:10" ht="12.75" customHeight="1" x14ac:dyDescent="0.2">
      <c r="A404" s="771" t="s">
        <v>2175</v>
      </c>
      <c r="B404" s="697">
        <f t="shared" si="60"/>
        <v>0</v>
      </c>
      <c r="C404" s="745">
        <v>0</v>
      </c>
      <c r="D404" s="745">
        <v>0</v>
      </c>
      <c r="E404" s="697">
        <v>101</v>
      </c>
      <c r="F404" s="745" t="s">
        <v>42</v>
      </c>
      <c r="G404" s="745" t="s">
        <v>42</v>
      </c>
      <c r="H404" s="697">
        <f t="shared" si="59"/>
        <v>3</v>
      </c>
      <c r="I404" s="745">
        <v>1</v>
      </c>
      <c r="J404" s="745">
        <v>2</v>
      </c>
    </row>
    <row r="405" spans="1:10" ht="12.75" customHeight="1" x14ac:dyDescent="0.2">
      <c r="A405" s="788"/>
      <c r="B405" s="712"/>
      <c r="C405" s="758"/>
      <c r="D405" s="758"/>
      <c r="E405" s="712"/>
      <c r="F405" s="758"/>
      <c r="G405" s="758"/>
      <c r="H405" s="712"/>
      <c r="I405" s="758"/>
      <c r="J405" s="758"/>
    </row>
    <row r="406" spans="1:10" ht="28.5" customHeight="1" x14ac:dyDescent="0.2">
      <c r="A406" s="795" t="s">
        <v>2176</v>
      </c>
      <c r="B406" s="697">
        <f t="shared" si="60"/>
        <v>438</v>
      </c>
      <c r="C406" s="776">
        <f>C407</f>
        <v>131</v>
      </c>
      <c r="D406" s="776">
        <f>D407</f>
        <v>307</v>
      </c>
      <c r="E406" s="697">
        <f t="shared" si="61"/>
        <v>1635</v>
      </c>
      <c r="F406" s="776">
        <f>F407</f>
        <v>540</v>
      </c>
      <c r="G406" s="776">
        <f>G407</f>
        <v>1095</v>
      </c>
      <c r="H406" s="697">
        <f t="shared" si="59"/>
        <v>3</v>
      </c>
      <c r="I406" s="776">
        <f>I407</f>
        <v>0</v>
      </c>
      <c r="J406" s="776">
        <f>J407</f>
        <v>3</v>
      </c>
    </row>
    <row r="407" spans="1:10" ht="12.75" customHeight="1" x14ac:dyDescent="0.2">
      <c r="A407" s="771" t="s">
        <v>2177</v>
      </c>
      <c r="B407" s="697">
        <f t="shared" si="60"/>
        <v>438</v>
      </c>
      <c r="C407" s="745">
        <v>131</v>
      </c>
      <c r="D407" s="745">
        <v>307</v>
      </c>
      <c r="E407" s="697">
        <f t="shared" si="61"/>
        <v>1635</v>
      </c>
      <c r="F407" s="745">
        <v>540</v>
      </c>
      <c r="G407" s="745">
        <v>1095</v>
      </c>
      <c r="H407" s="697">
        <f t="shared" si="59"/>
        <v>3</v>
      </c>
      <c r="I407" s="745">
        <v>0</v>
      </c>
      <c r="J407" s="745">
        <v>3</v>
      </c>
    </row>
    <row r="408" spans="1:10" ht="12.75" customHeight="1" x14ac:dyDescent="0.2">
      <c r="A408" s="779"/>
      <c r="B408" s="712"/>
      <c r="C408" s="758"/>
      <c r="D408" s="758"/>
      <c r="E408" s="712"/>
      <c r="F408" s="758"/>
      <c r="G408" s="758"/>
      <c r="H408" s="712"/>
      <c r="I408" s="758"/>
      <c r="J408" s="758"/>
    </row>
    <row r="409" spans="1:10" ht="12.75" customHeight="1" x14ac:dyDescent="0.2">
      <c r="A409" s="792" t="s">
        <v>2178</v>
      </c>
      <c r="B409" s="697">
        <f t="shared" si="60"/>
        <v>57</v>
      </c>
      <c r="C409" s="776">
        <f>C410+C411</f>
        <v>33</v>
      </c>
      <c r="D409" s="776">
        <f>D410+D411</f>
        <v>24</v>
      </c>
      <c r="E409" s="697">
        <f t="shared" si="61"/>
        <v>346</v>
      </c>
      <c r="F409" s="776">
        <f>F410+F411</f>
        <v>188</v>
      </c>
      <c r="G409" s="776">
        <f>G410+G411</f>
        <v>158</v>
      </c>
      <c r="H409" s="697">
        <f t="shared" si="59"/>
        <v>3</v>
      </c>
      <c r="I409" s="776">
        <f>I410+I411</f>
        <v>1</v>
      </c>
      <c r="J409" s="776">
        <f>J410+J411</f>
        <v>2</v>
      </c>
    </row>
    <row r="410" spans="1:10" ht="12.75" customHeight="1" x14ac:dyDescent="0.2">
      <c r="A410" s="790" t="s">
        <v>2179</v>
      </c>
      <c r="B410" s="697">
        <f t="shared" si="60"/>
        <v>33</v>
      </c>
      <c r="C410" s="791">
        <v>18</v>
      </c>
      <c r="D410" s="791">
        <v>15</v>
      </c>
      <c r="E410" s="697">
        <f t="shared" si="61"/>
        <v>198</v>
      </c>
      <c r="F410" s="745">
        <v>116</v>
      </c>
      <c r="G410" s="745">
        <v>82</v>
      </c>
      <c r="H410" s="697">
        <f t="shared" si="59"/>
        <v>0</v>
      </c>
      <c r="I410" s="745">
        <v>0</v>
      </c>
      <c r="J410" s="745">
        <v>0</v>
      </c>
    </row>
    <row r="411" spans="1:10" ht="12.75" customHeight="1" x14ac:dyDescent="0.2">
      <c r="A411" s="771" t="s">
        <v>2180</v>
      </c>
      <c r="B411" s="697">
        <f t="shared" si="60"/>
        <v>24</v>
      </c>
      <c r="C411" s="745">
        <v>15</v>
      </c>
      <c r="D411" s="745">
        <v>9</v>
      </c>
      <c r="E411" s="697">
        <f t="shared" si="61"/>
        <v>148</v>
      </c>
      <c r="F411" s="745">
        <v>72</v>
      </c>
      <c r="G411" s="745">
        <v>76</v>
      </c>
      <c r="H411" s="697">
        <f t="shared" si="59"/>
        <v>3</v>
      </c>
      <c r="I411" s="745">
        <v>1</v>
      </c>
      <c r="J411" s="745">
        <v>2</v>
      </c>
    </row>
    <row r="412" spans="1:10" ht="12.75" customHeight="1" x14ac:dyDescent="0.2">
      <c r="A412" s="793"/>
      <c r="B412" s="712"/>
      <c r="C412" s="794"/>
      <c r="D412" s="794"/>
      <c r="E412" s="712"/>
      <c r="F412" s="758"/>
      <c r="G412" s="758"/>
      <c r="H412" s="712"/>
      <c r="I412" s="758"/>
      <c r="J412" s="758"/>
    </row>
    <row r="413" spans="1:10" ht="12.75" customHeight="1" x14ac:dyDescent="0.2">
      <c r="A413" s="788"/>
      <c r="B413" s="712"/>
      <c r="C413" s="758"/>
      <c r="D413" s="758"/>
      <c r="E413" s="712"/>
      <c r="F413" s="758"/>
      <c r="G413" s="758"/>
      <c r="H413" s="712"/>
      <c r="I413" s="758"/>
      <c r="J413" s="758"/>
    </row>
    <row r="414" spans="1:10" ht="12.75" customHeight="1" x14ac:dyDescent="0.2">
      <c r="A414" s="792" t="s">
        <v>2181</v>
      </c>
      <c r="B414" s="697">
        <f t="shared" si="60"/>
        <v>190</v>
      </c>
      <c r="C414" s="776">
        <f>C415</f>
        <v>88</v>
      </c>
      <c r="D414" s="776">
        <f>D415</f>
        <v>102</v>
      </c>
      <c r="E414" s="697">
        <f t="shared" si="61"/>
        <v>788</v>
      </c>
      <c r="F414" s="776">
        <f>F415</f>
        <v>398</v>
      </c>
      <c r="G414" s="776">
        <f>G415</f>
        <v>390</v>
      </c>
      <c r="H414" s="697">
        <f t="shared" si="59"/>
        <v>2</v>
      </c>
      <c r="I414" s="776">
        <f>I415</f>
        <v>1</v>
      </c>
      <c r="J414" s="776">
        <f>J415</f>
        <v>1</v>
      </c>
    </row>
    <row r="415" spans="1:10" ht="12.75" customHeight="1" x14ac:dyDescent="0.2">
      <c r="A415" s="771" t="s">
        <v>2182</v>
      </c>
      <c r="B415" s="697">
        <f t="shared" si="60"/>
        <v>190</v>
      </c>
      <c r="C415" s="745">
        <v>88</v>
      </c>
      <c r="D415" s="745">
        <v>102</v>
      </c>
      <c r="E415" s="697">
        <f t="shared" si="61"/>
        <v>788</v>
      </c>
      <c r="F415" s="745">
        <v>398</v>
      </c>
      <c r="G415" s="745">
        <v>390</v>
      </c>
      <c r="H415" s="697">
        <f t="shared" si="59"/>
        <v>2</v>
      </c>
      <c r="I415" s="745">
        <v>1</v>
      </c>
      <c r="J415" s="745">
        <v>1</v>
      </c>
    </row>
    <row r="416" spans="1:10" ht="12.75" customHeight="1" x14ac:dyDescent="0.2">
      <c r="A416" s="771"/>
      <c r="B416" s="697"/>
      <c r="C416" s="745"/>
      <c r="D416" s="745"/>
      <c r="E416" s="697"/>
      <c r="F416" s="745"/>
      <c r="G416" s="745"/>
      <c r="H416" s="697"/>
      <c r="I416" s="745"/>
      <c r="J416" s="745"/>
    </row>
    <row r="417" spans="1:10" ht="12.75" customHeight="1" x14ac:dyDescent="0.2">
      <c r="A417" s="792" t="s">
        <v>2183</v>
      </c>
      <c r="B417" s="697">
        <f t="shared" si="60"/>
        <v>31</v>
      </c>
      <c r="C417" s="776">
        <f>C418</f>
        <v>18</v>
      </c>
      <c r="D417" s="776">
        <f>D418</f>
        <v>13</v>
      </c>
      <c r="E417" s="697">
        <f t="shared" si="61"/>
        <v>127</v>
      </c>
      <c r="F417" s="776">
        <f>F418</f>
        <v>74</v>
      </c>
      <c r="G417" s="776">
        <f>G418</f>
        <v>53</v>
      </c>
      <c r="H417" s="697">
        <f t="shared" si="59"/>
        <v>2</v>
      </c>
      <c r="I417" s="776">
        <f>I418</f>
        <v>2</v>
      </c>
      <c r="J417" s="776">
        <f>J418</f>
        <v>0</v>
      </c>
    </row>
    <row r="418" spans="1:10" ht="12.75" customHeight="1" x14ac:dyDescent="0.2">
      <c r="A418" s="771" t="s">
        <v>2184</v>
      </c>
      <c r="B418" s="697">
        <f t="shared" si="60"/>
        <v>31</v>
      </c>
      <c r="C418" s="745">
        <v>18</v>
      </c>
      <c r="D418" s="745">
        <v>13</v>
      </c>
      <c r="E418" s="697">
        <f t="shared" si="61"/>
        <v>127</v>
      </c>
      <c r="F418" s="745">
        <v>74</v>
      </c>
      <c r="G418" s="745">
        <v>53</v>
      </c>
      <c r="H418" s="697">
        <f t="shared" si="59"/>
        <v>2</v>
      </c>
      <c r="I418" s="745">
        <v>2</v>
      </c>
      <c r="J418" s="745">
        <v>0</v>
      </c>
    </row>
    <row r="419" spans="1:10" ht="12.75" customHeight="1" x14ac:dyDescent="0.2">
      <c r="A419" s="771"/>
      <c r="B419" s="697"/>
      <c r="C419" s="745"/>
      <c r="D419" s="745"/>
      <c r="E419" s="697"/>
      <c r="F419" s="745"/>
      <c r="G419" s="745"/>
      <c r="H419" s="697"/>
      <c r="I419" s="745"/>
      <c r="J419" s="745"/>
    </row>
    <row r="420" spans="1:10" ht="12.75" customHeight="1" x14ac:dyDescent="0.2">
      <c r="A420" s="792" t="s">
        <v>2185</v>
      </c>
      <c r="B420" s="697">
        <f t="shared" si="60"/>
        <v>72</v>
      </c>
      <c r="C420" s="776">
        <f>C421+C423+C425+C427+C429</f>
        <v>19</v>
      </c>
      <c r="D420" s="776">
        <f>D421+D423+D425+D427+D429</f>
        <v>53</v>
      </c>
      <c r="E420" s="697">
        <f t="shared" si="61"/>
        <v>341</v>
      </c>
      <c r="F420" s="776">
        <f>F421+F423+F425+F427+F429</f>
        <v>99</v>
      </c>
      <c r="G420" s="776">
        <f>G421+G423+G425+G427+G429</f>
        <v>242</v>
      </c>
      <c r="H420" s="697">
        <f t="shared" si="59"/>
        <v>4</v>
      </c>
      <c r="I420" s="776">
        <f>I421+I423+I425+I427+I429</f>
        <v>0</v>
      </c>
      <c r="J420" s="776">
        <f>J421+J423+J425+J427+J429</f>
        <v>4</v>
      </c>
    </row>
    <row r="421" spans="1:10" ht="12.75" customHeight="1" x14ac:dyDescent="0.2">
      <c r="A421" s="729" t="s">
        <v>451</v>
      </c>
      <c r="B421" s="697">
        <f t="shared" si="60"/>
        <v>51</v>
      </c>
      <c r="C421" s="720">
        <f>C422</f>
        <v>11</v>
      </c>
      <c r="D421" s="720">
        <f>D422</f>
        <v>40</v>
      </c>
      <c r="E421" s="697">
        <f t="shared" si="61"/>
        <v>236</v>
      </c>
      <c r="F421" s="720">
        <f>F422</f>
        <v>69</v>
      </c>
      <c r="G421" s="720">
        <f>G422</f>
        <v>167</v>
      </c>
      <c r="H421" s="697">
        <f t="shared" si="59"/>
        <v>3</v>
      </c>
      <c r="I421" s="720">
        <f>I422</f>
        <v>0</v>
      </c>
      <c r="J421" s="720">
        <f>J422</f>
        <v>3</v>
      </c>
    </row>
    <row r="422" spans="1:10" ht="12.75" customHeight="1" x14ac:dyDescent="0.2">
      <c r="A422" s="771" t="s">
        <v>1093</v>
      </c>
      <c r="B422" s="697">
        <f t="shared" si="60"/>
        <v>51</v>
      </c>
      <c r="C422" s="745">
        <v>11</v>
      </c>
      <c r="D422" s="745">
        <v>40</v>
      </c>
      <c r="E422" s="697">
        <f t="shared" si="61"/>
        <v>236</v>
      </c>
      <c r="F422" s="745">
        <v>69</v>
      </c>
      <c r="G422" s="745">
        <v>167</v>
      </c>
      <c r="H422" s="697">
        <f t="shared" si="59"/>
        <v>3</v>
      </c>
      <c r="I422" s="745">
        <v>0</v>
      </c>
      <c r="J422" s="745">
        <v>3</v>
      </c>
    </row>
    <row r="423" spans="1:10" ht="12.75" customHeight="1" x14ac:dyDescent="0.2">
      <c r="A423" s="729" t="s">
        <v>81</v>
      </c>
      <c r="B423" s="697">
        <f t="shared" si="60"/>
        <v>5</v>
      </c>
      <c r="C423" s="720">
        <f>C424</f>
        <v>3</v>
      </c>
      <c r="D423" s="720">
        <f>D424</f>
        <v>2</v>
      </c>
      <c r="E423" s="697">
        <f t="shared" si="61"/>
        <v>21</v>
      </c>
      <c r="F423" s="720">
        <f>F424</f>
        <v>6</v>
      </c>
      <c r="G423" s="720">
        <f>G424</f>
        <v>15</v>
      </c>
      <c r="H423" s="697">
        <f t="shared" si="59"/>
        <v>0</v>
      </c>
      <c r="I423" s="720">
        <f>I424</f>
        <v>0</v>
      </c>
      <c r="J423" s="720">
        <f>J424</f>
        <v>0</v>
      </c>
    </row>
    <row r="424" spans="1:10" ht="12.75" customHeight="1" x14ac:dyDescent="0.2">
      <c r="A424" s="771" t="s">
        <v>1093</v>
      </c>
      <c r="B424" s="697">
        <f t="shared" si="60"/>
        <v>5</v>
      </c>
      <c r="C424" s="745">
        <v>3</v>
      </c>
      <c r="D424" s="745">
        <v>2</v>
      </c>
      <c r="E424" s="697">
        <f t="shared" si="61"/>
        <v>21</v>
      </c>
      <c r="F424" s="745">
        <v>6</v>
      </c>
      <c r="G424" s="745">
        <v>15</v>
      </c>
      <c r="H424" s="697">
        <f t="shared" si="59"/>
        <v>0</v>
      </c>
      <c r="I424" s="745">
        <v>0</v>
      </c>
      <c r="J424" s="745">
        <v>0</v>
      </c>
    </row>
    <row r="425" spans="1:10" ht="12.75" customHeight="1" x14ac:dyDescent="0.2">
      <c r="A425" s="729" t="s">
        <v>83</v>
      </c>
      <c r="B425" s="697">
        <f t="shared" si="60"/>
        <v>4</v>
      </c>
      <c r="C425" s="720">
        <f>C426</f>
        <v>3</v>
      </c>
      <c r="D425" s="720">
        <f>D426</f>
        <v>1</v>
      </c>
      <c r="E425" s="697">
        <f t="shared" si="61"/>
        <v>31</v>
      </c>
      <c r="F425" s="720">
        <f>F426</f>
        <v>11</v>
      </c>
      <c r="G425" s="720">
        <f>G426</f>
        <v>20</v>
      </c>
      <c r="H425" s="697">
        <f t="shared" si="59"/>
        <v>1</v>
      </c>
      <c r="I425" s="720">
        <f>I426</f>
        <v>0</v>
      </c>
      <c r="J425" s="720">
        <f>J426</f>
        <v>1</v>
      </c>
    </row>
    <row r="426" spans="1:10" ht="12.75" customHeight="1" x14ac:dyDescent="0.2">
      <c r="A426" s="771" t="s">
        <v>1093</v>
      </c>
      <c r="B426" s="697">
        <f t="shared" si="60"/>
        <v>4</v>
      </c>
      <c r="C426" s="745">
        <v>3</v>
      </c>
      <c r="D426" s="745">
        <v>1</v>
      </c>
      <c r="E426" s="697">
        <f t="shared" si="61"/>
        <v>31</v>
      </c>
      <c r="F426" s="745">
        <v>11</v>
      </c>
      <c r="G426" s="745">
        <v>20</v>
      </c>
      <c r="H426" s="697">
        <f t="shared" si="59"/>
        <v>1</v>
      </c>
      <c r="I426" s="745">
        <v>0</v>
      </c>
      <c r="J426" s="745">
        <v>1</v>
      </c>
    </row>
    <row r="427" spans="1:10" ht="12.75" customHeight="1" x14ac:dyDescent="0.2">
      <c r="A427" s="729" t="s">
        <v>85</v>
      </c>
      <c r="B427" s="697">
        <f t="shared" si="60"/>
        <v>5</v>
      </c>
      <c r="C427" s="720">
        <f>C428</f>
        <v>0</v>
      </c>
      <c r="D427" s="720">
        <f>D428</f>
        <v>5</v>
      </c>
      <c r="E427" s="697">
        <f t="shared" si="61"/>
        <v>32</v>
      </c>
      <c r="F427" s="720">
        <f>F428</f>
        <v>8</v>
      </c>
      <c r="G427" s="720">
        <f>G428</f>
        <v>24</v>
      </c>
      <c r="H427" s="697">
        <f t="shared" si="59"/>
        <v>0</v>
      </c>
      <c r="I427" s="720">
        <f>I428</f>
        <v>0</v>
      </c>
      <c r="J427" s="720">
        <f>J428</f>
        <v>0</v>
      </c>
    </row>
    <row r="428" spans="1:10" ht="12.75" customHeight="1" x14ac:dyDescent="0.2">
      <c r="A428" s="771" t="s">
        <v>1093</v>
      </c>
      <c r="B428" s="697">
        <f t="shared" si="60"/>
        <v>5</v>
      </c>
      <c r="C428" s="745">
        <v>0</v>
      </c>
      <c r="D428" s="745">
        <v>5</v>
      </c>
      <c r="E428" s="697">
        <f t="shared" si="61"/>
        <v>32</v>
      </c>
      <c r="F428" s="745">
        <v>8</v>
      </c>
      <c r="G428" s="745">
        <v>24</v>
      </c>
      <c r="H428" s="697">
        <f t="shared" si="59"/>
        <v>0</v>
      </c>
      <c r="I428" s="745">
        <v>0</v>
      </c>
      <c r="J428" s="745">
        <v>0</v>
      </c>
    </row>
    <row r="429" spans="1:10" ht="12.75" customHeight="1" x14ac:dyDescent="0.2">
      <c r="A429" s="729" t="s">
        <v>88</v>
      </c>
      <c r="B429" s="697">
        <f t="shared" si="60"/>
        <v>7</v>
      </c>
      <c r="C429" s="720">
        <f>C430</f>
        <v>2</v>
      </c>
      <c r="D429" s="720">
        <f>D430</f>
        <v>5</v>
      </c>
      <c r="E429" s="697">
        <f t="shared" si="61"/>
        <v>21</v>
      </c>
      <c r="F429" s="720">
        <f>F430</f>
        <v>5</v>
      </c>
      <c r="G429" s="720">
        <f>G430</f>
        <v>16</v>
      </c>
      <c r="H429" s="697">
        <f t="shared" si="59"/>
        <v>0</v>
      </c>
      <c r="I429" s="720">
        <f>I430</f>
        <v>0</v>
      </c>
      <c r="J429" s="720">
        <f>J430</f>
        <v>0</v>
      </c>
    </row>
    <row r="430" spans="1:10" ht="12.75" customHeight="1" x14ac:dyDescent="0.2">
      <c r="A430" s="771" t="s">
        <v>1093</v>
      </c>
      <c r="B430" s="697">
        <f t="shared" si="60"/>
        <v>7</v>
      </c>
      <c r="C430" s="745">
        <v>2</v>
      </c>
      <c r="D430" s="745">
        <v>5</v>
      </c>
      <c r="E430" s="697">
        <f t="shared" si="61"/>
        <v>21</v>
      </c>
      <c r="F430" s="745">
        <v>5</v>
      </c>
      <c r="G430" s="745">
        <v>16</v>
      </c>
      <c r="H430" s="697">
        <f t="shared" si="59"/>
        <v>0</v>
      </c>
      <c r="I430" s="745">
        <v>0</v>
      </c>
      <c r="J430" s="745">
        <v>0</v>
      </c>
    </row>
    <row r="431" spans="1:10" ht="12.75" customHeight="1" x14ac:dyDescent="0.2">
      <c r="A431" s="784"/>
      <c r="B431" s="712"/>
      <c r="C431" s="744"/>
      <c r="D431" s="744"/>
      <c r="E431" s="712"/>
      <c r="F431" s="744"/>
      <c r="G431" s="744"/>
      <c r="H431" s="712"/>
      <c r="I431" s="744"/>
      <c r="J431" s="744"/>
    </row>
    <row r="432" spans="1:10" ht="12.75" customHeight="1" x14ac:dyDescent="0.2">
      <c r="A432" s="792" t="s">
        <v>1430</v>
      </c>
      <c r="B432" s="697">
        <f>SUM(C432:D432)</f>
        <v>203</v>
      </c>
      <c r="C432" s="776">
        <f>C433+C435</f>
        <v>77</v>
      </c>
      <c r="D432" s="776">
        <f>D433+D435</f>
        <v>126</v>
      </c>
      <c r="E432" s="697">
        <f>SUM(F432:G432)</f>
        <v>2214</v>
      </c>
      <c r="F432" s="776">
        <f>F433+F435</f>
        <v>907</v>
      </c>
      <c r="G432" s="776">
        <f>G433+G435</f>
        <v>1307</v>
      </c>
      <c r="H432" s="697">
        <f>SUM(I432:J432)</f>
        <v>64</v>
      </c>
      <c r="I432" s="776">
        <f>I433+I435</f>
        <v>32</v>
      </c>
      <c r="J432" s="776">
        <f>J433+J435</f>
        <v>32</v>
      </c>
    </row>
    <row r="433" spans="1:10" ht="12.75" customHeight="1" x14ac:dyDescent="0.2">
      <c r="A433" s="729" t="s">
        <v>451</v>
      </c>
      <c r="B433" s="697">
        <f>SUM(C433:D433)</f>
        <v>199</v>
      </c>
      <c r="C433" s="720">
        <f>C434</f>
        <v>76</v>
      </c>
      <c r="D433" s="720">
        <f>D434</f>
        <v>123</v>
      </c>
      <c r="E433" s="697">
        <f>SUM(F433:G433)</f>
        <v>2204</v>
      </c>
      <c r="F433" s="720">
        <f>F434</f>
        <v>904</v>
      </c>
      <c r="G433" s="720">
        <f>G434</f>
        <v>1300</v>
      </c>
      <c r="H433" s="697">
        <f>SUM(I433:J433)</f>
        <v>64</v>
      </c>
      <c r="I433" s="720">
        <f>I434</f>
        <v>32</v>
      </c>
      <c r="J433" s="720">
        <f>J434</f>
        <v>32</v>
      </c>
    </row>
    <row r="434" spans="1:10" ht="12.75" customHeight="1" x14ac:dyDescent="0.2">
      <c r="A434" s="771" t="s">
        <v>1094</v>
      </c>
      <c r="B434" s="697">
        <f>SUM(C434:D434)</f>
        <v>199</v>
      </c>
      <c r="C434" s="745">
        <v>76</v>
      </c>
      <c r="D434" s="745">
        <v>123</v>
      </c>
      <c r="E434" s="697">
        <f>SUM(F434:G434)</f>
        <v>2204</v>
      </c>
      <c r="F434" s="745">
        <v>904</v>
      </c>
      <c r="G434" s="745">
        <v>1300</v>
      </c>
      <c r="H434" s="697">
        <f>SUM(I434:J434)</f>
        <v>64</v>
      </c>
      <c r="I434" s="745">
        <v>32</v>
      </c>
      <c r="J434" s="745">
        <v>32</v>
      </c>
    </row>
    <row r="435" spans="1:10" ht="12.75" customHeight="1" x14ac:dyDescent="0.2">
      <c r="A435" s="729" t="s">
        <v>85</v>
      </c>
      <c r="B435" s="697">
        <f t="shared" si="60"/>
        <v>4</v>
      </c>
      <c r="C435" s="720">
        <f>C436</f>
        <v>1</v>
      </c>
      <c r="D435" s="720">
        <f>D436</f>
        <v>3</v>
      </c>
      <c r="E435" s="697">
        <f>SUM(F435:G435)</f>
        <v>10</v>
      </c>
      <c r="F435" s="720">
        <f>F436</f>
        <v>3</v>
      </c>
      <c r="G435" s="720">
        <f>G436</f>
        <v>7</v>
      </c>
      <c r="H435" s="697">
        <f>SUM(I435:J435)</f>
        <v>0</v>
      </c>
      <c r="I435" s="720">
        <f>I436</f>
        <v>0</v>
      </c>
      <c r="J435" s="720">
        <f>J436</f>
        <v>0</v>
      </c>
    </row>
    <row r="436" spans="1:10" ht="12.75" customHeight="1" x14ac:dyDescent="0.2">
      <c r="A436" s="771" t="s">
        <v>1094</v>
      </c>
      <c r="B436" s="697">
        <f t="shared" si="60"/>
        <v>4</v>
      </c>
      <c r="C436" s="745">
        <v>1</v>
      </c>
      <c r="D436" s="745">
        <v>3</v>
      </c>
      <c r="E436" s="697">
        <f>SUM(F436:G436)</f>
        <v>10</v>
      </c>
      <c r="F436" s="745">
        <v>3</v>
      </c>
      <c r="G436" s="745">
        <v>7</v>
      </c>
      <c r="H436" s="697">
        <f>SUM(I436:J436)</f>
        <v>0</v>
      </c>
      <c r="I436" s="745">
        <v>0</v>
      </c>
      <c r="J436" s="745">
        <v>0</v>
      </c>
    </row>
    <row r="437" spans="1:10" ht="12.75" customHeight="1" x14ac:dyDescent="0.2">
      <c r="A437" s="779"/>
      <c r="B437" s="712"/>
      <c r="C437" s="758"/>
      <c r="D437" s="758"/>
      <c r="E437" s="712"/>
      <c r="F437" s="758"/>
      <c r="G437" s="758"/>
      <c r="H437" s="712"/>
      <c r="I437" s="758"/>
      <c r="J437" s="758"/>
    </row>
    <row r="438" spans="1:10" ht="12.75" customHeight="1" x14ac:dyDescent="0.2">
      <c r="A438" s="792" t="s">
        <v>2186</v>
      </c>
      <c r="B438" s="697">
        <f t="shared" si="60"/>
        <v>0</v>
      </c>
      <c r="C438" s="776">
        <f>C439</f>
        <v>0</v>
      </c>
      <c r="D438" s="776">
        <f>D439</f>
        <v>0</v>
      </c>
      <c r="E438" s="697">
        <f>SUM(F438:G438)</f>
        <v>216</v>
      </c>
      <c r="F438" s="776">
        <f>F439</f>
        <v>48</v>
      </c>
      <c r="G438" s="776">
        <f>G439</f>
        <v>168</v>
      </c>
      <c r="H438" s="697">
        <f>SUM(I438:J438)</f>
        <v>0</v>
      </c>
      <c r="I438" s="776">
        <f>I439</f>
        <v>0</v>
      </c>
      <c r="J438" s="776">
        <f>J439</f>
        <v>0</v>
      </c>
    </row>
    <row r="439" spans="1:10" ht="12.75" customHeight="1" x14ac:dyDescent="0.2">
      <c r="A439" s="779" t="s">
        <v>1095</v>
      </c>
      <c r="B439" s="697">
        <f t="shared" si="60"/>
        <v>0</v>
      </c>
      <c r="C439" s="745">
        <v>0</v>
      </c>
      <c r="D439" s="745">
        <v>0</v>
      </c>
      <c r="E439" s="697">
        <f>SUM(F439:G439)</f>
        <v>216</v>
      </c>
      <c r="F439" s="745">
        <v>48</v>
      </c>
      <c r="G439" s="745">
        <v>168</v>
      </c>
      <c r="H439" s="697">
        <f>SUM(I439:J439)</f>
        <v>0</v>
      </c>
      <c r="I439" s="745">
        <v>0</v>
      </c>
      <c r="J439" s="745">
        <v>0</v>
      </c>
    </row>
    <row r="440" spans="1:10" ht="12.75" customHeight="1" x14ac:dyDescent="0.2">
      <c r="A440" s="779"/>
      <c r="B440" s="712"/>
      <c r="C440" s="758"/>
      <c r="D440" s="758"/>
      <c r="E440" s="712"/>
      <c r="F440" s="758"/>
      <c r="G440" s="758"/>
      <c r="H440" s="712"/>
      <c r="I440" s="758"/>
      <c r="J440" s="758"/>
    </row>
    <row r="441" spans="1:10" s="733" customFormat="1" ht="12.75" customHeight="1" x14ac:dyDescent="0.2">
      <c r="A441" s="796" t="s">
        <v>1096</v>
      </c>
      <c r="B441" s="797"/>
      <c r="C441" s="798"/>
      <c r="D441" s="797"/>
      <c r="E441" s="797"/>
      <c r="F441" s="799"/>
      <c r="G441" s="799"/>
    </row>
    <row r="442" spans="1:10" s="733" customFormat="1" ht="12.75" customHeight="1" x14ac:dyDescent="0.2">
      <c r="A442" s="796" t="s">
        <v>1097</v>
      </c>
      <c r="B442" s="797"/>
      <c r="C442" s="798"/>
      <c r="D442" s="797"/>
      <c r="E442" s="797"/>
      <c r="F442" s="799"/>
      <c r="G442" s="799"/>
    </row>
    <row r="443" spans="1:10" s="733" customFormat="1" ht="12.75" customHeight="1" x14ac:dyDescent="0.2">
      <c r="A443" s="800" t="s">
        <v>2187</v>
      </c>
      <c r="B443" s="797"/>
      <c r="C443" s="798"/>
      <c r="D443" s="797"/>
      <c r="E443" s="797"/>
      <c r="F443" s="799"/>
      <c r="G443" s="799"/>
    </row>
    <row r="444" spans="1:10" s="733" customFormat="1" ht="66.75" customHeight="1" x14ac:dyDescent="0.2">
      <c r="A444" s="801" t="s">
        <v>2188</v>
      </c>
      <c r="B444" s="797"/>
      <c r="C444" s="798"/>
      <c r="D444" s="797"/>
      <c r="E444" s="797"/>
      <c r="F444" s="799"/>
      <c r="G444" s="799"/>
    </row>
    <row r="445" spans="1:10" s="733" customFormat="1" ht="12.75" customHeight="1" x14ac:dyDescent="0.2">
      <c r="A445" s="684" t="s">
        <v>1098</v>
      </c>
      <c r="B445" s="802"/>
      <c r="C445" s="803"/>
      <c r="D445" s="803"/>
      <c r="E445" s="802"/>
      <c r="F445" s="803"/>
      <c r="G445" s="803"/>
    </row>
    <row r="446" spans="1:10" s="733" customFormat="1" ht="63" customHeight="1" x14ac:dyDescent="0.2">
      <c r="A446" s="1508" t="s">
        <v>2189</v>
      </c>
      <c r="B446" s="1508"/>
      <c r="C446" s="1508"/>
      <c r="D446" s="1508"/>
      <c r="E446" s="1508"/>
      <c r="F446" s="1508"/>
      <c r="G446" s="1508"/>
    </row>
    <row r="447" spans="1:10" s="733" customFormat="1" ht="74.25" customHeight="1" x14ac:dyDescent="0.2">
      <c r="A447" s="1508" t="s">
        <v>2190</v>
      </c>
      <c r="B447" s="1508"/>
      <c r="C447" s="1508"/>
      <c r="D447" s="1508"/>
      <c r="E447" s="1508"/>
      <c r="F447" s="1508"/>
      <c r="G447" s="1508"/>
    </row>
    <row r="448" spans="1:10" s="733" customFormat="1" ht="16.5" customHeight="1" x14ac:dyDescent="0.2">
      <c r="A448" s="804" t="s">
        <v>2191</v>
      </c>
      <c r="B448" s="804"/>
      <c r="C448" s="804"/>
      <c r="D448" s="804"/>
      <c r="E448" s="804"/>
      <c r="F448" s="804"/>
      <c r="G448" s="804"/>
    </row>
    <row r="449" spans="1:7" ht="16.5" customHeight="1" x14ac:dyDescent="0.2">
      <c r="A449" s="684" t="s">
        <v>2192</v>
      </c>
      <c r="B449" s="805"/>
      <c r="C449" s="805"/>
      <c r="D449" s="805"/>
      <c r="E449" s="805"/>
      <c r="F449" s="805"/>
      <c r="G449" s="805"/>
    </row>
    <row r="450" spans="1:7" ht="27.75" customHeight="1" x14ac:dyDescent="0.2">
      <c r="A450" s="1515" t="s">
        <v>2193</v>
      </c>
      <c r="B450" s="1515"/>
      <c r="C450" s="1515"/>
      <c r="D450" s="1515"/>
    </row>
    <row r="451" spans="1:7" s="716" customFormat="1" ht="36" customHeight="1" x14ac:dyDescent="0.2">
      <c r="A451" s="1515" t="s">
        <v>2194</v>
      </c>
      <c r="B451" s="1515"/>
      <c r="C451" s="1515"/>
      <c r="D451" s="1515"/>
      <c r="F451" s="685"/>
      <c r="G451" s="685"/>
    </row>
    <row r="452" spans="1:7" s="716" customFormat="1" ht="12.75" customHeight="1" x14ac:dyDescent="0.2">
      <c r="B452" s="799"/>
      <c r="C452" s="806"/>
      <c r="D452" s="806"/>
      <c r="F452" s="685"/>
      <c r="G452" s="685"/>
    </row>
    <row r="453" spans="1:7" s="716" customFormat="1" ht="12.75" customHeight="1" x14ac:dyDescent="0.2">
      <c r="B453" s="807"/>
      <c r="C453" s="806"/>
      <c r="D453" s="806"/>
      <c r="F453" s="685"/>
      <c r="G453" s="685"/>
    </row>
    <row r="454" spans="1:7" s="716" customFormat="1" ht="12.75" customHeight="1" x14ac:dyDescent="0.2">
      <c r="B454" s="807"/>
      <c r="C454" s="806"/>
      <c r="D454" s="806"/>
      <c r="F454" s="685"/>
      <c r="G454" s="685"/>
    </row>
    <row r="455" spans="1:7" s="716" customFormat="1" ht="12.75" customHeight="1" x14ac:dyDescent="0.2">
      <c r="B455" s="807"/>
      <c r="C455" s="806"/>
      <c r="D455" s="806"/>
      <c r="F455" s="685"/>
      <c r="G455" s="685"/>
    </row>
    <row r="456" spans="1:7" s="716" customFormat="1" ht="12.75" customHeight="1" x14ac:dyDescent="0.2">
      <c r="B456" s="807"/>
      <c r="C456" s="806"/>
      <c r="D456" s="806"/>
      <c r="F456" s="685"/>
      <c r="G456" s="685"/>
    </row>
  </sheetData>
  <mergeCells count="15">
    <mergeCell ref="E1:F2"/>
    <mergeCell ref="A5:G5"/>
    <mergeCell ref="B6:B8"/>
    <mergeCell ref="C6:D6"/>
    <mergeCell ref="E6:E8"/>
    <mergeCell ref="F6:G6"/>
    <mergeCell ref="A447:G447"/>
    <mergeCell ref="A450:D450"/>
    <mergeCell ref="A451:D451"/>
    <mergeCell ref="H6:H8"/>
    <mergeCell ref="I6:J6"/>
    <mergeCell ref="C7:D7"/>
    <mergeCell ref="F7:G7"/>
    <mergeCell ref="I7:J7"/>
    <mergeCell ref="A446:G446"/>
  </mergeCells>
  <pageMargins left="0.98425196850393704" right="0" top="0.78740157480314965" bottom="0" header="0.51181102362204722" footer="0.51181102362204722"/>
  <pageSetup paperSize="9" scale="65"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J42"/>
  <sheetViews>
    <sheetView showGridLines="0" showRowColHeaders="0" zoomScale="106" zoomScaleNormal="106" workbookViewId="0">
      <selection activeCell="L41" sqref="L41"/>
    </sheetView>
  </sheetViews>
  <sheetFormatPr baseColWidth="10" defaultColWidth="9.53515625" defaultRowHeight="21" x14ac:dyDescent="0.35"/>
  <cols>
    <col min="1" max="1" width="10.23046875" customWidth="1"/>
    <col min="2" max="4" width="5.765625" customWidth="1"/>
    <col min="5" max="8" width="5.07421875" customWidth="1"/>
  </cols>
  <sheetData>
    <row r="1" spans="1:10" ht="18.75" customHeight="1" x14ac:dyDescent="0.35">
      <c r="A1" s="116" t="s">
        <v>135</v>
      </c>
      <c r="E1" s="547"/>
      <c r="F1" s="547"/>
      <c r="G1" s="547"/>
      <c r="I1" s="1300" t="s">
        <v>117</v>
      </c>
      <c r="J1" s="1300"/>
    </row>
    <row r="2" spans="1:10" ht="12.75" customHeight="1" x14ac:dyDescent="0.35">
      <c r="A2" s="116" t="s">
        <v>136</v>
      </c>
      <c r="E2" s="547"/>
      <c r="F2" s="547"/>
      <c r="G2" s="547"/>
      <c r="I2" s="1300"/>
      <c r="J2" s="1300"/>
    </row>
    <row r="3" spans="1:10" ht="15" customHeight="1" x14ac:dyDescent="0.35">
      <c r="A3" s="116" t="s">
        <v>1975</v>
      </c>
      <c r="E3" s="547"/>
      <c r="F3" s="547"/>
      <c r="G3" s="547"/>
      <c r="I3" s="1300"/>
      <c r="J3" s="1300"/>
    </row>
    <row r="4" spans="1:10" ht="19.5" customHeight="1" x14ac:dyDescent="0.35">
      <c r="E4" s="547"/>
      <c r="F4" s="547"/>
      <c r="G4" s="547"/>
      <c r="I4" s="402"/>
      <c r="J4" s="402"/>
    </row>
    <row r="5" spans="1:10" ht="16.5" customHeight="1" x14ac:dyDescent="0.35">
      <c r="A5" s="57"/>
      <c r="E5" s="111"/>
      <c r="F5" s="111"/>
      <c r="G5" s="111"/>
    </row>
    <row r="6" spans="1:10" ht="12.75" customHeight="1" x14ac:dyDescent="0.35">
      <c r="A6" s="103" t="s">
        <v>137</v>
      </c>
    </row>
    <row r="7" spans="1:10" ht="12.75" customHeight="1" x14ac:dyDescent="0.35">
      <c r="A7" s="57"/>
    </row>
    <row r="8" spans="1:10" ht="48" customHeight="1" x14ac:dyDescent="0.35">
      <c r="A8" s="1334" t="s">
        <v>1976</v>
      </c>
      <c r="B8" s="1334"/>
      <c r="C8" s="1334"/>
      <c r="D8" s="1334"/>
      <c r="E8" s="1334"/>
      <c r="F8" s="1334"/>
      <c r="G8" s="1334"/>
      <c r="H8" s="1334"/>
    </row>
    <row r="9" spans="1:10" ht="20.25" customHeight="1" x14ac:dyDescent="0.35">
      <c r="A9" s="1299" t="s">
        <v>138</v>
      </c>
      <c r="B9" s="259"/>
      <c r="C9" s="259"/>
      <c r="D9" s="259"/>
      <c r="E9" s="1303" t="s">
        <v>62</v>
      </c>
      <c r="F9" s="1303"/>
      <c r="G9" s="1303"/>
      <c r="H9" s="1303"/>
    </row>
    <row r="10" spans="1:10" ht="12.75" customHeight="1" x14ac:dyDescent="0.35">
      <c r="A10" s="1299"/>
      <c r="B10" s="1317" t="s">
        <v>61</v>
      </c>
      <c r="C10" s="1317"/>
      <c r="D10" s="1317"/>
      <c r="E10" s="1299" t="s">
        <v>139</v>
      </c>
      <c r="F10" s="1299"/>
      <c r="G10" s="1299" t="s">
        <v>140</v>
      </c>
      <c r="H10" s="1299"/>
    </row>
    <row r="11" spans="1:10" ht="34.5" customHeight="1" x14ac:dyDescent="0.35">
      <c r="A11" s="1299"/>
      <c r="B11" s="1317"/>
      <c r="C11" s="1317"/>
      <c r="D11" s="1317"/>
      <c r="E11" s="1299"/>
      <c r="F11" s="1299"/>
      <c r="G11" s="1299"/>
      <c r="H11" s="1299"/>
    </row>
    <row r="12" spans="1:10" ht="12.75" customHeight="1" x14ac:dyDescent="0.35">
      <c r="A12" s="1299"/>
      <c r="B12" s="1314" t="s">
        <v>61</v>
      </c>
      <c r="C12" s="1333" t="s">
        <v>111</v>
      </c>
      <c r="D12" s="1333"/>
      <c r="E12" s="1303" t="s">
        <v>111</v>
      </c>
      <c r="F12" s="1303"/>
      <c r="G12" s="1303"/>
      <c r="H12" s="1303"/>
    </row>
    <row r="13" spans="1:10" ht="12.75" customHeight="1" x14ac:dyDescent="0.35">
      <c r="A13" s="1299"/>
      <c r="B13" s="1314"/>
      <c r="C13" s="110" t="s">
        <v>112</v>
      </c>
      <c r="D13" s="110" t="s">
        <v>113</v>
      </c>
      <c r="E13" s="322" t="s">
        <v>114</v>
      </c>
      <c r="F13" s="322" t="s">
        <v>115</v>
      </c>
      <c r="G13" s="322" t="s">
        <v>114</v>
      </c>
      <c r="H13" s="322" t="s">
        <v>115</v>
      </c>
      <c r="I13" s="639"/>
    </row>
    <row r="14" spans="1:10" ht="19.5" customHeight="1" x14ac:dyDescent="0.35">
      <c r="A14" s="61" t="s">
        <v>61</v>
      </c>
      <c r="B14" s="63">
        <f>+B15+B16</f>
        <v>72886</v>
      </c>
      <c r="C14" s="63">
        <f>E14+G14</f>
        <v>37340</v>
      </c>
      <c r="D14" s="63">
        <f t="shared" ref="C14:D16" si="0">F14+H14</f>
        <v>35546</v>
      </c>
      <c r="E14" s="62">
        <f>E15+E16</f>
        <v>31904</v>
      </c>
      <c r="F14" s="62">
        <f>F15+F16</f>
        <v>30491</v>
      </c>
      <c r="G14" s="62">
        <f>G15+G16</f>
        <v>5436</v>
      </c>
      <c r="H14" s="62">
        <f>H15+H16</f>
        <v>5055</v>
      </c>
    </row>
    <row r="15" spans="1:10" ht="12.75" customHeight="1" x14ac:dyDescent="0.35">
      <c r="A15" s="182" t="s">
        <v>70</v>
      </c>
      <c r="B15" s="63">
        <f>+C15+D15</f>
        <v>24012</v>
      </c>
      <c r="C15" s="63">
        <f>E15+G15</f>
        <v>12305</v>
      </c>
      <c r="D15" s="63">
        <f>F15+H15</f>
        <v>11707</v>
      </c>
      <c r="E15" s="181">
        <v>8900</v>
      </c>
      <c r="F15" s="181">
        <v>8530</v>
      </c>
      <c r="G15" s="145">
        <v>3405</v>
      </c>
      <c r="H15" s="145">
        <v>3177</v>
      </c>
    </row>
    <row r="16" spans="1:10" ht="15.75" customHeight="1" x14ac:dyDescent="0.35">
      <c r="A16" s="182" t="s">
        <v>71</v>
      </c>
      <c r="B16" s="63">
        <f>+C16+D16</f>
        <v>48874</v>
      </c>
      <c r="C16" s="63">
        <f t="shared" si="0"/>
        <v>25035</v>
      </c>
      <c r="D16" s="63">
        <f t="shared" si="0"/>
        <v>23839</v>
      </c>
      <c r="E16" s="181">
        <f>SUM(E17:E34)</f>
        <v>23004</v>
      </c>
      <c r="F16" s="181">
        <f>SUM(F17:F34)</f>
        <v>21961</v>
      </c>
      <c r="G16" s="145">
        <f>SUM(G17:G34)</f>
        <v>2031</v>
      </c>
      <c r="H16" s="145">
        <f>SUM(H17:H34)</f>
        <v>1878</v>
      </c>
    </row>
    <row r="17" spans="1:9" ht="12.75" customHeight="1" x14ac:dyDescent="0.35">
      <c r="A17" s="182" t="s">
        <v>72</v>
      </c>
      <c r="B17" s="63">
        <f t="shared" ref="B17:B34" si="1">+C17+D17</f>
        <v>2721</v>
      </c>
      <c r="C17" s="63">
        <f t="shared" ref="C17:C34" si="2">E17+G17</f>
        <v>1423</v>
      </c>
      <c r="D17" s="63">
        <f t="shared" ref="D17:D34" si="3">F17+H17</f>
        <v>1298</v>
      </c>
      <c r="E17" s="145">
        <v>1368</v>
      </c>
      <c r="F17" s="145">
        <v>1264</v>
      </c>
      <c r="G17" s="145">
        <v>55</v>
      </c>
      <c r="H17" s="145">
        <v>34</v>
      </c>
      <c r="I17" s="405"/>
    </row>
    <row r="18" spans="1:9" ht="12.75" customHeight="1" x14ac:dyDescent="0.35">
      <c r="A18" s="182" t="s">
        <v>73</v>
      </c>
      <c r="B18" s="63">
        <f t="shared" si="1"/>
        <v>11219</v>
      </c>
      <c r="C18" s="63">
        <f t="shared" si="2"/>
        <v>5713</v>
      </c>
      <c r="D18" s="63">
        <f t="shared" si="3"/>
        <v>5506</v>
      </c>
      <c r="E18" s="145">
        <v>4855</v>
      </c>
      <c r="F18" s="145">
        <v>4693</v>
      </c>
      <c r="G18" s="145">
        <v>858</v>
      </c>
      <c r="H18" s="145">
        <v>813</v>
      </c>
    </row>
    <row r="19" spans="1:9" ht="12.75" customHeight="1" x14ac:dyDescent="0.35">
      <c r="A19" s="182" t="s">
        <v>74</v>
      </c>
      <c r="B19" s="63">
        <f t="shared" si="1"/>
        <v>3085</v>
      </c>
      <c r="C19" s="63">
        <f t="shared" si="2"/>
        <v>1598</v>
      </c>
      <c r="D19" s="63">
        <f t="shared" si="3"/>
        <v>1487</v>
      </c>
      <c r="E19" s="145">
        <v>1598</v>
      </c>
      <c r="F19" s="145">
        <v>1487</v>
      </c>
      <c r="G19" s="145">
        <v>0</v>
      </c>
      <c r="H19" s="145">
        <v>0</v>
      </c>
    </row>
    <row r="20" spans="1:9" ht="12.75" customHeight="1" x14ac:dyDescent="0.35">
      <c r="A20" s="182" t="s">
        <v>75</v>
      </c>
      <c r="B20" s="63">
        <f t="shared" si="1"/>
        <v>2385</v>
      </c>
      <c r="C20" s="63">
        <f t="shared" si="2"/>
        <v>1233</v>
      </c>
      <c r="D20" s="63">
        <f t="shared" si="3"/>
        <v>1152</v>
      </c>
      <c r="E20" s="145">
        <v>1111</v>
      </c>
      <c r="F20" s="145">
        <v>1031</v>
      </c>
      <c r="G20" s="145">
        <v>122</v>
      </c>
      <c r="H20" s="145">
        <v>121</v>
      </c>
    </row>
    <row r="21" spans="1:9" ht="12.75" customHeight="1" x14ac:dyDescent="0.35">
      <c r="A21" s="182" t="s">
        <v>76</v>
      </c>
      <c r="B21" s="63">
        <f t="shared" si="1"/>
        <v>2167</v>
      </c>
      <c r="C21" s="63">
        <f t="shared" si="2"/>
        <v>1096</v>
      </c>
      <c r="D21" s="63">
        <f t="shared" si="3"/>
        <v>1071</v>
      </c>
      <c r="E21" s="145">
        <v>1012</v>
      </c>
      <c r="F21" s="145">
        <v>980</v>
      </c>
      <c r="G21" s="145">
        <v>84</v>
      </c>
      <c r="H21" s="145">
        <v>91</v>
      </c>
    </row>
    <row r="22" spans="1:9" ht="12.75" customHeight="1" x14ac:dyDescent="0.35">
      <c r="A22" s="182" t="s">
        <v>77</v>
      </c>
      <c r="B22" s="63">
        <f t="shared" si="1"/>
        <v>968</v>
      </c>
      <c r="C22" s="63">
        <f t="shared" si="2"/>
        <v>495</v>
      </c>
      <c r="D22" s="63">
        <f t="shared" si="3"/>
        <v>473</v>
      </c>
      <c r="E22" s="145">
        <v>460</v>
      </c>
      <c r="F22" s="145">
        <v>418</v>
      </c>
      <c r="G22" s="145">
        <v>35</v>
      </c>
      <c r="H22" s="145">
        <v>55</v>
      </c>
    </row>
    <row r="23" spans="1:9" ht="12.75" customHeight="1" x14ac:dyDescent="0.35">
      <c r="A23" s="182" t="s">
        <v>78</v>
      </c>
      <c r="B23" s="63">
        <f t="shared" si="1"/>
        <v>1506</v>
      </c>
      <c r="C23" s="63">
        <f t="shared" si="2"/>
        <v>803</v>
      </c>
      <c r="D23" s="63">
        <f t="shared" si="3"/>
        <v>703</v>
      </c>
      <c r="E23" s="145">
        <v>732</v>
      </c>
      <c r="F23" s="145">
        <v>657</v>
      </c>
      <c r="G23" s="145">
        <v>71</v>
      </c>
      <c r="H23" s="145">
        <v>46</v>
      </c>
    </row>
    <row r="24" spans="1:9" ht="12.75" customHeight="1" x14ac:dyDescent="0.35">
      <c r="A24" s="182" t="s">
        <v>79</v>
      </c>
      <c r="B24" s="63">
        <f t="shared" si="1"/>
        <v>1125</v>
      </c>
      <c r="C24" s="63">
        <f t="shared" si="2"/>
        <v>578</v>
      </c>
      <c r="D24" s="63">
        <f t="shared" si="3"/>
        <v>547</v>
      </c>
      <c r="E24" s="145">
        <v>510</v>
      </c>
      <c r="F24" s="145">
        <v>488</v>
      </c>
      <c r="G24" s="145">
        <v>68</v>
      </c>
      <c r="H24" s="145">
        <v>59</v>
      </c>
    </row>
    <row r="25" spans="1:9" ht="12.75" customHeight="1" x14ac:dyDescent="0.35">
      <c r="A25" s="182" t="s">
        <v>80</v>
      </c>
      <c r="B25" s="63">
        <f t="shared" si="1"/>
        <v>2282</v>
      </c>
      <c r="C25" s="63">
        <f t="shared" si="2"/>
        <v>1207</v>
      </c>
      <c r="D25" s="63">
        <f t="shared" si="3"/>
        <v>1075</v>
      </c>
      <c r="E25" s="145">
        <v>979</v>
      </c>
      <c r="F25" s="145">
        <v>888</v>
      </c>
      <c r="G25" s="145">
        <v>228</v>
      </c>
      <c r="H25" s="145">
        <v>187</v>
      </c>
    </row>
    <row r="26" spans="1:9" ht="12.75" customHeight="1" x14ac:dyDescent="0.35">
      <c r="A26" s="182" t="s">
        <v>81</v>
      </c>
      <c r="B26" s="63">
        <f t="shared" si="1"/>
        <v>3762</v>
      </c>
      <c r="C26" s="63">
        <f t="shared" si="2"/>
        <v>1872</v>
      </c>
      <c r="D26" s="63">
        <f t="shared" si="3"/>
        <v>1890</v>
      </c>
      <c r="E26" s="145">
        <v>1770</v>
      </c>
      <c r="F26" s="145">
        <v>1782</v>
      </c>
      <c r="G26" s="145">
        <v>102</v>
      </c>
      <c r="H26" s="145">
        <v>108</v>
      </c>
    </row>
    <row r="27" spans="1:9" ht="12.75" customHeight="1" x14ac:dyDescent="0.35">
      <c r="A27" s="182" t="s">
        <v>82</v>
      </c>
      <c r="B27" s="63">
        <f t="shared" si="1"/>
        <v>1349</v>
      </c>
      <c r="C27" s="63">
        <f t="shared" si="2"/>
        <v>695</v>
      </c>
      <c r="D27" s="63">
        <f t="shared" si="3"/>
        <v>654</v>
      </c>
      <c r="E27" s="145">
        <v>671</v>
      </c>
      <c r="F27" s="145">
        <v>629</v>
      </c>
      <c r="G27" s="145">
        <v>24</v>
      </c>
      <c r="H27" s="145">
        <v>25</v>
      </c>
    </row>
    <row r="28" spans="1:9" ht="12.75" customHeight="1" x14ac:dyDescent="0.35">
      <c r="A28" s="182" t="s">
        <v>83</v>
      </c>
      <c r="B28" s="63">
        <f t="shared" si="1"/>
        <v>3019</v>
      </c>
      <c r="C28" s="63">
        <f t="shared" si="2"/>
        <v>1499</v>
      </c>
      <c r="D28" s="63">
        <f t="shared" si="3"/>
        <v>1520</v>
      </c>
      <c r="E28" s="145">
        <v>1415</v>
      </c>
      <c r="F28" s="145">
        <v>1438</v>
      </c>
      <c r="G28" s="145">
        <v>84</v>
      </c>
      <c r="H28" s="145">
        <v>82</v>
      </c>
    </row>
    <row r="29" spans="1:9" ht="12.75" customHeight="1" x14ac:dyDescent="0.35">
      <c r="A29" s="182" t="s">
        <v>84</v>
      </c>
      <c r="B29" s="63">
        <f t="shared" si="1"/>
        <v>2184</v>
      </c>
      <c r="C29" s="63">
        <f t="shared" si="2"/>
        <v>1136</v>
      </c>
      <c r="D29" s="63">
        <f t="shared" si="3"/>
        <v>1048</v>
      </c>
      <c r="E29" s="145">
        <v>1106</v>
      </c>
      <c r="F29" s="145">
        <v>1016</v>
      </c>
      <c r="G29" s="145">
        <v>30</v>
      </c>
      <c r="H29" s="145">
        <v>32</v>
      </c>
    </row>
    <row r="30" spans="1:9" ht="12.75" customHeight="1" x14ac:dyDescent="0.35">
      <c r="A30" s="182" t="s">
        <v>85</v>
      </c>
      <c r="B30" s="63">
        <f t="shared" si="1"/>
        <v>3406</v>
      </c>
      <c r="C30" s="63">
        <f t="shared" si="2"/>
        <v>1722</v>
      </c>
      <c r="D30" s="63">
        <f t="shared" si="3"/>
        <v>1684</v>
      </c>
      <c r="E30" s="145">
        <v>1691</v>
      </c>
      <c r="F30" s="145">
        <v>1656</v>
      </c>
      <c r="G30" s="145">
        <v>31</v>
      </c>
      <c r="H30" s="145">
        <v>28</v>
      </c>
    </row>
    <row r="31" spans="1:9" ht="12.75" customHeight="1" x14ac:dyDescent="0.35">
      <c r="A31" s="182" t="s">
        <v>86</v>
      </c>
      <c r="B31" s="63">
        <f t="shared" si="1"/>
        <v>2150</v>
      </c>
      <c r="C31" s="63">
        <f t="shared" si="2"/>
        <v>1100</v>
      </c>
      <c r="D31" s="63">
        <f t="shared" si="3"/>
        <v>1050</v>
      </c>
      <c r="E31" s="145">
        <v>1025</v>
      </c>
      <c r="F31" s="145">
        <v>986</v>
      </c>
      <c r="G31" s="145">
        <v>75</v>
      </c>
      <c r="H31" s="145">
        <v>64</v>
      </c>
    </row>
    <row r="32" spans="1:9" ht="12.75" customHeight="1" x14ac:dyDescent="0.35">
      <c r="A32" s="182" t="s">
        <v>87</v>
      </c>
      <c r="B32" s="63">
        <f t="shared" si="1"/>
        <v>1826</v>
      </c>
      <c r="C32" s="63">
        <f t="shared" si="2"/>
        <v>959</v>
      </c>
      <c r="D32" s="63">
        <f t="shared" si="3"/>
        <v>867</v>
      </c>
      <c r="E32" s="145">
        <v>842</v>
      </c>
      <c r="F32" s="145">
        <v>770</v>
      </c>
      <c r="G32" s="145">
        <v>117</v>
      </c>
      <c r="H32" s="145">
        <v>97</v>
      </c>
    </row>
    <row r="33" spans="1:8" ht="12.75" customHeight="1" x14ac:dyDescent="0.35">
      <c r="A33" s="182" t="s">
        <v>88</v>
      </c>
      <c r="B33" s="63">
        <f t="shared" si="1"/>
        <v>2416</v>
      </c>
      <c r="C33" s="63">
        <f t="shared" si="2"/>
        <v>1237</v>
      </c>
      <c r="D33" s="63">
        <f t="shared" si="3"/>
        <v>1179</v>
      </c>
      <c r="E33" s="145">
        <v>1193</v>
      </c>
      <c r="F33" s="145">
        <v>1145</v>
      </c>
      <c r="G33" s="145">
        <v>44</v>
      </c>
      <c r="H33" s="145">
        <v>34</v>
      </c>
    </row>
    <row r="34" spans="1:8" ht="12.75" customHeight="1" x14ac:dyDescent="0.35">
      <c r="A34" s="182" t="s">
        <v>89</v>
      </c>
      <c r="B34" s="63">
        <f t="shared" si="1"/>
        <v>1304</v>
      </c>
      <c r="C34" s="63">
        <f t="shared" si="2"/>
        <v>669</v>
      </c>
      <c r="D34" s="63">
        <f t="shared" si="3"/>
        <v>635</v>
      </c>
      <c r="E34" s="145">
        <v>666</v>
      </c>
      <c r="F34" s="145">
        <v>633</v>
      </c>
      <c r="G34" s="145">
        <v>3</v>
      </c>
      <c r="H34" s="145">
        <v>2</v>
      </c>
    </row>
    <row r="35" spans="1:8" ht="12.75" customHeight="1" x14ac:dyDescent="0.35">
      <c r="A35" s="338" t="s">
        <v>1994</v>
      </c>
      <c r="B35" s="344"/>
      <c r="C35" s="344"/>
      <c r="D35" s="344"/>
      <c r="E35" s="344"/>
      <c r="F35" s="344"/>
      <c r="G35" s="344"/>
      <c r="H35" s="344"/>
    </row>
    <row r="36" spans="1:8" ht="12.75" customHeight="1" x14ac:dyDescent="0.35">
      <c r="A36" s="344" t="s">
        <v>141</v>
      </c>
      <c r="B36" s="344"/>
      <c r="C36" s="344"/>
      <c r="D36" s="344"/>
      <c r="E36" s="344"/>
      <c r="F36" s="344"/>
      <c r="G36" s="344"/>
      <c r="H36" s="344"/>
    </row>
    <row r="37" spans="1:8" ht="12" customHeight="1" x14ac:dyDescent="0.35">
      <c r="A37" s="118" t="s">
        <v>1995</v>
      </c>
    </row>
    <row r="38" spans="1:8" ht="12.75" customHeight="1" x14ac:dyDescent="0.35">
      <c r="A38" s="118" t="s">
        <v>1996</v>
      </c>
    </row>
    <row r="39" spans="1:8" ht="12.75" customHeight="1" x14ac:dyDescent="0.35">
      <c r="A39" s="118" t="s">
        <v>142</v>
      </c>
    </row>
    <row r="40" spans="1:8" ht="15" customHeight="1" x14ac:dyDescent="0.35">
      <c r="A40" s="118"/>
      <c r="H40" s="120"/>
    </row>
    <row r="41" spans="1:8" ht="12.75" customHeight="1" x14ac:dyDescent="0.35">
      <c r="A41" s="572"/>
      <c r="B41" s="120"/>
      <c r="C41" s="120"/>
      <c r="D41" s="120"/>
      <c r="E41" s="120"/>
      <c r="F41" s="120"/>
      <c r="G41" s="120"/>
    </row>
    <row r="42" spans="1:8" ht="12.75" customHeight="1" x14ac:dyDescent="0.35">
      <c r="A42" s="568"/>
    </row>
  </sheetData>
  <mergeCells count="10">
    <mergeCell ref="C12:D12"/>
    <mergeCell ref="E12:H12"/>
    <mergeCell ref="A9:A13"/>
    <mergeCell ref="B12:B13"/>
    <mergeCell ref="I1:J3"/>
    <mergeCell ref="B10:D11"/>
    <mergeCell ref="E10:F11"/>
    <mergeCell ref="G10:H11"/>
    <mergeCell ref="A8:H8"/>
    <mergeCell ref="E9:H9"/>
  </mergeCells>
  <printOptions horizontalCentered="1"/>
  <pageMargins left="0.78749999999999998" right="0.78749999999999998" top="0.78749999999999998" bottom="0.78749999999999998" header="0.51180555555555496" footer="0.51180555555555496"/>
  <pageSetup paperSize="9" firstPageNumber="0" orientation="landscape" useFirstPageNumber="1" horizontalDpi="300" verticalDpi="300"/>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abColor theme="1"/>
    <pageSetUpPr autoPageBreaks="0"/>
  </sheetPr>
  <dimension ref="A1:AO233"/>
  <sheetViews>
    <sheetView showGridLines="0" showRowColHeaders="0" zoomScale="90" zoomScaleNormal="90" workbookViewId="0">
      <selection activeCell="C11" sqref="C11"/>
    </sheetView>
  </sheetViews>
  <sheetFormatPr baseColWidth="10" defaultColWidth="6.765625" defaultRowHeight="12.75" customHeight="1" x14ac:dyDescent="0.2"/>
  <cols>
    <col min="1" max="1" width="37.07421875" style="822" customWidth="1"/>
    <col min="2" max="2" width="4.69140625" style="809" customWidth="1"/>
    <col min="3" max="4" width="4.61328125" style="809" customWidth="1"/>
    <col min="5" max="5" width="5.61328125" style="809" customWidth="1"/>
    <col min="6" max="6" width="5.3046875" style="809" customWidth="1"/>
    <col min="7" max="7" width="6" style="809" customWidth="1"/>
    <col min="8" max="10" width="4.61328125" style="809" customWidth="1"/>
    <col min="11" max="16384" width="6.765625" style="811"/>
  </cols>
  <sheetData>
    <row r="1" spans="1:32" ht="19.5" customHeight="1" x14ac:dyDescent="0.2">
      <c r="A1" s="808" t="s">
        <v>1099</v>
      </c>
      <c r="B1" s="1510" t="s">
        <v>937</v>
      </c>
      <c r="C1" s="1510"/>
      <c r="E1" s="810"/>
      <c r="F1" s="1519"/>
      <c r="G1" s="1519"/>
      <c r="H1" s="1519"/>
      <c r="I1" s="1519"/>
      <c r="J1" s="810"/>
    </row>
    <row r="2" spans="1:32" ht="12.75" customHeight="1" x14ac:dyDescent="0.2">
      <c r="A2" s="808"/>
      <c r="B2" s="1510"/>
      <c r="C2" s="1510"/>
      <c r="E2" s="810"/>
      <c r="F2" s="1519"/>
      <c r="G2" s="1519"/>
      <c r="H2" s="1519"/>
      <c r="I2" s="1519"/>
      <c r="J2" s="810"/>
    </row>
    <row r="3" spans="1:32" ht="12.75" customHeight="1" x14ac:dyDescent="0.2">
      <c r="A3" s="812" t="s">
        <v>1100</v>
      </c>
    </row>
    <row r="4" spans="1:32" ht="12.75" customHeight="1" x14ac:dyDescent="0.2">
      <c r="A4" s="813"/>
    </row>
    <row r="5" spans="1:32" ht="26.25" customHeight="1" x14ac:dyDescent="0.2">
      <c r="A5" s="1511" t="s">
        <v>2195</v>
      </c>
      <c r="B5" s="1511"/>
      <c r="C5" s="1511"/>
      <c r="D5" s="1511"/>
      <c r="E5" s="1511"/>
      <c r="F5" s="1511"/>
      <c r="G5" s="1511"/>
      <c r="H5" s="1511"/>
      <c r="I5" s="1511"/>
      <c r="J5" s="1511"/>
    </row>
    <row r="6" spans="1:32" ht="15.75" customHeight="1" x14ac:dyDescent="0.2">
      <c r="A6" s="1506" t="s">
        <v>1101</v>
      </c>
      <c r="B6" s="1513" t="s">
        <v>61</v>
      </c>
      <c r="C6" s="1506" t="s">
        <v>715</v>
      </c>
      <c r="D6" s="1506"/>
      <c r="E6" s="1513" t="s">
        <v>61</v>
      </c>
      <c r="F6" s="1506" t="s">
        <v>479</v>
      </c>
      <c r="G6" s="1506"/>
      <c r="H6" s="1513" t="s">
        <v>61</v>
      </c>
      <c r="I6" s="1506" t="s">
        <v>716</v>
      </c>
      <c r="J6" s="1506"/>
    </row>
    <row r="7" spans="1:32" ht="18" customHeight="1" x14ac:dyDescent="0.2">
      <c r="A7" s="1506"/>
      <c r="B7" s="1513"/>
      <c r="C7" s="1506" t="s">
        <v>111</v>
      </c>
      <c r="D7" s="1506"/>
      <c r="E7" s="1513"/>
      <c r="F7" s="1506" t="s">
        <v>111</v>
      </c>
      <c r="G7" s="1506"/>
      <c r="H7" s="1513"/>
      <c r="I7" s="1506" t="s">
        <v>111</v>
      </c>
      <c r="J7" s="1506"/>
    </row>
    <row r="8" spans="1:32" ht="17.25" customHeight="1" x14ac:dyDescent="0.2">
      <c r="A8" s="1506"/>
      <c r="B8" s="1514"/>
      <c r="C8" s="691" t="s">
        <v>114</v>
      </c>
      <c r="D8" s="691" t="s">
        <v>115</v>
      </c>
      <c r="E8" s="1514"/>
      <c r="F8" s="691" t="s">
        <v>114</v>
      </c>
      <c r="G8" s="691" t="s">
        <v>115</v>
      </c>
      <c r="H8" s="1514"/>
      <c r="I8" s="691" t="s">
        <v>114</v>
      </c>
      <c r="J8" s="691" t="s">
        <v>115</v>
      </c>
      <c r="L8" s="814"/>
    </row>
    <row r="9" spans="1:32" ht="21.75" customHeight="1" x14ac:dyDescent="0.25">
      <c r="A9" s="815" t="s">
        <v>61</v>
      </c>
      <c r="B9" s="816">
        <f>SUM(C9:D9)</f>
        <v>3632</v>
      </c>
      <c r="C9" s="817">
        <f>C11+C80+C114+C153+C209</f>
        <v>1771</v>
      </c>
      <c r="D9" s="817">
        <f>D11+D80+D114+D153+D209</f>
        <v>1861</v>
      </c>
      <c r="E9" s="816">
        <f>SUM(F9:G9)</f>
        <v>19425</v>
      </c>
      <c r="F9" s="817">
        <f>F11+F80+F114+F153+F209</f>
        <v>9702</v>
      </c>
      <c r="G9" s="817">
        <f>G11+G80+G114+G153+G209</f>
        <v>9723</v>
      </c>
      <c r="H9" s="816">
        <f>SUM(I9:J9)</f>
        <v>1814</v>
      </c>
      <c r="I9" s="817">
        <f>I11+I80+I114+I153+I209</f>
        <v>784</v>
      </c>
      <c r="J9" s="817">
        <f>J11+J80+J114+J153+J209</f>
        <v>1030</v>
      </c>
      <c r="L9" s="814"/>
      <c r="Y9" s="818"/>
      <c r="Z9" s="819"/>
      <c r="AB9" s="820">
        <f>+AE9+AF9</f>
        <v>3</v>
      </c>
      <c r="AC9" s="820"/>
      <c r="AD9" s="821"/>
      <c r="AE9" s="822">
        <v>1</v>
      </c>
      <c r="AF9" s="822">
        <v>2</v>
      </c>
    </row>
    <row r="10" spans="1:32" ht="12.75" customHeight="1" x14ac:dyDescent="0.2">
      <c r="A10" s="711"/>
      <c r="B10" s="823"/>
      <c r="C10" s="734"/>
      <c r="D10" s="824"/>
      <c r="E10" s="823"/>
      <c r="F10" s="734"/>
      <c r="G10" s="824"/>
      <c r="H10" s="823"/>
      <c r="I10" s="734"/>
      <c r="J10" s="824"/>
      <c r="L10" s="825"/>
      <c r="M10" s="819"/>
      <c r="N10" s="826"/>
      <c r="O10" s="826"/>
      <c r="P10" s="821"/>
      <c r="Q10" s="818"/>
      <c r="R10" s="818"/>
      <c r="S10" s="819"/>
      <c r="T10" s="819"/>
      <c r="U10" s="826"/>
      <c r="V10" s="826"/>
      <c r="W10" s="821"/>
      <c r="X10" s="818"/>
      <c r="Y10" s="818"/>
      <c r="Z10" s="819"/>
      <c r="AB10" s="820">
        <f>+AE10+AF10</f>
        <v>24</v>
      </c>
      <c r="AC10" s="820"/>
      <c r="AD10" s="821"/>
      <c r="AE10" s="822">
        <v>10</v>
      </c>
      <c r="AF10" s="822">
        <v>14</v>
      </c>
    </row>
    <row r="11" spans="1:32" ht="21.75" customHeight="1" x14ac:dyDescent="0.25">
      <c r="A11" s="815" t="s">
        <v>902</v>
      </c>
      <c r="B11" s="816">
        <f>SUM(C11:D11)</f>
        <v>1299</v>
      </c>
      <c r="C11" s="817">
        <f>C13+C27+C51+C65</f>
        <v>529</v>
      </c>
      <c r="D11" s="817">
        <f>D13+D27+D51+D65</f>
        <v>770</v>
      </c>
      <c r="E11" s="816">
        <f>SUM(F11:G11)</f>
        <v>6504</v>
      </c>
      <c r="F11" s="817">
        <f>F13+F27+F51+F65</f>
        <v>2765</v>
      </c>
      <c r="G11" s="817">
        <f>G13+G27+G51+G65</f>
        <v>3739</v>
      </c>
      <c r="H11" s="816">
        <f>SUM(I11:J11)</f>
        <v>688</v>
      </c>
      <c r="I11" s="817">
        <f>I13+I27+I51+I65</f>
        <v>271</v>
      </c>
      <c r="J11" s="817">
        <f>J13+J27+J51+J65</f>
        <v>417</v>
      </c>
      <c r="L11" s="814"/>
    </row>
    <row r="12" spans="1:32" ht="12.75" customHeight="1" x14ac:dyDescent="0.2">
      <c r="A12" s="711"/>
      <c r="B12" s="823"/>
      <c r="C12" s="734"/>
      <c r="D12" s="734"/>
      <c r="E12" s="823"/>
      <c r="F12" s="734"/>
      <c r="G12" s="734"/>
      <c r="H12" s="823"/>
      <c r="I12" s="734"/>
      <c r="J12" s="734"/>
      <c r="L12" s="814"/>
    </row>
    <row r="13" spans="1:32" s="819" customFormat="1" ht="12.75" customHeight="1" x14ac:dyDescent="0.2">
      <c r="A13" s="717" t="s">
        <v>2196</v>
      </c>
      <c r="B13" s="816">
        <f>SUM(C13:D13)</f>
        <v>216</v>
      </c>
      <c r="C13" s="817">
        <f>SUM(C14:C25)</f>
        <v>81</v>
      </c>
      <c r="D13" s="817">
        <f>SUM(D14:D25)</f>
        <v>135</v>
      </c>
      <c r="E13" s="816">
        <f t="shared" ref="E13:E25" si="0">SUM(F13:G13)</f>
        <v>1127</v>
      </c>
      <c r="F13" s="817">
        <f>SUM(F14:F25)</f>
        <v>397</v>
      </c>
      <c r="G13" s="817">
        <f>SUM(G14:G25)</f>
        <v>730</v>
      </c>
      <c r="H13" s="816">
        <f t="shared" ref="H13:H25" si="1">SUM(I13:J13)</f>
        <v>166</v>
      </c>
      <c r="I13" s="817">
        <f>SUM(I14:I25)</f>
        <v>57</v>
      </c>
      <c r="J13" s="817">
        <f>SUM(J14:J25)</f>
        <v>109</v>
      </c>
      <c r="L13" s="814"/>
    </row>
    <row r="14" spans="1:32" s="819" customFormat="1" ht="12.75" customHeight="1" x14ac:dyDescent="0.25">
      <c r="A14" s="725" t="s">
        <v>1130</v>
      </c>
      <c r="B14" s="816">
        <f t="shared" ref="B14:B25" si="2">SUM(C14:D14)</f>
        <v>46</v>
      </c>
      <c r="C14" s="827">
        <v>21</v>
      </c>
      <c r="D14" s="827">
        <v>25</v>
      </c>
      <c r="E14" s="816">
        <f t="shared" si="0"/>
        <v>229</v>
      </c>
      <c r="F14" s="827">
        <v>97</v>
      </c>
      <c r="G14" s="827">
        <v>132</v>
      </c>
      <c r="H14" s="816">
        <f t="shared" si="1"/>
        <v>21</v>
      </c>
      <c r="I14" s="827">
        <v>8</v>
      </c>
      <c r="J14" s="827">
        <v>13</v>
      </c>
      <c r="L14" s="828"/>
    </row>
    <row r="15" spans="1:32" s="819" customFormat="1" ht="12.75" customHeight="1" x14ac:dyDescent="0.2">
      <c r="A15" s="725" t="s">
        <v>1104</v>
      </c>
      <c r="B15" s="816">
        <f t="shared" si="2"/>
        <v>0</v>
      </c>
      <c r="C15" s="827">
        <v>0</v>
      </c>
      <c r="D15" s="827">
        <v>0</v>
      </c>
      <c r="E15" s="816">
        <f t="shared" si="0"/>
        <v>1</v>
      </c>
      <c r="F15" s="827">
        <v>1</v>
      </c>
      <c r="G15" s="827">
        <v>0</v>
      </c>
      <c r="H15" s="816">
        <f t="shared" si="1"/>
        <v>2</v>
      </c>
      <c r="I15" s="827">
        <v>1</v>
      </c>
      <c r="J15" s="827">
        <v>1</v>
      </c>
      <c r="L15" s="814"/>
    </row>
    <row r="16" spans="1:32" s="819" customFormat="1" ht="12.75" customHeight="1" x14ac:dyDescent="0.2">
      <c r="A16" s="725" t="s">
        <v>1107</v>
      </c>
      <c r="B16" s="816">
        <f t="shared" si="2"/>
        <v>39</v>
      </c>
      <c r="C16" s="827">
        <v>0</v>
      </c>
      <c r="D16" s="827">
        <v>39</v>
      </c>
      <c r="E16" s="816">
        <f t="shared" si="0"/>
        <v>124</v>
      </c>
      <c r="F16" s="827">
        <v>2</v>
      </c>
      <c r="G16" s="827">
        <v>122</v>
      </c>
      <c r="H16" s="816">
        <f t="shared" si="1"/>
        <v>18</v>
      </c>
      <c r="I16" s="827">
        <v>0</v>
      </c>
      <c r="J16" s="827">
        <v>18</v>
      </c>
      <c r="L16" s="814"/>
    </row>
    <row r="17" spans="1:12" s="819" customFormat="1" ht="12.75" customHeight="1" x14ac:dyDescent="0.2">
      <c r="A17" s="725" t="s">
        <v>1103</v>
      </c>
      <c r="B17" s="816">
        <f t="shared" si="2"/>
        <v>9</v>
      </c>
      <c r="C17" s="827">
        <v>8</v>
      </c>
      <c r="D17" s="827">
        <v>1</v>
      </c>
      <c r="E17" s="816">
        <f t="shared" si="0"/>
        <v>18</v>
      </c>
      <c r="F17" s="827">
        <v>12</v>
      </c>
      <c r="G17" s="827">
        <v>6</v>
      </c>
      <c r="H17" s="816">
        <f t="shared" si="1"/>
        <v>0</v>
      </c>
      <c r="I17" s="827">
        <v>0</v>
      </c>
      <c r="J17" s="827">
        <v>0</v>
      </c>
      <c r="L17" s="814"/>
    </row>
    <row r="18" spans="1:12" s="819" customFormat="1" ht="12.75" customHeight="1" x14ac:dyDescent="0.2">
      <c r="A18" s="725" t="s">
        <v>1110</v>
      </c>
      <c r="B18" s="816">
        <f t="shared" si="2"/>
        <v>6</v>
      </c>
      <c r="C18" s="827">
        <v>2</v>
      </c>
      <c r="D18" s="827">
        <v>4</v>
      </c>
      <c r="E18" s="816">
        <f t="shared" si="0"/>
        <v>33</v>
      </c>
      <c r="F18" s="827">
        <v>5</v>
      </c>
      <c r="G18" s="827">
        <v>28</v>
      </c>
      <c r="H18" s="816">
        <f t="shared" si="1"/>
        <v>4</v>
      </c>
      <c r="I18" s="827">
        <v>0</v>
      </c>
      <c r="J18" s="827">
        <v>4</v>
      </c>
      <c r="L18" s="814"/>
    </row>
    <row r="19" spans="1:12" s="819" customFormat="1" ht="12.75" customHeight="1" x14ac:dyDescent="0.2">
      <c r="A19" s="725" t="s">
        <v>1106</v>
      </c>
      <c r="B19" s="816">
        <f t="shared" si="2"/>
        <v>1</v>
      </c>
      <c r="C19" s="827">
        <v>1</v>
      </c>
      <c r="D19" s="827">
        <v>0</v>
      </c>
      <c r="E19" s="816">
        <f t="shared" si="0"/>
        <v>6</v>
      </c>
      <c r="F19" s="827">
        <v>3</v>
      </c>
      <c r="G19" s="827">
        <v>3</v>
      </c>
      <c r="H19" s="816">
        <f t="shared" si="1"/>
        <v>5</v>
      </c>
      <c r="I19" s="827">
        <v>3</v>
      </c>
      <c r="J19" s="827">
        <v>2</v>
      </c>
      <c r="L19" s="814"/>
    </row>
    <row r="20" spans="1:12" s="819" customFormat="1" ht="12.75" customHeight="1" x14ac:dyDescent="0.2">
      <c r="A20" s="725" t="s">
        <v>1102</v>
      </c>
      <c r="B20" s="816">
        <f t="shared" si="2"/>
        <v>9</v>
      </c>
      <c r="C20" s="827">
        <v>1</v>
      </c>
      <c r="D20" s="827">
        <v>8</v>
      </c>
      <c r="E20" s="816">
        <f t="shared" si="0"/>
        <v>82</v>
      </c>
      <c r="F20" s="827">
        <v>21</v>
      </c>
      <c r="G20" s="827">
        <v>61</v>
      </c>
      <c r="H20" s="816">
        <f t="shared" si="1"/>
        <v>16</v>
      </c>
      <c r="I20" s="827">
        <v>6</v>
      </c>
      <c r="J20" s="827">
        <v>10</v>
      </c>
      <c r="L20" s="814"/>
    </row>
    <row r="21" spans="1:12" s="819" customFormat="1" ht="12.75" customHeight="1" x14ac:dyDescent="0.2">
      <c r="A21" s="725" t="s">
        <v>1105</v>
      </c>
      <c r="B21" s="816">
        <f t="shared" si="2"/>
        <v>48</v>
      </c>
      <c r="C21" s="827">
        <v>25</v>
      </c>
      <c r="D21" s="827">
        <v>23</v>
      </c>
      <c r="E21" s="816">
        <f t="shared" si="0"/>
        <v>432</v>
      </c>
      <c r="F21" s="827">
        <v>176</v>
      </c>
      <c r="G21" s="827">
        <v>256</v>
      </c>
      <c r="H21" s="816">
        <f t="shared" si="1"/>
        <v>74</v>
      </c>
      <c r="I21" s="827">
        <v>29</v>
      </c>
      <c r="J21" s="827">
        <v>45</v>
      </c>
      <c r="L21" s="814"/>
    </row>
    <row r="22" spans="1:12" ht="12.75" customHeight="1" x14ac:dyDescent="0.2">
      <c r="A22" s="725" t="s">
        <v>1109</v>
      </c>
      <c r="B22" s="816">
        <f t="shared" si="2"/>
        <v>7</v>
      </c>
      <c r="C22" s="827">
        <v>3</v>
      </c>
      <c r="D22" s="827">
        <v>4</v>
      </c>
      <c r="E22" s="816">
        <f t="shared" si="0"/>
        <v>24</v>
      </c>
      <c r="F22" s="827">
        <v>10</v>
      </c>
      <c r="G22" s="827">
        <v>14</v>
      </c>
      <c r="H22" s="816">
        <f t="shared" si="1"/>
        <v>3</v>
      </c>
      <c r="I22" s="827">
        <v>2</v>
      </c>
      <c r="J22" s="827">
        <v>1</v>
      </c>
      <c r="L22" s="814"/>
    </row>
    <row r="23" spans="1:12" ht="12.75" customHeight="1" x14ac:dyDescent="0.25">
      <c r="A23" s="725" t="s">
        <v>978</v>
      </c>
      <c r="B23" s="816">
        <f t="shared" si="2"/>
        <v>28</v>
      </c>
      <c r="C23" s="827">
        <v>10</v>
      </c>
      <c r="D23" s="827">
        <v>18</v>
      </c>
      <c r="E23" s="816">
        <f t="shared" si="0"/>
        <v>88</v>
      </c>
      <c r="F23" s="827">
        <v>24</v>
      </c>
      <c r="G23" s="827">
        <v>64</v>
      </c>
      <c r="H23" s="816">
        <f t="shared" si="1"/>
        <v>10</v>
      </c>
      <c r="I23" s="827">
        <v>3</v>
      </c>
      <c r="J23" s="827">
        <v>7</v>
      </c>
      <c r="L23" s="828"/>
    </row>
    <row r="24" spans="1:12" ht="12.75" customHeight="1" x14ac:dyDescent="0.25">
      <c r="A24" s="725" t="s">
        <v>1108</v>
      </c>
      <c r="B24" s="816">
        <f t="shared" si="2"/>
        <v>22</v>
      </c>
      <c r="C24" s="827">
        <v>10</v>
      </c>
      <c r="D24" s="827">
        <v>12</v>
      </c>
      <c r="E24" s="816">
        <f t="shared" si="0"/>
        <v>87</v>
      </c>
      <c r="F24" s="827">
        <v>46</v>
      </c>
      <c r="G24" s="827">
        <v>41</v>
      </c>
      <c r="H24" s="816">
        <f t="shared" si="1"/>
        <v>13</v>
      </c>
      <c r="I24" s="827">
        <v>5</v>
      </c>
      <c r="J24" s="827">
        <v>8</v>
      </c>
      <c r="L24" s="828"/>
    </row>
    <row r="25" spans="1:12" ht="12.75" customHeight="1" x14ac:dyDescent="0.25">
      <c r="A25" s="725" t="s">
        <v>2197</v>
      </c>
      <c r="B25" s="816">
        <f t="shared" si="2"/>
        <v>1</v>
      </c>
      <c r="C25" s="827">
        <v>0</v>
      </c>
      <c r="D25" s="827">
        <v>1</v>
      </c>
      <c r="E25" s="816">
        <f t="shared" si="0"/>
        <v>3</v>
      </c>
      <c r="F25" s="827">
        <v>0</v>
      </c>
      <c r="G25" s="827">
        <v>3</v>
      </c>
      <c r="H25" s="816">
        <f t="shared" si="1"/>
        <v>0</v>
      </c>
      <c r="I25" s="827">
        <v>0</v>
      </c>
      <c r="J25" s="827">
        <v>0</v>
      </c>
      <c r="L25" s="828"/>
    </row>
    <row r="26" spans="1:12" ht="12.75" customHeight="1" x14ac:dyDescent="0.2">
      <c r="A26" s="728"/>
      <c r="B26" s="823"/>
      <c r="C26" s="734"/>
      <c r="D26" s="734"/>
      <c r="E26" s="823"/>
      <c r="F26" s="734"/>
      <c r="G26" s="734"/>
      <c r="H26" s="823"/>
      <c r="I26" s="734"/>
      <c r="J26" s="734"/>
    </row>
    <row r="27" spans="1:12" s="819" customFormat="1" ht="12.75" customHeight="1" x14ac:dyDescent="0.2">
      <c r="A27" s="829" t="s">
        <v>1111</v>
      </c>
      <c r="B27" s="816">
        <f>SUM(C27:D27)</f>
        <v>319</v>
      </c>
      <c r="C27" s="830">
        <f>+C28+C37+C43</f>
        <v>192</v>
      </c>
      <c r="D27" s="830">
        <f>+D28+D37+D43</f>
        <v>127</v>
      </c>
      <c r="E27" s="816">
        <f>SUM(F27:G27)</f>
        <v>2090</v>
      </c>
      <c r="F27" s="830">
        <f>+F28+F37+F43</f>
        <v>1169</v>
      </c>
      <c r="G27" s="830">
        <f>+G28+G37+G43</f>
        <v>921</v>
      </c>
      <c r="H27" s="816">
        <f>SUM(I27:J27)</f>
        <v>201</v>
      </c>
      <c r="I27" s="830">
        <f>+I28+I37+I43</f>
        <v>114</v>
      </c>
      <c r="J27" s="830">
        <f>+J28+J37+J43</f>
        <v>87</v>
      </c>
    </row>
    <row r="28" spans="1:12" s="819" customFormat="1" ht="12.75" customHeight="1" x14ac:dyDescent="0.2">
      <c r="A28" s="719" t="s">
        <v>451</v>
      </c>
      <c r="B28" s="816">
        <f>SUM(C28:D28)</f>
        <v>227</v>
      </c>
      <c r="C28" s="831">
        <f>SUM(C29:C36)</f>
        <v>132</v>
      </c>
      <c r="D28" s="831">
        <f>SUM(D29:D36)</f>
        <v>95</v>
      </c>
      <c r="E28" s="816">
        <f>SUM(F28:G28)</f>
        <v>1613</v>
      </c>
      <c r="F28" s="831">
        <f>SUM(F29:F36)</f>
        <v>918</v>
      </c>
      <c r="G28" s="831">
        <f>SUM(G29:G36)</f>
        <v>695</v>
      </c>
      <c r="H28" s="816">
        <f>SUM(I28:J28)</f>
        <v>152</v>
      </c>
      <c r="I28" s="831">
        <f>SUM(I29:I36)</f>
        <v>93</v>
      </c>
      <c r="J28" s="831">
        <f>SUM(J29:J36)</f>
        <v>59</v>
      </c>
    </row>
    <row r="29" spans="1:12" ht="12.75" customHeight="1" x14ac:dyDescent="0.2">
      <c r="A29" s="832" t="s">
        <v>1112</v>
      </c>
      <c r="B29" s="816">
        <f t="shared" ref="B29:B49" si="3">SUM(C29:D29)</f>
        <v>47</v>
      </c>
      <c r="C29" s="833">
        <v>31</v>
      </c>
      <c r="D29" s="833">
        <v>16</v>
      </c>
      <c r="E29" s="816">
        <f t="shared" ref="E29:E49" si="4">SUM(F29:G29)</f>
        <v>585</v>
      </c>
      <c r="F29" s="833">
        <v>315</v>
      </c>
      <c r="G29" s="833">
        <v>270</v>
      </c>
      <c r="H29" s="816">
        <f t="shared" ref="H29:H49" si="5">SUM(I29:J29)</f>
        <v>60</v>
      </c>
      <c r="I29" s="833">
        <v>36</v>
      </c>
      <c r="J29" s="833">
        <v>24</v>
      </c>
    </row>
    <row r="30" spans="1:12" ht="12.75" customHeight="1" x14ac:dyDescent="0.2">
      <c r="A30" s="725" t="s">
        <v>1114</v>
      </c>
      <c r="B30" s="816">
        <f t="shared" si="3"/>
        <v>11</v>
      </c>
      <c r="C30" s="827">
        <v>2</v>
      </c>
      <c r="D30" s="827">
        <v>9</v>
      </c>
      <c r="E30" s="816">
        <f t="shared" si="4"/>
        <v>84</v>
      </c>
      <c r="F30" s="827">
        <v>34</v>
      </c>
      <c r="G30" s="827">
        <v>50</v>
      </c>
      <c r="H30" s="816">
        <f t="shared" si="5"/>
        <v>8</v>
      </c>
      <c r="I30" s="827">
        <v>2</v>
      </c>
      <c r="J30" s="827">
        <v>6</v>
      </c>
    </row>
    <row r="31" spans="1:12" ht="12.75" customHeight="1" x14ac:dyDescent="0.2">
      <c r="A31" s="725" t="s">
        <v>1113</v>
      </c>
      <c r="B31" s="816">
        <f t="shared" si="3"/>
        <v>62</v>
      </c>
      <c r="C31" s="827">
        <v>40</v>
      </c>
      <c r="D31" s="827">
        <v>22</v>
      </c>
      <c r="E31" s="816">
        <f t="shared" si="4"/>
        <v>355</v>
      </c>
      <c r="F31" s="827">
        <v>242</v>
      </c>
      <c r="G31" s="827">
        <v>113</v>
      </c>
      <c r="H31" s="816">
        <f t="shared" si="5"/>
        <v>28</v>
      </c>
      <c r="I31" s="827">
        <v>19</v>
      </c>
      <c r="J31" s="827">
        <v>9</v>
      </c>
    </row>
    <row r="32" spans="1:12" ht="12.75" customHeight="1" x14ac:dyDescent="0.2">
      <c r="A32" s="725" t="s">
        <v>1117</v>
      </c>
      <c r="B32" s="816">
        <f t="shared" si="3"/>
        <v>19</v>
      </c>
      <c r="C32" s="827">
        <v>5</v>
      </c>
      <c r="D32" s="827">
        <v>14</v>
      </c>
      <c r="E32" s="816">
        <f t="shared" si="4"/>
        <v>79</v>
      </c>
      <c r="F32" s="827">
        <v>25</v>
      </c>
      <c r="G32" s="827">
        <v>54</v>
      </c>
      <c r="H32" s="816">
        <f t="shared" si="5"/>
        <v>5</v>
      </c>
      <c r="I32" s="827">
        <v>1</v>
      </c>
      <c r="J32" s="827">
        <v>4</v>
      </c>
    </row>
    <row r="33" spans="1:10" ht="12.75" customHeight="1" x14ac:dyDescent="0.2">
      <c r="A33" s="725" t="s">
        <v>1118</v>
      </c>
      <c r="B33" s="816">
        <f t="shared" si="3"/>
        <v>0</v>
      </c>
      <c r="C33" s="827">
        <v>0</v>
      </c>
      <c r="D33" s="827">
        <v>0</v>
      </c>
      <c r="E33" s="816">
        <f t="shared" si="4"/>
        <v>56</v>
      </c>
      <c r="F33" s="827">
        <v>31</v>
      </c>
      <c r="G33" s="827">
        <v>25</v>
      </c>
      <c r="H33" s="816">
        <f t="shared" si="5"/>
        <v>9</v>
      </c>
      <c r="I33" s="827">
        <v>7</v>
      </c>
      <c r="J33" s="827">
        <v>2</v>
      </c>
    </row>
    <row r="34" spans="1:10" ht="12.75" customHeight="1" x14ac:dyDescent="0.2">
      <c r="A34" s="725" t="s">
        <v>1120</v>
      </c>
      <c r="B34" s="816">
        <f t="shared" si="3"/>
        <v>2</v>
      </c>
      <c r="C34" s="827">
        <v>1</v>
      </c>
      <c r="D34" s="827">
        <v>1</v>
      </c>
      <c r="E34" s="816">
        <f t="shared" si="4"/>
        <v>1</v>
      </c>
      <c r="F34" s="827">
        <v>1</v>
      </c>
      <c r="G34" s="827">
        <v>0</v>
      </c>
      <c r="H34" s="816">
        <f t="shared" si="5"/>
        <v>1</v>
      </c>
      <c r="I34" s="827">
        <v>0</v>
      </c>
      <c r="J34" s="827">
        <v>1</v>
      </c>
    </row>
    <row r="35" spans="1:10" ht="12.75" customHeight="1" x14ac:dyDescent="0.2">
      <c r="A35" s="725" t="s">
        <v>1115</v>
      </c>
      <c r="B35" s="816">
        <f t="shared" si="3"/>
        <v>27</v>
      </c>
      <c r="C35" s="827">
        <v>20</v>
      </c>
      <c r="D35" s="827">
        <v>7</v>
      </c>
      <c r="E35" s="816">
        <f t="shared" si="4"/>
        <v>124</v>
      </c>
      <c r="F35" s="827">
        <v>87</v>
      </c>
      <c r="G35" s="827">
        <v>37</v>
      </c>
      <c r="H35" s="816">
        <f t="shared" si="5"/>
        <v>14</v>
      </c>
      <c r="I35" s="827">
        <v>10</v>
      </c>
      <c r="J35" s="827">
        <v>4</v>
      </c>
    </row>
    <row r="36" spans="1:10" ht="12.75" customHeight="1" x14ac:dyDescent="0.2">
      <c r="A36" s="725" t="s">
        <v>1119</v>
      </c>
      <c r="B36" s="816">
        <f t="shared" si="3"/>
        <v>59</v>
      </c>
      <c r="C36" s="827">
        <v>33</v>
      </c>
      <c r="D36" s="827">
        <v>26</v>
      </c>
      <c r="E36" s="816">
        <f t="shared" si="4"/>
        <v>329</v>
      </c>
      <c r="F36" s="827">
        <v>183</v>
      </c>
      <c r="G36" s="827">
        <v>146</v>
      </c>
      <c r="H36" s="816">
        <f t="shared" si="5"/>
        <v>27</v>
      </c>
      <c r="I36" s="827">
        <v>18</v>
      </c>
      <c r="J36" s="827">
        <v>9</v>
      </c>
    </row>
    <row r="37" spans="1:10" ht="12.75" customHeight="1" x14ac:dyDescent="0.2">
      <c r="A37" s="719" t="s">
        <v>80</v>
      </c>
      <c r="B37" s="816">
        <f>SUM(C37:D37)</f>
        <v>41</v>
      </c>
      <c r="C37" s="802">
        <f>SUM(C38:C42)</f>
        <v>31</v>
      </c>
      <c r="D37" s="802">
        <f>SUM(D38:D42)</f>
        <v>10</v>
      </c>
      <c r="E37" s="816">
        <f>SUM(F37:G37)</f>
        <v>172</v>
      </c>
      <c r="F37" s="802">
        <f>SUM(F38:F42)</f>
        <v>100</v>
      </c>
      <c r="G37" s="802">
        <f>SUM(G38:G42)</f>
        <v>72</v>
      </c>
      <c r="H37" s="816">
        <f>SUM(I37:J37)</f>
        <v>15</v>
      </c>
      <c r="I37" s="802">
        <f>SUM(I38:I42)</f>
        <v>6</v>
      </c>
      <c r="J37" s="802">
        <f>SUM(J38:J42)</f>
        <v>9</v>
      </c>
    </row>
    <row r="38" spans="1:10" ht="12.75" customHeight="1" x14ac:dyDescent="0.2">
      <c r="A38" s="725" t="s">
        <v>1112</v>
      </c>
      <c r="B38" s="816">
        <f t="shared" si="3"/>
        <v>19</v>
      </c>
      <c r="C38" s="834">
        <v>14</v>
      </c>
      <c r="D38" s="834">
        <v>5</v>
      </c>
      <c r="E38" s="816">
        <f t="shared" si="4"/>
        <v>92</v>
      </c>
      <c r="F38" s="834">
        <v>47</v>
      </c>
      <c r="G38" s="834">
        <v>45</v>
      </c>
      <c r="H38" s="816">
        <f t="shared" si="5"/>
        <v>10</v>
      </c>
      <c r="I38" s="834">
        <v>4</v>
      </c>
      <c r="J38" s="834">
        <v>6</v>
      </c>
    </row>
    <row r="39" spans="1:10" ht="12.75" customHeight="1" x14ac:dyDescent="0.2">
      <c r="A39" s="725" t="s">
        <v>1113</v>
      </c>
      <c r="B39" s="816">
        <f t="shared" si="3"/>
        <v>12</v>
      </c>
      <c r="C39" s="834">
        <v>9</v>
      </c>
      <c r="D39" s="834">
        <v>3</v>
      </c>
      <c r="E39" s="816">
        <f t="shared" si="4"/>
        <v>72</v>
      </c>
      <c r="F39" s="834">
        <v>46</v>
      </c>
      <c r="G39" s="834">
        <v>26</v>
      </c>
      <c r="H39" s="816">
        <f t="shared" si="5"/>
        <v>5</v>
      </c>
      <c r="I39" s="834">
        <v>2</v>
      </c>
      <c r="J39" s="834">
        <v>3</v>
      </c>
    </row>
    <row r="40" spans="1:10" ht="12.75" customHeight="1" x14ac:dyDescent="0.2">
      <c r="A40" s="725" t="s">
        <v>1117</v>
      </c>
      <c r="B40" s="816">
        <f t="shared" si="3"/>
        <v>1</v>
      </c>
      <c r="C40" s="834">
        <v>1</v>
      </c>
      <c r="D40" s="834">
        <v>0</v>
      </c>
      <c r="E40" s="816">
        <f t="shared" si="4"/>
        <v>1</v>
      </c>
      <c r="F40" s="834">
        <v>1</v>
      </c>
      <c r="G40" s="834">
        <v>0</v>
      </c>
      <c r="H40" s="816">
        <f t="shared" si="5"/>
        <v>0</v>
      </c>
      <c r="I40" s="834">
        <v>0</v>
      </c>
      <c r="J40" s="834">
        <v>0</v>
      </c>
    </row>
    <row r="41" spans="1:10" ht="12.75" customHeight="1" x14ac:dyDescent="0.2">
      <c r="A41" s="725" t="s">
        <v>1115</v>
      </c>
      <c r="B41" s="816">
        <f t="shared" si="3"/>
        <v>2</v>
      </c>
      <c r="C41" s="834">
        <v>2</v>
      </c>
      <c r="D41" s="834">
        <v>0</v>
      </c>
      <c r="E41" s="816">
        <f t="shared" si="4"/>
        <v>1</v>
      </c>
      <c r="F41" s="834">
        <v>1</v>
      </c>
      <c r="G41" s="834">
        <v>0</v>
      </c>
      <c r="H41" s="816">
        <f t="shared" si="5"/>
        <v>0</v>
      </c>
      <c r="I41" s="834">
        <v>0</v>
      </c>
      <c r="J41" s="834">
        <v>0</v>
      </c>
    </row>
    <row r="42" spans="1:10" ht="12.75" customHeight="1" x14ac:dyDescent="0.2">
      <c r="A42" s="725" t="s">
        <v>1119</v>
      </c>
      <c r="B42" s="816">
        <f t="shared" si="3"/>
        <v>7</v>
      </c>
      <c r="C42" s="834">
        <v>5</v>
      </c>
      <c r="D42" s="834">
        <v>2</v>
      </c>
      <c r="E42" s="816">
        <f t="shared" si="4"/>
        <v>6</v>
      </c>
      <c r="F42" s="834">
        <v>5</v>
      </c>
      <c r="G42" s="834">
        <v>1</v>
      </c>
      <c r="H42" s="816">
        <f t="shared" si="5"/>
        <v>0</v>
      </c>
      <c r="I42" s="834">
        <v>0</v>
      </c>
      <c r="J42" s="834">
        <v>0</v>
      </c>
    </row>
    <row r="43" spans="1:10" ht="12.75" customHeight="1" x14ac:dyDescent="0.2">
      <c r="A43" s="719" t="s">
        <v>85</v>
      </c>
      <c r="B43" s="816">
        <f>SUM(C43:D43)</f>
        <v>51</v>
      </c>
      <c r="C43" s="802">
        <f>SUM(C44:C49)</f>
        <v>29</v>
      </c>
      <c r="D43" s="802">
        <f>SUM(D44:D49)</f>
        <v>22</v>
      </c>
      <c r="E43" s="816">
        <f t="shared" si="4"/>
        <v>305</v>
      </c>
      <c r="F43" s="802">
        <f>SUM(F44:F49)</f>
        <v>151</v>
      </c>
      <c r="G43" s="802">
        <f>SUM(G44:G49)</f>
        <v>154</v>
      </c>
      <c r="H43" s="816">
        <f t="shared" si="5"/>
        <v>34</v>
      </c>
      <c r="I43" s="802">
        <f>SUM(I44:I49)</f>
        <v>15</v>
      </c>
      <c r="J43" s="802">
        <f>SUM(J44:J49)</f>
        <v>19</v>
      </c>
    </row>
    <row r="44" spans="1:10" ht="12.75" customHeight="1" x14ac:dyDescent="0.2">
      <c r="A44" s="725" t="s">
        <v>1112</v>
      </c>
      <c r="B44" s="816">
        <f>SUM(C44:D44)</f>
        <v>31</v>
      </c>
      <c r="C44" s="827">
        <v>14</v>
      </c>
      <c r="D44" s="827">
        <v>17</v>
      </c>
      <c r="E44" s="816">
        <f t="shared" si="4"/>
        <v>246</v>
      </c>
      <c r="F44" s="827">
        <v>114</v>
      </c>
      <c r="G44" s="827">
        <v>132</v>
      </c>
      <c r="H44" s="816">
        <f t="shared" si="5"/>
        <v>32</v>
      </c>
      <c r="I44" s="827">
        <v>13</v>
      </c>
      <c r="J44" s="827">
        <v>19</v>
      </c>
    </row>
    <row r="45" spans="1:10" ht="12.75" customHeight="1" x14ac:dyDescent="0.2">
      <c r="A45" s="725" t="s">
        <v>1113</v>
      </c>
      <c r="B45" s="816">
        <f t="shared" si="3"/>
        <v>13</v>
      </c>
      <c r="C45" s="827">
        <v>9</v>
      </c>
      <c r="D45" s="827">
        <v>4</v>
      </c>
      <c r="E45" s="816">
        <f t="shared" si="4"/>
        <v>44</v>
      </c>
      <c r="F45" s="827">
        <v>28</v>
      </c>
      <c r="G45" s="827">
        <v>16</v>
      </c>
      <c r="H45" s="816">
        <f t="shared" si="5"/>
        <v>2</v>
      </c>
      <c r="I45" s="827">
        <v>2</v>
      </c>
      <c r="J45" s="827">
        <v>0</v>
      </c>
    </row>
    <row r="46" spans="1:10" ht="12.75" customHeight="1" x14ac:dyDescent="0.2">
      <c r="A46" s="725" t="s">
        <v>1116</v>
      </c>
      <c r="B46" s="816">
        <f t="shared" si="3"/>
        <v>0</v>
      </c>
      <c r="C46" s="827">
        <v>0</v>
      </c>
      <c r="D46" s="827">
        <v>0</v>
      </c>
      <c r="E46" s="816">
        <f t="shared" si="4"/>
        <v>11</v>
      </c>
      <c r="F46" s="827">
        <v>5</v>
      </c>
      <c r="G46" s="827">
        <v>6</v>
      </c>
      <c r="H46" s="816">
        <f t="shared" si="5"/>
        <v>0</v>
      </c>
      <c r="I46" s="827">
        <v>0</v>
      </c>
      <c r="J46" s="827">
        <v>0</v>
      </c>
    </row>
    <row r="47" spans="1:10" ht="12.75" customHeight="1" x14ac:dyDescent="0.2">
      <c r="A47" s="725" t="s">
        <v>1115</v>
      </c>
      <c r="B47" s="816">
        <f t="shared" si="3"/>
        <v>1</v>
      </c>
      <c r="C47" s="827">
        <v>1</v>
      </c>
      <c r="D47" s="827">
        <v>0</v>
      </c>
      <c r="E47" s="816">
        <f t="shared" si="4"/>
        <v>1</v>
      </c>
      <c r="F47" s="827">
        <v>1</v>
      </c>
      <c r="G47" s="827">
        <v>0</v>
      </c>
      <c r="H47" s="816">
        <f t="shared" si="5"/>
        <v>0</v>
      </c>
      <c r="I47" s="827">
        <v>0</v>
      </c>
      <c r="J47" s="827">
        <v>0</v>
      </c>
    </row>
    <row r="48" spans="1:10" ht="12.75" customHeight="1" x14ac:dyDescent="0.2">
      <c r="A48" s="725" t="s">
        <v>1119</v>
      </c>
      <c r="B48" s="816">
        <f t="shared" si="3"/>
        <v>5</v>
      </c>
      <c r="C48" s="827">
        <v>4</v>
      </c>
      <c r="D48" s="827">
        <v>1</v>
      </c>
      <c r="E48" s="816">
        <f t="shared" si="4"/>
        <v>3</v>
      </c>
      <c r="F48" s="827">
        <v>3</v>
      </c>
      <c r="G48" s="827">
        <v>0</v>
      </c>
      <c r="H48" s="816">
        <f t="shared" si="5"/>
        <v>0</v>
      </c>
      <c r="I48" s="827">
        <v>0</v>
      </c>
      <c r="J48" s="827">
        <v>0</v>
      </c>
    </row>
    <row r="49" spans="1:10" ht="12.75" customHeight="1" x14ac:dyDescent="0.2">
      <c r="A49" s="725" t="s">
        <v>1117</v>
      </c>
      <c r="B49" s="816">
        <f t="shared" si="3"/>
        <v>1</v>
      </c>
      <c r="C49" s="827">
        <v>1</v>
      </c>
      <c r="D49" s="827">
        <v>0</v>
      </c>
      <c r="E49" s="816">
        <f t="shared" si="4"/>
        <v>0</v>
      </c>
      <c r="F49" s="827">
        <v>0</v>
      </c>
      <c r="G49" s="827">
        <v>0</v>
      </c>
      <c r="H49" s="816">
        <f t="shared" si="5"/>
        <v>0</v>
      </c>
      <c r="I49" s="827">
        <v>0</v>
      </c>
      <c r="J49" s="827">
        <v>0</v>
      </c>
    </row>
    <row r="50" spans="1:10" ht="12.75" customHeight="1" x14ac:dyDescent="0.2">
      <c r="A50" s="728"/>
      <c r="B50" s="823"/>
      <c r="C50" s="734"/>
      <c r="D50" s="734"/>
      <c r="E50" s="823"/>
      <c r="F50" s="734"/>
      <c r="G50" s="734"/>
      <c r="H50" s="823"/>
      <c r="I50" s="734"/>
      <c r="J50" s="734"/>
    </row>
    <row r="51" spans="1:10" s="819" customFormat="1" ht="12.75" customHeight="1" x14ac:dyDescent="0.2">
      <c r="A51" s="717" t="s">
        <v>1121</v>
      </c>
      <c r="B51" s="816">
        <f>B52+B61</f>
        <v>186</v>
      </c>
      <c r="C51" s="816">
        <f>C52+C61</f>
        <v>140</v>
      </c>
      <c r="D51" s="816">
        <f t="shared" ref="D51:J51" si="6">D52+D61</f>
        <v>46</v>
      </c>
      <c r="E51" s="816">
        <f t="shared" si="6"/>
        <v>978</v>
      </c>
      <c r="F51" s="816">
        <f t="shared" si="6"/>
        <v>700</v>
      </c>
      <c r="G51" s="816">
        <f t="shared" si="6"/>
        <v>278</v>
      </c>
      <c r="H51" s="816">
        <f t="shared" si="6"/>
        <v>70</v>
      </c>
      <c r="I51" s="816">
        <f t="shared" si="6"/>
        <v>53</v>
      </c>
      <c r="J51" s="816">
        <f t="shared" si="6"/>
        <v>17</v>
      </c>
    </row>
    <row r="52" spans="1:10" s="836" customFormat="1" ht="12.75" customHeight="1" x14ac:dyDescent="0.2">
      <c r="A52" s="743" t="s">
        <v>451</v>
      </c>
      <c r="B52" s="816">
        <f>SUM(B53:B60)</f>
        <v>177</v>
      </c>
      <c r="C52" s="835">
        <f>SUM(C53:C60)</f>
        <v>132</v>
      </c>
      <c r="D52" s="835">
        <f t="shared" ref="D52:J52" si="7">SUM(D53:D60)</f>
        <v>45</v>
      </c>
      <c r="E52" s="816">
        <f t="shared" si="7"/>
        <v>949</v>
      </c>
      <c r="F52" s="835">
        <f t="shared" si="7"/>
        <v>678</v>
      </c>
      <c r="G52" s="835">
        <f t="shared" si="7"/>
        <v>271</v>
      </c>
      <c r="H52" s="816">
        <f t="shared" si="7"/>
        <v>68</v>
      </c>
      <c r="I52" s="835">
        <f t="shared" si="7"/>
        <v>52</v>
      </c>
      <c r="J52" s="835">
        <f t="shared" si="7"/>
        <v>16</v>
      </c>
    </row>
    <row r="53" spans="1:10" ht="12.75" customHeight="1" x14ac:dyDescent="0.2">
      <c r="A53" s="837" t="s">
        <v>1123</v>
      </c>
      <c r="B53" s="816">
        <f t="shared" ref="B53:B63" si="8">SUM(C53:D53)</f>
        <v>10</v>
      </c>
      <c r="C53" s="827">
        <v>6</v>
      </c>
      <c r="D53" s="827">
        <v>4</v>
      </c>
      <c r="E53" s="816">
        <f t="shared" ref="E53:E63" si="9">SUM(F53:G53)</f>
        <v>55</v>
      </c>
      <c r="F53" s="827">
        <v>43</v>
      </c>
      <c r="G53" s="827">
        <v>12</v>
      </c>
      <c r="H53" s="816">
        <f t="shared" ref="H53:H63" si="10">SUM(I53:J53)</f>
        <v>4</v>
      </c>
      <c r="I53" s="827">
        <v>3</v>
      </c>
      <c r="J53" s="827">
        <v>1</v>
      </c>
    </row>
    <row r="54" spans="1:10" ht="12.75" customHeight="1" x14ac:dyDescent="0.2">
      <c r="A54" s="837" t="s">
        <v>1125</v>
      </c>
      <c r="B54" s="816">
        <f t="shared" si="8"/>
        <v>6</v>
      </c>
      <c r="C54" s="827">
        <v>5</v>
      </c>
      <c r="D54" s="827">
        <v>1</v>
      </c>
      <c r="E54" s="816">
        <f t="shared" si="9"/>
        <v>33</v>
      </c>
      <c r="F54" s="827">
        <v>26</v>
      </c>
      <c r="G54" s="827">
        <v>7</v>
      </c>
      <c r="H54" s="816">
        <f t="shared" si="10"/>
        <v>3</v>
      </c>
      <c r="I54" s="827">
        <v>2</v>
      </c>
      <c r="J54" s="827">
        <v>1</v>
      </c>
    </row>
    <row r="55" spans="1:10" ht="12.75" customHeight="1" x14ac:dyDescent="0.2">
      <c r="A55" s="837" t="s">
        <v>1126</v>
      </c>
      <c r="B55" s="816">
        <f t="shared" si="8"/>
        <v>8</v>
      </c>
      <c r="C55" s="827">
        <v>7</v>
      </c>
      <c r="D55" s="827">
        <v>1</v>
      </c>
      <c r="E55" s="816">
        <f t="shared" si="9"/>
        <v>32</v>
      </c>
      <c r="F55" s="827">
        <v>22</v>
      </c>
      <c r="G55" s="827">
        <v>10</v>
      </c>
      <c r="H55" s="816">
        <f t="shared" si="10"/>
        <v>2</v>
      </c>
      <c r="I55" s="827">
        <v>1</v>
      </c>
      <c r="J55" s="827">
        <v>1</v>
      </c>
    </row>
    <row r="56" spans="1:10" ht="12.75" customHeight="1" x14ac:dyDescent="0.2">
      <c r="A56" s="837" t="s">
        <v>1122</v>
      </c>
      <c r="B56" s="816">
        <f t="shared" si="8"/>
        <v>21</v>
      </c>
      <c r="C56" s="827">
        <v>6</v>
      </c>
      <c r="D56" s="827">
        <v>15</v>
      </c>
      <c r="E56" s="816">
        <f t="shared" si="9"/>
        <v>130</v>
      </c>
      <c r="F56" s="827">
        <v>24</v>
      </c>
      <c r="G56" s="827">
        <v>106</v>
      </c>
      <c r="H56" s="816">
        <f t="shared" si="10"/>
        <v>8</v>
      </c>
      <c r="I56" s="827">
        <v>2</v>
      </c>
      <c r="J56" s="827">
        <v>6</v>
      </c>
    </row>
    <row r="57" spans="1:10" ht="12.75" customHeight="1" x14ac:dyDescent="0.2">
      <c r="A57" s="837" t="s">
        <v>1124</v>
      </c>
      <c r="B57" s="816">
        <f t="shared" si="8"/>
        <v>51</v>
      </c>
      <c r="C57" s="827">
        <v>44</v>
      </c>
      <c r="D57" s="827">
        <v>7</v>
      </c>
      <c r="E57" s="816">
        <f t="shared" si="9"/>
        <v>295</v>
      </c>
      <c r="F57" s="827">
        <v>253</v>
      </c>
      <c r="G57" s="827">
        <v>42</v>
      </c>
      <c r="H57" s="816">
        <f t="shared" si="10"/>
        <v>19</v>
      </c>
      <c r="I57" s="827">
        <v>18</v>
      </c>
      <c r="J57" s="827">
        <v>1</v>
      </c>
    </row>
    <row r="58" spans="1:10" ht="12.75" customHeight="1" x14ac:dyDescent="0.2">
      <c r="A58" s="837" t="s">
        <v>1127</v>
      </c>
      <c r="B58" s="816">
        <f t="shared" si="8"/>
        <v>37</v>
      </c>
      <c r="C58" s="827">
        <v>30</v>
      </c>
      <c r="D58" s="827">
        <v>7</v>
      </c>
      <c r="E58" s="816">
        <f t="shared" si="9"/>
        <v>226</v>
      </c>
      <c r="F58" s="827">
        <v>177</v>
      </c>
      <c r="G58" s="827">
        <v>49</v>
      </c>
      <c r="H58" s="816">
        <f t="shared" si="10"/>
        <v>19</v>
      </c>
      <c r="I58" s="827">
        <v>16</v>
      </c>
      <c r="J58" s="827">
        <v>3</v>
      </c>
    </row>
    <row r="59" spans="1:10" ht="12.75" customHeight="1" x14ac:dyDescent="0.2">
      <c r="A59" s="837" t="s">
        <v>1129</v>
      </c>
      <c r="B59" s="816">
        <f t="shared" si="8"/>
        <v>18</v>
      </c>
      <c r="C59" s="827">
        <v>13</v>
      </c>
      <c r="D59" s="827">
        <v>5</v>
      </c>
      <c r="E59" s="816">
        <f t="shared" si="9"/>
        <v>80</v>
      </c>
      <c r="F59" s="827">
        <v>50</v>
      </c>
      <c r="G59" s="827">
        <v>30</v>
      </c>
      <c r="H59" s="816">
        <f t="shared" si="10"/>
        <v>6</v>
      </c>
      <c r="I59" s="827">
        <v>4</v>
      </c>
      <c r="J59" s="827">
        <v>2</v>
      </c>
    </row>
    <row r="60" spans="1:10" ht="12.75" customHeight="1" x14ac:dyDescent="0.2">
      <c r="A60" s="837" t="s">
        <v>1128</v>
      </c>
      <c r="B60" s="816">
        <f t="shared" si="8"/>
        <v>26</v>
      </c>
      <c r="C60" s="827">
        <v>21</v>
      </c>
      <c r="D60" s="827">
        <v>5</v>
      </c>
      <c r="E60" s="816">
        <f t="shared" si="9"/>
        <v>98</v>
      </c>
      <c r="F60" s="827">
        <v>83</v>
      </c>
      <c r="G60" s="827">
        <v>15</v>
      </c>
      <c r="H60" s="816">
        <f t="shared" si="10"/>
        <v>7</v>
      </c>
      <c r="I60" s="827">
        <v>6</v>
      </c>
      <c r="J60" s="827">
        <v>1</v>
      </c>
    </row>
    <row r="61" spans="1:10" s="836" customFormat="1" ht="12.75" customHeight="1" x14ac:dyDescent="0.2">
      <c r="A61" s="838" t="s">
        <v>85</v>
      </c>
      <c r="B61" s="816">
        <f>SUM(B62:B63)</f>
        <v>9</v>
      </c>
      <c r="C61" s="835">
        <f t="shared" ref="C61:J61" si="11">SUM(C62:C63)</f>
        <v>8</v>
      </c>
      <c r="D61" s="835">
        <f t="shared" si="11"/>
        <v>1</v>
      </c>
      <c r="E61" s="816">
        <f t="shared" si="11"/>
        <v>29</v>
      </c>
      <c r="F61" s="835">
        <f t="shared" si="11"/>
        <v>22</v>
      </c>
      <c r="G61" s="835">
        <f t="shared" si="11"/>
        <v>7</v>
      </c>
      <c r="H61" s="816">
        <f t="shared" si="11"/>
        <v>2</v>
      </c>
      <c r="I61" s="835">
        <f t="shared" si="11"/>
        <v>1</v>
      </c>
      <c r="J61" s="835">
        <f t="shared" si="11"/>
        <v>1</v>
      </c>
    </row>
    <row r="62" spans="1:10" ht="12.75" customHeight="1" x14ac:dyDescent="0.2">
      <c r="A62" s="837" t="s">
        <v>1124</v>
      </c>
      <c r="B62" s="816">
        <f t="shared" si="8"/>
        <v>2</v>
      </c>
      <c r="C62" s="827">
        <v>2</v>
      </c>
      <c r="D62" s="827">
        <v>0</v>
      </c>
      <c r="E62" s="816">
        <f t="shared" si="9"/>
        <v>3</v>
      </c>
      <c r="F62" s="827">
        <v>3</v>
      </c>
      <c r="G62" s="827">
        <v>0</v>
      </c>
      <c r="H62" s="816">
        <f t="shared" si="10"/>
        <v>0</v>
      </c>
      <c r="I62" s="827">
        <v>0</v>
      </c>
      <c r="J62" s="827">
        <v>0</v>
      </c>
    </row>
    <row r="63" spans="1:10" ht="12.75" customHeight="1" x14ac:dyDescent="0.2">
      <c r="A63" s="837" t="s">
        <v>1128</v>
      </c>
      <c r="B63" s="816">
        <f t="shared" si="8"/>
        <v>7</v>
      </c>
      <c r="C63" s="827">
        <v>6</v>
      </c>
      <c r="D63" s="827">
        <v>1</v>
      </c>
      <c r="E63" s="816">
        <f t="shared" si="9"/>
        <v>26</v>
      </c>
      <c r="F63" s="827">
        <v>19</v>
      </c>
      <c r="G63" s="827">
        <v>7</v>
      </c>
      <c r="H63" s="816">
        <f t="shared" si="10"/>
        <v>2</v>
      </c>
      <c r="I63" s="827">
        <v>1</v>
      </c>
      <c r="J63" s="827">
        <v>1</v>
      </c>
    </row>
    <row r="64" spans="1:10" ht="12.75" customHeight="1" x14ac:dyDescent="0.2">
      <c r="A64" s="839"/>
      <c r="B64" s="823"/>
      <c r="C64" s="734"/>
      <c r="D64" s="734"/>
      <c r="E64" s="823"/>
      <c r="F64" s="734"/>
      <c r="G64" s="734"/>
      <c r="H64" s="823"/>
      <c r="I64" s="734"/>
      <c r="J64" s="734"/>
    </row>
    <row r="65" spans="1:10" s="819" customFormat="1" ht="12.75" customHeight="1" x14ac:dyDescent="0.2">
      <c r="A65" s="717" t="s">
        <v>1131</v>
      </c>
      <c r="B65" s="816">
        <f t="shared" ref="B65:B78" si="12">SUM(C65:D65)</f>
        <v>578</v>
      </c>
      <c r="C65" s="817">
        <f>SUM(C66:C78)</f>
        <v>116</v>
      </c>
      <c r="D65" s="817">
        <f>SUM(D66:D78)</f>
        <v>462</v>
      </c>
      <c r="E65" s="816">
        <f t="shared" ref="E65:E78" si="13">SUM(F65:G65)</f>
        <v>2309</v>
      </c>
      <c r="F65" s="817">
        <f>SUM(F66:F78)</f>
        <v>499</v>
      </c>
      <c r="G65" s="817">
        <f>SUM(G66:G78)</f>
        <v>1810</v>
      </c>
      <c r="H65" s="816">
        <f t="shared" ref="H65:H78" si="14">SUM(I65:J65)</f>
        <v>251</v>
      </c>
      <c r="I65" s="817">
        <f>SUM(I66:I78)</f>
        <v>47</v>
      </c>
      <c r="J65" s="817">
        <f>SUM(J66:J78)</f>
        <v>204</v>
      </c>
    </row>
    <row r="66" spans="1:10" s="819" customFormat="1" ht="12.75" customHeight="1" x14ac:dyDescent="0.2">
      <c r="A66" s="725" t="s">
        <v>1142</v>
      </c>
      <c r="B66" s="816">
        <f t="shared" si="12"/>
        <v>0</v>
      </c>
      <c r="C66" s="840">
        <v>0</v>
      </c>
      <c r="D66" s="840">
        <v>0</v>
      </c>
      <c r="E66" s="816">
        <f t="shared" si="13"/>
        <v>6</v>
      </c>
      <c r="F66" s="840">
        <v>1</v>
      </c>
      <c r="G66" s="840">
        <v>5</v>
      </c>
      <c r="H66" s="816">
        <f t="shared" si="14"/>
        <v>1</v>
      </c>
      <c r="I66" s="840">
        <v>0</v>
      </c>
      <c r="J66" s="840">
        <v>1</v>
      </c>
    </row>
    <row r="67" spans="1:10" s="819" customFormat="1" ht="12.75" customHeight="1" x14ac:dyDescent="0.2">
      <c r="A67" s="725" t="s">
        <v>1135</v>
      </c>
      <c r="B67" s="816">
        <f t="shared" si="12"/>
        <v>16</v>
      </c>
      <c r="C67" s="840">
        <v>0</v>
      </c>
      <c r="D67" s="840">
        <v>16</v>
      </c>
      <c r="E67" s="816">
        <f t="shared" si="13"/>
        <v>74</v>
      </c>
      <c r="F67" s="840">
        <v>7</v>
      </c>
      <c r="G67" s="840">
        <v>67</v>
      </c>
      <c r="H67" s="816">
        <f t="shared" si="14"/>
        <v>14</v>
      </c>
      <c r="I67" s="840">
        <v>0</v>
      </c>
      <c r="J67" s="840">
        <v>14</v>
      </c>
    </row>
    <row r="68" spans="1:10" ht="12.75" customHeight="1" x14ac:dyDescent="0.2">
      <c r="A68" s="837" t="s">
        <v>1138</v>
      </c>
      <c r="B68" s="816">
        <f t="shared" si="12"/>
        <v>26</v>
      </c>
      <c r="C68" s="840">
        <v>0</v>
      </c>
      <c r="D68" s="840">
        <v>26</v>
      </c>
      <c r="E68" s="816">
        <f t="shared" si="13"/>
        <v>180</v>
      </c>
      <c r="F68" s="840">
        <v>10</v>
      </c>
      <c r="G68" s="840">
        <v>170</v>
      </c>
      <c r="H68" s="816">
        <f t="shared" si="14"/>
        <v>13</v>
      </c>
      <c r="I68" s="840">
        <v>2</v>
      </c>
      <c r="J68" s="840">
        <v>11</v>
      </c>
    </row>
    <row r="69" spans="1:10" ht="12.75" customHeight="1" x14ac:dyDescent="0.2">
      <c r="A69" s="837" t="s">
        <v>1139</v>
      </c>
      <c r="B69" s="816">
        <f t="shared" si="12"/>
        <v>95</v>
      </c>
      <c r="C69" s="840">
        <v>2</v>
      </c>
      <c r="D69" s="840">
        <v>93</v>
      </c>
      <c r="E69" s="816">
        <f t="shared" si="13"/>
        <v>324</v>
      </c>
      <c r="F69" s="840">
        <v>14</v>
      </c>
      <c r="G69" s="840">
        <v>310</v>
      </c>
      <c r="H69" s="816">
        <f t="shared" si="14"/>
        <v>46</v>
      </c>
      <c r="I69" s="840">
        <v>1</v>
      </c>
      <c r="J69" s="840">
        <v>45</v>
      </c>
    </row>
    <row r="70" spans="1:10" ht="12.75" customHeight="1" x14ac:dyDescent="0.2">
      <c r="A70" s="837" t="s">
        <v>1133</v>
      </c>
      <c r="B70" s="816">
        <f t="shared" si="12"/>
        <v>77</v>
      </c>
      <c r="C70" s="840">
        <v>16</v>
      </c>
      <c r="D70" s="840">
        <v>61</v>
      </c>
      <c r="E70" s="816">
        <f t="shared" si="13"/>
        <v>179</v>
      </c>
      <c r="F70" s="840">
        <v>35</v>
      </c>
      <c r="G70" s="840">
        <v>144</v>
      </c>
      <c r="H70" s="816">
        <f t="shared" si="14"/>
        <v>4</v>
      </c>
      <c r="I70" s="840">
        <v>0</v>
      </c>
      <c r="J70" s="840">
        <v>4</v>
      </c>
    </row>
    <row r="71" spans="1:10" ht="12.75" customHeight="1" x14ac:dyDescent="0.2">
      <c r="A71" s="837" t="s">
        <v>1132</v>
      </c>
      <c r="B71" s="816">
        <f t="shared" si="12"/>
        <v>20</v>
      </c>
      <c r="C71" s="840">
        <v>1</v>
      </c>
      <c r="D71" s="840">
        <v>19</v>
      </c>
      <c r="E71" s="816">
        <f t="shared" si="13"/>
        <v>68</v>
      </c>
      <c r="F71" s="840">
        <v>7</v>
      </c>
      <c r="G71" s="840">
        <v>61</v>
      </c>
      <c r="H71" s="816">
        <f t="shared" si="14"/>
        <v>2</v>
      </c>
      <c r="I71" s="840">
        <v>0</v>
      </c>
      <c r="J71" s="840">
        <v>2</v>
      </c>
    </row>
    <row r="72" spans="1:10" ht="12.75" customHeight="1" x14ac:dyDescent="0.2">
      <c r="A72" s="837" t="s">
        <v>1134</v>
      </c>
      <c r="B72" s="816">
        <f t="shared" si="12"/>
        <v>53</v>
      </c>
      <c r="C72" s="840">
        <v>23</v>
      </c>
      <c r="D72" s="840">
        <v>30</v>
      </c>
      <c r="E72" s="816">
        <f t="shared" si="13"/>
        <v>281</v>
      </c>
      <c r="F72" s="840">
        <v>131</v>
      </c>
      <c r="G72" s="840">
        <v>150</v>
      </c>
      <c r="H72" s="816">
        <f t="shared" si="14"/>
        <v>26</v>
      </c>
      <c r="I72" s="840">
        <v>12</v>
      </c>
      <c r="J72" s="840">
        <v>14</v>
      </c>
    </row>
    <row r="73" spans="1:10" s="819" customFormat="1" ht="12.75" customHeight="1" x14ac:dyDescent="0.2">
      <c r="A73" s="725" t="s">
        <v>1136</v>
      </c>
      <c r="B73" s="816">
        <f t="shared" si="12"/>
        <v>43</v>
      </c>
      <c r="C73" s="840">
        <v>4</v>
      </c>
      <c r="D73" s="840">
        <v>39</v>
      </c>
      <c r="E73" s="816">
        <f t="shared" si="13"/>
        <v>222</v>
      </c>
      <c r="F73" s="840">
        <v>41</v>
      </c>
      <c r="G73" s="840">
        <v>181</v>
      </c>
      <c r="H73" s="816">
        <f t="shared" si="14"/>
        <v>24</v>
      </c>
      <c r="I73" s="840">
        <v>0</v>
      </c>
      <c r="J73" s="840">
        <v>24</v>
      </c>
    </row>
    <row r="74" spans="1:10" s="819" customFormat="1" ht="12.75" customHeight="1" x14ac:dyDescent="0.2">
      <c r="A74" s="725" t="s">
        <v>1137</v>
      </c>
      <c r="B74" s="816">
        <f t="shared" si="12"/>
        <v>161</v>
      </c>
      <c r="C74" s="840">
        <v>46</v>
      </c>
      <c r="D74" s="840">
        <v>115</v>
      </c>
      <c r="E74" s="816">
        <f t="shared" si="13"/>
        <v>731</v>
      </c>
      <c r="F74" s="840">
        <v>184</v>
      </c>
      <c r="G74" s="840">
        <v>547</v>
      </c>
      <c r="H74" s="816">
        <f t="shared" si="14"/>
        <v>90</v>
      </c>
      <c r="I74" s="840">
        <v>24</v>
      </c>
      <c r="J74" s="840">
        <v>66</v>
      </c>
    </row>
    <row r="75" spans="1:10" s="819" customFormat="1" ht="12.75" customHeight="1" x14ac:dyDescent="0.2">
      <c r="A75" s="725" t="s">
        <v>2198</v>
      </c>
      <c r="B75" s="816">
        <f t="shared" si="12"/>
        <v>51</v>
      </c>
      <c r="C75" s="840">
        <v>19</v>
      </c>
      <c r="D75" s="840">
        <v>32</v>
      </c>
      <c r="E75" s="816">
        <f t="shared" si="13"/>
        <v>48</v>
      </c>
      <c r="F75" s="840">
        <v>18</v>
      </c>
      <c r="G75" s="840">
        <v>30</v>
      </c>
      <c r="H75" s="816">
        <f t="shared" si="14"/>
        <v>0</v>
      </c>
      <c r="I75" s="840">
        <v>0</v>
      </c>
      <c r="J75" s="840">
        <v>0</v>
      </c>
    </row>
    <row r="76" spans="1:10" s="819" customFormat="1" ht="12.75" customHeight="1" x14ac:dyDescent="0.2">
      <c r="A76" s="725" t="s">
        <v>1141</v>
      </c>
      <c r="B76" s="816">
        <f t="shared" si="12"/>
        <v>16</v>
      </c>
      <c r="C76" s="840">
        <v>1</v>
      </c>
      <c r="D76" s="840">
        <v>15</v>
      </c>
      <c r="E76" s="816">
        <f t="shared" si="13"/>
        <v>111</v>
      </c>
      <c r="F76" s="840">
        <v>18</v>
      </c>
      <c r="G76" s="840">
        <v>93</v>
      </c>
      <c r="H76" s="816">
        <f t="shared" si="14"/>
        <v>13</v>
      </c>
      <c r="I76" s="840">
        <v>1</v>
      </c>
      <c r="J76" s="840">
        <v>12</v>
      </c>
    </row>
    <row r="77" spans="1:10" s="819" customFormat="1" ht="12.75" customHeight="1" x14ac:dyDescent="0.2">
      <c r="A77" s="725" t="s">
        <v>1140</v>
      </c>
      <c r="B77" s="816">
        <f t="shared" si="12"/>
        <v>0</v>
      </c>
      <c r="C77" s="840">
        <v>0</v>
      </c>
      <c r="D77" s="840">
        <v>0</v>
      </c>
      <c r="E77" s="816">
        <f t="shared" si="13"/>
        <v>44</v>
      </c>
      <c r="F77" s="840">
        <v>24</v>
      </c>
      <c r="G77" s="840">
        <v>20</v>
      </c>
      <c r="H77" s="816">
        <f t="shared" si="14"/>
        <v>5</v>
      </c>
      <c r="I77" s="840">
        <v>3</v>
      </c>
      <c r="J77" s="840">
        <v>2</v>
      </c>
    </row>
    <row r="78" spans="1:10" s="819" customFormat="1" ht="12.75" customHeight="1" x14ac:dyDescent="0.2">
      <c r="A78" s="725" t="s">
        <v>2199</v>
      </c>
      <c r="B78" s="816">
        <f t="shared" si="12"/>
        <v>20</v>
      </c>
      <c r="C78" s="840">
        <v>4</v>
      </c>
      <c r="D78" s="840">
        <v>16</v>
      </c>
      <c r="E78" s="816">
        <f t="shared" si="13"/>
        <v>41</v>
      </c>
      <c r="F78" s="840">
        <v>9</v>
      </c>
      <c r="G78" s="840">
        <v>32</v>
      </c>
      <c r="H78" s="816">
        <f t="shared" si="14"/>
        <v>13</v>
      </c>
      <c r="I78" s="840">
        <v>4</v>
      </c>
      <c r="J78" s="840">
        <v>9</v>
      </c>
    </row>
    <row r="79" spans="1:10" s="819" customFormat="1" ht="12.75" customHeight="1" x14ac:dyDescent="0.2">
      <c r="A79" s="772"/>
      <c r="B79" s="823"/>
      <c r="C79" s="734"/>
      <c r="D79" s="734"/>
      <c r="E79" s="823"/>
      <c r="F79" s="734"/>
      <c r="G79" s="734"/>
      <c r="H79" s="823"/>
      <c r="I79" s="841"/>
      <c r="J79" s="841"/>
    </row>
    <row r="80" spans="1:10" ht="21.75" customHeight="1" x14ac:dyDescent="0.25">
      <c r="A80" s="815" t="s">
        <v>1143</v>
      </c>
      <c r="B80" s="816">
        <f>SUM(C80:D80)</f>
        <v>1256</v>
      </c>
      <c r="C80" s="817">
        <f>+C82+C88+C92+C102</f>
        <v>737</v>
      </c>
      <c r="D80" s="817">
        <f>+D82+D88+D92+D102</f>
        <v>519</v>
      </c>
      <c r="E80" s="816">
        <f>SUM(F80:G80)</f>
        <v>7279</v>
      </c>
      <c r="F80" s="817">
        <f>+F82+F88+F92+F102</f>
        <v>4186</v>
      </c>
      <c r="G80" s="817">
        <f>+G82+G88+G92+G102</f>
        <v>3093</v>
      </c>
      <c r="H80" s="816">
        <f>SUM(I80:J80)</f>
        <v>519</v>
      </c>
      <c r="I80" s="817">
        <f>+I82+I88+I92+I102</f>
        <v>241</v>
      </c>
      <c r="J80" s="817">
        <f>+J82+J88+J92+J102</f>
        <v>278</v>
      </c>
    </row>
    <row r="81" spans="1:41" ht="12.75" customHeight="1" x14ac:dyDescent="0.2">
      <c r="A81" s="839"/>
      <c r="B81" s="823"/>
      <c r="C81" s="841"/>
      <c r="D81" s="841"/>
      <c r="E81" s="823"/>
      <c r="F81" s="734"/>
      <c r="G81" s="734"/>
      <c r="H81" s="823"/>
      <c r="I81" s="734"/>
      <c r="J81" s="734"/>
      <c r="L81" s="842"/>
      <c r="M81" s="819"/>
      <c r="N81" s="826"/>
      <c r="O81" s="826"/>
      <c r="P81" s="821"/>
      <c r="Q81" s="818"/>
      <c r="R81" s="818"/>
      <c r="S81" s="819"/>
      <c r="T81" s="819"/>
      <c r="U81" s="826"/>
      <c r="V81" s="826"/>
      <c r="W81" s="821"/>
      <c r="X81" s="818"/>
      <c r="Y81" s="818"/>
      <c r="Z81" s="819"/>
      <c r="AA81" s="819"/>
      <c r="AB81" s="826"/>
      <c r="AC81" s="826"/>
      <c r="AD81" s="821"/>
      <c r="AE81" s="822">
        <v>17</v>
      </c>
      <c r="AF81" s="822">
        <v>15</v>
      </c>
    </row>
    <row r="82" spans="1:41" ht="12.75" customHeight="1" x14ac:dyDescent="0.2">
      <c r="A82" s="843" t="s">
        <v>1144</v>
      </c>
      <c r="B82" s="816">
        <f>SUM(C82:D82)</f>
        <v>379</v>
      </c>
      <c r="C82" s="817">
        <f>SUM(C83:C86)</f>
        <v>230</v>
      </c>
      <c r="D82" s="817">
        <f>SUM(D83:D86)</f>
        <v>149</v>
      </c>
      <c r="E82" s="816">
        <f>SUM(F82:G82)</f>
        <v>2257</v>
      </c>
      <c r="F82" s="817">
        <f>SUM(F83:F86)</f>
        <v>1233</v>
      </c>
      <c r="G82" s="817">
        <f>SUM(G83:G86)</f>
        <v>1024</v>
      </c>
      <c r="H82" s="816">
        <f>SUM(I82:J82)</f>
        <v>209</v>
      </c>
      <c r="I82" s="817">
        <f>SUM(I83:I86)</f>
        <v>94</v>
      </c>
      <c r="J82" s="817">
        <f>SUM(J83:J86)</f>
        <v>115</v>
      </c>
      <c r="L82" s="842"/>
      <c r="M82" s="819"/>
      <c r="N82" s="826"/>
      <c r="O82" s="826"/>
      <c r="P82" s="821"/>
      <c r="Q82" s="818"/>
      <c r="R82" s="818"/>
      <c r="S82" s="819"/>
      <c r="T82" s="819"/>
      <c r="U82" s="826"/>
      <c r="V82" s="826"/>
      <c r="W82" s="821"/>
      <c r="X82" s="818"/>
      <c r="Y82" s="818"/>
      <c r="Z82" s="819"/>
      <c r="AA82" s="819"/>
      <c r="AB82" s="826"/>
      <c r="AC82" s="826"/>
      <c r="AD82" s="821"/>
      <c r="AE82" s="822">
        <v>22</v>
      </c>
      <c r="AF82" s="822">
        <v>33</v>
      </c>
    </row>
    <row r="83" spans="1:41" ht="12.75" customHeight="1" x14ac:dyDescent="0.2">
      <c r="A83" s="837" t="s">
        <v>1145</v>
      </c>
      <c r="B83" s="816">
        <f>SUM(C83:D83)</f>
        <v>182</v>
      </c>
      <c r="C83" s="840">
        <v>124</v>
      </c>
      <c r="D83" s="840">
        <v>58</v>
      </c>
      <c r="E83" s="816">
        <f>SUM(F83:G83)</f>
        <v>1110</v>
      </c>
      <c r="F83" s="840">
        <v>658</v>
      </c>
      <c r="G83" s="840">
        <v>452</v>
      </c>
      <c r="H83" s="816">
        <f>SUM(I83:J83)</f>
        <v>88</v>
      </c>
      <c r="I83" s="840">
        <v>41</v>
      </c>
      <c r="J83" s="840">
        <v>47</v>
      </c>
    </row>
    <row r="84" spans="1:41" ht="12.75" customHeight="1" x14ac:dyDescent="0.2">
      <c r="A84" s="837" t="s">
        <v>1146</v>
      </c>
      <c r="B84" s="816">
        <f>SUM(C84:D84)</f>
        <v>84</v>
      </c>
      <c r="C84" s="840">
        <v>40</v>
      </c>
      <c r="D84" s="840">
        <v>44</v>
      </c>
      <c r="E84" s="816">
        <f>SUM(F84:G84)</f>
        <v>359</v>
      </c>
      <c r="F84" s="840">
        <v>156</v>
      </c>
      <c r="G84" s="840">
        <v>203</v>
      </c>
      <c r="H84" s="816">
        <f>SUM(I84:J84)</f>
        <v>33</v>
      </c>
      <c r="I84" s="840">
        <v>15</v>
      </c>
      <c r="J84" s="840">
        <v>18</v>
      </c>
    </row>
    <row r="85" spans="1:41" ht="12.75" customHeight="1" x14ac:dyDescent="0.2">
      <c r="A85" s="837" t="s">
        <v>1147</v>
      </c>
      <c r="B85" s="816">
        <f>SUM(C85:D85)</f>
        <v>61</v>
      </c>
      <c r="C85" s="840">
        <v>43</v>
      </c>
      <c r="D85" s="840">
        <v>18</v>
      </c>
      <c r="E85" s="816">
        <f>SUM(F85:G85)</f>
        <v>219</v>
      </c>
      <c r="F85" s="840">
        <v>142</v>
      </c>
      <c r="G85" s="840">
        <v>77</v>
      </c>
      <c r="H85" s="816">
        <f>SUM(I85:J85)</f>
        <v>7</v>
      </c>
      <c r="I85" s="840">
        <v>6</v>
      </c>
      <c r="J85" s="840">
        <v>1</v>
      </c>
    </row>
    <row r="86" spans="1:41" ht="12.75" customHeight="1" x14ac:dyDescent="0.2">
      <c r="A86" s="837" t="s">
        <v>1112</v>
      </c>
      <c r="B86" s="816">
        <f>SUM(C86:D86)</f>
        <v>52</v>
      </c>
      <c r="C86" s="840">
        <v>23</v>
      </c>
      <c r="D86" s="840">
        <v>29</v>
      </c>
      <c r="E86" s="816">
        <f>SUM(F86:G86)</f>
        <v>569</v>
      </c>
      <c r="F86" s="840">
        <v>277</v>
      </c>
      <c r="G86" s="840">
        <v>292</v>
      </c>
      <c r="H86" s="816">
        <f>SUM(I86:J86)</f>
        <v>81</v>
      </c>
      <c r="I86" s="840">
        <v>32</v>
      </c>
      <c r="J86" s="840">
        <v>49</v>
      </c>
    </row>
    <row r="87" spans="1:41" ht="12.75" customHeight="1" x14ac:dyDescent="0.2">
      <c r="A87" s="839"/>
      <c r="B87" s="823"/>
      <c r="C87" s="734"/>
      <c r="D87" s="734"/>
      <c r="E87" s="823"/>
      <c r="F87" s="841"/>
      <c r="G87" s="841"/>
      <c r="H87" s="823"/>
      <c r="I87" s="841"/>
      <c r="J87" s="841"/>
    </row>
    <row r="88" spans="1:41" ht="12.75" customHeight="1" x14ac:dyDescent="0.2">
      <c r="A88" s="717" t="s">
        <v>1148</v>
      </c>
      <c r="B88" s="816">
        <f>SUM(C88:D88)</f>
        <v>86</v>
      </c>
      <c r="C88" s="817">
        <f>SUM(C89:C90)</f>
        <v>25</v>
      </c>
      <c r="D88" s="817">
        <f>SUM(D89:D90)</f>
        <v>61</v>
      </c>
      <c r="E88" s="816">
        <f>SUM(F88:G88)</f>
        <v>583</v>
      </c>
      <c r="F88" s="817">
        <f>SUM(F89:F90)</f>
        <v>189</v>
      </c>
      <c r="G88" s="817">
        <f>SUM(G89:G90)</f>
        <v>394</v>
      </c>
      <c r="H88" s="816">
        <f>SUM(I88:J88)</f>
        <v>75</v>
      </c>
      <c r="I88" s="817">
        <f>SUM(I89:I90)</f>
        <v>23</v>
      </c>
      <c r="J88" s="817">
        <f>SUM(J89:J90)</f>
        <v>52</v>
      </c>
    </row>
    <row r="89" spans="1:41" ht="12.75" customHeight="1" x14ac:dyDescent="0.2">
      <c r="A89" s="837" t="s">
        <v>1149</v>
      </c>
      <c r="B89" s="816">
        <f>SUM(C89:D89)</f>
        <v>46</v>
      </c>
      <c r="C89" s="840">
        <v>18</v>
      </c>
      <c r="D89" s="840">
        <v>28</v>
      </c>
      <c r="E89" s="816">
        <f>SUM(F89:G89)</f>
        <v>398</v>
      </c>
      <c r="F89" s="840">
        <v>164</v>
      </c>
      <c r="G89" s="840">
        <v>234</v>
      </c>
      <c r="H89" s="816">
        <f>SUM(I89:J89)</f>
        <v>61</v>
      </c>
      <c r="I89" s="840">
        <v>22</v>
      </c>
      <c r="J89" s="840">
        <v>39</v>
      </c>
    </row>
    <row r="90" spans="1:41" ht="12.75" customHeight="1" x14ac:dyDescent="0.2">
      <c r="A90" s="837" t="s">
        <v>1150</v>
      </c>
      <c r="B90" s="816">
        <f>SUM(C90:D90)</f>
        <v>40</v>
      </c>
      <c r="C90" s="840">
        <v>7</v>
      </c>
      <c r="D90" s="840">
        <v>33</v>
      </c>
      <c r="E90" s="816">
        <f>SUM(F90:G90)</f>
        <v>185</v>
      </c>
      <c r="F90" s="840">
        <v>25</v>
      </c>
      <c r="G90" s="840">
        <v>160</v>
      </c>
      <c r="H90" s="816">
        <f>SUM(I90:J90)</f>
        <v>14</v>
      </c>
      <c r="I90" s="840">
        <v>1</v>
      </c>
      <c r="J90" s="840">
        <v>13</v>
      </c>
    </row>
    <row r="91" spans="1:41" ht="12.75" customHeight="1" x14ac:dyDescent="0.2">
      <c r="A91" s="839"/>
      <c r="B91" s="823"/>
      <c r="C91" s="844"/>
      <c r="D91" s="844"/>
      <c r="E91" s="823"/>
      <c r="F91" s="844"/>
      <c r="G91" s="844"/>
      <c r="H91" s="823"/>
      <c r="I91" s="844"/>
      <c r="J91" s="844"/>
    </row>
    <row r="92" spans="1:41" ht="12.75" customHeight="1" x14ac:dyDescent="0.2">
      <c r="A92" s="845" t="s">
        <v>1151</v>
      </c>
      <c r="B92" s="816">
        <f t="shared" ref="B92:B112" si="15">SUM(C92:D92)</f>
        <v>317</v>
      </c>
      <c r="C92" s="718">
        <f>SUM(C93:C100)</f>
        <v>126</v>
      </c>
      <c r="D92" s="718">
        <f>SUM(D93:D100)</f>
        <v>191</v>
      </c>
      <c r="E92" s="816">
        <f t="shared" ref="E92:E112" si="16">SUM(F92:G92)</f>
        <v>1793</v>
      </c>
      <c r="F92" s="718">
        <f>SUM(F93:F100)</f>
        <v>716</v>
      </c>
      <c r="G92" s="718">
        <f>SUM(G93:G100)</f>
        <v>1077</v>
      </c>
      <c r="H92" s="816">
        <f t="shared" ref="H92:H112" si="17">SUM(I92:J92)</f>
        <v>109</v>
      </c>
      <c r="I92" s="718">
        <f>SUM(I93:I100)</f>
        <v>28</v>
      </c>
      <c r="J92" s="718">
        <f>SUM(J93:J100)</f>
        <v>81</v>
      </c>
    </row>
    <row r="93" spans="1:41" ht="12.75" customHeight="1" x14ac:dyDescent="0.2">
      <c r="A93" s="837" t="s">
        <v>1152</v>
      </c>
      <c r="B93" s="816">
        <f t="shared" si="15"/>
        <v>70</v>
      </c>
      <c r="C93" s="722">
        <v>22</v>
      </c>
      <c r="D93" s="722">
        <v>48</v>
      </c>
      <c r="E93" s="816">
        <f t="shared" si="16"/>
        <v>493</v>
      </c>
      <c r="F93" s="722">
        <v>205</v>
      </c>
      <c r="G93" s="722">
        <v>288</v>
      </c>
      <c r="H93" s="816">
        <f t="shared" si="17"/>
        <v>36</v>
      </c>
      <c r="I93" s="722">
        <v>9</v>
      </c>
      <c r="J93" s="722">
        <v>27</v>
      </c>
      <c r="K93" s="814"/>
      <c r="L93" s="814"/>
      <c r="M93" s="814"/>
      <c r="N93" s="814"/>
      <c r="O93" s="814"/>
      <c r="P93" s="814"/>
      <c r="Q93" s="814"/>
      <c r="R93" s="814"/>
      <c r="S93" s="814"/>
      <c r="T93" s="814"/>
      <c r="U93" s="814"/>
      <c r="V93" s="814"/>
      <c r="W93" s="814"/>
      <c r="X93" s="814"/>
      <c r="Y93" s="814"/>
      <c r="Z93" s="814"/>
      <c r="AA93" s="814"/>
      <c r="AB93" s="814"/>
      <c r="AC93" s="814"/>
      <c r="AD93" s="814"/>
      <c r="AE93" s="814"/>
      <c r="AF93" s="814"/>
      <c r="AG93" s="814"/>
      <c r="AH93" s="814"/>
      <c r="AI93" s="814"/>
      <c r="AJ93" s="814"/>
      <c r="AK93" s="814"/>
      <c r="AL93" s="814"/>
      <c r="AM93" s="814"/>
      <c r="AN93" s="814"/>
      <c r="AO93" s="814"/>
    </row>
    <row r="94" spans="1:41" ht="12.75" customHeight="1" x14ac:dyDescent="0.2">
      <c r="A94" s="837" t="s">
        <v>1153</v>
      </c>
      <c r="B94" s="816">
        <f t="shared" si="15"/>
        <v>50</v>
      </c>
      <c r="C94" s="722">
        <v>13</v>
      </c>
      <c r="D94" s="722">
        <v>37</v>
      </c>
      <c r="E94" s="816">
        <f t="shared" si="16"/>
        <v>370</v>
      </c>
      <c r="F94" s="722">
        <v>110</v>
      </c>
      <c r="G94" s="722">
        <v>260</v>
      </c>
      <c r="H94" s="816">
        <f t="shared" si="17"/>
        <v>30</v>
      </c>
      <c r="I94" s="722">
        <v>5</v>
      </c>
      <c r="J94" s="722">
        <v>25</v>
      </c>
      <c r="K94" s="814"/>
      <c r="L94" s="814"/>
      <c r="M94" s="814"/>
      <c r="N94" s="814"/>
      <c r="O94" s="814"/>
      <c r="P94" s="814"/>
      <c r="Q94" s="814"/>
      <c r="R94" s="814"/>
      <c r="S94" s="814"/>
      <c r="T94" s="814"/>
      <c r="U94" s="814"/>
      <c r="V94" s="814"/>
      <c r="W94" s="814"/>
      <c r="X94" s="814"/>
      <c r="Y94" s="814"/>
      <c r="Z94" s="814"/>
      <c r="AA94" s="814"/>
      <c r="AB94" s="814"/>
      <c r="AC94" s="814"/>
      <c r="AD94" s="814"/>
      <c r="AE94" s="814"/>
      <c r="AF94" s="814"/>
      <c r="AG94" s="814"/>
      <c r="AH94" s="814"/>
      <c r="AI94" s="814"/>
      <c r="AJ94" s="814"/>
      <c r="AK94" s="814"/>
      <c r="AL94" s="814"/>
      <c r="AM94" s="814"/>
      <c r="AN94" s="814"/>
      <c r="AO94" s="814"/>
    </row>
    <row r="95" spans="1:41" ht="12.75" customHeight="1" x14ac:dyDescent="0.2">
      <c r="A95" s="837" t="s">
        <v>1154</v>
      </c>
      <c r="B95" s="816">
        <f t="shared" si="15"/>
        <v>26</v>
      </c>
      <c r="C95" s="722">
        <v>1</v>
      </c>
      <c r="D95" s="722">
        <v>25</v>
      </c>
      <c r="E95" s="816">
        <f t="shared" si="16"/>
        <v>203</v>
      </c>
      <c r="F95" s="722">
        <v>4</v>
      </c>
      <c r="G95" s="722">
        <v>199</v>
      </c>
      <c r="H95" s="816">
        <f t="shared" si="17"/>
        <v>11</v>
      </c>
      <c r="I95" s="722">
        <v>0</v>
      </c>
      <c r="J95" s="722">
        <v>11</v>
      </c>
      <c r="K95" s="814"/>
      <c r="L95" s="814"/>
      <c r="M95" s="814"/>
      <c r="N95" s="814"/>
      <c r="O95" s="814"/>
      <c r="P95" s="814"/>
      <c r="Q95" s="814"/>
      <c r="R95" s="814"/>
      <c r="S95" s="814"/>
      <c r="T95" s="814"/>
      <c r="U95" s="814"/>
      <c r="V95" s="814"/>
      <c r="W95" s="814"/>
      <c r="X95" s="814"/>
      <c r="Y95" s="814"/>
      <c r="Z95" s="814"/>
      <c r="AA95" s="814"/>
      <c r="AB95" s="814"/>
      <c r="AC95" s="814"/>
      <c r="AD95" s="814"/>
      <c r="AE95" s="814"/>
      <c r="AF95" s="814"/>
      <c r="AG95" s="814"/>
      <c r="AH95" s="814"/>
      <c r="AI95" s="814"/>
      <c r="AJ95" s="814"/>
      <c r="AK95" s="814"/>
      <c r="AL95" s="814"/>
      <c r="AM95" s="814"/>
      <c r="AN95" s="814"/>
      <c r="AO95" s="814"/>
    </row>
    <row r="96" spans="1:41" ht="12.75" customHeight="1" x14ac:dyDescent="0.2">
      <c r="A96" s="837" t="s">
        <v>1155</v>
      </c>
      <c r="B96" s="816">
        <f t="shared" si="15"/>
        <v>22</v>
      </c>
      <c r="C96" s="722">
        <v>11</v>
      </c>
      <c r="D96" s="722">
        <v>11</v>
      </c>
      <c r="E96" s="816">
        <f t="shared" si="16"/>
        <v>155</v>
      </c>
      <c r="F96" s="722">
        <v>66</v>
      </c>
      <c r="G96" s="722">
        <v>89</v>
      </c>
      <c r="H96" s="816">
        <f t="shared" si="17"/>
        <v>11</v>
      </c>
      <c r="I96" s="722">
        <v>2</v>
      </c>
      <c r="J96" s="722">
        <v>9</v>
      </c>
      <c r="K96" s="814"/>
      <c r="L96" s="814"/>
      <c r="M96" s="814"/>
      <c r="N96" s="814"/>
      <c r="O96" s="814"/>
      <c r="P96" s="814"/>
      <c r="Q96" s="814"/>
      <c r="R96" s="814"/>
      <c r="S96" s="814"/>
      <c r="T96" s="814"/>
      <c r="U96" s="814"/>
      <c r="V96" s="814"/>
      <c r="W96" s="814"/>
      <c r="X96" s="814"/>
      <c r="Y96" s="814"/>
      <c r="Z96" s="814"/>
      <c r="AA96" s="814"/>
      <c r="AB96" s="814"/>
      <c r="AC96" s="814"/>
      <c r="AD96" s="814"/>
      <c r="AE96" s="814"/>
      <c r="AF96" s="814"/>
      <c r="AG96" s="814"/>
      <c r="AH96" s="814"/>
      <c r="AI96" s="814"/>
      <c r="AJ96" s="814"/>
      <c r="AK96" s="814"/>
      <c r="AL96" s="814"/>
      <c r="AM96" s="814"/>
      <c r="AN96" s="814"/>
      <c r="AO96" s="814"/>
    </row>
    <row r="97" spans="1:41" ht="12.75" customHeight="1" x14ac:dyDescent="0.2">
      <c r="A97" s="837" t="s">
        <v>1156</v>
      </c>
      <c r="B97" s="816">
        <f t="shared" si="15"/>
        <v>33</v>
      </c>
      <c r="C97" s="722">
        <v>16</v>
      </c>
      <c r="D97" s="722">
        <v>17</v>
      </c>
      <c r="E97" s="816">
        <f t="shared" si="16"/>
        <v>176</v>
      </c>
      <c r="F97" s="722">
        <v>102</v>
      </c>
      <c r="G97" s="722">
        <v>74</v>
      </c>
      <c r="H97" s="816">
        <f t="shared" si="17"/>
        <v>9</v>
      </c>
      <c r="I97" s="722">
        <v>6</v>
      </c>
      <c r="J97" s="722">
        <v>3</v>
      </c>
      <c r="K97" s="814"/>
      <c r="L97" s="814"/>
      <c r="M97" s="814"/>
      <c r="N97" s="814"/>
      <c r="O97" s="814"/>
      <c r="P97" s="814"/>
      <c r="Q97" s="814"/>
      <c r="R97" s="814"/>
      <c r="S97" s="814"/>
      <c r="T97" s="814"/>
      <c r="U97" s="814"/>
      <c r="V97" s="814"/>
      <c r="W97" s="814"/>
      <c r="X97" s="814"/>
      <c r="Y97" s="814"/>
      <c r="Z97" s="814"/>
      <c r="AA97" s="814"/>
      <c r="AB97" s="814"/>
      <c r="AC97" s="814"/>
      <c r="AD97" s="814"/>
      <c r="AE97" s="814"/>
      <c r="AF97" s="814"/>
      <c r="AG97" s="814"/>
      <c r="AH97" s="814"/>
      <c r="AI97" s="814"/>
      <c r="AJ97" s="814"/>
      <c r="AK97" s="814"/>
      <c r="AL97" s="814"/>
      <c r="AM97" s="814"/>
      <c r="AN97" s="814"/>
      <c r="AO97" s="814"/>
    </row>
    <row r="98" spans="1:41" ht="12.75" customHeight="1" x14ac:dyDescent="0.2">
      <c r="A98" s="837" t="s">
        <v>1157</v>
      </c>
      <c r="B98" s="816">
        <f t="shared" si="15"/>
        <v>66</v>
      </c>
      <c r="C98" s="722">
        <v>46</v>
      </c>
      <c r="D98" s="722">
        <v>20</v>
      </c>
      <c r="E98" s="816">
        <f t="shared" si="16"/>
        <v>278</v>
      </c>
      <c r="F98" s="722">
        <v>194</v>
      </c>
      <c r="G98" s="722">
        <v>84</v>
      </c>
      <c r="H98" s="816">
        <f t="shared" si="17"/>
        <v>12</v>
      </c>
      <c r="I98" s="722">
        <v>6</v>
      </c>
      <c r="J98" s="722">
        <v>6</v>
      </c>
      <c r="K98" s="814"/>
      <c r="L98" s="814"/>
      <c r="M98" s="814"/>
      <c r="N98" s="814"/>
      <c r="O98" s="814"/>
      <c r="P98" s="814"/>
      <c r="Q98" s="814"/>
      <c r="R98" s="814"/>
      <c r="S98" s="814"/>
      <c r="T98" s="814"/>
      <c r="U98" s="814"/>
      <c r="V98" s="814"/>
      <c r="W98" s="814"/>
      <c r="X98" s="814"/>
      <c r="Y98" s="814"/>
      <c r="Z98" s="814"/>
      <c r="AA98" s="814"/>
      <c r="AB98" s="814"/>
      <c r="AC98" s="814"/>
      <c r="AD98" s="814"/>
      <c r="AE98" s="814"/>
      <c r="AF98" s="814"/>
      <c r="AG98" s="814"/>
      <c r="AH98" s="814"/>
      <c r="AI98" s="814"/>
      <c r="AJ98" s="814"/>
      <c r="AK98" s="814"/>
      <c r="AL98" s="814"/>
      <c r="AM98" s="814"/>
      <c r="AN98" s="814"/>
      <c r="AO98" s="814"/>
    </row>
    <row r="99" spans="1:41" ht="12.75" customHeight="1" x14ac:dyDescent="0.2">
      <c r="A99" s="837" t="s">
        <v>1158</v>
      </c>
      <c r="B99" s="816">
        <f t="shared" si="15"/>
        <v>17</v>
      </c>
      <c r="C99" s="722">
        <v>6</v>
      </c>
      <c r="D99" s="722">
        <v>11</v>
      </c>
      <c r="E99" s="816">
        <f t="shared" si="16"/>
        <v>57</v>
      </c>
      <c r="F99" s="722">
        <v>16</v>
      </c>
      <c r="G99" s="722">
        <v>41</v>
      </c>
      <c r="H99" s="816">
        <f t="shared" si="17"/>
        <v>0</v>
      </c>
      <c r="I99" s="722">
        <v>0</v>
      </c>
      <c r="J99" s="722">
        <v>0</v>
      </c>
      <c r="K99" s="814"/>
      <c r="L99" s="814"/>
      <c r="M99" s="814"/>
      <c r="N99" s="814"/>
      <c r="O99" s="814"/>
      <c r="P99" s="814"/>
      <c r="Q99" s="814"/>
      <c r="R99" s="814"/>
      <c r="S99" s="814"/>
      <c r="T99" s="814"/>
      <c r="U99" s="814"/>
      <c r="V99" s="814"/>
      <c r="W99" s="814"/>
      <c r="X99" s="814"/>
      <c r="Y99" s="814"/>
      <c r="Z99" s="814"/>
      <c r="AA99" s="814"/>
      <c r="AB99" s="814"/>
      <c r="AC99" s="814"/>
      <c r="AD99" s="814"/>
      <c r="AE99" s="814"/>
      <c r="AF99" s="814"/>
      <c r="AG99" s="814"/>
      <c r="AH99" s="814"/>
      <c r="AI99" s="814"/>
      <c r="AJ99" s="814"/>
      <c r="AK99" s="814"/>
      <c r="AL99" s="814"/>
      <c r="AM99" s="814"/>
      <c r="AN99" s="814"/>
      <c r="AO99" s="814"/>
    </row>
    <row r="100" spans="1:41" ht="12.75" customHeight="1" x14ac:dyDescent="0.2">
      <c r="A100" s="837" t="s">
        <v>1159</v>
      </c>
      <c r="B100" s="816">
        <f t="shared" si="15"/>
        <v>33</v>
      </c>
      <c r="C100" s="722">
        <v>11</v>
      </c>
      <c r="D100" s="722">
        <v>22</v>
      </c>
      <c r="E100" s="816">
        <f t="shared" si="16"/>
        <v>61</v>
      </c>
      <c r="F100" s="722">
        <v>19</v>
      </c>
      <c r="G100" s="722">
        <v>42</v>
      </c>
      <c r="H100" s="816">
        <f t="shared" si="17"/>
        <v>0</v>
      </c>
      <c r="I100" s="722">
        <v>0</v>
      </c>
      <c r="J100" s="722">
        <v>0</v>
      </c>
      <c r="K100" s="814"/>
      <c r="L100" s="814"/>
      <c r="M100" s="814"/>
      <c r="N100" s="814"/>
      <c r="O100" s="814"/>
      <c r="P100" s="814"/>
      <c r="Q100" s="814"/>
      <c r="R100" s="814"/>
      <c r="S100" s="814"/>
      <c r="T100" s="814"/>
      <c r="U100" s="814"/>
      <c r="V100" s="814"/>
      <c r="W100" s="814"/>
      <c r="X100" s="814"/>
      <c r="Y100" s="814"/>
      <c r="Z100" s="814"/>
      <c r="AA100" s="814"/>
      <c r="AB100" s="814"/>
      <c r="AC100" s="814"/>
      <c r="AD100" s="814"/>
      <c r="AE100" s="814"/>
      <c r="AF100" s="814"/>
      <c r="AG100" s="814"/>
      <c r="AH100" s="814"/>
      <c r="AI100" s="814"/>
      <c r="AJ100" s="814"/>
      <c r="AK100" s="814"/>
      <c r="AL100" s="814"/>
      <c r="AM100" s="814"/>
      <c r="AN100" s="814"/>
      <c r="AO100" s="814"/>
    </row>
    <row r="101" spans="1:41" ht="12.75" customHeight="1" x14ac:dyDescent="0.2">
      <c r="A101" s="839"/>
      <c r="B101" s="823"/>
      <c r="C101" s="713"/>
      <c r="D101" s="713"/>
      <c r="E101" s="823"/>
      <c r="F101" s="713"/>
      <c r="G101" s="713"/>
      <c r="H101" s="823"/>
      <c r="I101" s="713"/>
      <c r="J101" s="713"/>
      <c r="K101" s="814"/>
      <c r="L101" s="814"/>
      <c r="M101" s="814"/>
      <c r="N101" s="814"/>
      <c r="O101" s="814"/>
      <c r="P101" s="814"/>
      <c r="Q101" s="814"/>
      <c r="R101" s="814"/>
      <c r="S101" s="814"/>
      <c r="T101" s="814"/>
      <c r="U101" s="814"/>
      <c r="V101" s="814"/>
      <c r="W101" s="814"/>
      <c r="X101" s="814"/>
      <c r="Y101" s="814"/>
      <c r="Z101" s="814"/>
      <c r="AA101" s="814"/>
      <c r="AB101" s="814"/>
      <c r="AC101" s="814"/>
      <c r="AD101" s="814"/>
      <c r="AE101" s="814"/>
      <c r="AF101" s="814"/>
      <c r="AG101" s="814"/>
      <c r="AH101" s="814"/>
      <c r="AI101" s="814"/>
      <c r="AJ101" s="814"/>
      <c r="AK101" s="814"/>
      <c r="AL101" s="814"/>
      <c r="AM101" s="814"/>
      <c r="AN101" s="814"/>
      <c r="AO101" s="814"/>
    </row>
    <row r="102" spans="1:41" ht="12.75" customHeight="1" x14ac:dyDescent="0.2">
      <c r="A102" s="845" t="s">
        <v>984</v>
      </c>
      <c r="B102" s="816">
        <f t="shared" si="15"/>
        <v>474</v>
      </c>
      <c r="C102" s="718">
        <f>SUM(C103:C112)</f>
        <v>356</v>
      </c>
      <c r="D102" s="718">
        <f>SUM(D103:D112)</f>
        <v>118</v>
      </c>
      <c r="E102" s="816">
        <f t="shared" si="16"/>
        <v>2646</v>
      </c>
      <c r="F102" s="718">
        <f>SUM(F103:F112)</f>
        <v>2048</v>
      </c>
      <c r="G102" s="718">
        <f>SUM(G103:G112)</f>
        <v>598</v>
      </c>
      <c r="H102" s="816">
        <f t="shared" si="17"/>
        <v>126</v>
      </c>
      <c r="I102" s="718">
        <f>SUM(I103:I112)</f>
        <v>96</v>
      </c>
      <c r="J102" s="718">
        <f>SUM(J103:J112)</f>
        <v>30</v>
      </c>
    </row>
    <row r="103" spans="1:41" ht="12.75" customHeight="1" x14ac:dyDescent="0.2">
      <c r="A103" s="837" t="s">
        <v>1160</v>
      </c>
      <c r="B103" s="816">
        <f t="shared" si="15"/>
        <v>170</v>
      </c>
      <c r="C103" s="722">
        <v>134</v>
      </c>
      <c r="D103" s="722">
        <v>36</v>
      </c>
      <c r="E103" s="816">
        <f t="shared" si="16"/>
        <v>913</v>
      </c>
      <c r="F103" s="722">
        <v>754</v>
      </c>
      <c r="G103" s="722">
        <v>159</v>
      </c>
      <c r="H103" s="816">
        <f t="shared" si="17"/>
        <v>39</v>
      </c>
      <c r="I103" s="722">
        <v>32</v>
      </c>
      <c r="J103" s="722">
        <v>7</v>
      </c>
      <c r="K103" s="814"/>
      <c r="L103" s="814"/>
      <c r="M103" s="814"/>
      <c r="N103" s="814"/>
      <c r="O103" s="814"/>
      <c r="P103" s="814"/>
      <c r="Q103" s="814"/>
      <c r="R103" s="814"/>
      <c r="S103" s="814"/>
      <c r="T103" s="814"/>
      <c r="U103" s="814"/>
      <c r="V103" s="814"/>
      <c r="W103" s="814"/>
      <c r="X103" s="814"/>
      <c r="Y103" s="814"/>
      <c r="Z103" s="814"/>
      <c r="AA103" s="814"/>
      <c r="AB103" s="814"/>
      <c r="AC103" s="814"/>
      <c r="AD103" s="814"/>
      <c r="AE103" s="814"/>
      <c r="AF103" s="814"/>
      <c r="AG103" s="814"/>
      <c r="AH103" s="814"/>
      <c r="AI103" s="814"/>
      <c r="AJ103" s="814"/>
      <c r="AK103" s="814"/>
      <c r="AL103" s="814"/>
      <c r="AM103" s="814"/>
      <c r="AN103" s="814"/>
      <c r="AO103" s="814"/>
    </row>
    <row r="104" spans="1:41" ht="12.75" customHeight="1" x14ac:dyDescent="0.2">
      <c r="A104" s="837" t="s">
        <v>1161</v>
      </c>
      <c r="B104" s="816">
        <f t="shared" si="15"/>
        <v>7</v>
      </c>
      <c r="C104" s="722">
        <v>7</v>
      </c>
      <c r="D104" s="722">
        <v>0</v>
      </c>
      <c r="E104" s="816">
        <f t="shared" si="16"/>
        <v>69</v>
      </c>
      <c r="F104" s="722">
        <v>61</v>
      </c>
      <c r="G104" s="722">
        <v>8</v>
      </c>
      <c r="H104" s="816">
        <f t="shared" si="17"/>
        <v>6</v>
      </c>
      <c r="I104" s="722">
        <v>6</v>
      </c>
      <c r="J104" s="722">
        <v>0</v>
      </c>
      <c r="K104" s="814"/>
      <c r="L104" s="814"/>
      <c r="M104" s="814"/>
      <c r="N104" s="814"/>
      <c r="O104" s="814"/>
      <c r="P104" s="814"/>
      <c r="Q104" s="814"/>
      <c r="R104" s="814"/>
      <c r="S104" s="814"/>
      <c r="T104" s="814"/>
      <c r="U104" s="814"/>
      <c r="V104" s="814"/>
      <c r="W104" s="814"/>
      <c r="X104" s="814"/>
      <c r="Y104" s="814"/>
      <c r="Z104" s="814"/>
      <c r="AA104" s="814"/>
      <c r="AB104" s="814"/>
      <c r="AC104" s="814"/>
      <c r="AD104" s="814"/>
      <c r="AE104" s="814"/>
      <c r="AF104" s="814"/>
      <c r="AG104" s="814"/>
      <c r="AH104" s="814"/>
      <c r="AI104" s="814"/>
      <c r="AJ104" s="814"/>
      <c r="AK104" s="814"/>
      <c r="AL104" s="814"/>
      <c r="AM104" s="814"/>
      <c r="AN104" s="814"/>
      <c r="AO104" s="814"/>
    </row>
    <row r="105" spans="1:41" ht="12.75" customHeight="1" x14ac:dyDescent="0.2">
      <c r="A105" s="837" t="s">
        <v>1162</v>
      </c>
      <c r="B105" s="816">
        <f t="shared" si="15"/>
        <v>216</v>
      </c>
      <c r="C105" s="722">
        <v>172</v>
      </c>
      <c r="D105" s="722">
        <v>44</v>
      </c>
      <c r="E105" s="816">
        <f t="shared" si="16"/>
        <v>1216</v>
      </c>
      <c r="F105" s="722">
        <v>999</v>
      </c>
      <c r="G105" s="722">
        <v>217</v>
      </c>
      <c r="H105" s="816">
        <f t="shared" si="17"/>
        <v>59</v>
      </c>
      <c r="I105" s="722">
        <v>48</v>
      </c>
      <c r="J105" s="722">
        <v>11</v>
      </c>
      <c r="K105" s="814"/>
      <c r="L105" s="814"/>
      <c r="M105" s="814"/>
      <c r="N105" s="814"/>
      <c r="O105" s="814"/>
      <c r="P105" s="814"/>
      <c r="Q105" s="814"/>
      <c r="R105" s="814"/>
      <c r="S105" s="814"/>
      <c r="T105" s="814"/>
      <c r="U105" s="814"/>
      <c r="V105" s="814"/>
      <c r="W105" s="814"/>
      <c r="X105" s="814"/>
      <c r="Y105" s="814"/>
      <c r="Z105" s="814"/>
      <c r="AA105" s="814"/>
      <c r="AB105" s="814"/>
      <c r="AC105" s="814"/>
      <c r="AD105" s="814"/>
      <c r="AE105" s="814"/>
      <c r="AF105" s="814"/>
      <c r="AG105" s="814"/>
      <c r="AH105" s="814"/>
      <c r="AI105" s="814"/>
      <c r="AJ105" s="814"/>
      <c r="AK105" s="814"/>
      <c r="AL105" s="814"/>
      <c r="AM105" s="814"/>
      <c r="AN105" s="814"/>
      <c r="AO105" s="814"/>
    </row>
    <row r="106" spans="1:41" ht="12.75" customHeight="1" x14ac:dyDescent="0.2">
      <c r="A106" s="837" t="s">
        <v>1163</v>
      </c>
      <c r="B106" s="816">
        <f t="shared" si="15"/>
        <v>18</v>
      </c>
      <c r="C106" s="722">
        <v>15</v>
      </c>
      <c r="D106" s="722">
        <v>3</v>
      </c>
      <c r="E106" s="816">
        <f t="shared" si="16"/>
        <v>122</v>
      </c>
      <c r="F106" s="722">
        <v>102</v>
      </c>
      <c r="G106" s="722">
        <v>20</v>
      </c>
      <c r="H106" s="816">
        <f t="shared" si="17"/>
        <v>5</v>
      </c>
      <c r="I106" s="722">
        <v>4</v>
      </c>
      <c r="J106" s="722">
        <v>1</v>
      </c>
      <c r="K106" s="814"/>
      <c r="L106" s="814"/>
      <c r="M106" s="814"/>
      <c r="N106" s="814"/>
      <c r="O106" s="814"/>
      <c r="P106" s="814"/>
      <c r="Q106" s="814"/>
      <c r="R106" s="814"/>
      <c r="S106" s="814"/>
      <c r="T106" s="814"/>
      <c r="U106" s="814"/>
      <c r="V106" s="814"/>
      <c r="W106" s="814"/>
      <c r="X106" s="814"/>
      <c r="Y106" s="814"/>
      <c r="Z106" s="814"/>
      <c r="AA106" s="814"/>
      <c r="AB106" s="814"/>
      <c r="AC106" s="814"/>
      <c r="AD106" s="814"/>
      <c r="AE106" s="814"/>
      <c r="AF106" s="814"/>
      <c r="AG106" s="814"/>
      <c r="AH106" s="814"/>
      <c r="AI106" s="814"/>
      <c r="AJ106" s="814"/>
      <c r="AK106" s="814"/>
      <c r="AL106" s="814"/>
      <c r="AM106" s="814"/>
      <c r="AN106" s="814"/>
      <c r="AO106" s="814"/>
    </row>
    <row r="107" spans="1:41" ht="12.75" customHeight="1" x14ac:dyDescent="0.2">
      <c r="A107" s="837" t="s">
        <v>1164</v>
      </c>
      <c r="B107" s="816">
        <f t="shared" si="15"/>
        <v>0</v>
      </c>
      <c r="C107" s="722">
        <v>0</v>
      </c>
      <c r="D107" s="722">
        <v>0</v>
      </c>
      <c r="E107" s="816">
        <f t="shared" si="16"/>
        <v>4</v>
      </c>
      <c r="F107" s="722">
        <v>3</v>
      </c>
      <c r="G107" s="722">
        <v>1</v>
      </c>
      <c r="H107" s="816">
        <f t="shared" si="17"/>
        <v>1</v>
      </c>
      <c r="I107" s="722">
        <v>0</v>
      </c>
      <c r="J107" s="722">
        <v>1</v>
      </c>
      <c r="K107" s="814"/>
      <c r="L107" s="814"/>
      <c r="M107" s="814"/>
      <c r="N107" s="814"/>
      <c r="O107" s="814"/>
      <c r="P107" s="814"/>
      <c r="Q107" s="814"/>
      <c r="R107" s="814"/>
      <c r="S107" s="814"/>
      <c r="T107" s="814"/>
      <c r="U107" s="814"/>
      <c r="V107" s="814"/>
      <c r="W107" s="814"/>
      <c r="X107" s="814"/>
      <c r="Y107" s="814"/>
      <c r="Z107" s="814"/>
      <c r="AA107" s="814"/>
      <c r="AB107" s="814"/>
      <c r="AC107" s="814"/>
      <c r="AD107" s="814"/>
      <c r="AE107" s="814"/>
      <c r="AF107" s="814"/>
      <c r="AG107" s="814"/>
      <c r="AH107" s="814"/>
      <c r="AI107" s="814"/>
      <c r="AJ107" s="814"/>
      <c r="AK107" s="814"/>
      <c r="AL107" s="814"/>
      <c r="AM107" s="814"/>
      <c r="AN107" s="814"/>
      <c r="AO107" s="814"/>
    </row>
    <row r="108" spans="1:41" ht="12.75" customHeight="1" x14ac:dyDescent="0.2">
      <c r="A108" s="837" t="s">
        <v>2200</v>
      </c>
      <c r="B108" s="816">
        <f t="shared" si="15"/>
        <v>0</v>
      </c>
      <c r="C108" s="722">
        <v>0</v>
      </c>
      <c r="D108" s="722">
        <v>0</v>
      </c>
      <c r="E108" s="816">
        <f t="shared" si="16"/>
        <v>3</v>
      </c>
      <c r="F108" s="722">
        <v>1</v>
      </c>
      <c r="G108" s="722">
        <v>2</v>
      </c>
      <c r="H108" s="816">
        <f t="shared" si="17"/>
        <v>0</v>
      </c>
      <c r="I108" s="722">
        <v>0</v>
      </c>
      <c r="J108" s="722">
        <v>0</v>
      </c>
      <c r="K108" s="814"/>
      <c r="L108" s="814"/>
      <c r="M108" s="814"/>
      <c r="N108" s="814"/>
      <c r="O108" s="814"/>
      <c r="P108" s="814"/>
      <c r="Q108" s="814"/>
      <c r="R108" s="814"/>
      <c r="S108" s="814"/>
      <c r="T108" s="814"/>
      <c r="U108" s="814"/>
      <c r="V108" s="814"/>
      <c r="W108" s="814"/>
      <c r="X108" s="814"/>
      <c r="Y108" s="814"/>
      <c r="Z108" s="814"/>
      <c r="AA108" s="814"/>
      <c r="AB108" s="814"/>
      <c r="AC108" s="814"/>
      <c r="AD108" s="814"/>
      <c r="AE108" s="814"/>
      <c r="AF108" s="814"/>
      <c r="AG108" s="814"/>
      <c r="AH108" s="814"/>
      <c r="AI108" s="814"/>
      <c r="AJ108" s="814"/>
      <c r="AK108" s="814"/>
      <c r="AL108" s="814"/>
      <c r="AM108" s="814"/>
      <c r="AN108" s="814"/>
      <c r="AO108" s="814"/>
    </row>
    <row r="109" spans="1:41" ht="12.75" customHeight="1" x14ac:dyDescent="0.2">
      <c r="A109" s="837" t="s">
        <v>1165</v>
      </c>
      <c r="B109" s="816">
        <f t="shared" si="15"/>
        <v>12</v>
      </c>
      <c r="C109" s="722">
        <v>5</v>
      </c>
      <c r="D109" s="722">
        <v>7</v>
      </c>
      <c r="E109" s="816">
        <f t="shared" si="16"/>
        <v>69</v>
      </c>
      <c r="F109" s="722">
        <v>22</v>
      </c>
      <c r="G109" s="722">
        <v>47</v>
      </c>
      <c r="H109" s="816">
        <f t="shared" si="17"/>
        <v>4</v>
      </c>
      <c r="I109" s="722">
        <v>1</v>
      </c>
      <c r="J109" s="722">
        <v>3</v>
      </c>
      <c r="K109" s="814"/>
      <c r="L109" s="814"/>
      <c r="M109" s="814"/>
      <c r="N109" s="814"/>
      <c r="O109" s="814"/>
      <c r="P109" s="814"/>
      <c r="Q109" s="814"/>
      <c r="R109" s="814"/>
      <c r="S109" s="814"/>
      <c r="T109" s="814"/>
      <c r="U109" s="814"/>
      <c r="V109" s="814"/>
      <c r="W109" s="814"/>
      <c r="X109" s="814"/>
      <c r="Y109" s="814"/>
      <c r="Z109" s="814"/>
      <c r="AA109" s="814"/>
      <c r="AB109" s="814"/>
      <c r="AC109" s="814"/>
      <c r="AD109" s="814"/>
      <c r="AE109" s="814"/>
      <c r="AF109" s="814"/>
      <c r="AG109" s="814"/>
      <c r="AH109" s="814"/>
      <c r="AI109" s="814"/>
      <c r="AJ109" s="814"/>
      <c r="AK109" s="814"/>
      <c r="AL109" s="814"/>
      <c r="AM109" s="814"/>
      <c r="AN109" s="814"/>
      <c r="AO109" s="814"/>
    </row>
    <row r="110" spans="1:41" ht="12.75" customHeight="1" x14ac:dyDescent="0.2">
      <c r="A110" s="837" t="s">
        <v>1166</v>
      </c>
      <c r="B110" s="816">
        <f t="shared" si="15"/>
        <v>44</v>
      </c>
      <c r="C110" s="722">
        <v>17</v>
      </c>
      <c r="D110" s="722">
        <v>27</v>
      </c>
      <c r="E110" s="816">
        <f t="shared" si="16"/>
        <v>208</v>
      </c>
      <c r="F110" s="722">
        <v>76</v>
      </c>
      <c r="G110" s="722">
        <v>132</v>
      </c>
      <c r="H110" s="816">
        <f t="shared" si="17"/>
        <v>9</v>
      </c>
      <c r="I110" s="722">
        <v>2</v>
      </c>
      <c r="J110" s="722">
        <v>7</v>
      </c>
      <c r="K110" s="814"/>
      <c r="L110" s="814"/>
      <c r="M110" s="814"/>
      <c r="N110" s="814"/>
      <c r="O110" s="814"/>
      <c r="P110" s="814"/>
      <c r="Q110" s="814"/>
      <c r="R110" s="814"/>
      <c r="S110" s="814"/>
      <c r="T110" s="814"/>
      <c r="U110" s="814"/>
      <c r="V110" s="814"/>
      <c r="W110" s="814"/>
      <c r="X110" s="814"/>
      <c r="Y110" s="814"/>
      <c r="Z110" s="814"/>
      <c r="AA110" s="814"/>
      <c r="AB110" s="814"/>
      <c r="AC110" s="814"/>
      <c r="AD110" s="814"/>
      <c r="AE110" s="814"/>
      <c r="AF110" s="814"/>
      <c r="AG110" s="814"/>
      <c r="AH110" s="814"/>
      <c r="AI110" s="814"/>
      <c r="AJ110" s="814"/>
      <c r="AK110" s="814"/>
      <c r="AL110" s="814"/>
      <c r="AM110" s="814"/>
      <c r="AN110" s="814"/>
      <c r="AO110" s="814"/>
    </row>
    <row r="111" spans="1:41" ht="12.75" customHeight="1" x14ac:dyDescent="0.2">
      <c r="A111" s="837" t="s">
        <v>1167</v>
      </c>
      <c r="B111" s="816">
        <f t="shared" si="15"/>
        <v>4</v>
      </c>
      <c r="C111" s="722">
        <v>4</v>
      </c>
      <c r="D111" s="722">
        <v>0</v>
      </c>
      <c r="E111" s="816">
        <f t="shared" si="16"/>
        <v>11</v>
      </c>
      <c r="F111" s="722">
        <v>9</v>
      </c>
      <c r="G111" s="722">
        <v>2</v>
      </c>
      <c r="H111" s="816">
        <f t="shared" si="17"/>
        <v>3</v>
      </c>
      <c r="I111" s="722">
        <v>3</v>
      </c>
      <c r="J111" s="722">
        <v>0</v>
      </c>
      <c r="K111" s="814"/>
      <c r="L111" s="814"/>
      <c r="M111" s="814"/>
      <c r="N111" s="814"/>
      <c r="O111" s="814"/>
      <c r="P111" s="814"/>
      <c r="Q111" s="814"/>
      <c r="R111" s="814"/>
      <c r="S111" s="814"/>
      <c r="T111" s="814"/>
      <c r="U111" s="814"/>
      <c r="V111" s="814"/>
      <c r="W111" s="814"/>
      <c r="X111" s="814"/>
      <c r="Y111" s="814"/>
      <c r="Z111" s="814"/>
      <c r="AA111" s="814"/>
      <c r="AB111" s="814"/>
      <c r="AC111" s="814"/>
      <c r="AD111" s="814"/>
      <c r="AE111" s="814"/>
      <c r="AF111" s="814"/>
      <c r="AG111" s="814"/>
      <c r="AH111" s="814"/>
      <c r="AI111" s="814"/>
      <c r="AJ111" s="814"/>
      <c r="AK111" s="814"/>
      <c r="AL111" s="814"/>
      <c r="AM111" s="814"/>
      <c r="AN111" s="814"/>
      <c r="AO111" s="814"/>
    </row>
    <row r="112" spans="1:41" ht="12.75" customHeight="1" x14ac:dyDescent="0.2">
      <c r="A112" s="837" t="s">
        <v>1168</v>
      </c>
      <c r="B112" s="816">
        <f t="shared" si="15"/>
        <v>3</v>
      </c>
      <c r="C112" s="722">
        <v>2</v>
      </c>
      <c r="D112" s="722">
        <v>1</v>
      </c>
      <c r="E112" s="816">
        <f t="shared" si="16"/>
        <v>31</v>
      </c>
      <c r="F112" s="722">
        <v>21</v>
      </c>
      <c r="G112" s="722">
        <v>10</v>
      </c>
      <c r="H112" s="816">
        <f t="shared" si="17"/>
        <v>0</v>
      </c>
      <c r="I112" s="722">
        <v>0</v>
      </c>
      <c r="J112" s="722">
        <v>0</v>
      </c>
      <c r="K112" s="814"/>
      <c r="L112" s="814"/>
      <c r="M112" s="814"/>
      <c r="N112" s="814"/>
      <c r="O112" s="814"/>
      <c r="P112" s="814"/>
      <c r="Q112" s="814"/>
      <c r="R112" s="814"/>
      <c r="S112" s="814"/>
      <c r="T112" s="814"/>
      <c r="U112" s="814"/>
      <c r="V112" s="814"/>
      <c r="W112" s="814"/>
      <c r="X112" s="814"/>
      <c r="Y112" s="814"/>
      <c r="Z112" s="814"/>
      <c r="AA112" s="814"/>
      <c r="AB112" s="814"/>
      <c r="AC112" s="814"/>
      <c r="AD112" s="814"/>
      <c r="AE112" s="814"/>
      <c r="AF112" s="814"/>
      <c r="AG112" s="814"/>
      <c r="AH112" s="814"/>
      <c r="AI112" s="814"/>
      <c r="AJ112" s="814"/>
      <c r="AK112" s="814"/>
      <c r="AL112" s="814"/>
      <c r="AM112" s="814"/>
      <c r="AN112" s="814"/>
      <c r="AO112" s="814"/>
    </row>
    <row r="113" spans="1:41" ht="12.75" customHeight="1" x14ac:dyDescent="0.2">
      <c r="A113" s="846"/>
      <c r="B113" s="823"/>
      <c r="C113" s="713"/>
      <c r="D113" s="713"/>
      <c r="E113" s="823"/>
      <c r="F113" s="713"/>
      <c r="G113" s="713"/>
      <c r="H113" s="823"/>
      <c r="I113" s="713"/>
      <c r="J113" s="713"/>
      <c r="K113" s="814"/>
      <c r="L113" s="814"/>
      <c r="M113" s="814"/>
      <c r="N113" s="814"/>
      <c r="O113" s="814"/>
      <c r="P113" s="814"/>
      <c r="Q113" s="814"/>
      <c r="R113" s="814"/>
      <c r="S113" s="814"/>
      <c r="T113" s="814"/>
      <c r="U113" s="814"/>
      <c r="V113" s="814"/>
      <c r="W113" s="814"/>
      <c r="X113" s="814"/>
      <c r="Y113" s="814"/>
      <c r="Z113" s="814"/>
      <c r="AA113" s="814"/>
      <c r="AB113" s="814"/>
      <c r="AC113" s="814"/>
      <c r="AD113" s="814"/>
      <c r="AE113" s="814"/>
      <c r="AF113" s="814"/>
      <c r="AG113" s="814"/>
      <c r="AH113" s="814"/>
      <c r="AI113" s="814"/>
      <c r="AJ113" s="814"/>
      <c r="AK113" s="814"/>
      <c r="AL113" s="814"/>
      <c r="AM113" s="814"/>
      <c r="AN113" s="814"/>
      <c r="AO113" s="814"/>
    </row>
    <row r="114" spans="1:41" s="847" customFormat="1" ht="21.75" customHeight="1" x14ac:dyDescent="0.25">
      <c r="A114" s="815" t="s">
        <v>1169</v>
      </c>
      <c r="B114" s="816">
        <f>SUM(C114:D114)</f>
        <v>433</v>
      </c>
      <c r="C114" s="816">
        <f>+C116+C122+C125+C132+C141+C145+C148</f>
        <v>193</v>
      </c>
      <c r="D114" s="816">
        <f>+D116+D122+D125+D132+D141+D145+D148</f>
        <v>240</v>
      </c>
      <c r="E114" s="816">
        <f>SUM(F114:G114)</f>
        <v>3118</v>
      </c>
      <c r="F114" s="816">
        <f>+F116+F122+F125+F132+F141+F145+F148</f>
        <v>1407</v>
      </c>
      <c r="G114" s="816">
        <f>+G116+G122+G125+G132+G141+G145+G148</f>
        <v>1711</v>
      </c>
      <c r="H114" s="816">
        <f>SUM(I114:J114)</f>
        <v>293</v>
      </c>
      <c r="I114" s="816">
        <f>+I116+I122+I125+I132+I141+I145+I148</f>
        <v>123</v>
      </c>
      <c r="J114" s="816">
        <f>+J116+J122+J125+J132+J141+J145+J148</f>
        <v>170</v>
      </c>
      <c r="K114" s="828"/>
      <c r="L114" s="828"/>
      <c r="M114" s="828"/>
      <c r="N114" s="828"/>
      <c r="O114" s="828"/>
      <c r="P114" s="828"/>
      <c r="Q114" s="828"/>
      <c r="R114" s="828"/>
      <c r="S114" s="828"/>
      <c r="T114" s="828"/>
      <c r="U114" s="828"/>
      <c r="V114" s="828"/>
      <c r="W114" s="828"/>
      <c r="X114" s="828"/>
      <c r="Y114" s="828"/>
      <c r="Z114" s="828"/>
      <c r="AA114" s="828"/>
      <c r="AB114" s="828"/>
      <c r="AC114" s="828"/>
      <c r="AD114" s="828"/>
      <c r="AE114" s="828"/>
      <c r="AF114" s="828"/>
      <c r="AG114" s="828"/>
      <c r="AH114" s="828"/>
      <c r="AI114" s="828"/>
      <c r="AJ114" s="828"/>
      <c r="AK114" s="828"/>
      <c r="AL114" s="828"/>
      <c r="AM114" s="828"/>
      <c r="AN114" s="828"/>
      <c r="AO114" s="828"/>
    </row>
    <row r="115" spans="1:41" s="819" customFormat="1" ht="12.75" customHeight="1" x14ac:dyDescent="0.2">
      <c r="A115" s="760"/>
      <c r="B115" s="712"/>
      <c r="C115" s="848"/>
      <c r="D115" s="848"/>
      <c r="E115" s="712"/>
      <c r="F115" s="848"/>
      <c r="G115" s="848"/>
      <c r="H115" s="712"/>
      <c r="I115" s="848"/>
      <c r="J115" s="848"/>
      <c r="K115" s="814"/>
      <c r="L115" s="814"/>
      <c r="M115" s="814"/>
      <c r="N115" s="814"/>
      <c r="O115" s="814"/>
      <c r="P115" s="814"/>
      <c r="Q115" s="814"/>
      <c r="R115" s="814"/>
      <c r="S115" s="814"/>
      <c r="T115" s="814"/>
      <c r="U115" s="814"/>
      <c r="V115" s="814"/>
      <c r="W115" s="814"/>
      <c r="X115" s="814"/>
      <c r="Y115" s="814"/>
      <c r="Z115" s="814"/>
      <c r="AA115" s="814"/>
      <c r="AB115" s="814"/>
      <c r="AC115" s="814"/>
      <c r="AD115" s="814"/>
      <c r="AE115" s="814"/>
      <c r="AF115" s="814"/>
      <c r="AG115" s="814"/>
      <c r="AH115" s="814"/>
      <c r="AI115" s="814"/>
      <c r="AJ115" s="814"/>
      <c r="AK115" s="814"/>
      <c r="AL115" s="814"/>
      <c r="AM115" s="814"/>
      <c r="AN115" s="814"/>
      <c r="AO115" s="814"/>
    </row>
    <row r="116" spans="1:41" ht="12.75" customHeight="1" x14ac:dyDescent="0.2">
      <c r="A116" s="845" t="s">
        <v>1170</v>
      </c>
      <c r="B116" s="697">
        <f>SUM(C116:D116)</f>
        <v>169</v>
      </c>
      <c r="C116" s="718">
        <f>SUM(C117:C120)</f>
        <v>79</v>
      </c>
      <c r="D116" s="718">
        <f>SUM(D117:D120)</f>
        <v>90</v>
      </c>
      <c r="E116" s="697">
        <f>SUM(F116:G116)</f>
        <v>1187</v>
      </c>
      <c r="F116" s="718">
        <f>SUM(F117:F120)</f>
        <v>629</v>
      </c>
      <c r="G116" s="718">
        <f>SUM(G117:G120)</f>
        <v>558</v>
      </c>
      <c r="H116" s="697">
        <f>SUM(I116:J116)</f>
        <v>113</v>
      </c>
      <c r="I116" s="718">
        <f>SUM(I117:I120)</f>
        <v>62</v>
      </c>
      <c r="J116" s="718">
        <f>SUM(J117:J120)</f>
        <v>51</v>
      </c>
      <c r="K116" s="814"/>
      <c r="L116" s="814"/>
      <c r="M116" s="814"/>
      <c r="N116" s="814"/>
      <c r="O116" s="814"/>
      <c r="P116" s="814"/>
      <c r="Q116" s="814"/>
      <c r="R116" s="814"/>
      <c r="S116" s="814"/>
      <c r="T116" s="814"/>
      <c r="U116" s="814"/>
      <c r="V116" s="814"/>
      <c r="W116" s="814"/>
      <c r="X116" s="814"/>
      <c r="Y116" s="814"/>
      <c r="Z116" s="814"/>
      <c r="AA116" s="814"/>
      <c r="AB116" s="814"/>
      <c r="AC116" s="814"/>
      <c r="AD116" s="814"/>
      <c r="AE116" s="814"/>
      <c r="AF116" s="814"/>
      <c r="AG116" s="814"/>
      <c r="AH116" s="814"/>
      <c r="AI116" s="814"/>
      <c r="AJ116" s="814"/>
      <c r="AK116" s="814"/>
      <c r="AL116" s="814"/>
      <c r="AM116" s="814"/>
      <c r="AN116" s="814"/>
      <c r="AO116" s="814"/>
    </row>
    <row r="117" spans="1:41" ht="12.75" customHeight="1" x14ac:dyDescent="0.2">
      <c r="A117" s="837" t="s">
        <v>1171</v>
      </c>
      <c r="B117" s="697">
        <f>SUM(C117:D117)</f>
        <v>53</v>
      </c>
      <c r="C117" s="745">
        <v>25</v>
      </c>
      <c r="D117" s="745">
        <v>28</v>
      </c>
      <c r="E117" s="697">
        <f>SUM(F117:G117)</f>
        <v>354</v>
      </c>
      <c r="F117" s="745">
        <v>199</v>
      </c>
      <c r="G117" s="745">
        <v>155</v>
      </c>
      <c r="H117" s="697">
        <f>SUM(I117:J117)</f>
        <v>28</v>
      </c>
      <c r="I117" s="745">
        <v>12</v>
      </c>
      <c r="J117" s="745">
        <v>16</v>
      </c>
      <c r="K117" s="814"/>
      <c r="L117" s="814"/>
      <c r="M117" s="814"/>
      <c r="N117" s="814"/>
      <c r="O117" s="814"/>
      <c r="P117" s="814"/>
      <c r="Q117" s="814"/>
      <c r="R117" s="814"/>
      <c r="S117" s="814"/>
      <c r="T117" s="814"/>
      <c r="U117" s="814"/>
      <c r="V117" s="814"/>
      <c r="W117" s="814"/>
      <c r="X117" s="814"/>
      <c r="Y117" s="814"/>
      <c r="Z117" s="814"/>
      <c r="AA117" s="814"/>
      <c r="AB117" s="814"/>
      <c r="AC117" s="814"/>
      <c r="AD117" s="814"/>
      <c r="AE117" s="814"/>
      <c r="AF117" s="814"/>
      <c r="AG117" s="814"/>
      <c r="AH117" s="814"/>
      <c r="AI117" s="814"/>
      <c r="AJ117" s="814"/>
      <c r="AK117" s="814"/>
      <c r="AL117" s="814"/>
      <c r="AM117" s="814"/>
      <c r="AN117" s="814"/>
      <c r="AO117" s="814"/>
    </row>
    <row r="118" spans="1:41" ht="12.75" customHeight="1" x14ac:dyDescent="0.2">
      <c r="A118" s="837" t="s">
        <v>1147</v>
      </c>
      <c r="B118" s="697">
        <f t="shared" ref="B118:B130" si="18">SUM(C118:D118)</f>
        <v>39</v>
      </c>
      <c r="C118" s="745">
        <v>23</v>
      </c>
      <c r="D118" s="745">
        <v>16</v>
      </c>
      <c r="E118" s="697">
        <f>SUM(F118:G118)</f>
        <v>202</v>
      </c>
      <c r="F118" s="745">
        <v>116</v>
      </c>
      <c r="G118" s="745">
        <v>86</v>
      </c>
      <c r="H118" s="697">
        <f t="shared" ref="H118:H130" si="19">SUM(I118:J118)</f>
        <v>20</v>
      </c>
      <c r="I118" s="745">
        <v>12</v>
      </c>
      <c r="J118" s="745">
        <v>8</v>
      </c>
      <c r="K118" s="814"/>
      <c r="L118" s="814"/>
      <c r="M118" s="814"/>
      <c r="N118" s="814"/>
      <c r="O118" s="814"/>
      <c r="P118" s="814"/>
      <c r="Q118" s="814"/>
      <c r="R118" s="814"/>
      <c r="S118" s="814"/>
      <c r="T118" s="814"/>
      <c r="U118" s="814"/>
      <c r="V118" s="814"/>
      <c r="W118" s="814"/>
      <c r="X118" s="814"/>
      <c r="Y118" s="814"/>
      <c r="Z118" s="814"/>
      <c r="AA118" s="814"/>
      <c r="AB118" s="814"/>
      <c r="AC118" s="814"/>
      <c r="AD118" s="814"/>
      <c r="AE118" s="814"/>
      <c r="AF118" s="814"/>
      <c r="AG118" s="814"/>
      <c r="AH118" s="814"/>
      <c r="AI118" s="814"/>
      <c r="AJ118" s="814"/>
      <c r="AK118" s="814"/>
      <c r="AL118" s="814"/>
      <c r="AM118" s="814"/>
      <c r="AN118" s="814"/>
      <c r="AO118" s="814"/>
    </row>
    <row r="119" spans="1:41" ht="12.75" customHeight="1" x14ac:dyDescent="0.2">
      <c r="A119" s="837" t="s">
        <v>1112</v>
      </c>
      <c r="B119" s="697">
        <f t="shared" si="18"/>
        <v>17</v>
      </c>
      <c r="C119" s="745">
        <v>9</v>
      </c>
      <c r="D119" s="745">
        <v>8</v>
      </c>
      <c r="E119" s="697">
        <f>SUM(F119:G119)</f>
        <v>359</v>
      </c>
      <c r="F119" s="745">
        <v>183</v>
      </c>
      <c r="G119" s="745">
        <v>176</v>
      </c>
      <c r="H119" s="697">
        <f t="shared" si="19"/>
        <v>53</v>
      </c>
      <c r="I119" s="745">
        <v>31</v>
      </c>
      <c r="J119" s="745">
        <v>22</v>
      </c>
      <c r="K119" s="814"/>
      <c r="L119" s="814"/>
      <c r="M119" s="814"/>
      <c r="N119" s="814"/>
      <c r="O119" s="814"/>
      <c r="P119" s="814"/>
      <c r="Q119" s="814"/>
      <c r="R119" s="814"/>
      <c r="S119" s="814"/>
      <c r="T119" s="814"/>
      <c r="U119" s="814"/>
      <c r="V119" s="814"/>
      <c r="W119" s="814"/>
      <c r="X119" s="814"/>
      <c r="Y119" s="814"/>
      <c r="Z119" s="814"/>
      <c r="AA119" s="814"/>
      <c r="AB119" s="814"/>
      <c r="AC119" s="814"/>
      <c r="AD119" s="814"/>
      <c r="AE119" s="814"/>
      <c r="AF119" s="814"/>
      <c r="AG119" s="814"/>
      <c r="AH119" s="814"/>
      <c r="AI119" s="814"/>
      <c r="AJ119" s="814"/>
      <c r="AK119" s="814"/>
      <c r="AL119" s="814"/>
      <c r="AM119" s="814"/>
      <c r="AN119" s="814"/>
      <c r="AO119" s="814"/>
    </row>
    <row r="120" spans="1:41" ht="12.75" customHeight="1" x14ac:dyDescent="0.2">
      <c r="A120" s="837" t="s">
        <v>1172</v>
      </c>
      <c r="B120" s="697">
        <f t="shared" si="18"/>
        <v>60</v>
      </c>
      <c r="C120" s="745">
        <v>22</v>
      </c>
      <c r="D120" s="745">
        <v>38</v>
      </c>
      <c r="E120" s="697">
        <f>SUM(F120:G120)</f>
        <v>272</v>
      </c>
      <c r="F120" s="745">
        <v>131</v>
      </c>
      <c r="G120" s="745">
        <v>141</v>
      </c>
      <c r="H120" s="697">
        <f t="shared" si="19"/>
        <v>12</v>
      </c>
      <c r="I120" s="745">
        <v>7</v>
      </c>
      <c r="J120" s="745">
        <v>5</v>
      </c>
      <c r="K120" s="814"/>
      <c r="L120" s="814"/>
      <c r="M120" s="814"/>
      <c r="N120" s="814"/>
      <c r="O120" s="814"/>
      <c r="P120" s="814"/>
      <c r="Q120" s="814"/>
      <c r="R120" s="814"/>
      <c r="S120" s="814"/>
      <c r="T120" s="814"/>
      <c r="U120" s="814"/>
      <c r="V120" s="814"/>
      <c r="W120" s="814"/>
      <c r="X120" s="814"/>
      <c r="Y120" s="814"/>
      <c r="Z120" s="814"/>
      <c r="AA120" s="814"/>
      <c r="AB120" s="814"/>
      <c r="AC120" s="814"/>
      <c r="AD120" s="814"/>
      <c r="AE120" s="814"/>
      <c r="AF120" s="814"/>
      <c r="AG120" s="814"/>
      <c r="AH120" s="814"/>
      <c r="AI120" s="814"/>
      <c r="AJ120" s="814"/>
      <c r="AK120" s="814"/>
      <c r="AL120" s="814"/>
      <c r="AM120" s="814"/>
      <c r="AN120" s="814"/>
      <c r="AO120" s="814"/>
    </row>
    <row r="121" spans="1:41" ht="12.75" customHeight="1" x14ac:dyDescent="0.2">
      <c r="A121" s="839"/>
      <c r="B121" s="712"/>
      <c r="C121" s="758"/>
      <c r="D121" s="758"/>
      <c r="E121" s="712"/>
      <c r="F121" s="758"/>
      <c r="G121" s="758"/>
      <c r="H121" s="697"/>
      <c r="I121" s="758"/>
      <c r="J121" s="758"/>
      <c r="K121" s="814"/>
      <c r="L121" s="814"/>
      <c r="M121" s="814"/>
      <c r="N121" s="814"/>
      <c r="O121" s="814"/>
      <c r="P121" s="814"/>
      <c r="Q121" s="814"/>
      <c r="R121" s="814"/>
      <c r="S121" s="814"/>
      <c r="T121" s="814"/>
      <c r="U121" s="814"/>
      <c r="V121" s="814"/>
      <c r="W121" s="814"/>
      <c r="X121" s="814"/>
      <c r="Y121" s="814"/>
      <c r="Z121" s="814"/>
      <c r="AA121" s="814"/>
      <c r="AB121" s="814"/>
      <c r="AC121" s="814"/>
      <c r="AD121" s="814"/>
      <c r="AE121" s="814"/>
      <c r="AF121" s="814"/>
      <c r="AG121" s="814"/>
      <c r="AH121" s="814"/>
      <c r="AI121" s="814"/>
      <c r="AJ121" s="814"/>
      <c r="AK121" s="814"/>
      <c r="AL121" s="814"/>
      <c r="AM121" s="814"/>
      <c r="AN121" s="814"/>
      <c r="AO121" s="814"/>
    </row>
    <row r="122" spans="1:41" ht="27.75" customHeight="1" x14ac:dyDescent="0.2">
      <c r="A122" s="849" t="s">
        <v>1173</v>
      </c>
      <c r="B122" s="697">
        <f t="shared" si="18"/>
        <v>31</v>
      </c>
      <c r="C122" s="718">
        <f>C123</f>
        <v>19</v>
      </c>
      <c r="D122" s="718">
        <f>D123</f>
        <v>12</v>
      </c>
      <c r="E122" s="697">
        <f t="shared" ref="E122:E130" si="20">SUM(F122:G122)</f>
        <v>79</v>
      </c>
      <c r="F122" s="718">
        <f>F123</f>
        <v>46</v>
      </c>
      <c r="G122" s="718">
        <f>G123</f>
        <v>33</v>
      </c>
      <c r="H122" s="697">
        <f t="shared" si="19"/>
        <v>0</v>
      </c>
      <c r="I122" s="718">
        <f>I123</f>
        <v>0</v>
      </c>
      <c r="J122" s="718">
        <f>J123</f>
        <v>0</v>
      </c>
      <c r="K122" s="814"/>
      <c r="L122" s="814"/>
      <c r="M122" s="814"/>
      <c r="N122" s="814"/>
      <c r="O122" s="814"/>
      <c r="P122" s="814"/>
      <c r="Q122" s="814"/>
      <c r="R122" s="814"/>
      <c r="S122" s="814"/>
      <c r="T122" s="814"/>
      <c r="U122" s="814"/>
      <c r="V122" s="814"/>
      <c r="W122" s="814"/>
      <c r="X122" s="814"/>
      <c r="Y122" s="814"/>
      <c r="Z122" s="814"/>
      <c r="AA122" s="814"/>
      <c r="AB122" s="814"/>
      <c r="AC122" s="814"/>
      <c r="AD122" s="814"/>
      <c r="AE122" s="814"/>
      <c r="AF122" s="814"/>
      <c r="AG122" s="814"/>
      <c r="AH122" s="814"/>
      <c r="AI122" s="814"/>
      <c r="AJ122" s="814"/>
      <c r="AK122" s="814"/>
      <c r="AL122" s="814"/>
      <c r="AM122" s="814"/>
      <c r="AN122" s="814"/>
      <c r="AO122" s="814"/>
    </row>
    <row r="123" spans="1:41" ht="12.75" customHeight="1" x14ac:dyDescent="0.2">
      <c r="A123" s="837" t="s">
        <v>1174</v>
      </c>
      <c r="B123" s="697">
        <f t="shared" si="18"/>
        <v>31</v>
      </c>
      <c r="C123" s="745">
        <v>19</v>
      </c>
      <c r="D123" s="745">
        <v>12</v>
      </c>
      <c r="E123" s="697">
        <f t="shared" si="20"/>
        <v>79</v>
      </c>
      <c r="F123" s="745">
        <v>46</v>
      </c>
      <c r="G123" s="745">
        <v>33</v>
      </c>
      <c r="H123" s="697">
        <f t="shared" si="19"/>
        <v>0</v>
      </c>
      <c r="I123" s="745">
        <v>0</v>
      </c>
      <c r="J123" s="745">
        <v>0</v>
      </c>
      <c r="K123" s="814"/>
      <c r="L123" s="814"/>
      <c r="M123" s="814"/>
      <c r="N123" s="814"/>
      <c r="O123" s="814"/>
      <c r="P123" s="814"/>
      <c r="Q123" s="814"/>
      <c r="R123" s="814"/>
      <c r="S123" s="814"/>
      <c r="T123" s="814"/>
      <c r="U123" s="814"/>
      <c r="V123" s="814"/>
      <c r="W123" s="814"/>
      <c r="X123" s="814"/>
      <c r="Y123" s="814"/>
      <c r="Z123" s="814"/>
      <c r="AA123" s="814"/>
      <c r="AB123" s="814"/>
      <c r="AC123" s="814"/>
      <c r="AD123" s="814"/>
      <c r="AE123" s="814"/>
      <c r="AF123" s="814"/>
      <c r="AG123" s="814"/>
      <c r="AH123" s="814"/>
      <c r="AI123" s="814"/>
      <c r="AJ123" s="814"/>
      <c r="AK123" s="814"/>
      <c r="AL123" s="814"/>
      <c r="AM123" s="814"/>
      <c r="AN123" s="814"/>
      <c r="AO123" s="814"/>
    </row>
    <row r="124" spans="1:41" ht="12.75" customHeight="1" x14ac:dyDescent="0.2">
      <c r="A124" s="839"/>
      <c r="B124" s="712"/>
      <c r="C124" s="744"/>
      <c r="D124" s="744"/>
      <c r="E124" s="712"/>
      <c r="F124" s="744"/>
      <c r="G124" s="744"/>
      <c r="H124" s="712"/>
      <c r="I124" s="744"/>
      <c r="J124" s="744"/>
      <c r="K124" s="814"/>
      <c r="L124" s="814"/>
      <c r="M124" s="814"/>
      <c r="N124" s="814"/>
      <c r="O124" s="814"/>
      <c r="P124" s="814"/>
      <c r="Q124" s="814"/>
      <c r="R124" s="814"/>
      <c r="S124" s="814"/>
      <c r="T124" s="814"/>
      <c r="U124" s="814"/>
      <c r="V124" s="814"/>
      <c r="W124" s="814"/>
      <c r="X124" s="814"/>
      <c r="Y124" s="814"/>
      <c r="Z124" s="814"/>
      <c r="AA124" s="814"/>
      <c r="AB124" s="814"/>
      <c r="AC124" s="814"/>
      <c r="AD124" s="814"/>
      <c r="AE124" s="814"/>
      <c r="AF124" s="814"/>
      <c r="AG124" s="814"/>
      <c r="AH124" s="814"/>
      <c r="AI124" s="814"/>
      <c r="AJ124" s="814"/>
      <c r="AK124" s="814"/>
      <c r="AL124" s="814"/>
      <c r="AM124" s="814"/>
      <c r="AN124" s="814"/>
      <c r="AO124" s="814"/>
    </row>
    <row r="125" spans="1:41" ht="12.75" customHeight="1" x14ac:dyDescent="0.2">
      <c r="A125" s="845" t="s">
        <v>984</v>
      </c>
      <c r="B125" s="697">
        <f t="shared" si="18"/>
        <v>78</v>
      </c>
      <c r="C125" s="718">
        <f>SUM(C126:C130)</f>
        <v>57</v>
      </c>
      <c r="D125" s="718">
        <f>SUM(D126:D130)</f>
        <v>21</v>
      </c>
      <c r="E125" s="697">
        <f t="shared" si="20"/>
        <v>559</v>
      </c>
      <c r="F125" s="718">
        <f>SUM(F126:F130)</f>
        <v>401</v>
      </c>
      <c r="G125" s="718">
        <f>SUM(G126:G130)</f>
        <v>158</v>
      </c>
      <c r="H125" s="697">
        <f t="shared" si="19"/>
        <v>50</v>
      </c>
      <c r="I125" s="718">
        <f>SUM(I126:I130)</f>
        <v>35</v>
      </c>
      <c r="J125" s="718">
        <f>SUM(J126:J130)</f>
        <v>15</v>
      </c>
      <c r="K125" s="814"/>
      <c r="L125" s="814"/>
      <c r="M125" s="814"/>
      <c r="N125" s="814"/>
      <c r="O125" s="814"/>
      <c r="P125" s="814"/>
      <c r="Q125" s="814"/>
      <c r="R125" s="814"/>
      <c r="S125" s="814"/>
      <c r="T125" s="814"/>
      <c r="U125" s="814"/>
      <c r="V125" s="814"/>
      <c r="W125" s="814"/>
      <c r="X125" s="814"/>
      <c r="Y125" s="814"/>
      <c r="Z125" s="814"/>
      <c r="AA125" s="814"/>
      <c r="AB125" s="814"/>
      <c r="AC125" s="814"/>
      <c r="AD125" s="814"/>
      <c r="AE125" s="814"/>
      <c r="AF125" s="814"/>
      <c r="AG125" s="814"/>
      <c r="AH125" s="814"/>
      <c r="AI125" s="814"/>
      <c r="AJ125" s="814"/>
      <c r="AK125" s="814"/>
      <c r="AL125" s="814"/>
      <c r="AM125" s="814"/>
      <c r="AN125" s="814"/>
      <c r="AO125" s="814"/>
    </row>
    <row r="126" spans="1:41" ht="12.75" customHeight="1" x14ac:dyDescent="0.2">
      <c r="A126" s="837" t="s">
        <v>1175</v>
      </c>
      <c r="B126" s="697">
        <f t="shared" si="18"/>
        <v>17</v>
      </c>
      <c r="C126" s="745">
        <v>11</v>
      </c>
      <c r="D126" s="745">
        <v>6</v>
      </c>
      <c r="E126" s="697">
        <f t="shared" si="20"/>
        <v>163</v>
      </c>
      <c r="F126" s="745">
        <v>103</v>
      </c>
      <c r="G126" s="745">
        <v>60</v>
      </c>
      <c r="H126" s="697">
        <f t="shared" si="19"/>
        <v>18</v>
      </c>
      <c r="I126" s="745">
        <v>9</v>
      </c>
      <c r="J126" s="745">
        <v>9</v>
      </c>
      <c r="K126" s="814"/>
      <c r="L126" s="814"/>
      <c r="M126" s="814"/>
      <c r="N126" s="814"/>
      <c r="O126" s="814"/>
      <c r="P126" s="814"/>
      <c r="Q126" s="814"/>
      <c r="R126" s="814"/>
      <c r="S126" s="814"/>
      <c r="T126" s="814"/>
      <c r="U126" s="814"/>
      <c r="V126" s="814"/>
      <c r="W126" s="814"/>
      <c r="X126" s="814"/>
      <c r="Y126" s="814"/>
      <c r="Z126" s="814"/>
      <c r="AA126" s="814"/>
      <c r="AB126" s="814"/>
      <c r="AC126" s="814"/>
      <c r="AD126" s="814"/>
      <c r="AE126" s="814"/>
      <c r="AF126" s="814"/>
      <c r="AG126" s="814"/>
      <c r="AH126" s="814"/>
      <c r="AI126" s="814"/>
      <c r="AJ126" s="814"/>
      <c r="AK126" s="814"/>
      <c r="AL126" s="814"/>
      <c r="AM126" s="814"/>
      <c r="AN126" s="814"/>
      <c r="AO126" s="814"/>
    </row>
    <row r="127" spans="1:41" ht="12.75" customHeight="1" x14ac:dyDescent="0.2">
      <c r="A127" s="837" t="s">
        <v>1127</v>
      </c>
      <c r="B127" s="697">
        <f t="shared" si="18"/>
        <v>27</v>
      </c>
      <c r="C127" s="745">
        <v>18</v>
      </c>
      <c r="D127" s="745">
        <v>9</v>
      </c>
      <c r="E127" s="697">
        <f t="shared" si="20"/>
        <v>193</v>
      </c>
      <c r="F127" s="745">
        <v>141</v>
      </c>
      <c r="G127" s="745">
        <v>52</v>
      </c>
      <c r="H127" s="697">
        <f t="shared" si="19"/>
        <v>20</v>
      </c>
      <c r="I127" s="745">
        <v>17</v>
      </c>
      <c r="J127" s="745">
        <v>3</v>
      </c>
      <c r="K127" s="814"/>
      <c r="L127" s="814"/>
      <c r="M127" s="814"/>
      <c r="N127" s="814"/>
      <c r="O127" s="814"/>
      <c r="P127" s="814"/>
      <c r="Q127" s="814"/>
      <c r="R127" s="814"/>
      <c r="S127" s="814"/>
      <c r="T127" s="814"/>
      <c r="U127" s="814"/>
      <c r="V127" s="814"/>
      <c r="W127" s="814"/>
      <c r="X127" s="814"/>
      <c r="Y127" s="814"/>
      <c r="Z127" s="814"/>
      <c r="AA127" s="814"/>
      <c r="AB127" s="814"/>
      <c r="AC127" s="814"/>
      <c r="AD127" s="814"/>
      <c r="AE127" s="814"/>
      <c r="AF127" s="814"/>
      <c r="AG127" s="814"/>
      <c r="AH127" s="814"/>
      <c r="AI127" s="814"/>
      <c r="AJ127" s="814"/>
      <c r="AK127" s="814"/>
      <c r="AL127" s="814"/>
      <c r="AM127" s="814"/>
      <c r="AN127" s="814"/>
      <c r="AO127" s="814"/>
    </row>
    <row r="128" spans="1:41" ht="12.75" customHeight="1" x14ac:dyDescent="0.2">
      <c r="A128" s="837" t="s">
        <v>1176</v>
      </c>
      <c r="B128" s="697">
        <f t="shared" si="18"/>
        <v>16</v>
      </c>
      <c r="C128" s="745">
        <v>14</v>
      </c>
      <c r="D128" s="745">
        <v>2</v>
      </c>
      <c r="E128" s="697">
        <f t="shared" si="20"/>
        <v>93</v>
      </c>
      <c r="F128" s="745">
        <v>69</v>
      </c>
      <c r="G128" s="745">
        <v>24</v>
      </c>
      <c r="H128" s="697">
        <f t="shared" si="19"/>
        <v>4</v>
      </c>
      <c r="I128" s="745">
        <v>3</v>
      </c>
      <c r="J128" s="745">
        <v>1</v>
      </c>
      <c r="K128" s="814"/>
      <c r="L128" s="814"/>
      <c r="M128" s="814"/>
      <c r="N128" s="814"/>
      <c r="O128" s="814"/>
      <c r="P128" s="814"/>
      <c r="Q128" s="814"/>
      <c r="R128" s="814"/>
      <c r="S128" s="814"/>
      <c r="T128" s="814"/>
      <c r="U128" s="814"/>
      <c r="V128" s="814"/>
      <c r="W128" s="814"/>
      <c r="X128" s="814"/>
      <c r="Y128" s="814"/>
      <c r="Z128" s="814"/>
      <c r="AA128" s="814"/>
      <c r="AB128" s="814"/>
      <c r="AC128" s="814"/>
      <c r="AD128" s="814"/>
      <c r="AE128" s="814"/>
      <c r="AF128" s="814"/>
      <c r="AG128" s="814"/>
      <c r="AH128" s="814"/>
      <c r="AI128" s="814"/>
      <c r="AJ128" s="814"/>
      <c r="AK128" s="814"/>
      <c r="AL128" s="814"/>
      <c r="AM128" s="814"/>
      <c r="AN128" s="814"/>
      <c r="AO128" s="814"/>
    </row>
    <row r="129" spans="1:41" ht="12.75" customHeight="1" x14ac:dyDescent="0.2">
      <c r="A129" s="837" t="s">
        <v>1177</v>
      </c>
      <c r="B129" s="697">
        <f t="shared" si="18"/>
        <v>18</v>
      </c>
      <c r="C129" s="745">
        <v>14</v>
      </c>
      <c r="D129" s="745">
        <v>4</v>
      </c>
      <c r="E129" s="697">
        <f t="shared" si="20"/>
        <v>95</v>
      </c>
      <c r="F129" s="745">
        <v>77</v>
      </c>
      <c r="G129" s="745">
        <v>18</v>
      </c>
      <c r="H129" s="697">
        <f t="shared" si="19"/>
        <v>6</v>
      </c>
      <c r="I129" s="745">
        <v>5</v>
      </c>
      <c r="J129" s="745">
        <v>1</v>
      </c>
      <c r="K129" s="814"/>
      <c r="L129" s="814"/>
      <c r="M129" s="814"/>
      <c r="N129" s="814"/>
      <c r="O129" s="814"/>
      <c r="P129" s="814"/>
      <c r="Q129" s="814"/>
      <c r="R129" s="814"/>
      <c r="S129" s="814"/>
      <c r="T129" s="814"/>
      <c r="U129" s="814"/>
      <c r="V129" s="814"/>
      <c r="W129" s="814"/>
      <c r="X129" s="814"/>
      <c r="Y129" s="814"/>
      <c r="Z129" s="814"/>
      <c r="AA129" s="814"/>
      <c r="AB129" s="814"/>
      <c r="AC129" s="814"/>
      <c r="AD129" s="814"/>
      <c r="AE129" s="814"/>
      <c r="AF129" s="814"/>
      <c r="AG129" s="814"/>
      <c r="AH129" s="814"/>
      <c r="AI129" s="814"/>
      <c r="AJ129" s="814"/>
      <c r="AK129" s="814"/>
      <c r="AL129" s="814"/>
      <c r="AM129" s="814"/>
      <c r="AN129" s="814"/>
      <c r="AO129" s="814"/>
    </row>
    <row r="130" spans="1:41" ht="12.75" customHeight="1" x14ac:dyDescent="0.2">
      <c r="A130" s="837" t="s">
        <v>1178</v>
      </c>
      <c r="B130" s="697">
        <f t="shared" si="18"/>
        <v>0</v>
      </c>
      <c r="C130" s="745">
        <v>0</v>
      </c>
      <c r="D130" s="745">
        <v>0</v>
      </c>
      <c r="E130" s="697">
        <f t="shared" si="20"/>
        <v>15</v>
      </c>
      <c r="F130" s="745">
        <v>11</v>
      </c>
      <c r="G130" s="745">
        <v>4</v>
      </c>
      <c r="H130" s="697">
        <f t="shared" si="19"/>
        <v>2</v>
      </c>
      <c r="I130" s="745">
        <v>1</v>
      </c>
      <c r="J130" s="745">
        <v>1</v>
      </c>
      <c r="K130" s="814"/>
      <c r="L130" s="814"/>
      <c r="M130" s="814"/>
      <c r="N130" s="814"/>
      <c r="O130" s="814"/>
      <c r="P130" s="814"/>
      <c r="Q130" s="814"/>
      <c r="R130" s="814"/>
      <c r="S130" s="814"/>
      <c r="T130" s="814"/>
      <c r="U130" s="814"/>
      <c r="V130" s="814"/>
      <c r="W130" s="814"/>
      <c r="X130" s="814"/>
      <c r="Y130" s="814"/>
      <c r="Z130" s="814"/>
      <c r="AA130" s="814"/>
      <c r="AB130" s="814"/>
      <c r="AC130" s="814"/>
      <c r="AD130" s="814"/>
      <c r="AE130" s="814"/>
      <c r="AF130" s="814"/>
      <c r="AG130" s="814"/>
      <c r="AH130" s="814"/>
      <c r="AI130" s="814"/>
      <c r="AJ130" s="814"/>
      <c r="AK130" s="814"/>
      <c r="AL130" s="814"/>
      <c r="AM130" s="814"/>
      <c r="AN130" s="814"/>
      <c r="AO130" s="814"/>
    </row>
    <row r="131" spans="1:41" ht="12.75" customHeight="1" x14ac:dyDescent="0.2">
      <c r="A131" s="839"/>
      <c r="B131" s="712"/>
      <c r="C131" s="744"/>
      <c r="D131" s="744"/>
      <c r="E131" s="712"/>
      <c r="F131" s="744"/>
      <c r="G131" s="744"/>
      <c r="H131" s="712"/>
      <c r="I131" s="744"/>
      <c r="J131" s="744"/>
      <c r="K131" s="814"/>
      <c r="L131" s="814"/>
      <c r="M131" s="814"/>
      <c r="N131" s="814"/>
      <c r="O131" s="814"/>
      <c r="P131" s="814"/>
      <c r="Q131" s="814"/>
      <c r="R131" s="814"/>
      <c r="S131" s="814"/>
      <c r="T131" s="814"/>
      <c r="U131" s="814"/>
      <c r="V131" s="814"/>
      <c r="W131" s="814"/>
      <c r="X131" s="814"/>
      <c r="Y131" s="814"/>
      <c r="Z131" s="814"/>
      <c r="AA131" s="814"/>
      <c r="AB131" s="814"/>
      <c r="AC131" s="814"/>
      <c r="AD131" s="814"/>
      <c r="AE131" s="814"/>
      <c r="AF131" s="814"/>
      <c r="AG131" s="814"/>
      <c r="AH131" s="814"/>
      <c r="AI131" s="814"/>
      <c r="AJ131" s="814"/>
      <c r="AK131" s="814"/>
      <c r="AL131" s="814"/>
      <c r="AM131" s="814"/>
      <c r="AN131" s="814"/>
      <c r="AO131" s="814"/>
    </row>
    <row r="132" spans="1:41" ht="12.75" customHeight="1" x14ac:dyDescent="0.2">
      <c r="A132" s="845" t="s">
        <v>1179</v>
      </c>
      <c r="B132" s="697">
        <f>SUM(C132:D132)</f>
        <v>60</v>
      </c>
      <c r="C132" s="718">
        <f>SUM(C133:C139)</f>
        <v>8</v>
      </c>
      <c r="D132" s="718">
        <f>SUM(D133:D139)</f>
        <v>52</v>
      </c>
      <c r="E132" s="697">
        <f>SUM(F132:G132)</f>
        <v>556</v>
      </c>
      <c r="F132" s="718">
        <f>SUM(F133:F139)</f>
        <v>124</v>
      </c>
      <c r="G132" s="718">
        <f>SUM(G133:G139)</f>
        <v>432</v>
      </c>
      <c r="H132" s="697">
        <f>SUM(I132:J132)</f>
        <v>69</v>
      </c>
      <c r="I132" s="718">
        <f>SUM(I133:I139)</f>
        <v>10</v>
      </c>
      <c r="J132" s="718">
        <f>SUM(J133:J139)</f>
        <v>59</v>
      </c>
      <c r="K132" s="814"/>
      <c r="L132" s="814"/>
      <c r="M132" s="814"/>
      <c r="N132" s="814"/>
      <c r="O132" s="814"/>
      <c r="P132" s="814"/>
      <c r="Q132" s="814"/>
      <c r="R132" s="814"/>
      <c r="S132" s="814"/>
      <c r="T132" s="814"/>
      <c r="U132" s="814"/>
      <c r="V132" s="814"/>
      <c r="W132" s="814"/>
      <c r="X132" s="814"/>
      <c r="Y132" s="814"/>
      <c r="Z132" s="814"/>
      <c r="AA132" s="814"/>
      <c r="AB132" s="814"/>
      <c r="AC132" s="814"/>
      <c r="AD132" s="814"/>
      <c r="AE132" s="814"/>
      <c r="AF132" s="814"/>
      <c r="AG132" s="814"/>
      <c r="AH132" s="814"/>
      <c r="AI132" s="814"/>
      <c r="AJ132" s="814"/>
      <c r="AK132" s="814"/>
      <c r="AL132" s="814"/>
      <c r="AM132" s="814"/>
      <c r="AN132" s="814"/>
      <c r="AO132" s="814"/>
    </row>
    <row r="133" spans="1:41" ht="12.75" customHeight="1" x14ac:dyDescent="0.2">
      <c r="A133" s="850" t="s">
        <v>1180</v>
      </c>
      <c r="B133" s="697">
        <f>SUM(C133:D133)</f>
        <v>4</v>
      </c>
      <c r="C133" s="851">
        <v>2</v>
      </c>
      <c r="D133" s="851">
        <v>2</v>
      </c>
      <c r="E133" s="697">
        <f>SUM(F133:G133)</f>
        <v>81</v>
      </c>
      <c r="F133" s="851">
        <v>33</v>
      </c>
      <c r="G133" s="851">
        <v>48</v>
      </c>
      <c r="H133" s="697">
        <f>SUM(I133:J133)</f>
        <v>6</v>
      </c>
      <c r="I133" s="851">
        <v>0</v>
      </c>
      <c r="J133" s="851">
        <v>6</v>
      </c>
      <c r="K133" s="814"/>
      <c r="L133" s="814"/>
      <c r="M133" s="814"/>
      <c r="N133" s="814"/>
      <c r="O133" s="814"/>
      <c r="P133" s="814"/>
      <c r="Q133" s="814"/>
      <c r="R133" s="814"/>
      <c r="S133" s="814"/>
      <c r="T133" s="814"/>
      <c r="U133" s="814"/>
      <c r="V133" s="814"/>
      <c r="W133" s="814"/>
      <c r="X133" s="814"/>
      <c r="Y133" s="814"/>
      <c r="Z133" s="814"/>
      <c r="AA133" s="814"/>
      <c r="AB133" s="814"/>
      <c r="AC133" s="814"/>
      <c r="AD133" s="814"/>
      <c r="AE133" s="814"/>
      <c r="AF133" s="814"/>
      <c r="AG133" s="814"/>
      <c r="AH133" s="814"/>
      <c r="AI133" s="814"/>
      <c r="AJ133" s="814"/>
      <c r="AK133" s="814"/>
      <c r="AL133" s="814"/>
      <c r="AM133" s="814"/>
      <c r="AN133" s="814"/>
      <c r="AO133" s="814"/>
    </row>
    <row r="134" spans="1:41" ht="12.75" customHeight="1" x14ac:dyDescent="0.2">
      <c r="A134" s="850" t="s">
        <v>1181</v>
      </c>
      <c r="B134" s="697">
        <f t="shared" ref="B134:B139" si="21">SUM(C134:D134)</f>
        <v>12</v>
      </c>
      <c r="C134" s="851">
        <v>1</v>
      </c>
      <c r="D134" s="851">
        <v>11</v>
      </c>
      <c r="E134" s="697">
        <f t="shared" ref="E134:E139" si="22">SUM(F134:G134)</f>
        <v>127</v>
      </c>
      <c r="F134" s="851">
        <v>31</v>
      </c>
      <c r="G134" s="851">
        <v>96</v>
      </c>
      <c r="H134" s="697">
        <f t="shared" ref="H134:H139" si="23">SUM(I134:J134)</f>
        <v>21</v>
      </c>
      <c r="I134" s="851">
        <v>4</v>
      </c>
      <c r="J134" s="851">
        <v>17</v>
      </c>
      <c r="K134" s="814"/>
      <c r="L134" s="814"/>
      <c r="M134" s="814"/>
      <c r="N134" s="814"/>
      <c r="O134" s="814"/>
      <c r="P134" s="814"/>
      <c r="Q134" s="814"/>
      <c r="R134" s="814"/>
      <c r="S134" s="814"/>
      <c r="T134" s="814"/>
      <c r="U134" s="814"/>
      <c r="V134" s="814"/>
      <c r="W134" s="814"/>
      <c r="X134" s="814"/>
      <c r="Y134" s="814"/>
      <c r="Z134" s="814"/>
      <c r="AA134" s="814"/>
      <c r="AB134" s="814"/>
      <c r="AC134" s="814"/>
      <c r="AD134" s="814"/>
      <c r="AE134" s="814"/>
      <c r="AF134" s="814"/>
      <c r="AG134" s="814"/>
      <c r="AH134" s="814"/>
      <c r="AI134" s="814"/>
      <c r="AJ134" s="814"/>
      <c r="AK134" s="814"/>
      <c r="AL134" s="814"/>
      <c r="AM134" s="814"/>
      <c r="AN134" s="814"/>
      <c r="AO134" s="814"/>
    </row>
    <row r="135" spans="1:41" ht="12.75" customHeight="1" x14ac:dyDescent="0.2">
      <c r="A135" s="850" t="s">
        <v>793</v>
      </c>
      <c r="B135" s="697">
        <f t="shared" si="21"/>
        <v>17</v>
      </c>
      <c r="C135" s="851">
        <v>2</v>
      </c>
      <c r="D135" s="851">
        <v>15</v>
      </c>
      <c r="E135" s="697">
        <f t="shared" si="22"/>
        <v>105</v>
      </c>
      <c r="F135" s="851">
        <v>2</v>
      </c>
      <c r="G135" s="851">
        <v>103</v>
      </c>
      <c r="H135" s="697">
        <f t="shared" si="23"/>
        <v>17</v>
      </c>
      <c r="I135" s="851">
        <v>2</v>
      </c>
      <c r="J135" s="851">
        <v>15</v>
      </c>
      <c r="K135" s="814"/>
      <c r="L135" s="814"/>
      <c r="M135" s="814"/>
      <c r="N135" s="814"/>
      <c r="O135" s="814"/>
      <c r="P135" s="814"/>
      <c r="Q135" s="814"/>
      <c r="R135" s="814"/>
      <c r="S135" s="814"/>
      <c r="T135" s="814"/>
      <c r="U135" s="814"/>
      <c r="V135" s="814"/>
      <c r="W135" s="814"/>
      <c r="X135" s="814"/>
      <c r="Y135" s="814"/>
      <c r="Z135" s="814"/>
      <c r="AA135" s="814"/>
      <c r="AB135" s="814"/>
      <c r="AC135" s="814"/>
      <c r="AD135" s="814"/>
      <c r="AE135" s="814"/>
      <c r="AF135" s="814"/>
      <c r="AG135" s="814"/>
      <c r="AH135" s="814"/>
      <c r="AI135" s="814"/>
      <c r="AJ135" s="814"/>
      <c r="AK135" s="814"/>
      <c r="AL135" s="814"/>
      <c r="AM135" s="814"/>
      <c r="AN135" s="814"/>
      <c r="AO135" s="814"/>
    </row>
    <row r="136" spans="1:41" ht="12.75" customHeight="1" x14ac:dyDescent="0.2">
      <c r="A136" s="850" t="s">
        <v>1182</v>
      </c>
      <c r="B136" s="697">
        <f t="shared" si="21"/>
        <v>27</v>
      </c>
      <c r="C136" s="851">
        <v>3</v>
      </c>
      <c r="D136" s="851">
        <v>24</v>
      </c>
      <c r="E136" s="697">
        <f t="shared" si="22"/>
        <v>216</v>
      </c>
      <c r="F136" s="851">
        <v>48</v>
      </c>
      <c r="G136" s="851">
        <v>168</v>
      </c>
      <c r="H136" s="697">
        <f t="shared" si="23"/>
        <v>21</v>
      </c>
      <c r="I136" s="851">
        <v>4</v>
      </c>
      <c r="J136" s="851">
        <v>17</v>
      </c>
      <c r="K136" s="814"/>
      <c r="L136" s="814"/>
      <c r="M136" s="814"/>
      <c r="N136" s="814"/>
      <c r="O136" s="814"/>
      <c r="P136" s="814"/>
      <c r="Q136" s="814"/>
      <c r="R136" s="814"/>
      <c r="S136" s="814"/>
      <c r="T136" s="814"/>
      <c r="U136" s="814"/>
      <c r="V136" s="814"/>
      <c r="W136" s="814"/>
      <c r="X136" s="814"/>
      <c r="Y136" s="814"/>
      <c r="Z136" s="814"/>
      <c r="AA136" s="814"/>
      <c r="AB136" s="814"/>
      <c r="AC136" s="814"/>
      <c r="AD136" s="814"/>
      <c r="AE136" s="814"/>
      <c r="AF136" s="814"/>
      <c r="AG136" s="814"/>
      <c r="AH136" s="814"/>
      <c r="AI136" s="814"/>
      <c r="AJ136" s="814"/>
      <c r="AK136" s="814"/>
      <c r="AL136" s="814"/>
      <c r="AM136" s="814"/>
      <c r="AN136" s="814"/>
      <c r="AO136" s="814"/>
    </row>
    <row r="137" spans="1:41" ht="12.75" customHeight="1" x14ac:dyDescent="0.2">
      <c r="A137" s="850" t="s">
        <v>1183</v>
      </c>
      <c r="B137" s="697">
        <f t="shared" si="21"/>
        <v>0</v>
      </c>
      <c r="C137" s="851">
        <v>0</v>
      </c>
      <c r="D137" s="851">
        <v>0</v>
      </c>
      <c r="E137" s="697">
        <f t="shared" si="22"/>
        <v>10</v>
      </c>
      <c r="F137" s="851">
        <v>8</v>
      </c>
      <c r="G137" s="851">
        <v>2</v>
      </c>
      <c r="H137" s="697">
        <f t="shared" si="23"/>
        <v>0</v>
      </c>
      <c r="I137" s="851">
        <v>0</v>
      </c>
      <c r="J137" s="851">
        <v>0</v>
      </c>
      <c r="K137" s="814"/>
      <c r="L137" s="814"/>
      <c r="M137" s="814"/>
      <c r="N137" s="814"/>
      <c r="O137" s="814"/>
      <c r="P137" s="814"/>
      <c r="Q137" s="814"/>
      <c r="R137" s="814"/>
      <c r="S137" s="814"/>
      <c r="T137" s="814"/>
      <c r="U137" s="814"/>
      <c r="V137" s="814"/>
      <c r="W137" s="814"/>
      <c r="X137" s="814"/>
      <c r="Y137" s="814"/>
      <c r="Z137" s="814"/>
      <c r="AA137" s="814"/>
      <c r="AB137" s="814"/>
      <c r="AC137" s="814"/>
      <c r="AD137" s="814"/>
      <c r="AE137" s="814"/>
      <c r="AF137" s="814"/>
      <c r="AG137" s="814"/>
      <c r="AH137" s="814"/>
      <c r="AI137" s="814"/>
      <c r="AJ137" s="814"/>
      <c r="AK137" s="814"/>
      <c r="AL137" s="814"/>
      <c r="AM137" s="814"/>
      <c r="AN137" s="814"/>
      <c r="AO137" s="814"/>
    </row>
    <row r="138" spans="1:41" ht="12.75" customHeight="1" x14ac:dyDescent="0.2">
      <c r="A138" s="850" t="s">
        <v>1184</v>
      </c>
      <c r="B138" s="697">
        <f t="shared" si="21"/>
        <v>0</v>
      </c>
      <c r="C138" s="851">
        <v>0</v>
      </c>
      <c r="D138" s="851">
        <v>0</v>
      </c>
      <c r="E138" s="697">
        <f t="shared" si="22"/>
        <v>3</v>
      </c>
      <c r="F138" s="851">
        <v>0</v>
      </c>
      <c r="G138" s="851">
        <v>3</v>
      </c>
      <c r="H138" s="697">
        <f t="shared" si="23"/>
        <v>0</v>
      </c>
      <c r="I138" s="851">
        <v>0</v>
      </c>
      <c r="J138" s="851">
        <v>0</v>
      </c>
      <c r="K138" s="814"/>
      <c r="L138" s="814"/>
      <c r="M138" s="814"/>
      <c r="N138" s="814"/>
      <c r="O138" s="814"/>
      <c r="P138" s="814"/>
      <c r="Q138" s="814"/>
      <c r="R138" s="814"/>
      <c r="S138" s="814"/>
      <c r="T138" s="814"/>
      <c r="U138" s="814"/>
      <c r="V138" s="814"/>
      <c r="W138" s="814"/>
      <c r="X138" s="814"/>
      <c r="Y138" s="814"/>
      <c r="Z138" s="814"/>
      <c r="AA138" s="814"/>
      <c r="AB138" s="814"/>
      <c r="AC138" s="814"/>
      <c r="AD138" s="814"/>
      <c r="AE138" s="814"/>
      <c r="AF138" s="814"/>
      <c r="AG138" s="814"/>
      <c r="AH138" s="814"/>
      <c r="AI138" s="814"/>
      <c r="AJ138" s="814"/>
      <c r="AK138" s="814"/>
      <c r="AL138" s="814"/>
      <c r="AM138" s="814"/>
      <c r="AN138" s="814"/>
      <c r="AO138" s="814"/>
    </row>
    <row r="139" spans="1:41" ht="12.75" customHeight="1" x14ac:dyDescent="0.2">
      <c r="A139" s="850" t="s">
        <v>1185</v>
      </c>
      <c r="B139" s="697">
        <f t="shared" si="21"/>
        <v>0</v>
      </c>
      <c r="C139" s="851">
        <v>0</v>
      </c>
      <c r="D139" s="851">
        <v>0</v>
      </c>
      <c r="E139" s="697">
        <f t="shared" si="22"/>
        <v>14</v>
      </c>
      <c r="F139" s="851">
        <v>2</v>
      </c>
      <c r="G139" s="851">
        <v>12</v>
      </c>
      <c r="H139" s="697">
        <f t="shared" si="23"/>
        <v>4</v>
      </c>
      <c r="I139" s="851">
        <v>0</v>
      </c>
      <c r="J139" s="851">
        <v>4</v>
      </c>
      <c r="K139" s="814"/>
      <c r="L139" s="814"/>
      <c r="M139" s="814"/>
      <c r="N139" s="814"/>
      <c r="O139" s="814"/>
      <c r="P139" s="814"/>
      <c r="Q139" s="814"/>
      <c r="R139" s="814"/>
      <c r="S139" s="814"/>
      <c r="T139" s="814"/>
      <c r="U139" s="814"/>
      <c r="V139" s="814"/>
      <c r="W139" s="814"/>
      <c r="X139" s="814"/>
      <c r="Y139" s="814"/>
      <c r="Z139" s="814"/>
      <c r="AA139" s="814"/>
      <c r="AB139" s="814"/>
      <c r="AC139" s="814"/>
      <c r="AD139" s="814"/>
      <c r="AE139" s="814"/>
      <c r="AF139" s="814"/>
      <c r="AG139" s="814"/>
      <c r="AH139" s="814"/>
      <c r="AI139" s="814"/>
      <c r="AJ139" s="814"/>
      <c r="AK139" s="814"/>
      <c r="AL139" s="814"/>
      <c r="AM139" s="814"/>
      <c r="AN139" s="814"/>
      <c r="AO139" s="814"/>
    </row>
    <row r="140" spans="1:41" ht="12.75" customHeight="1" x14ac:dyDescent="0.2">
      <c r="A140" s="839"/>
      <c r="B140" s="712"/>
      <c r="C140" s="758"/>
      <c r="D140" s="758"/>
      <c r="E140" s="712"/>
      <c r="F140" s="758"/>
      <c r="G140" s="758"/>
      <c r="H140" s="712"/>
      <c r="I140" s="758"/>
      <c r="J140" s="758"/>
      <c r="K140" s="814"/>
      <c r="L140" s="814"/>
      <c r="M140" s="814"/>
      <c r="N140" s="814"/>
      <c r="O140" s="814"/>
      <c r="P140" s="814"/>
      <c r="Q140" s="814"/>
      <c r="R140" s="814"/>
      <c r="S140" s="814"/>
      <c r="T140" s="814"/>
      <c r="U140" s="814"/>
      <c r="V140" s="814"/>
      <c r="W140" s="814"/>
      <c r="X140" s="814"/>
      <c r="Y140" s="814"/>
      <c r="Z140" s="814"/>
      <c r="AA140" s="814"/>
      <c r="AB140" s="814"/>
      <c r="AC140" s="814"/>
      <c r="AD140" s="814"/>
      <c r="AE140" s="814"/>
      <c r="AF140" s="814"/>
      <c r="AG140" s="814"/>
      <c r="AH140" s="814"/>
      <c r="AI140" s="814"/>
      <c r="AJ140" s="814"/>
      <c r="AK140" s="814"/>
      <c r="AL140" s="814"/>
      <c r="AM140" s="814"/>
      <c r="AN140" s="814"/>
      <c r="AO140" s="814"/>
    </row>
    <row r="141" spans="1:41" ht="12.75" customHeight="1" x14ac:dyDescent="0.2">
      <c r="A141" s="717" t="s">
        <v>976</v>
      </c>
      <c r="B141" s="816">
        <f>SUM(C141:D141)</f>
        <v>48</v>
      </c>
      <c r="C141" s="817">
        <f>SUM(C142:C143)</f>
        <v>19</v>
      </c>
      <c r="D141" s="817">
        <f>SUM(D142:D143)</f>
        <v>29</v>
      </c>
      <c r="E141" s="816">
        <f>SUM(F141:G141)</f>
        <v>338</v>
      </c>
      <c r="F141" s="817">
        <f>SUM(F142:F143)</f>
        <v>113</v>
      </c>
      <c r="G141" s="817">
        <f>SUM(G142:G143)</f>
        <v>225</v>
      </c>
      <c r="H141" s="816">
        <f>SUM(I141:J141)</f>
        <v>30</v>
      </c>
      <c r="I141" s="817">
        <f>SUM(I142:I143)</f>
        <v>8</v>
      </c>
      <c r="J141" s="817">
        <f>SUM(J142:J143)</f>
        <v>22</v>
      </c>
      <c r="K141" s="814"/>
      <c r="L141" s="814"/>
      <c r="M141" s="814"/>
      <c r="N141" s="814"/>
      <c r="O141" s="814"/>
      <c r="P141" s="814"/>
      <c r="Q141" s="814"/>
      <c r="R141" s="814"/>
      <c r="S141" s="814"/>
      <c r="T141" s="814"/>
      <c r="U141" s="814"/>
      <c r="V141" s="814"/>
      <c r="W141" s="814"/>
      <c r="X141" s="814"/>
      <c r="Y141" s="814"/>
      <c r="Z141" s="814"/>
      <c r="AA141" s="814"/>
      <c r="AB141" s="814"/>
      <c r="AC141" s="814"/>
      <c r="AD141" s="814"/>
      <c r="AE141" s="814"/>
      <c r="AF141" s="814"/>
      <c r="AG141" s="814"/>
      <c r="AH141" s="814"/>
      <c r="AI141" s="814"/>
      <c r="AJ141" s="814"/>
      <c r="AK141" s="814"/>
      <c r="AL141" s="814"/>
      <c r="AM141" s="814"/>
      <c r="AN141" s="814"/>
      <c r="AO141" s="814"/>
    </row>
    <row r="142" spans="1:41" ht="12.75" customHeight="1" x14ac:dyDescent="0.2">
      <c r="A142" s="837" t="s">
        <v>1130</v>
      </c>
      <c r="B142" s="816">
        <f>SUM(C142:D142)</f>
        <v>41</v>
      </c>
      <c r="C142" s="840">
        <v>17</v>
      </c>
      <c r="D142" s="840">
        <v>24</v>
      </c>
      <c r="E142" s="816">
        <f>SUM(F142:G142)</f>
        <v>277</v>
      </c>
      <c r="F142" s="840">
        <v>100</v>
      </c>
      <c r="G142" s="840">
        <v>177</v>
      </c>
      <c r="H142" s="816">
        <f>SUM(I142:J142)</f>
        <v>26</v>
      </c>
      <c r="I142" s="840">
        <v>8</v>
      </c>
      <c r="J142" s="840">
        <v>18</v>
      </c>
      <c r="K142" s="814"/>
      <c r="L142" s="814"/>
      <c r="M142" s="814"/>
      <c r="N142" s="814"/>
      <c r="O142" s="814"/>
      <c r="P142" s="814"/>
      <c r="Q142" s="814"/>
      <c r="R142" s="814"/>
      <c r="S142" s="814"/>
      <c r="T142" s="814"/>
      <c r="U142" s="814"/>
      <c r="V142" s="814"/>
      <c r="W142" s="814"/>
      <c r="X142" s="814"/>
      <c r="Y142" s="814"/>
      <c r="Z142" s="814"/>
      <c r="AA142" s="814"/>
      <c r="AB142" s="814"/>
      <c r="AC142" s="814"/>
      <c r="AD142" s="814"/>
      <c r="AE142" s="814"/>
      <c r="AF142" s="814"/>
      <c r="AG142" s="814"/>
      <c r="AH142" s="814"/>
      <c r="AI142" s="814"/>
      <c r="AJ142" s="814"/>
      <c r="AK142" s="814"/>
      <c r="AL142" s="814"/>
      <c r="AM142" s="814"/>
      <c r="AN142" s="814"/>
      <c r="AO142" s="814"/>
    </row>
    <row r="143" spans="1:41" ht="12.75" customHeight="1" x14ac:dyDescent="0.2">
      <c r="A143" s="837" t="s">
        <v>978</v>
      </c>
      <c r="B143" s="816">
        <f>SUM(C143:D143)</f>
        <v>7</v>
      </c>
      <c r="C143" s="840">
        <v>2</v>
      </c>
      <c r="D143" s="840">
        <v>5</v>
      </c>
      <c r="E143" s="816">
        <f>SUM(F143:G143)</f>
        <v>61</v>
      </c>
      <c r="F143" s="840">
        <v>13</v>
      </c>
      <c r="G143" s="840">
        <v>48</v>
      </c>
      <c r="H143" s="816">
        <f>SUM(I143:J143)</f>
        <v>4</v>
      </c>
      <c r="I143" s="840">
        <v>0</v>
      </c>
      <c r="J143" s="840">
        <v>4</v>
      </c>
      <c r="K143" s="814"/>
      <c r="L143" s="814"/>
      <c r="M143" s="814"/>
      <c r="N143" s="814"/>
      <c r="O143" s="814"/>
      <c r="P143" s="814"/>
      <c r="Q143" s="814"/>
      <c r="R143" s="814"/>
      <c r="S143" s="814"/>
      <c r="T143" s="814"/>
      <c r="U143" s="814"/>
      <c r="V143" s="814"/>
      <c r="W143" s="814"/>
      <c r="X143" s="814"/>
      <c r="Y143" s="814"/>
      <c r="Z143" s="814"/>
      <c r="AA143" s="814"/>
      <c r="AB143" s="814"/>
      <c r="AC143" s="814"/>
      <c r="AD143" s="814"/>
      <c r="AE143" s="814"/>
      <c r="AF143" s="814"/>
      <c r="AG143" s="814"/>
      <c r="AH143" s="814"/>
      <c r="AI143" s="814"/>
      <c r="AJ143" s="814"/>
      <c r="AK143" s="814"/>
      <c r="AL143" s="814"/>
      <c r="AM143" s="814"/>
      <c r="AN143" s="814"/>
      <c r="AO143" s="814"/>
    </row>
    <row r="144" spans="1:41" ht="12.75" customHeight="1" x14ac:dyDescent="0.2">
      <c r="A144" s="839"/>
      <c r="B144" s="823"/>
      <c r="C144" s="841"/>
      <c r="D144" s="841"/>
      <c r="E144" s="823"/>
      <c r="F144" s="841"/>
      <c r="G144" s="841"/>
      <c r="H144" s="823"/>
      <c r="I144" s="841"/>
      <c r="J144" s="841"/>
      <c r="K144" s="814"/>
      <c r="L144" s="814"/>
      <c r="M144" s="814"/>
      <c r="N144" s="814"/>
      <c r="O144" s="814"/>
      <c r="P144" s="814"/>
      <c r="Q144" s="814"/>
      <c r="R144" s="814"/>
      <c r="S144" s="814"/>
      <c r="T144" s="814"/>
      <c r="U144" s="814"/>
      <c r="V144" s="814"/>
      <c r="W144" s="814"/>
      <c r="X144" s="814"/>
      <c r="Y144" s="814"/>
      <c r="Z144" s="814"/>
      <c r="AA144" s="814"/>
      <c r="AB144" s="814"/>
      <c r="AC144" s="814"/>
      <c r="AD144" s="814"/>
      <c r="AE144" s="814"/>
      <c r="AF144" s="814"/>
      <c r="AG144" s="814"/>
      <c r="AH144" s="814"/>
      <c r="AI144" s="814"/>
      <c r="AJ144" s="814"/>
      <c r="AK144" s="814"/>
      <c r="AL144" s="814"/>
      <c r="AM144" s="814"/>
      <c r="AN144" s="814"/>
      <c r="AO144" s="814"/>
    </row>
    <row r="145" spans="1:41" ht="12.75" customHeight="1" x14ac:dyDescent="0.2">
      <c r="A145" s="845" t="s">
        <v>1186</v>
      </c>
      <c r="B145" s="816">
        <f>SUM(C145:D145)</f>
        <v>47</v>
      </c>
      <c r="C145" s="817">
        <f>C146</f>
        <v>11</v>
      </c>
      <c r="D145" s="817">
        <f>D146</f>
        <v>36</v>
      </c>
      <c r="E145" s="816">
        <f>SUM(F145:G145)</f>
        <v>288</v>
      </c>
      <c r="F145" s="817">
        <f>F146</f>
        <v>82</v>
      </c>
      <c r="G145" s="817">
        <f>G146</f>
        <v>206</v>
      </c>
      <c r="H145" s="816">
        <f>SUM(I145:J145)</f>
        <v>27</v>
      </c>
      <c r="I145" s="817">
        <f>I146</f>
        <v>8</v>
      </c>
      <c r="J145" s="817">
        <f>J146</f>
        <v>19</v>
      </c>
      <c r="K145" s="814"/>
      <c r="L145" s="814"/>
      <c r="M145" s="814"/>
      <c r="N145" s="814"/>
      <c r="O145" s="814"/>
      <c r="P145" s="814"/>
      <c r="Q145" s="814"/>
      <c r="R145" s="814"/>
      <c r="S145" s="814"/>
      <c r="T145" s="814"/>
      <c r="U145" s="814"/>
      <c r="V145" s="814"/>
      <c r="W145" s="814"/>
      <c r="X145" s="814"/>
      <c r="Y145" s="814"/>
      <c r="Z145" s="814"/>
      <c r="AA145" s="814"/>
      <c r="AB145" s="814"/>
      <c r="AC145" s="814"/>
      <c r="AD145" s="814"/>
      <c r="AE145" s="814"/>
      <c r="AF145" s="814"/>
      <c r="AG145" s="814"/>
      <c r="AH145" s="814"/>
      <c r="AI145" s="814"/>
      <c r="AJ145" s="814"/>
      <c r="AK145" s="814"/>
      <c r="AL145" s="814"/>
      <c r="AM145" s="814"/>
      <c r="AN145" s="814"/>
      <c r="AO145" s="814"/>
    </row>
    <row r="146" spans="1:41" ht="12.75" customHeight="1" x14ac:dyDescent="0.2">
      <c r="A146" s="837" t="s">
        <v>1152</v>
      </c>
      <c r="B146" s="816">
        <f>SUM(C146:D146)</f>
        <v>47</v>
      </c>
      <c r="C146" s="840">
        <v>11</v>
      </c>
      <c r="D146" s="840">
        <v>36</v>
      </c>
      <c r="E146" s="816">
        <f>SUM(F146:G146)</f>
        <v>288</v>
      </c>
      <c r="F146" s="840">
        <v>82</v>
      </c>
      <c r="G146" s="840">
        <v>206</v>
      </c>
      <c r="H146" s="816">
        <f>SUM(I146:J146)</f>
        <v>27</v>
      </c>
      <c r="I146" s="840">
        <v>8</v>
      </c>
      <c r="J146" s="840">
        <v>19</v>
      </c>
      <c r="K146" s="814"/>
      <c r="L146" s="814"/>
      <c r="M146" s="814"/>
      <c r="N146" s="814"/>
      <c r="O146" s="814"/>
      <c r="P146" s="814"/>
      <c r="Q146" s="814"/>
      <c r="R146" s="814"/>
      <c r="S146" s="814"/>
      <c r="T146" s="814"/>
      <c r="U146" s="814"/>
      <c r="V146" s="814"/>
      <c r="W146" s="814"/>
      <c r="X146" s="814"/>
      <c r="Y146" s="814"/>
      <c r="Z146" s="814"/>
      <c r="AA146" s="814"/>
      <c r="AB146" s="814"/>
      <c r="AC146" s="814"/>
      <c r="AD146" s="814"/>
      <c r="AE146" s="814"/>
      <c r="AF146" s="814"/>
      <c r="AG146" s="814"/>
      <c r="AH146" s="814"/>
      <c r="AI146" s="814"/>
      <c r="AJ146" s="814"/>
      <c r="AK146" s="814"/>
      <c r="AL146" s="814"/>
      <c r="AM146" s="814"/>
      <c r="AN146" s="814"/>
      <c r="AO146" s="814"/>
    </row>
    <row r="147" spans="1:41" ht="12.75" customHeight="1" x14ac:dyDescent="0.2">
      <c r="A147" s="837"/>
      <c r="B147" s="816"/>
      <c r="C147" s="852"/>
      <c r="D147" s="852"/>
      <c r="E147" s="816"/>
      <c r="F147" s="852"/>
      <c r="G147" s="852"/>
      <c r="H147" s="816"/>
      <c r="I147" s="852"/>
      <c r="J147" s="852"/>
      <c r="K147" s="814"/>
      <c r="L147" s="814"/>
      <c r="M147" s="814"/>
      <c r="N147" s="814"/>
      <c r="O147" s="814"/>
      <c r="P147" s="814"/>
      <c r="Q147" s="814"/>
      <c r="R147" s="814"/>
      <c r="S147" s="814"/>
      <c r="T147" s="814"/>
      <c r="U147" s="814"/>
      <c r="V147" s="814"/>
      <c r="W147" s="814"/>
      <c r="X147" s="814"/>
      <c r="Y147" s="814"/>
      <c r="Z147" s="814"/>
      <c r="AA147" s="814"/>
      <c r="AB147" s="814"/>
      <c r="AC147" s="814"/>
      <c r="AD147" s="814"/>
      <c r="AE147" s="814"/>
      <c r="AF147" s="814"/>
      <c r="AG147" s="814"/>
      <c r="AH147" s="814"/>
      <c r="AI147" s="814"/>
      <c r="AJ147" s="814"/>
      <c r="AK147" s="814"/>
      <c r="AL147" s="814"/>
      <c r="AM147" s="814"/>
      <c r="AN147" s="814"/>
      <c r="AO147" s="814"/>
    </row>
    <row r="148" spans="1:41" ht="27.75" customHeight="1" x14ac:dyDescent="0.2">
      <c r="A148" s="849" t="s">
        <v>2201</v>
      </c>
      <c r="B148" s="816">
        <f>SUM(C148:D148)</f>
        <v>0</v>
      </c>
      <c r="C148" s="817">
        <f>SUM(C149:C151)</f>
        <v>0</v>
      </c>
      <c r="D148" s="817">
        <f>SUM(D149:D151)</f>
        <v>0</v>
      </c>
      <c r="E148" s="816">
        <f>SUM(F148:G148)</f>
        <v>111</v>
      </c>
      <c r="F148" s="817">
        <f>SUM(F149:F151)</f>
        <v>12</v>
      </c>
      <c r="G148" s="817">
        <f>SUM(G149:G151)</f>
        <v>99</v>
      </c>
      <c r="H148" s="816">
        <f>SUM(I148:J148)</f>
        <v>4</v>
      </c>
      <c r="I148" s="817">
        <f>SUM(I149:I151)</f>
        <v>0</v>
      </c>
      <c r="J148" s="817">
        <f>SUM(J149:J151)</f>
        <v>4</v>
      </c>
      <c r="K148" s="814"/>
      <c r="L148" s="814"/>
      <c r="M148" s="814"/>
      <c r="N148" s="814"/>
      <c r="O148" s="814"/>
      <c r="P148" s="814"/>
      <c r="Q148" s="814"/>
      <c r="R148" s="814"/>
      <c r="S148" s="814"/>
      <c r="T148" s="814"/>
      <c r="U148" s="814"/>
      <c r="V148" s="814"/>
      <c r="W148" s="814"/>
      <c r="X148" s="814"/>
      <c r="Y148" s="814"/>
      <c r="Z148" s="814"/>
      <c r="AA148" s="814"/>
      <c r="AB148" s="814"/>
      <c r="AC148" s="814"/>
      <c r="AD148" s="814"/>
      <c r="AE148" s="814"/>
      <c r="AF148" s="814"/>
      <c r="AG148" s="814"/>
      <c r="AH148" s="814"/>
      <c r="AI148" s="814"/>
      <c r="AJ148" s="814"/>
      <c r="AK148" s="814"/>
      <c r="AL148" s="814"/>
      <c r="AM148" s="814"/>
      <c r="AN148" s="814"/>
      <c r="AO148" s="814"/>
    </row>
    <row r="149" spans="1:41" ht="12.75" customHeight="1" x14ac:dyDescent="0.2">
      <c r="A149" s="837" t="s">
        <v>2202</v>
      </c>
      <c r="B149" s="816">
        <f>SUM(C149:D149)</f>
        <v>0</v>
      </c>
      <c r="C149" s="852">
        <v>0</v>
      </c>
      <c r="D149" s="852">
        <v>0</v>
      </c>
      <c r="E149" s="816">
        <f>SUM(F149:G149)</f>
        <v>43</v>
      </c>
      <c r="F149" s="852">
        <v>0</v>
      </c>
      <c r="G149" s="852">
        <v>43</v>
      </c>
      <c r="H149" s="816">
        <f>SUM(I149:J149)</f>
        <v>2</v>
      </c>
      <c r="I149" s="852">
        <v>0</v>
      </c>
      <c r="J149" s="852">
        <v>2</v>
      </c>
      <c r="K149" s="814"/>
      <c r="L149" s="814"/>
      <c r="M149" s="814"/>
      <c r="N149" s="814"/>
      <c r="O149" s="814"/>
      <c r="P149" s="814"/>
      <c r="Q149" s="814"/>
      <c r="R149" s="814"/>
      <c r="S149" s="814"/>
      <c r="T149" s="814"/>
      <c r="U149" s="814"/>
      <c r="V149" s="814"/>
      <c r="W149" s="814"/>
      <c r="X149" s="814"/>
      <c r="Y149" s="814"/>
      <c r="Z149" s="814"/>
      <c r="AA149" s="814"/>
      <c r="AB149" s="814"/>
      <c r="AC149" s="814"/>
      <c r="AD149" s="814"/>
      <c r="AE149" s="814"/>
      <c r="AF149" s="814"/>
      <c r="AG149" s="814"/>
      <c r="AH149" s="814"/>
      <c r="AI149" s="814"/>
      <c r="AJ149" s="814"/>
      <c r="AK149" s="814"/>
      <c r="AL149" s="814"/>
      <c r="AM149" s="814"/>
      <c r="AN149" s="814"/>
      <c r="AO149" s="814"/>
    </row>
    <row r="150" spans="1:41" ht="12.75" customHeight="1" x14ac:dyDescent="0.2">
      <c r="A150" s="837" t="s">
        <v>2203</v>
      </c>
      <c r="B150" s="816">
        <f>SUM(C150:D150)</f>
        <v>0</v>
      </c>
      <c r="C150" s="852">
        <v>0</v>
      </c>
      <c r="D150" s="852">
        <v>0</v>
      </c>
      <c r="E150" s="816">
        <f>SUM(F150:G150)</f>
        <v>42</v>
      </c>
      <c r="F150" s="852">
        <v>10</v>
      </c>
      <c r="G150" s="852">
        <v>32</v>
      </c>
      <c r="H150" s="816">
        <f>SUM(I150:J150)</f>
        <v>1</v>
      </c>
      <c r="I150" s="852">
        <v>0</v>
      </c>
      <c r="J150" s="852">
        <v>1</v>
      </c>
      <c r="K150" s="814"/>
      <c r="L150" s="814"/>
      <c r="M150" s="814"/>
      <c r="N150" s="814"/>
      <c r="O150" s="814"/>
      <c r="P150" s="814"/>
      <c r="Q150" s="814"/>
      <c r="R150" s="814"/>
      <c r="S150" s="814"/>
      <c r="T150" s="814"/>
      <c r="U150" s="814"/>
      <c r="V150" s="814"/>
      <c r="W150" s="814"/>
      <c r="X150" s="814"/>
      <c r="Y150" s="814"/>
      <c r="Z150" s="814"/>
      <c r="AA150" s="814"/>
      <c r="AB150" s="814"/>
      <c r="AC150" s="814"/>
      <c r="AD150" s="814"/>
      <c r="AE150" s="814"/>
      <c r="AF150" s="814"/>
      <c r="AG150" s="814"/>
      <c r="AH150" s="814"/>
      <c r="AI150" s="814"/>
      <c r="AJ150" s="814"/>
      <c r="AK150" s="814"/>
      <c r="AL150" s="814"/>
      <c r="AM150" s="814"/>
      <c r="AN150" s="814"/>
      <c r="AO150" s="814"/>
    </row>
    <row r="151" spans="1:41" ht="12.75" customHeight="1" x14ac:dyDescent="0.2">
      <c r="A151" s="837" t="s">
        <v>2204</v>
      </c>
      <c r="B151" s="816">
        <f>SUM(C151:D151)</f>
        <v>0</v>
      </c>
      <c r="C151" s="852">
        <v>0</v>
      </c>
      <c r="D151" s="852">
        <v>0</v>
      </c>
      <c r="E151" s="816">
        <f>SUM(F151:G151)</f>
        <v>26</v>
      </c>
      <c r="F151" s="852">
        <v>2</v>
      </c>
      <c r="G151" s="852">
        <v>24</v>
      </c>
      <c r="H151" s="816">
        <f>SUM(I151:J151)</f>
        <v>1</v>
      </c>
      <c r="I151" s="852">
        <v>0</v>
      </c>
      <c r="J151" s="852">
        <v>1</v>
      </c>
      <c r="K151" s="814"/>
      <c r="L151" s="814"/>
      <c r="M151" s="814"/>
      <c r="N151" s="814"/>
      <c r="O151" s="814"/>
      <c r="P151" s="814"/>
      <c r="Q151" s="814"/>
      <c r="R151" s="814"/>
      <c r="S151" s="814"/>
      <c r="T151" s="814"/>
      <c r="U151" s="814"/>
      <c r="V151" s="814"/>
      <c r="W151" s="814"/>
      <c r="X151" s="814"/>
      <c r="Y151" s="814"/>
      <c r="Z151" s="814"/>
      <c r="AA151" s="814"/>
      <c r="AB151" s="814"/>
      <c r="AC151" s="814"/>
      <c r="AD151" s="814"/>
      <c r="AE151" s="814"/>
      <c r="AF151" s="814"/>
      <c r="AG151" s="814"/>
      <c r="AH151" s="814"/>
      <c r="AI151" s="814"/>
      <c r="AJ151" s="814"/>
      <c r="AK151" s="814"/>
      <c r="AL151" s="814"/>
      <c r="AM151" s="814"/>
      <c r="AN151" s="814"/>
      <c r="AO151" s="814"/>
    </row>
    <row r="152" spans="1:41" ht="12.75" customHeight="1" x14ac:dyDescent="0.2">
      <c r="A152" s="839"/>
      <c r="B152" s="823"/>
      <c r="C152" s="853"/>
      <c r="D152" s="853"/>
      <c r="E152" s="823"/>
      <c r="F152" s="853"/>
      <c r="G152" s="853"/>
      <c r="H152" s="823"/>
      <c r="I152" s="853"/>
      <c r="J152" s="853"/>
      <c r="K152" s="814"/>
      <c r="L152" s="814"/>
      <c r="M152" s="814"/>
      <c r="N152" s="814"/>
      <c r="O152" s="814"/>
      <c r="P152" s="814"/>
      <c r="Q152" s="814"/>
      <c r="R152" s="814"/>
      <c r="S152" s="814"/>
      <c r="T152" s="814"/>
      <c r="U152" s="814"/>
      <c r="V152" s="814"/>
      <c r="W152" s="814"/>
      <c r="X152" s="814"/>
      <c r="Y152" s="814"/>
      <c r="Z152" s="814"/>
      <c r="AA152" s="814"/>
      <c r="AB152" s="814"/>
      <c r="AC152" s="814"/>
      <c r="AD152" s="814"/>
      <c r="AE152" s="814"/>
      <c r="AF152" s="814"/>
      <c r="AG152" s="814"/>
      <c r="AH152" s="814"/>
      <c r="AI152" s="814"/>
      <c r="AJ152" s="814"/>
      <c r="AK152" s="814"/>
      <c r="AL152" s="814"/>
      <c r="AM152" s="814"/>
      <c r="AN152" s="814"/>
      <c r="AO152" s="814"/>
    </row>
    <row r="153" spans="1:41" s="847" customFormat="1" ht="21.75" customHeight="1" x14ac:dyDescent="0.25">
      <c r="A153" s="815" t="s">
        <v>1187</v>
      </c>
      <c r="B153" s="816">
        <f>SUM(C153:D153)</f>
        <v>573</v>
      </c>
      <c r="C153" s="816">
        <f>C155+C162+C168+C184+C192+C202+C205</f>
        <v>290</v>
      </c>
      <c r="D153" s="816">
        <f>D155+D162+D168+D184+D192+D202+D205</f>
        <v>283</v>
      </c>
      <c r="E153" s="816">
        <f>SUM(F153:G153)</f>
        <v>2043</v>
      </c>
      <c r="F153" s="816">
        <f>F155+F162+F168+F184+F192+F202+F205</f>
        <v>1158</v>
      </c>
      <c r="G153" s="816">
        <f>G155+G162+G168+G184+G192+G202+G205</f>
        <v>885</v>
      </c>
      <c r="H153" s="816">
        <f>SUM(I153:J153)</f>
        <v>262</v>
      </c>
      <c r="I153" s="816">
        <f>I155+I162+I168+I184+I192+I202+I205</f>
        <v>133</v>
      </c>
      <c r="J153" s="816">
        <f>J155+J162+J168+J184+J192+J202+J205</f>
        <v>129</v>
      </c>
      <c r="K153" s="828"/>
      <c r="L153" s="828"/>
      <c r="M153" s="828"/>
      <c r="N153" s="828"/>
      <c r="O153" s="828"/>
      <c r="P153" s="828"/>
      <c r="Q153" s="828"/>
      <c r="R153" s="828"/>
      <c r="S153" s="828"/>
      <c r="T153" s="828"/>
      <c r="U153" s="828"/>
      <c r="V153" s="828"/>
      <c r="W153" s="828"/>
      <c r="X153" s="828"/>
      <c r="Y153" s="828"/>
      <c r="Z153" s="828"/>
      <c r="AA153" s="828"/>
      <c r="AB153" s="828"/>
      <c r="AC153" s="828"/>
      <c r="AD153" s="828"/>
      <c r="AE153" s="828"/>
      <c r="AF153" s="828"/>
      <c r="AG153" s="828"/>
      <c r="AH153" s="828"/>
      <c r="AI153" s="828"/>
      <c r="AJ153" s="828"/>
      <c r="AK153" s="828"/>
      <c r="AL153" s="828"/>
      <c r="AM153" s="828"/>
      <c r="AN153" s="828"/>
      <c r="AO153" s="828"/>
    </row>
    <row r="154" spans="1:41" s="819" customFormat="1" ht="12.75" customHeight="1" x14ac:dyDescent="0.2">
      <c r="A154" s="760"/>
      <c r="B154" s="823"/>
      <c r="C154" s="854"/>
      <c r="D154" s="854"/>
      <c r="E154" s="823"/>
      <c r="F154" s="854"/>
      <c r="G154" s="854"/>
      <c r="H154" s="823"/>
      <c r="I154" s="854"/>
      <c r="J154" s="854"/>
      <c r="K154" s="814"/>
      <c r="L154" s="825"/>
      <c r="M154" s="814"/>
      <c r="N154" s="855"/>
      <c r="O154" s="855"/>
      <c r="P154" s="856"/>
      <c r="Q154" s="857"/>
      <c r="R154" s="857"/>
      <c r="S154" s="814"/>
      <c r="T154" s="814"/>
      <c r="U154" s="855"/>
      <c r="V154" s="855"/>
      <c r="W154" s="856"/>
      <c r="X154" s="857"/>
      <c r="Y154" s="857"/>
      <c r="Z154" s="814"/>
      <c r="AA154" s="814"/>
      <c r="AB154" s="855"/>
      <c r="AC154" s="855"/>
      <c r="AD154" s="856"/>
      <c r="AE154" s="857"/>
      <c r="AF154" s="857"/>
      <c r="AG154" s="814"/>
      <c r="AH154" s="814"/>
      <c r="AI154" s="814"/>
      <c r="AJ154" s="814"/>
      <c r="AK154" s="814"/>
      <c r="AL154" s="814"/>
      <c r="AM154" s="814"/>
      <c r="AN154" s="814"/>
      <c r="AO154" s="814"/>
    </row>
    <row r="155" spans="1:41" ht="12.75" customHeight="1" x14ac:dyDescent="0.2">
      <c r="A155" s="845" t="s">
        <v>1188</v>
      </c>
      <c r="B155" s="816">
        <f>SUM(C155:D155)</f>
        <v>40</v>
      </c>
      <c r="C155" s="817">
        <f>C156+C160</f>
        <v>15</v>
      </c>
      <c r="D155" s="817">
        <f>D156+D160</f>
        <v>25</v>
      </c>
      <c r="E155" s="816">
        <f>SUM(F155:G155)</f>
        <v>148</v>
      </c>
      <c r="F155" s="817">
        <f>F156+F160</f>
        <v>55</v>
      </c>
      <c r="G155" s="817">
        <f>G156+G160</f>
        <v>93</v>
      </c>
      <c r="H155" s="816">
        <f>SUM(I155:J155)</f>
        <v>24</v>
      </c>
      <c r="I155" s="817">
        <f>I156+I160</f>
        <v>4</v>
      </c>
      <c r="J155" s="817">
        <f>J156+J160</f>
        <v>20</v>
      </c>
      <c r="K155" s="814"/>
      <c r="L155" s="825"/>
      <c r="M155" s="814"/>
      <c r="N155" s="855"/>
      <c r="O155" s="855"/>
      <c r="P155" s="856"/>
      <c r="Q155" s="857"/>
      <c r="R155" s="857"/>
      <c r="S155" s="814"/>
      <c r="T155" s="814"/>
      <c r="U155" s="855"/>
      <c r="V155" s="855"/>
      <c r="W155" s="856"/>
      <c r="X155" s="857"/>
      <c r="Y155" s="857"/>
      <c r="Z155" s="814"/>
      <c r="AA155" s="814"/>
      <c r="AB155" s="855"/>
      <c r="AC155" s="855"/>
      <c r="AD155" s="856"/>
      <c r="AE155" s="857"/>
      <c r="AF155" s="857"/>
      <c r="AG155" s="814"/>
      <c r="AH155" s="814"/>
      <c r="AI155" s="814"/>
      <c r="AJ155" s="814"/>
      <c r="AK155" s="814"/>
      <c r="AL155" s="814"/>
      <c r="AM155" s="814"/>
      <c r="AN155" s="814"/>
      <c r="AO155" s="814"/>
    </row>
    <row r="156" spans="1:41" ht="12.75" customHeight="1" x14ac:dyDescent="0.2">
      <c r="A156" s="748" t="s">
        <v>451</v>
      </c>
      <c r="B156" s="816">
        <f>SUM(C156:D156)</f>
        <v>13</v>
      </c>
      <c r="C156" s="764">
        <f>C157+C158</f>
        <v>7</v>
      </c>
      <c r="D156" s="764">
        <f>D157+D158</f>
        <v>6</v>
      </c>
      <c r="E156" s="816">
        <f>SUM(F156:G156)</f>
        <v>71</v>
      </c>
      <c r="F156" s="764">
        <f>F157+F158</f>
        <v>32</v>
      </c>
      <c r="G156" s="764">
        <f>G157+G158</f>
        <v>39</v>
      </c>
      <c r="H156" s="816">
        <f>SUM(I156:J156)</f>
        <v>15</v>
      </c>
      <c r="I156" s="764">
        <f>I157+I158</f>
        <v>3</v>
      </c>
      <c r="J156" s="764">
        <f>J157+J158</f>
        <v>12</v>
      </c>
      <c r="K156" s="814"/>
      <c r="L156" s="825"/>
      <c r="M156" s="814"/>
      <c r="N156" s="855"/>
      <c r="O156" s="855"/>
      <c r="P156" s="856"/>
      <c r="Q156" s="857"/>
      <c r="R156" s="857"/>
      <c r="S156" s="814"/>
      <c r="T156" s="814"/>
      <c r="U156" s="855"/>
      <c r="V156" s="855"/>
      <c r="W156" s="856"/>
      <c r="X156" s="857"/>
      <c r="Y156" s="857"/>
      <c r="Z156" s="814"/>
      <c r="AA156" s="814"/>
      <c r="AB156" s="855"/>
      <c r="AC156" s="855"/>
      <c r="AD156" s="856"/>
      <c r="AE156" s="857"/>
      <c r="AF156" s="857"/>
      <c r="AG156" s="814"/>
      <c r="AH156" s="814"/>
      <c r="AI156" s="814"/>
      <c r="AJ156" s="814"/>
      <c r="AK156" s="814"/>
      <c r="AL156" s="814"/>
      <c r="AM156" s="814"/>
      <c r="AN156" s="814"/>
      <c r="AO156" s="814"/>
    </row>
    <row r="157" spans="1:41" ht="12.75" customHeight="1" x14ac:dyDescent="0.2">
      <c r="A157" s="837" t="s">
        <v>1130</v>
      </c>
      <c r="B157" s="816">
        <f>SUM(C157:D157)</f>
        <v>12</v>
      </c>
      <c r="C157" s="840">
        <v>7</v>
      </c>
      <c r="D157" s="840">
        <v>5</v>
      </c>
      <c r="E157" s="816">
        <f>SUM(F157:G157)</f>
        <v>44</v>
      </c>
      <c r="F157" s="840">
        <v>23</v>
      </c>
      <c r="G157" s="840">
        <v>21</v>
      </c>
      <c r="H157" s="816">
        <f>SUM(I157:J157)</f>
        <v>8</v>
      </c>
      <c r="I157" s="840">
        <v>2</v>
      </c>
      <c r="J157" s="840">
        <v>6</v>
      </c>
      <c r="K157" s="814"/>
      <c r="L157" s="825"/>
      <c r="M157" s="814"/>
      <c r="N157" s="855"/>
      <c r="O157" s="855"/>
      <c r="P157" s="856"/>
      <c r="Q157" s="857"/>
      <c r="R157" s="857"/>
      <c r="S157" s="814"/>
      <c r="T157" s="814"/>
      <c r="U157" s="855"/>
      <c r="V157" s="855"/>
      <c r="W157" s="856"/>
      <c r="X157" s="857"/>
      <c r="Y157" s="857"/>
      <c r="Z157" s="814"/>
      <c r="AA157" s="814"/>
      <c r="AB157" s="855"/>
      <c r="AC157" s="855"/>
      <c r="AD157" s="856"/>
      <c r="AE157" s="857"/>
      <c r="AF157" s="857"/>
      <c r="AG157" s="814"/>
      <c r="AH157" s="814"/>
      <c r="AI157" s="814"/>
      <c r="AJ157" s="814"/>
      <c r="AK157" s="814"/>
      <c r="AL157" s="814"/>
      <c r="AM157" s="814"/>
      <c r="AN157" s="814"/>
      <c r="AO157" s="814"/>
    </row>
    <row r="158" spans="1:41" ht="12.75" customHeight="1" x14ac:dyDescent="0.2">
      <c r="A158" s="837" t="s">
        <v>1189</v>
      </c>
      <c r="B158" s="816">
        <f>SUM(C158:D158)</f>
        <v>1</v>
      </c>
      <c r="C158" s="840">
        <v>0</v>
      </c>
      <c r="D158" s="840">
        <v>1</v>
      </c>
      <c r="E158" s="816">
        <f>SUM(F158:G158)</f>
        <v>27</v>
      </c>
      <c r="F158" s="840">
        <v>9</v>
      </c>
      <c r="G158" s="840">
        <v>18</v>
      </c>
      <c r="H158" s="816">
        <f>SUM(I158:J158)</f>
        <v>7</v>
      </c>
      <c r="I158" s="840">
        <v>1</v>
      </c>
      <c r="J158" s="840">
        <v>6</v>
      </c>
      <c r="K158" s="814"/>
      <c r="L158" s="825"/>
      <c r="M158" s="814"/>
      <c r="N158" s="855"/>
      <c r="O158" s="855"/>
      <c r="P158" s="856"/>
      <c r="Q158" s="857"/>
      <c r="R158" s="857"/>
      <c r="S158" s="814"/>
      <c r="T158" s="814"/>
      <c r="U158" s="855"/>
      <c r="V158" s="855"/>
      <c r="W158" s="856"/>
      <c r="X158" s="857"/>
      <c r="Y158" s="857"/>
      <c r="Z158" s="814"/>
      <c r="AA158" s="814"/>
      <c r="AB158" s="855"/>
      <c r="AC158" s="855"/>
      <c r="AD158" s="856"/>
      <c r="AE158" s="857"/>
      <c r="AF158" s="857"/>
      <c r="AG158" s="814"/>
      <c r="AH158" s="814"/>
      <c r="AI158" s="814"/>
      <c r="AJ158" s="814"/>
      <c r="AK158" s="814"/>
      <c r="AL158" s="814"/>
      <c r="AM158" s="814"/>
      <c r="AN158" s="814"/>
      <c r="AO158" s="814"/>
    </row>
    <row r="159" spans="1:41" ht="12.75" customHeight="1" x14ac:dyDescent="0.2">
      <c r="A159" s="748" t="s">
        <v>75</v>
      </c>
      <c r="B159" s="816"/>
      <c r="C159" s="844"/>
      <c r="D159" s="844"/>
      <c r="E159" s="816"/>
      <c r="F159" s="844"/>
      <c r="G159" s="844"/>
      <c r="H159" s="816"/>
      <c r="I159" s="844"/>
      <c r="J159" s="844"/>
      <c r="K159" s="814"/>
      <c r="L159" s="825"/>
      <c r="M159" s="814"/>
      <c r="N159" s="855"/>
      <c r="O159" s="855"/>
      <c r="P159" s="856"/>
      <c r="Q159" s="857"/>
      <c r="R159" s="857"/>
      <c r="S159" s="814"/>
      <c r="T159" s="814"/>
      <c r="U159" s="855"/>
      <c r="V159" s="855"/>
      <c r="W159" s="856"/>
      <c r="X159" s="857"/>
      <c r="Y159" s="857"/>
      <c r="Z159" s="814"/>
      <c r="AA159" s="814"/>
      <c r="AB159" s="855"/>
      <c r="AC159" s="855"/>
      <c r="AD159" s="856"/>
      <c r="AE159" s="857"/>
      <c r="AF159" s="857"/>
      <c r="AG159" s="814"/>
      <c r="AH159" s="814"/>
      <c r="AI159" s="814"/>
      <c r="AJ159" s="814"/>
      <c r="AK159" s="814"/>
      <c r="AL159" s="814"/>
      <c r="AM159" s="814"/>
      <c r="AN159" s="814"/>
      <c r="AO159" s="814"/>
    </row>
    <row r="160" spans="1:41" ht="12.75" customHeight="1" x14ac:dyDescent="0.2">
      <c r="A160" s="837" t="s">
        <v>1130</v>
      </c>
      <c r="B160" s="816">
        <f>SUM(C160:D160)</f>
        <v>27</v>
      </c>
      <c r="C160" s="764">
        <v>8</v>
      </c>
      <c r="D160" s="764">
        <v>19</v>
      </c>
      <c r="E160" s="816">
        <f>SUM(F160:G160)</f>
        <v>77</v>
      </c>
      <c r="F160" s="764">
        <v>23</v>
      </c>
      <c r="G160" s="764">
        <v>54</v>
      </c>
      <c r="H160" s="816">
        <f>SUM(I160:J160)</f>
        <v>9</v>
      </c>
      <c r="I160" s="764">
        <v>1</v>
      </c>
      <c r="J160" s="764">
        <v>8</v>
      </c>
      <c r="K160" s="814"/>
      <c r="L160" s="814"/>
      <c r="M160" s="814"/>
      <c r="N160" s="814"/>
      <c r="O160" s="814"/>
      <c r="P160" s="814"/>
      <c r="Q160" s="814"/>
      <c r="R160" s="814"/>
      <c r="S160" s="814"/>
      <c r="T160" s="814"/>
      <c r="U160" s="814"/>
      <c r="V160" s="814"/>
      <c r="W160" s="814"/>
      <c r="X160" s="814"/>
      <c r="Y160" s="814"/>
      <c r="Z160" s="814"/>
      <c r="AA160" s="814"/>
      <c r="AB160" s="814"/>
      <c r="AC160" s="814"/>
      <c r="AD160" s="814"/>
      <c r="AE160" s="814"/>
      <c r="AF160" s="814"/>
      <c r="AG160" s="814"/>
      <c r="AH160" s="814"/>
      <c r="AI160" s="814"/>
      <c r="AJ160" s="814"/>
      <c r="AK160" s="814"/>
      <c r="AL160" s="814"/>
      <c r="AM160" s="814"/>
      <c r="AN160" s="814"/>
      <c r="AO160" s="814"/>
    </row>
    <row r="161" spans="1:41" ht="12.75" customHeight="1" x14ac:dyDescent="0.2">
      <c r="A161" s="839"/>
      <c r="B161" s="823"/>
      <c r="C161" s="841"/>
      <c r="D161" s="841"/>
      <c r="E161" s="823"/>
      <c r="F161" s="841"/>
      <c r="G161" s="841"/>
      <c r="H161" s="823"/>
      <c r="I161" s="841"/>
      <c r="J161" s="841"/>
      <c r="K161" s="814"/>
      <c r="L161" s="814"/>
      <c r="M161" s="814"/>
      <c r="N161" s="814"/>
      <c r="O161" s="814"/>
      <c r="P161" s="814"/>
      <c r="Q161" s="814"/>
      <c r="R161" s="814"/>
      <c r="S161" s="814"/>
      <c r="T161" s="814"/>
      <c r="U161" s="814"/>
      <c r="V161" s="814"/>
      <c r="W161" s="814"/>
      <c r="X161" s="814"/>
      <c r="Y161" s="814"/>
      <c r="Z161" s="814"/>
      <c r="AA161" s="814"/>
      <c r="AB161" s="814"/>
      <c r="AC161" s="814"/>
      <c r="AD161" s="814"/>
      <c r="AE161" s="814"/>
      <c r="AF161" s="814"/>
      <c r="AG161" s="814"/>
      <c r="AH161" s="814"/>
      <c r="AI161" s="814"/>
      <c r="AJ161" s="814"/>
      <c r="AK161" s="814"/>
      <c r="AL161" s="814"/>
      <c r="AM161" s="814"/>
      <c r="AN161" s="814"/>
      <c r="AO161" s="814"/>
    </row>
    <row r="162" spans="1:41" ht="12.75" customHeight="1" x14ac:dyDescent="0.2">
      <c r="A162" s="845" t="s">
        <v>1190</v>
      </c>
      <c r="B162" s="816">
        <f>SUM(C162:D162)</f>
        <v>25</v>
      </c>
      <c r="C162" s="817">
        <f>SUM(C163:C166)</f>
        <v>3</v>
      </c>
      <c r="D162" s="817">
        <f>SUM(D163:D166)</f>
        <v>22</v>
      </c>
      <c r="E162" s="816">
        <f>SUM(F162:G162)</f>
        <v>80</v>
      </c>
      <c r="F162" s="817">
        <f>SUM(F163:F166)</f>
        <v>11</v>
      </c>
      <c r="G162" s="817">
        <f>SUM(G163:G166)</f>
        <v>69</v>
      </c>
      <c r="H162" s="816">
        <f>SUM(I162:J162)</f>
        <v>10</v>
      </c>
      <c r="I162" s="817">
        <f>SUM(I163:I166)</f>
        <v>2</v>
      </c>
      <c r="J162" s="817">
        <f>SUM(J163:J166)</f>
        <v>8</v>
      </c>
      <c r="K162" s="814"/>
      <c r="L162" s="814"/>
      <c r="M162" s="814"/>
      <c r="N162" s="814"/>
      <c r="O162" s="814"/>
      <c r="P162" s="814"/>
      <c r="Q162" s="814"/>
      <c r="R162" s="814"/>
      <c r="S162" s="814"/>
      <c r="T162" s="814"/>
      <c r="U162" s="814"/>
      <c r="V162" s="814"/>
      <c r="W162" s="814"/>
      <c r="X162" s="814"/>
      <c r="Y162" s="814"/>
      <c r="Z162" s="814"/>
      <c r="AA162" s="814"/>
      <c r="AB162" s="814"/>
      <c r="AC162" s="814"/>
      <c r="AD162" s="814"/>
      <c r="AE162" s="814"/>
      <c r="AF162" s="814"/>
      <c r="AG162" s="814"/>
      <c r="AH162" s="814"/>
      <c r="AI162" s="814"/>
      <c r="AJ162" s="814"/>
      <c r="AK162" s="814"/>
      <c r="AL162" s="814"/>
      <c r="AM162" s="814"/>
      <c r="AN162" s="814"/>
      <c r="AO162" s="814"/>
    </row>
    <row r="163" spans="1:41" ht="12.75" customHeight="1" x14ac:dyDescent="0.2">
      <c r="A163" s="837" t="s">
        <v>1191</v>
      </c>
      <c r="B163" s="816">
        <f>SUM(C163:D163)</f>
        <v>0</v>
      </c>
      <c r="C163" s="840">
        <v>0</v>
      </c>
      <c r="D163" s="840">
        <v>0</v>
      </c>
      <c r="E163" s="816">
        <f>SUM(F163:G163)</f>
        <v>0</v>
      </c>
      <c r="F163" s="840">
        <v>0</v>
      </c>
      <c r="G163" s="840">
        <v>0</v>
      </c>
      <c r="H163" s="816">
        <f>SUM(I163:J163)</f>
        <v>0</v>
      </c>
      <c r="I163" s="840">
        <v>0</v>
      </c>
      <c r="J163" s="840">
        <v>0</v>
      </c>
      <c r="K163" s="814"/>
      <c r="L163" s="814"/>
      <c r="M163" s="814"/>
      <c r="N163" s="814"/>
      <c r="O163" s="814"/>
      <c r="P163" s="814"/>
      <c r="Q163" s="814"/>
      <c r="R163" s="814"/>
      <c r="S163" s="814"/>
      <c r="T163" s="814"/>
      <c r="U163" s="814"/>
      <c r="V163" s="814"/>
      <c r="W163" s="814"/>
      <c r="X163" s="814"/>
      <c r="Y163" s="814"/>
      <c r="Z163" s="814"/>
      <c r="AA163" s="814"/>
      <c r="AB163" s="814"/>
      <c r="AC163" s="814"/>
      <c r="AD163" s="814"/>
      <c r="AE163" s="814"/>
      <c r="AF163" s="814"/>
      <c r="AG163" s="814"/>
      <c r="AH163" s="814"/>
      <c r="AI163" s="814"/>
      <c r="AJ163" s="814"/>
      <c r="AK163" s="814"/>
      <c r="AL163" s="814"/>
      <c r="AM163" s="814"/>
      <c r="AN163" s="814"/>
      <c r="AO163" s="814"/>
    </row>
    <row r="164" spans="1:41" ht="12.75" customHeight="1" x14ac:dyDescent="0.2">
      <c r="A164" s="837" t="s">
        <v>1192</v>
      </c>
      <c r="B164" s="816">
        <f>SUM(C164:D164)</f>
        <v>11</v>
      </c>
      <c r="C164" s="840">
        <v>0</v>
      </c>
      <c r="D164" s="840">
        <v>11</v>
      </c>
      <c r="E164" s="816">
        <f>SUM(F164:G164)</f>
        <v>30</v>
      </c>
      <c r="F164" s="840">
        <v>1</v>
      </c>
      <c r="G164" s="840">
        <v>29</v>
      </c>
      <c r="H164" s="816">
        <f>SUM(I164:J164)</f>
        <v>2</v>
      </c>
      <c r="I164" s="840">
        <v>0</v>
      </c>
      <c r="J164" s="840">
        <v>2</v>
      </c>
      <c r="K164" s="814"/>
      <c r="L164" s="814"/>
      <c r="M164" s="814"/>
      <c r="N164" s="814"/>
      <c r="O164" s="814"/>
      <c r="P164" s="814"/>
      <c r="Q164" s="814"/>
      <c r="R164" s="814"/>
      <c r="S164" s="814"/>
      <c r="T164" s="814"/>
      <c r="U164" s="814"/>
      <c r="V164" s="814"/>
      <c r="W164" s="814"/>
      <c r="X164" s="814"/>
      <c r="Y164" s="814"/>
      <c r="Z164" s="814"/>
      <c r="AA164" s="814"/>
      <c r="AB164" s="814"/>
      <c r="AC164" s="814"/>
      <c r="AD164" s="814"/>
      <c r="AE164" s="814"/>
      <c r="AF164" s="814"/>
      <c r="AG164" s="814"/>
      <c r="AH164" s="814"/>
      <c r="AI164" s="814"/>
      <c r="AJ164" s="814"/>
      <c r="AK164" s="814"/>
      <c r="AL164" s="814"/>
      <c r="AM164" s="814"/>
      <c r="AN164" s="814"/>
      <c r="AO164" s="814"/>
    </row>
    <row r="165" spans="1:41" ht="12.75" customHeight="1" x14ac:dyDescent="0.2">
      <c r="A165" s="837" t="s">
        <v>1153</v>
      </c>
      <c r="B165" s="816">
        <f>SUM(C165:D165)</f>
        <v>14</v>
      </c>
      <c r="C165" s="840">
        <v>3</v>
      </c>
      <c r="D165" s="840">
        <v>11</v>
      </c>
      <c r="E165" s="816">
        <f>SUM(F165:G165)</f>
        <v>49</v>
      </c>
      <c r="F165" s="840">
        <v>10</v>
      </c>
      <c r="G165" s="840">
        <v>39</v>
      </c>
      <c r="H165" s="816">
        <f>SUM(I165:J165)</f>
        <v>7</v>
      </c>
      <c r="I165" s="840">
        <v>2</v>
      </c>
      <c r="J165" s="840">
        <v>5</v>
      </c>
      <c r="K165" s="814"/>
      <c r="L165" s="814"/>
      <c r="M165" s="814"/>
      <c r="N165" s="814"/>
      <c r="O165" s="814"/>
      <c r="P165" s="814"/>
      <c r="Q165" s="814"/>
      <c r="R165" s="814"/>
      <c r="S165" s="814"/>
      <c r="T165" s="814"/>
      <c r="U165" s="814"/>
      <c r="V165" s="814"/>
      <c r="W165" s="814"/>
      <c r="X165" s="814"/>
      <c r="Y165" s="814"/>
      <c r="Z165" s="814"/>
      <c r="AA165" s="814"/>
      <c r="AB165" s="814"/>
      <c r="AC165" s="814"/>
      <c r="AD165" s="814"/>
      <c r="AE165" s="814"/>
      <c r="AF165" s="814"/>
      <c r="AG165" s="814"/>
      <c r="AH165" s="814"/>
      <c r="AI165" s="814"/>
      <c r="AJ165" s="814"/>
      <c r="AK165" s="814"/>
      <c r="AL165" s="814"/>
      <c r="AM165" s="814"/>
      <c r="AN165" s="814"/>
      <c r="AO165" s="814"/>
    </row>
    <row r="166" spans="1:41" ht="12.75" customHeight="1" x14ac:dyDescent="0.2">
      <c r="A166" s="837" t="s">
        <v>1155</v>
      </c>
      <c r="B166" s="816">
        <f>SUM(C166:D166)</f>
        <v>0</v>
      </c>
      <c r="C166" s="840">
        <v>0</v>
      </c>
      <c r="D166" s="840">
        <v>0</v>
      </c>
      <c r="E166" s="816">
        <f>SUM(F166:G166)</f>
        <v>1</v>
      </c>
      <c r="F166" s="840">
        <v>0</v>
      </c>
      <c r="G166" s="840">
        <v>1</v>
      </c>
      <c r="H166" s="816">
        <f>SUM(I166:J166)</f>
        <v>1</v>
      </c>
      <c r="I166" s="840">
        <v>0</v>
      </c>
      <c r="J166" s="840">
        <v>1</v>
      </c>
      <c r="K166" s="814"/>
      <c r="L166" s="814"/>
      <c r="M166" s="814"/>
      <c r="N166" s="814"/>
      <c r="O166" s="814"/>
      <c r="P166" s="814"/>
      <c r="Q166" s="814"/>
      <c r="R166" s="814"/>
      <c r="S166" s="814"/>
      <c r="T166" s="814"/>
      <c r="U166" s="814"/>
      <c r="V166" s="814"/>
      <c r="W166" s="814"/>
      <c r="X166" s="814"/>
      <c r="Y166" s="814"/>
      <c r="Z166" s="814"/>
      <c r="AA166" s="814"/>
      <c r="AB166" s="814"/>
      <c r="AC166" s="814"/>
      <c r="AD166" s="814"/>
      <c r="AE166" s="814"/>
      <c r="AF166" s="814"/>
      <c r="AG166" s="814"/>
      <c r="AH166" s="814"/>
      <c r="AI166" s="814"/>
      <c r="AJ166" s="814"/>
      <c r="AK166" s="814"/>
      <c r="AL166" s="814"/>
      <c r="AM166" s="814"/>
      <c r="AN166" s="814"/>
      <c r="AO166" s="814"/>
    </row>
    <row r="167" spans="1:41" ht="12.75" customHeight="1" x14ac:dyDescent="0.2">
      <c r="A167" s="839"/>
      <c r="B167" s="823"/>
      <c r="C167" s="841"/>
      <c r="D167" s="841"/>
      <c r="E167" s="823"/>
      <c r="F167" s="841"/>
      <c r="G167" s="841"/>
      <c r="H167" s="823"/>
      <c r="I167" s="841"/>
      <c r="J167" s="841"/>
      <c r="K167" s="814"/>
      <c r="L167" s="814"/>
      <c r="M167" s="814"/>
      <c r="N167" s="814"/>
      <c r="O167" s="814"/>
      <c r="P167" s="814"/>
      <c r="Q167" s="814"/>
      <c r="R167" s="814"/>
      <c r="S167" s="814"/>
      <c r="T167" s="814"/>
      <c r="U167" s="814"/>
      <c r="V167" s="814"/>
      <c r="W167" s="814"/>
      <c r="X167" s="814"/>
      <c r="Y167" s="814"/>
      <c r="Z167" s="814"/>
      <c r="AA167" s="814"/>
      <c r="AB167" s="814"/>
      <c r="AC167" s="814"/>
      <c r="AD167" s="814"/>
      <c r="AE167" s="814"/>
      <c r="AF167" s="814"/>
      <c r="AG167" s="814"/>
      <c r="AH167" s="814"/>
      <c r="AI167" s="814"/>
      <c r="AJ167" s="814"/>
      <c r="AK167" s="814"/>
      <c r="AL167" s="814"/>
      <c r="AM167" s="814"/>
      <c r="AN167" s="814"/>
      <c r="AO167" s="814"/>
    </row>
    <row r="168" spans="1:41" ht="12.75" customHeight="1" x14ac:dyDescent="0.2">
      <c r="A168" s="845" t="s">
        <v>1111</v>
      </c>
      <c r="B168" s="816">
        <f t="shared" ref="B168:B182" si="24">SUM(C168:D168)</f>
        <v>259</v>
      </c>
      <c r="C168" s="817">
        <f>C169+C175+C179</f>
        <v>126</v>
      </c>
      <c r="D168" s="817">
        <f>D169+D175+D179</f>
        <v>133</v>
      </c>
      <c r="E168" s="816">
        <f t="shared" ref="E168:E182" si="25">SUM(F168:G168)</f>
        <v>827</v>
      </c>
      <c r="F168" s="817">
        <f>F169+F175+F179</f>
        <v>410</v>
      </c>
      <c r="G168" s="817">
        <f>G169+G175+G179</f>
        <v>417</v>
      </c>
      <c r="H168" s="816">
        <f t="shared" ref="H168:H182" si="26">SUM(I168:J168)</f>
        <v>132</v>
      </c>
      <c r="I168" s="817">
        <f>I169+I175+I179</f>
        <v>61</v>
      </c>
      <c r="J168" s="817">
        <f>J169+J175+J179</f>
        <v>71</v>
      </c>
      <c r="K168" s="814"/>
      <c r="L168" s="814"/>
      <c r="M168" s="814"/>
      <c r="N168" s="814"/>
      <c r="O168" s="814"/>
      <c r="P168" s="814"/>
      <c r="Q168" s="814"/>
      <c r="R168" s="814"/>
      <c r="S168" s="814"/>
      <c r="T168" s="814"/>
      <c r="U168" s="814"/>
      <c r="V168" s="814"/>
      <c r="W168" s="814"/>
      <c r="X168" s="814"/>
      <c r="Y168" s="814"/>
      <c r="Z168" s="814"/>
      <c r="AA168" s="814"/>
      <c r="AB168" s="814"/>
      <c r="AC168" s="814"/>
      <c r="AD168" s="814"/>
      <c r="AE168" s="814"/>
      <c r="AF168" s="814"/>
      <c r="AG168" s="814"/>
      <c r="AH168" s="814"/>
      <c r="AI168" s="814"/>
      <c r="AJ168" s="814"/>
      <c r="AK168" s="814"/>
      <c r="AL168" s="814"/>
      <c r="AM168" s="814"/>
      <c r="AN168" s="814"/>
      <c r="AO168" s="814"/>
    </row>
    <row r="169" spans="1:41" ht="12.75" customHeight="1" x14ac:dyDescent="0.2">
      <c r="A169" s="748" t="s">
        <v>451</v>
      </c>
      <c r="B169" s="816">
        <f t="shared" si="24"/>
        <v>187</v>
      </c>
      <c r="C169" s="764">
        <f>SUM(C170:C174)</f>
        <v>96</v>
      </c>
      <c r="D169" s="764">
        <f>SUM(D170:D174)</f>
        <v>91</v>
      </c>
      <c r="E169" s="816">
        <f t="shared" si="25"/>
        <v>611</v>
      </c>
      <c r="F169" s="764">
        <f>SUM(F170:F174)</f>
        <v>327</v>
      </c>
      <c r="G169" s="764">
        <f>SUM(G170:G174)</f>
        <v>284</v>
      </c>
      <c r="H169" s="816">
        <f t="shared" si="26"/>
        <v>93</v>
      </c>
      <c r="I169" s="764">
        <f>SUM(I170:I174)</f>
        <v>47</v>
      </c>
      <c r="J169" s="764">
        <f>SUM(J170:J174)</f>
        <v>46</v>
      </c>
      <c r="K169" s="814"/>
      <c r="L169" s="814"/>
      <c r="M169" s="814"/>
      <c r="N169" s="814"/>
      <c r="O169" s="814"/>
      <c r="P169" s="814"/>
      <c r="Q169" s="814"/>
      <c r="R169" s="814"/>
      <c r="S169" s="814"/>
      <c r="T169" s="814"/>
      <c r="U169" s="814"/>
      <c r="V169" s="814"/>
      <c r="W169" s="814"/>
      <c r="X169" s="814"/>
      <c r="Y169" s="814"/>
      <c r="Z169" s="814"/>
      <c r="AA169" s="814"/>
      <c r="AB169" s="814"/>
      <c r="AC169" s="814"/>
      <c r="AD169" s="814"/>
      <c r="AE169" s="814"/>
      <c r="AF169" s="814"/>
      <c r="AG169" s="814"/>
      <c r="AH169" s="814"/>
      <c r="AI169" s="814"/>
      <c r="AJ169" s="814"/>
      <c r="AK169" s="814"/>
      <c r="AL169" s="814"/>
      <c r="AM169" s="814"/>
      <c r="AN169" s="814"/>
      <c r="AO169" s="814"/>
    </row>
    <row r="170" spans="1:41" ht="12.75" customHeight="1" x14ac:dyDescent="0.2">
      <c r="A170" s="837" t="s">
        <v>1112</v>
      </c>
      <c r="B170" s="816">
        <f t="shared" si="24"/>
        <v>36</v>
      </c>
      <c r="C170" s="840">
        <v>20</v>
      </c>
      <c r="D170" s="840">
        <v>16</v>
      </c>
      <c r="E170" s="816">
        <f t="shared" si="25"/>
        <v>181</v>
      </c>
      <c r="F170" s="840">
        <v>84</v>
      </c>
      <c r="G170" s="840">
        <v>97</v>
      </c>
      <c r="H170" s="816">
        <f t="shared" si="26"/>
        <v>45</v>
      </c>
      <c r="I170" s="840">
        <v>17</v>
      </c>
      <c r="J170" s="840">
        <v>28</v>
      </c>
      <c r="K170" s="814"/>
      <c r="L170" s="814"/>
      <c r="M170" s="814"/>
      <c r="N170" s="814"/>
      <c r="O170" s="814"/>
      <c r="P170" s="814"/>
      <c r="Q170" s="814"/>
      <c r="R170" s="814"/>
      <c r="S170" s="814"/>
      <c r="T170" s="814"/>
      <c r="U170" s="814"/>
      <c r="V170" s="814"/>
      <c r="W170" s="814"/>
      <c r="X170" s="814"/>
      <c r="Y170" s="814"/>
      <c r="Z170" s="814"/>
      <c r="AA170" s="814"/>
      <c r="AB170" s="814"/>
      <c r="AC170" s="814"/>
      <c r="AD170" s="814"/>
      <c r="AE170" s="814"/>
      <c r="AF170" s="814"/>
      <c r="AG170" s="814"/>
      <c r="AH170" s="814"/>
      <c r="AI170" s="814"/>
      <c r="AJ170" s="814"/>
      <c r="AK170" s="814"/>
      <c r="AL170" s="814"/>
      <c r="AM170" s="814"/>
      <c r="AN170" s="814"/>
      <c r="AO170" s="814"/>
    </row>
    <row r="171" spans="1:41" ht="12.75" customHeight="1" x14ac:dyDescent="0.2">
      <c r="A171" s="837" t="s">
        <v>1193</v>
      </c>
      <c r="B171" s="816">
        <f t="shared" si="24"/>
        <v>52</v>
      </c>
      <c r="C171" s="840">
        <v>29</v>
      </c>
      <c r="D171" s="840">
        <v>23</v>
      </c>
      <c r="E171" s="816">
        <f t="shared" si="25"/>
        <v>178</v>
      </c>
      <c r="F171" s="840">
        <v>109</v>
      </c>
      <c r="G171" s="840">
        <v>69</v>
      </c>
      <c r="H171" s="816">
        <f t="shared" si="26"/>
        <v>21</v>
      </c>
      <c r="I171" s="840">
        <v>14</v>
      </c>
      <c r="J171" s="840">
        <v>7</v>
      </c>
      <c r="K171" s="814"/>
      <c r="L171" s="814"/>
      <c r="M171" s="814"/>
      <c r="N171" s="814"/>
      <c r="O171" s="814"/>
      <c r="P171" s="814"/>
      <c r="Q171" s="814"/>
      <c r="R171" s="814"/>
      <c r="S171" s="814"/>
      <c r="T171" s="814"/>
      <c r="U171" s="814"/>
      <c r="V171" s="814"/>
      <c r="W171" s="814"/>
      <c r="X171" s="814"/>
      <c r="Y171" s="814"/>
      <c r="Z171" s="814"/>
      <c r="AA171" s="814"/>
      <c r="AB171" s="814"/>
      <c r="AC171" s="814"/>
      <c r="AD171" s="814"/>
      <c r="AE171" s="814"/>
      <c r="AF171" s="814"/>
      <c r="AG171" s="814"/>
      <c r="AH171" s="814"/>
      <c r="AI171" s="814"/>
      <c r="AJ171" s="814"/>
      <c r="AK171" s="814"/>
      <c r="AL171" s="814"/>
      <c r="AM171" s="814"/>
      <c r="AN171" s="814"/>
      <c r="AO171" s="814"/>
    </row>
    <row r="172" spans="1:41" ht="12.75" customHeight="1" x14ac:dyDescent="0.2">
      <c r="A172" s="837" t="s">
        <v>1194</v>
      </c>
      <c r="B172" s="816">
        <f t="shared" si="24"/>
        <v>12</v>
      </c>
      <c r="C172" s="840">
        <v>7</v>
      </c>
      <c r="D172" s="840">
        <v>5</v>
      </c>
      <c r="E172" s="816">
        <f t="shared" si="25"/>
        <v>52</v>
      </c>
      <c r="F172" s="840">
        <v>37</v>
      </c>
      <c r="G172" s="840">
        <v>15</v>
      </c>
      <c r="H172" s="816">
        <f t="shared" si="26"/>
        <v>9</v>
      </c>
      <c r="I172" s="840">
        <v>5</v>
      </c>
      <c r="J172" s="840">
        <v>4</v>
      </c>
      <c r="K172" s="814"/>
      <c r="L172" s="814"/>
      <c r="M172" s="814"/>
      <c r="N172" s="814"/>
      <c r="O172" s="814"/>
      <c r="P172" s="814"/>
      <c r="Q172" s="814"/>
      <c r="R172" s="814"/>
      <c r="S172" s="814"/>
      <c r="T172" s="814"/>
      <c r="U172" s="814"/>
      <c r="V172" s="814"/>
      <c r="W172" s="814"/>
      <c r="X172" s="814"/>
      <c r="Y172" s="814"/>
      <c r="Z172" s="814"/>
      <c r="AA172" s="814"/>
      <c r="AB172" s="814"/>
      <c r="AC172" s="814"/>
      <c r="AD172" s="814"/>
      <c r="AE172" s="814"/>
      <c r="AF172" s="814"/>
      <c r="AG172" s="814"/>
      <c r="AH172" s="814"/>
      <c r="AI172" s="814"/>
      <c r="AJ172" s="814"/>
      <c r="AK172" s="814"/>
      <c r="AL172" s="814"/>
      <c r="AM172" s="814"/>
      <c r="AN172" s="814"/>
      <c r="AO172" s="814"/>
    </row>
    <row r="173" spans="1:41" ht="12.75" customHeight="1" x14ac:dyDescent="0.2">
      <c r="A173" s="837" t="s">
        <v>1195</v>
      </c>
      <c r="B173" s="816">
        <f t="shared" si="24"/>
        <v>76</v>
      </c>
      <c r="C173" s="840">
        <v>38</v>
      </c>
      <c r="D173" s="840">
        <v>38</v>
      </c>
      <c r="E173" s="816">
        <f t="shared" si="25"/>
        <v>159</v>
      </c>
      <c r="F173" s="840">
        <v>86</v>
      </c>
      <c r="G173" s="840">
        <v>73</v>
      </c>
      <c r="H173" s="816">
        <f t="shared" si="26"/>
        <v>11</v>
      </c>
      <c r="I173" s="840">
        <v>10</v>
      </c>
      <c r="J173" s="840">
        <v>1</v>
      </c>
      <c r="K173" s="814"/>
      <c r="L173" s="814"/>
      <c r="M173" s="814"/>
      <c r="N173" s="814"/>
      <c r="O173" s="814"/>
      <c r="P173" s="814"/>
      <c r="Q173" s="814"/>
      <c r="R173" s="814"/>
      <c r="S173" s="814"/>
      <c r="T173" s="814"/>
      <c r="U173" s="814"/>
      <c r="V173" s="814"/>
      <c r="W173" s="814"/>
      <c r="X173" s="814"/>
      <c r="Y173" s="814"/>
      <c r="Z173" s="814"/>
      <c r="AA173" s="814"/>
      <c r="AB173" s="814"/>
      <c r="AC173" s="814"/>
      <c r="AD173" s="814"/>
      <c r="AE173" s="814"/>
      <c r="AF173" s="814"/>
      <c r="AG173" s="814"/>
      <c r="AH173" s="814"/>
      <c r="AI173" s="814"/>
      <c r="AJ173" s="814"/>
      <c r="AK173" s="814"/>
      <c r="AL173" s="814"/>
      <c r="AM173" s="814"/>
      <c r="AN173" s="814"/>
      <c r="AO173" s="814"/>
    </row>
    <row r="174" spans="1:41" ht="12.75" customHeight="1" x14ac:dyDescent="0.2">
      <c r="A174" s="837" t="s">
        <v>1196</v>
      </c>
      <c r="B174" s="816">
        <f t="shared" si="24"/>
        <v>11</v>
      </c>
      <c r="C174" s="840">
        <v>2</v>
      </c>
      <c r="D174" s="840">
        <v>9</v>
      </c>
      <c r="E174" s="816">
        <f t="shared" si="25"/>
        <v>41</v>
      </c>
      <c r="F174" s="840">
        <v>11</v>
      </c>
      <c r="G174" s="840">
        <v>30</v>
      </c>
      <c r="H174" s="816">
        <f t="shared" si="26"/>
        <v>7</v>
      </c>
      <c r="I174" s="840">
        <v>1</v>
      </c>
      <c r="J174" s="840">
        <v>6</v>
      </c>
      <c r="K174" s="814"/>
      <c r="L174" s="814"/>
      <c r="M174" s="814"/>
      <c r="N174" s="814"/>
      <c r="O174" s="814"/>
      <c r="P174" s="814"/>
      <c r="Q174" s="814"/>
      <c r="R174" s="814"/>
      <c r="S174" s="814"/>
      <c r="T174" s="814"/>
      <c r="U174" s="814"/>
      <c r="V174" s="814"/>
      <c r="W174" s="814"/>
      <c r="X174" s="814"/>
      <c r="Y174" s="814"/>
      <c r="Z174" s="814"/>
      <c r="AA174" s="814"/>
      <c r="AB174" s="814"/>
      <c r="AC174" s="814"/>
      <c r="AD174" s="814"/>
      <c r="AE174" s="814"/>
      <c r="AF174" s="814"/>
      <c r="AG174" s="814"/>
      <c r="AH174" s="814"/>
      <c r="AI174" s="814"/>
      <c r="AJ174" s="814"/>
      <c r="AK174" s="814"/>
      <c r="AL174" s="814"/>
      <c r="AM174" s="814"/>
      <c r="AN174" s="814"/>
      <c r="AO174" s="814"/>
    </row>
    <row r="175" spans="1:41" ht="12.75" customHeight="1" x14ac:dyDescent="0.2">
      <c r="A175" s="748" t="s">
        <v>75</v>
      </c>
      <c r="B175" s="816">
        <f t="shared" si="24"/>
        <v>46</v>
      </c>
      <c r="C175" s="764">
        <f>SUM(C176:C178)</f>
        <v>15</v>
      </c>
      <c r="D175" s="764">
        <f>SUM(D176:D178)</f>
        <v>31</v>
      </c>
      <c r="E175" s="816">
        <f t="shared" si="25"/>
        <v>158</v>
      </c>
      <c r="F175" s="764">
        <f>SUM(F176:F178)</f>
        <v>50</v>
      </c>
      <c r="G175" s="764">
        <f>SUM(G176:G178)</f>
        <v>108</v>
      </c>
      <c r="H175" s="816">
        <f t="shared" si="26"/>
        <v>39</v>
      </c>
      <c r="I175" s="764">
        <f>SUM(I176:I178)</f>
        <v>14</v>
      </c>
      <c r="J175" s="764">
        <f>SUM(J176:J178)</f>
        <v>25</v>
      </c>
      <c r="K175" s="814"/>
      <c r="L175" s="814"/>
      <c r="M175" s="814"/>
      <c r="N175" s="814"/>
      <c r="O175" s="814"/>
      <c r="P175" s="814"/>
      <c r="Q175" s="814"/>
      <c r="R175" s="814"/>
      <c r="S175" s="814"/>
      <c r="T175" s="814"/>
      <c r="U175" s="814"/>
      <c r="V175" s="814"/>
      <c r="W175" s="814"/>
      <c r="X175" s="814"/>
      <c r="Y175" s="814"/>
      <c r="Z175" s="814"/>
      <c r="AA175" s="814"/>
      <c r="AB175" s="814"/>
      <c r="AC175" s="814"/>
      <c r="AD175" s="814"/>
      <c r="AE175" s="814"/>
      <c r="AF175" s="814"/>
      <c r="AG175" s="814"/>
      <c r="AH175" s="814"/>
      <c r="AI175" s="814"/>
      <c r="AJ175" s="814"/>
      <c r="AK175" s="814"/>
      <c r="AL175" s="814"/>
      <c r="AM175" s="814"/>
      <c r="AN175" s="814"/>
      <c r="AO175" s="814"/>
    </row>
    <row r="176" spans="1:41" ht="12.75" customHeight="1" x14ac:dyDescent="0.2">
      <c r="A176" s="837" t="s">
        <v>1112</v>
      </c>
      <c r="B176" s="816">
        <f t="shared" si="24"/>
        <v>32</v>
      </c>
      <c r="C176" s="840">
        <v>12</v>
      </c>
      <c r="D176" s="840">
        <v>20</v>
      </c>
      <c r="E176" s="816">
        <f t="shared" si="25"/>
        <v>116</v>
      </c>
      <c r="F176" s="840">
        <v>42</v>
      </c>
      <c r="G176" s="840">
        <v>74</v>
      </c>
      <c r="H176" s="816">
        <f t="shared" si="26"/>
        <v>27</v>
      </c>
      <c r="I176" s="840">
        <v>10</v>
      </c>
      <c r="J176" s="840">
        <v>17</v>
      </c>
      <c r="K176" s="814"/>
      <c r="L176" s="814"/>
      <c r="M176" s="814"/>
      <c r="N176" s="814"/>
      <c r="O176" s="814"/>
      <c r="P176" s="814"/>
      <c r="Q176" s="814"/>
      <c r="R176" s="814"/>
      <c r="S176" s="814"/>
      <c r="T176" s="814"/>
      <c r="U176" s="814"/>
      <c r="V176" s="814"/>
      <c r="W176" s="814"/>
      <c r="X176" s="814"/>
      <c r="Y176" s="814"/>
      <c r="Z176" s="814"/>
      <c r="AA176" s="814"/>
      <c r="AB176" s="814"/>
      <c r="AC176" s="814"/>
      <c r="AD176" s="814"/>
      <c r="AE176" s="814"/>
      <c r="AF176" s="814"/>
      <c r="AG176" s="814"/>
      <c r="AH176" s="814"/>
      <c r="AI176" s="814"/>
      <c r="AJ176" s="814"/>
      <c r="AK176" s="814"/>
      <c r="AL176" s="814"/>
      <c r="AM176" s="814"/>
      <c r="AN176" s="814"/>
      <c r="AO176" s="814"/>
    </row>
    <row r="177" spans="1:41" ht="12.75" customHeight="1" x14ac:dyDescent="0.2">
      <c r="A177" s="837" t="s">
        <v>1193</v>
      </c>
      <c r="B177" s="816">
        <f t="shared" si="24"/>
        <v>14</v>
      </c>
      <c r="C177" s="840">
        <v>3</v>
      </c>
      <c r="D177" s="840">
        <v>11</v>
      </c>
      <c r="E177" s="816">
        <f t="shared" si="25"/>
        <v>32</v>
      </c>
      <c r="F177" s="840">
        <v>6</v>
      </c>
      <c r="G177" s="840">
        <v>26</v>
      </c>
      <c r="H177" s="816">
        <f t="shared" si="26"/>
        <v>8</v>
      </c>
      <c r="I177" s="840">
        <v>3</v>
      </c>
      <c r="J177" s="840">
        <v>5</v>
      </c>
      <c r="K177" s="814"/>
      <c r="L177" s="814"/>
      <c r="M177" s="814"/>
      <c r="N177" s="814"/>
      <c r="O177" s="814"/>
      <c r="P177" s="814"/>
      <c r="Q177" s="814"/>
      <c r="R177" s="814"/>
      <c r="S177" s="814"/>
      <c r="T177" s="814"/>
      <c r="U177" s="814"/>
      <c r="V177" s="814"/>
      <c r="W177" s="814"/>
      <c r="X177" s="814"/>
      <c r="Y177" s="814"/>
      <c r="Z177" s="814"/>
      <c r="AA177" s="814"/>
      <c r="AB177" s="814"/>
      <c r="AC177" s="814"/>
      <c r="AD177" s="814"/>
      <c r="AE177" s="814"/>
      <c r="AF177" s="814"/>
      <c r="AG177" s="814"/>
      <c r="AH177" s="814"/>
      <c r="AI177" s="814"/>
      <c r="AJ177" s="814"/>
      <c r="AK177" s="814"/>
      <c r="AL177" s="814"/>
      <c r="AM177" s="814"/>
      <c r="AN177" s="814"/>
      <c r="AO177" s="814"/>
    </row>
    <row r="178" spans="1:41" ht="12.75" customHeight="1" x14ac:dyDescent="0.2">
      <c r="A178" s="837" t="s">
        <v>1196</v>
      </c>
      <c r="B178" s="816">
        <f t="shared" si="24"/>
        <v>0</v>
      </c>
      <c r="C178" s="840">
        <v>0</v>
      </c>
      <c r="D178" s="840">
        <v>0</v>
      </c>
      <c r="E178" s="816">
        <f t="shared" si="25"/>
        <v>10</v>
      </c>
      <c r="F178" s="840">
        <v>2</v>
      </c>
      <c r="G178" s="840">
        <v>8</v>
      </c>
      <c r="H178" s="816">
        <f t="shared" si="26"/>
        <v>4</v>
      </c>
      <c r="I178" s="840">
        <v>1</v>
      </c>
      <c r="J178" s="840">
        <v>3</v>
      </c>
      <c r="K178" s="814"/>
      <c r="L178" s="814"/>
      <c r="M178" s="814"/>
      <c r="N178" s="814"/>
      <c r="O178" s="814"/>
      <c r="P178" s="814"/>
      <c r="Q178" s="814"/>
      <c r="R178" s="814"/>
      <c r="S178" s="814"/>
      <c r="T178" s="814"/>
      <c r="U178" s="814"/>
      <c r="V178" s="814"/>
      <c r="W178" s="814"/>
      <c r="X178" s="814"/>
      <c r="Y178" s="814"/>
      <c r="Z178" s="814"/>
      <c r="AA178" s="814"/>
      <c r="AB178" s="814"/>
      <c r="AC178" s="814"/>
      <c r="AD178" s="814"/>
      <c r="AE178" s="814"/>
      <c r="AF178" s="814"/>
      <c r="AG178" s="814"/>
      <c r="AH178" s="814"/>
      <c r="AI178" s="814"/>
      <c r="AJ178" s="814"/>
      <c r="AK178" s="814"/>
      <c r="AL178" s="814"/>
      <c r="AM178" s="814"/>
      <c r="AN178" s="814"/>
      <c r="AO178" s="814"/>
    </row>
    <row r="179" spans="1:41" ht="12.75" customHeight="1" x14ac:dyDescent="0.2">
      <c r="A179" s="748" t="s">
        <v>80</v>
      </c>
      <c r="B179" s="816">
        <f t="shared" si="24"/>
        <v>26</v>
      </c>
      <c r="C179" s="764">
        <f>SUM(C180:C182)</f>
        <v>15</v>
      </c>
      <c r="D179" s="764">
        <f>SUM(D180:D182)</f>
        <v>11</v>
      </c>
      <c r="E179" s="816">
        <f t="shared" si="25"/>
        <v>58</v>
      </c>
      <c r="F179" s="764">
        <f>SUM(F180:F182)</f>
        <v>33</v>
      </c>
      <c r="G179" s="764">
        <f>SUM(G180:G182)</f>
        <v>25</v>
      </c>
      <c r="H179" s="816">
        <f t="shared" si="26"/>
        <v>0</v>
      </c>
      <c r="I179" s="764">
        <f>SUM(I180:I182)</f>
        <v>0</v>
      </c>
      <c r="J179" s="764">
        <f>SUM(J180:J182)</f>
        <v>0</v>
      </c>
      <c r="K179" s="814"/>
      <c r="L179" s="814"/>
      <c r="M179" s="814"/>
      <c r="N179" s="814"/>
      <c r="O179" s="814"/>
      <c r="P179" s="814"/>
      <c r="Q179" s="814"/>
      <c r="R179" s="814"/>
      <c r="S179" s="814"/>
      <c r="T179" s="814"/>
      <c r="U179" s="814"/>
      <c r="V179" s="814"/>
      <c r="W179" s="814"/>
      <c r="X179" s="814"/>
      <c r="Y179" s="814"/>
      <c r="Z179" s="814"/>
      <c r="AA179" s="814"/>
      <c r="AB179" s="814"/>
      <c r="AC179" s="814"/>
      <c r="AD179" s="814"/>
      <c r="AE179" s="814"/>
      <c r="AF179" s="814"/>
      <c r="AG179" s="814"/>
      <c r="AH179" s="814"/>
      <c r="AI179" s="814"/>
      <c r="AJ179" s="814"/>
      <c r="AK179" s="814"/>
      <c r="AL179" s="814"/>
      <c r="AM179" s="814"/>
      <c r="AN179" s="814"/>
      <c r="AO179" s="814"/>
    </row>
    <row r="180" spans="1:41" ht="12.75" customHeight="1" x14ac:dyDescent="0.2">
      <c r="A180" s="837" t="s">
        <v>1195</v>
      </c>
      <c r="B180" s="816">
        <f t="shared" si="24"/>
        <v>7</v>
      </c>
      <c r="C180" s="840">
        <v>3</v>
      </c>
      <c r="D180" s="840">
        <v>4</v>
      </c>
      <c r="E180" s="816">
        <f t="shared" si="25"/>
        <v>39</v>
      </c>
      <c r="F180" s="840">
        <v>21</v>
      </c>
      <c r="G180" s="840">
        <v>18</v>
      </c>
      <c r="H180" s="816">
        <f t="shared" si="26"/>
        <v>0</v>
      </c>
      <c r="I180" s="840">
        <v>0</v>
      </c>
      <c r="J180" s="840">
        <v>0</v>
      </c>
      <c r="K180" s="814"/>
      <c r="L180" s="814"/>
      <c r="M180" s="814"/>
      <c r="N180" s="814"/>
      <c r="O180" s="814"/>
      <c r="P180" s="814"/>
      <c r="Q180" s="814"/>
      <c r="R180" s="814"/>
      <c r="S180" s="814"/>
      <c r="T180" s="814"/>
      <c r="U180" s="814"/>
      <c r="V180" s="814"/>
      <c r="W180" s="814"/>
      <c r="X180" s="814"/>
      <c r="Y180" s="814"/>
      <c r="Z180" s="814"/>
      <c r="AA180" s="814"/>
      <c r="AB180" s="814"/>
      <c r="AC180" s="814"/>
      <c r="AD180" s="814"/>
      <c r="AE180" s="814"/>
      <c r="AF180" s="814"/>
      <c r="AG180" s="814"/>
      <c r="AH180" s="814"/>
      <c r="AI180" s="814"/>
      <c r="AJ180" s="814"/>
      <c r="AK180" s="814"/>
      <c r="AL180" s="814"/>
      <c r="AM180" s="814"/>
      <c r="AN180" s="814"/>
      <c r="AO180" s="814"/>
    </row>
    <row r="181" spans="1:41" ht="12.75" customHeight="1" x14ac:dyDescent="0.2">
      <c r="A181" s="837" t="s">
        <v>1112</v>
      </c>
      <c r="B181" s="816">
        <f t="shared" si="24"/>
        <v>11</v>
      </c>
      <c r="C181" s="840">
        <v>6</v>
      </c>
      <c r="D181" s="840">
        <v>5</v>
      </c>
      <c r="E181" s="816">
        <f t="shared" si="25"/>
        <v>11</v>
      </c>
      <c r="F181" s="840">
        <v>6</v>
      </c>
      <c r="G181" s="840">
        <v>5</v>
      </c>
      <c r="H181" s="816">
        <f t="shared" si="26"/>
        <v>0</v>
      </c>
      <c r="I181" s="840">
        <v>0</v>
      </c>
      <c r="J181" s="840">
        <v>0</v>
      </c>
      <c r="K181" s="814"/>
      <c r="L181" s="814"/>
      <c r="M181" s="814"/>
      <c r="N181" s="814"/>
      <c r="O181" s="814"/>
      <c r="P181" s="814"/>
      <c r="Q181" s="814"/>
      <c r="R181" s="814"/>
      <c r="S181" s="814"/>
      <c r="T181" s="814"/>
      <c r="U181" s="814"/>
      <c r="V181" s="814"/>
      <c r="W181" s="814"/>
      <c r="X181" s="814"/>
      <c r="Y181" s="814"/>
      <c r="Z181" s="814"/>
      <c r="AA181" s="814"/>
      <c r="AB181" s="814"/>
      <c r="AC181" s="814"/>
      <c r="AD181" s="814"/>
      <c r="AE181" s="814"/>
      <c r="AF181" s="814"/>
      <c r="AG181" s="814"/>
      <c r="AH181" s="814"/>
      <c r="AI181" s="814"/>
      <c r="AJ181" s="814"/>
      <c r="AK181" s="814"/>
      <c r="AL181" s="814"/>
      <c r="AM181" s="814"/>
      <c r="AN181" s="814"/>
      <c r="AO181" s="814"/>
    </row>
    <row r="182" spans="1:41" ht="12.75" customHeight="1" x14ac:dyDescent="0.2">
      <c r="A182" s="837" t="s">
        <v>1193</v>
      </c>
      <c r="B182" s="816">
        <f t="shared" si="24"/>
        <v>8</v>
      </c>
      <c r="C182" s="840">
        <v>6</v>
      </c>
      <c r="D182" s="840">
        <v>2</v>
      </c>
      <c r="E182" s="816">
        <f t="shared" si="25"/>
        <v>8</v>
      </c>
      <c r="F182" s="840">
        <v>6</v>
      </c>
      <c r="G182" s="840">
        <v>2</v>
      </c>
      <c r="H182" s="816">
        <f t="shared" si="26"/>
        <v>0</v>
      </c>
      <c r="I182" s="840">
        <v>0</v>
      </c>
      <c r="J182" s="840">
        <v>0</v>
      </c>
      <c r="K182" s="814"/>
      <c r="L182" s="814"/>
      <c r="M182" s="814"/>
      <c r="N182" s="814"/>
      <c r="O182" s="814"/>
      <c r="P182" s="814"/>
      <c r="Q182" s="814"/>
      <c r="R182" s="814"/>
      <c r="S182" s="814"/>
      <c r="T182" s="814"/>
      <c r="U182" s="814"/>
      <c r="V182" s="814"/>
      <c r="W182" s="814"/>
      <c r="X182" s="814"/>
      <c r="Y182" s="814"/>
      <c r="Z182" s="814"/>
      <c r="AA182" s="814"/>
      <c r="AB182" s="814"/>
      <c r="AC182" s="814"/>
      <c r="AD182" s="814"/>
      <c r="AE182" s="814"/>
      <c r="AF182" s="814"/>
      <c r="AG182" s="814"/>
      <c r="AH182" s="814"/>
      <c r="AI182" s="814"/>
      <c r="AJ182" s="814"/>
      <c r="AK182" s="814"/>
      <c r="AL182" s="814"/>
      <c r="AM182" s="814"/>
      <c r="AN182" s="814"/>
      <c r="AO182" s="814"/>
    </row>
    <row r="183" spans="1:41" ht="12.75" customHeight="1" x14ac:dyDescent="0.2">
      <c r="A183" s="839"/>
      <c r="B183" s="823"/>
      <c r="C183" s="844"/>
      <c r="D183" s="844"/>
      <c r="E183" s="823"/>
      <c r="F183" s="844"/>
      <c r="G183" s="844"/>
      <c r="H183" s="823"/>
      <c r="I183" s="844"/>
      <c r="J183" s="844"/>
      <c r="K183" s="814"/>
      <c r="L183" s="814"/>
      <c r="M183" s="814"/>
      <c r="N183" s="814"/>
      <c r="O183" s="814"/>
      <c r="P183" s="814"/>
      <c r="Q183" s="814"/>
      <c r="R183" s="814"/>
      <c r="S183" s="814"/>
      <c r="T183" s="814"/>
      <c r="U183" s="814"/>
      <c r="V183" s="814"/>
      <c r="W183" s="814"/>
      <c r="X183" s="814"/>
      <c r="Y183" s="814"/>
      <c r="Z183" s="814"/>
      <c r="AA183" s="814"/>
      <c r="AB183" s="814"/>
      <c r="AC183" s="814"/>
      <c r="AD183" s="814"/>
      <c r="AE183" s="814"/>
      <c r="AF183" s="814"/>
      <c r="AG183" s="814"/>
      <c r="AH183" s="814"/>
      <c r="AI183" s="814"/>
      <c r="AJ183" s="814"/>
      <c r="AK183" s="814"/>
      <c r="AL183" s="814"/>
      <c r="AM183" s="814"/>
      <c r="AN183" s="814"/>
      <c r="AO183" s="814"/>
    </row>
    <row r="184" spans="1:41" ht="12.75" customHeight="1" x14ac:dyDescent="0.2">
      <c r="A184" s="845" t="s">
        <v>1131</v>
      </c>
      <c r="B184" s="816">
        <f t="shared" ref="B184:B190" si="27">SUM(C184:D184)</f>
        <v>79</v>
      </c>
      <c r="C184" s="817">
        <f>C185+C189</f>
        <v>23</v>
      </c>
      <c r="D184" s="817">
        <f>D185+D189</f>
        <v>56</v>
      </c>
      <c r="E184" s="816">
        <f t="shared" ref="E184:E190" si="28">SUM(F184:G184)</f>
        <v>230</v>
      </c>
      <c r="F184" s="817">
        <f>F185+F189</f>
        <v>87</v>
      </c>
      <c r="G184" s="817">
        <f>G185+G189</f>
        <v>143</v>
      </c>
      <c r="H184" s="816">
        <f t="shared" ref="H184:H190" si="29">SUM(I184:J184)</f>
        <v>13</v>
      </c>
      <c r="I184" s="817">
        <f>I185+I189</f>
        <v>5</v>
      </c>
      <c r="J184" s="817">
        <f>J185+J189</f>
        <v>8</v>
      </c>
      <c r="K184" s="814"/>
      <c r="L184" s="814"/>
      <c r="M184" s="814"/>
      <c r="N184" s="814"/>
      <c r="O184" s="814"/>
      <c r="P184" s="814"/>
      <c r="Q184" s="814"/>
      <c r="R184" s="814"/>
      <c r="S184" s="814"/>
      <c r="T184" s="814"/>
      <c r="U184" s="814"/>
      <c r="V184" s="814"/>
      <c r="W184" s="814"/>
      <c r="X184" s="814"/>
      <c r="Y184" s="814"/>
      <c r="Z184" s="814"/>
      <c r="AA184" s="814"/>
      <c r="AB184" s="814"/>
      <c r="AC184" s="814"/>
      <c r="AD184" s="814"/>
      <c r="AE184" s="814"/>
      <c r="AF184" s="814"/>
      <c r="AG184" s="814"/>
      <c r="AH184" s="814"/>
      <c r="AI184" s="814"/>
      <c r="AJ184" s="814"/>
      <c r="AK184" s="814"/>
      <c r="AL184" s="814"/>
      <c r="AM184" s="814"/>
      <c r="AN184" s="814"/>
      <c r="AO184" s="814"/>
    </row>
    <row r="185" spans="1:41" ht="12.75" customHeight="1" x14ac:dyDescent="0.2">
      <c r="A185" s="748" t="s">
        <v>451</v>
      </c>
      <c r="B185" s="816">
        <f t="shared" si="27"/>
        <v>60</v>
      </c>
      <c r="C185" s="764">
        <f>C186+C187+C188</f>
        <v>17</v>
      </c>
      <c r="D185" s="764">
        <f>D186+D187+D188</f>
        <v>43</v>
      </c>
      <c r="E185" s="816">
        <f t="shared" si="28"/>
        <v>200</v>
      </c>
      <c r="F185" s="764">
        <f>F186+F187+F188</f>
        <v>78</v>
      </c>
      <c r="G185" s="764">
        <f>G186+G187+G188</f>
        <v>122</v>
      </c>
      <c r="H185" s="816">
        <f t="shared" si="29"/>
        <v>13</v>
      </c>
      <c r="I185" s="764">
        <f>I186+I187+I188</f>
        <v>5</v>
      </c>
      <c r="J185" s="764">
        <f>J186+J187+J188</f>
        <v>8</v>
      </c>
      <c r="K185" s="814"/>
      <c r="L185" s="814"/>
      <c r="M185" s="814"/>
      <c r="N185" s="814"/>
      <c r="O185" s="814"/>
      <c r="P185" s="814"/>
      <c r="Q185" s="814"/>
      <c r="R185" s="814"/>
      <c r="S185" s="814"/>
      <c r="T185" s="814"/>
      <c r="U185" s="814"/>
      <c r="V185" s="814"/>
      <c r="W185" s="814"/>
      <c r="X185" s="814"/>
      <c r="Y185" s="814"/>
      <c r="Z185" s="814"/>
      <c r="AA185" s="814"/>
      <c r="AB185" s="814"/>
      <c r="AC185" s="814"/>
      <c r="AD185" s="814"/>
      <c r="AE185" s="814"/>
      <c r="AF185" s="814"/>
      <c r="AG185" s="814"/>
      <c r="AH185" s="814"/>
      <c r="AI185" s="814"/>
      <c r="AJ185" s="814"/>
      <c r="AK185" s="814"/>
      <c r="AL185" s="814"/>
      <c r="AM185" s="814"/>
      <c r="AN185" s="814"/>
      <c r="AO185" s="814"/>
    </row>
    <row r="186" spans="1:41" ht="12.75" customHeight="1" x14ac:dyDescent="0.2">
      <c r="A186" s="837" t="s">
        <v>1197</v>
      </c>
      <c r="B186" s="816">
        <f t="shared" si="27"/>
        <v>25</v>
      </c>
      <c r="C186" s="840">
        <v>12</v>
      </c>
      <c r="D186" s="840">
        <v>13</v>
      </c>
      <c r="E186" s="816">
        <f t="shared" si="28"/>
        <v>110</v>
      </c>
      <c r="F186" s="840">
        <v>51</v>
      </c>
      <c r="G186" s="840">
        <v>59</v>
      </c>
      <c r="H186" s="816">
        <f t="shared" si="29"/>
        <v>7</v>
      </c>
      <c r="I186" s="840">
        <v>4</v>
      </c>
      <c r="J186" s="840">
        <v>3</v>
      </c>
      <c r="K186" s="814"/>
      <c r="L186" s="814"/>
      <c r="M186" s="814"/>
      <c r="N186" s="814"/>
      <c r="O186" s="814"/>
      <c r="P186" s="814"/>
      <c r="Q186" s="814"/>
      <c r="R186" s="814"/>
      <c r="S186" s="814"/>
      <c r="T186" s="814"/>
      <c r="U186" s="814"/>
      <c r="V186" s="814"/>
      <c r="W186" s="814"/>
      <c r="X186" s="814"/>
      <c r="Y186" s="814"/>
      <c r="Z186" s="814"/>
      <c r="AA186" s="814"/>
      <c r="AB186" s="814"/>
      <c r="AC186" s="814"/>
      <c r="AD186" s="814"/>
      <c r="AE186" s="814"/>
      <c r="AF186" s="814"/>
      <c r="AG186" s="814"/>
      <c r="AH186" s="814"/>
      <c r="AI186" s="814"/>
      <c r="AJ186" s="814"/>
      <c r="AK186" s="814"/>
      <c r="AL186" s="814"/>
      <c r="AM186" s="814"/>
      <c r="AN186" s="814"/>
      <c r="AO186" s="814"/>
    </row>
    <row r="187" spans="1:41" ht="12.75" customHeight="1" x14ac:dyDescent="0.2">
      <c r="A187" s="837" t="s">
        <v>1198</v>
      </c>
      <c r="B187" s="816">
        <f t="shared" si="27"/>
        <v>10</v>
      </c>
      <c r="C187" s="827">
        <v>4</v>
      </c>
      <c r="D187" s="827">
        <v>6</v>
      </c>
      <c r="E187" s="816">
        <f t="shared" si="28"/>
        <v>65</v>
      </c>
      <c r="F187" s="827">
        <v>26</v>
      </c>
      <c r="G187" s="827">
        <v>39</v>
      </c>
      <c r="H187" s="816">
        <f t="shared" si="29"/>
        <v>6</v>
      </c>
      <c r="I187" s="827">
        <v>1</v>
      </c>
      <c r="J187" s="827">
        <v>5</v>
      </c>
      <c r="K187" s="814"/>
      <c r="L187" s="814"/>
      <c r="M187" s="814"/>
      <c r="N187" s="814"/>
      <c r="O187" s="814"/>
      <c r="P187" s="814"/>
      <c r="Q187" s="814"/>
      <c r="R187" s="814"/>
      <c r="S187" s="814"/>
      <c r="T187" s="814"/>
      <c r="U187" s="814"/>
      <c r="V187" s="814"/>
      <c r="W187" s="814"/>
      <c r="X187" s="814"/>
      <c r="Y187" s="814"/>
      <c r="Z187" s="814"/>
      <c r="AA187" s="814"/>
      <c r="AB187" s="814"/>
      <c r="AC187" s="814"/>
      <c r="AD187" s="814"/>
      <c r="AE187" s="814"/>
      <c r="AF187" s="814"/>
      <c r="AG187" s="814"/>
      <c r="AH187" s="814"/>
      <c r="AI187" s="814"/>
      <c r="AJ187" s="814"/>
      <c r="AK187" s="814"/>
      <c r="AL187" s="814"/>
      <c r="AM187" s="814"/>
      <c r="AN187" s="814"/>
      <c r="AO187" s="814"/>
    </row>
    <row r="188" spans="1:41" ht="12.75" customHeight="1" x14ac:dyDescent="0.2">
      <c r="A188" s="837" t="s">
        <v>2205</v>
      </c>
      <c r="B188" s="816">
        <f t="shared" si="27"/>
        <v>25</v>
      </c>
      <c r="C188" s="827">
        <v>1</v>
      </c>
      <c r="D188" s="827">
        <v>24</v>
      </c>
      <c r="E188" s="816">
        <f t="shared" si="28"/>
        <v>25</v>
      </c>
      <c r="F188" s="827">
        <v>1</v>
      </c>
      <c r="G188" s="827">
        <v>24</v>
      </c>
      <c r="H188" s="816">
        <f t="shared" si="29"/>
        <v>0</v>
      </c>
      <c r="I188" s="827">
        <v>0</v>
      </c>
      <c r="J188" s="827">
        <v>0</v>
      </c>
      <c r="K188" s="814"/>
      <c r="L188" s="814"/>
      <c r="M188" s="814"/>
      <c r="N188" s="814"/>
      <c r="O188" s="814"/>
      <c r="P188" s="814"/>
      <c r="Q188" s="814"/>
      <c r="R188" s="814"/>
      <c r="S188" s="814"/>
      <c r="T188" s="814"/>
      <c r="U188" s="814"/>
      <c r="V188" s="814"/>
      <c r="W188" s="814"/>
      <c r="X188" s="814"/>
      <c r="Y188" s="814"/>
      <c r="Z188" s="814"/>
      <c r="AA188" s="814"/>
      <c r="AB188" s="814"/>
      <c r="AC188" s="814"/>
      <c r="AD188" s="814"/>
      <c r="AE188" s="814"/>
      <c r="AF188" s="814"/>
      <c r="AG188" s="814"/>
      <c r="AH188" s="814"/>
      <c r="AI188" s="814"/>
      <c r="AJ188" s="814"/>
      <c r="AK188" s="814"/>
      <c r="AL188" s="814"/>
      <c r="AM188" s="814"/>
      <c r="AN188" s="814"/>
      <c r="AO188" s="814"/>
    </row>
    <row r="189" spans="1:41" ht="12.75" customHeight="1" x14ac:dyDescent="0.2">
      <c r="A189" s="748" t="s">
        <v>75</v>
      </c>
      <c r="B189" s="816">
        <f t="shared" si="27"/>
        <v>19</v>
      </c>
      <c r="C189" s="858">
        <f>C190</f>
        <v>6</v>
      </c>
      <c r="D189" s="858">
        <f>D190</f>
        <v>13</v>
      </c>
      <c r="E189" s="816">
        <f t="shared" si="28"/>
        <v>30</v>
      </c>
      <c r="F189" s="858">
        <f>F190</f>
        <v>9</v>
      </c>
      <c r="G189" s="858">
        <f>G190</f>
        <v>21</v>
      </c>
      <c r="H189" s="816">
        <f t="shared" si="29"/>
        <v>0</v>
      </c>
      <c r="I189" s="858">
        <f>I190</f>
        <v>0</v>
      </c>
      <c r="J189" s="858">
        <f>J190</f>
        <v>0</v>
      </c>
      <c r="K189" s="814"/>
      <c r="L189" s="814"/>
      <c r="M189" s="814"/>
      <c r="N189" s="814"/>
      <c r="O189" s="814"/>
      <c r="P189" s="814"/>
      <c r="Q189" s="814"/>
      <c r="R189" s="814"/>
      <c r="S189" s="814"/>
      <c r="T189" s="814"/>
      <c r="U189" s="814"/>
      <c r="V189" s="814"/>
      <c r="W189" s="814"/>
      <c r="X189" s="814"/>
      <c r="Y189" s="814"/>
      <c r="Z189" s="814"/>
      <c r="AA189" s="814"/>
      <c r="AB189" s="814"/>
      <c r="AC189" s="814"/>
      <c r="AD189" s="814"/>
      <c r="AE189" s="814"/>
      <c r="AF189" s="814"/>
      <c r="AG189" s="814"/>
      <c r="AH189" s="814"/>
      <c r="AI189" s="814"/>
      <c r="AJ189" s="814"/>
      <c r="AK189" s="814"/>
      <c r="AL189" s="814"/>
      <c r="AM189" s="814"/>
      <c r="AN189" s="814"/>
      <c r="AO189" s="814"/>
    </row>
    <row r="190" spans="1:41" ht="12.75" customHeight="1" x14ac:dyDescent="0.2">
      <c r="A190" s="837" t="s">
        <v>1197</v>
      </c>
      <c r="B190" s="816">
        <f t="shared" si="27"/>
        <v>19</v>
      </c>
      <c r="C190" s="827">
        <v>6</v>
      </c>
      <c r="D190" s="827">
        <v>13</v>
      </c>
      <c r="E190" s="816">
        <f t="shared" si="28"/>
        <v>30</v>
      </c>
      <c r="F190" s="827">
        <v>9</v>
      </c>
      <c r="G190" s="827">
        <v>21</v>
      </c>
      <c r="H190" s="816">
        <f t="shared" si="29"/>
        <v>0</v>
      </c>
      <c r="I190" s="827">
        <v>0</v>
      </c>
      <c r="J190" s="827">
        <v>0</v>
      </c>
      <c r="K190" s="814"/>
      <c r="L190" s="814"/>
      <c r="M190" s="814"/>
      <c r="N190" s="814"/>
      <c r="O190" s="814"/>
      <c r="P190" s="814"/>
      <c r="Q190" s="814"/>
      <c r="R190" s="814"/>
      <c r="S190" s="814"/>
      <c r="T190" s="814"/>
      <c r="U190" s="814"/>
      <c r="V190" s="814"/>
      <c r="W190" s="814"/>
      <c r="X190" s="814"/>
      <c r="Y190" s="814"/>
      <c r="Z190" s="814"/>
      <c r="AA190" s="814"/>
      <c r="AB190" s="814"/>
      <c r="AC190" s="814"/>
      <c r="AD190" s="814"/>
      <c r="AE190" s="814"/>
      <c r="AF190" s="814"/>
      <c r="AG190" s="814"/>
      <c r="AH190" s="814"/>
      <c r="AI190" s="814"/>
      <c r="AJ190" s="814"/>
      <c r="AK190" s="814"/>
      <c r="AL190" s="814"/>
      <c r="AM190" s="814"/>
      <c r="AN190" s="814"/>
      <c r="AO190" s="814"/>
    </row>
    <row r="191" spans="1:41" ht="12.75" customHeight="1" x14ac:dyDescent="0.2">
      <c r="A191" s="839"/>
      <c r="B191" s="823"/>
      <c r="C191" s="841"/>
      <c r="D191" s="841"/>
      <c r="E191" s="823"/>
      <c r="F191" s="841"/>
      <c r="G191" s="841"/>
      <c r="H191" s="823"/>
      <c r="I191" s="841"/>
      <c r="J191" s="841"/>
      <c r="K191" s="814"/>
      <c r="L191" s="814"/>
      <c r="M191" s="814"/>
      <c r="N191" s="814"/>
      <c r="O191" s="814"/>
      <c r="P191" s="814"/>
      <c r="Q191" s="814"/>
      <c r="R191" s="814"/>
      <c r="S191" s="814"/>
      <c r="T191" s="814"/>
      <c r="U191" s="814"/>
      <c r="V191" s="814"/>
      <c r="W191" s="814"/>
      <c r="X191" s="814"/>
      <c r="Y191" s="814"/>
      <c r="Z191" s="814"/>
      <c r="AA191" s="814"/>
      <c r="AB191" s="814"/>
      <c r="AC191" s="814"/>
      <c r="AD191" s="814"/>
      <c r="AE191" s="814"/>
      <c r="AF191" s="814"/>
      <c r="AG191" s="814"/>
      <c r="AH191" s="814"/>
      <c r="AI191" s="814"/>
      <c r="AJ191" s="814"/>
      <c r="AK191" s="814"/>
      <c r="AL191" s="814"/>
      <c r="AM191" s="814"/>
      <c r="AN191" s="814"/>
      <c r="AO191" s="814"/>
    </row>
    <row r="192" spans="1:41" ht="12.75" customHeight="1" x14ac:dyDescent="0.2">
      <c r="A192" s="845" t="s">
        <v>984</v>
      </c>
      <c r="B192" s="816">
        <f>SUM(C192:D192)</f>
        <v>72</v>
      </c>
      <c r="C192" s="817">
        <f>C193+C197+C199</f>
        <v>50</v>
      </c>
      <c r="D192" s="817">
        <f>D193+D197+D199</f>
        <v>22</v>
      </c>
      <c r="E192" s="816">
        <f>SUM(F192:G192)</f>
        <v>309</v>
      </c>
      <c r="F192" s="817">
        <f>F193+F197+F199</f>
        <v>251</v>
      </c>
      <c r="G192" s="817">
        <f>G193+G197+G199</f>
        <v>58</v>
      </c>
      <c r="H192" s="816">
        <f>SUM(I192:J192)</f>
        <v>26</v>
      </c>
      <c r="I192" s="817">
        <f>I193+I197+I199</f>
        <v>21</v>
      </c>
      <c r="J192" s="817">
        <f>J193+J197+J199</f>
        <v>5</v>
      </c>
      <c r="K192" s="814"/>
      <c r="L192" s="814"/>
      <c r="M192" s="814"/>
      <c r="N192" s="814"/>
      <c r="O192" s="814"/>
      <c r="P192" s="814"/>
      <c r="Q192" s="814"/>
      <c r="R192" s="814"/>
      <c r="S192" s="814"/>
      <c r="T192" s="814"/>
      <c r="U192" s="814"/>
      <c r="V192" s="814"/>
      <c r="W192" s="814"/>
      <c r="X192" s="814"/>
      <c r="Y192" s="814"/>
      <c r="Z192" s="814"/>
      <c r="AA192" s="814"/>
      <c r="AB192" s="814"/>
      <c r="AC192" s="814"/>
      <c r="AD192" s="814"/>
      <c r="AE192" s="814"/>
      <c r="AF192" s="814"/>
      <c r="AG192" s="814"/>
      <c r="AH192" s="814"/>
      <c r="AI192" s="814"/>
      <c r="AJ192" s="814"/>
      <c r="AK192" s="814"/>
      <c r="AL192" s="814"/>
      <c r="AM192" s="814"/>
      <c r="AN192" s="814"/>
      <c r="AO192" s="814"/>
    </row>
    <row r="193" spans="1:41" ht="12.75" customHeight="1" x14ac:dyDescent="0.2">
      <c r="A193" s="748" t="s">
        <v>451</v>
      </c>
      <c r="B193" s="816">
        <f t="shared" ref="B193:B203" si="30">SUM(C193:D193)</f>
        <v>53</v>
      </c>
      <c r="C193" s="764">
        <f>SUM(C194:C196)</f>
        <v>35</v>
      </c>
      <c r="D193" s="764">
        <f>SUM(D194:D196)</f>
        <v>18</v>
      </c>
      <c r="E193" s="816">
        <f t="shared" ref="E193:E203" si="31">SUM(F193:G193)</f>
        <v>267</v>
      </c>
      <c r="F193" s="764">
        <f>SUM(F194:F196)</f>
        <v>218</v>
      </c>
      <c r="G193" s="764">
        <f>SUM(G194:G196)</f>
        <v>49</v>
      </c>
      <c r="H193" s="816">
        <f t="shared" ref="H193:H203" si="32">SUM(I193:J193)</f>
        <v>26</v>
      </c>
      <c r="I193" s="764">
        <f>SUM(I194:I196)</f>
        <v>21</v>
      </c>
      <c r="J193" s="764">
        <f>SUM(J194:J196)</f>
        <v>5</v>
      </c>
      <c r="K193" s="814"/>
      <c r="L193" s="814"/>
      <c r="M193" s="814"/>
      <c r="N193" s="814"/>
      <c r="O193" s="814"/>
      <c r="P193" s="814"/>
      <c r="Q193" s="814"/>
      <c r="R193" s="814"/>
      <c r="S193" s="814"/>
      <c r="T193" s="814"/>
      <c r="U193" s="814"/>
      <c r="V193" s="814"/>
      <c r="W193" s="814"/>
      <c r="X193" s="814"/>
      <c r="Y193" s="814"/>
      <c r="Z193" s="814"/>
      <c r="AA193" s="814"/>
      <c r="AB193" s="814"/>
      <c r="AC193" s="814"/>
      <c r="AD193" s="814"/>
      <c r="AE193" s="814"/>
      <c r="AF193" s="814"/>
      <c r="AG193" s="814"/>
      <c r="AH193" s="814"/>
      <c r="AI193" s="814"/>
      <c r="AJ193" s="814"/>
      <c r="AK193" s="814"/>
      <c r="AL193" s="814"/>
      <c r="AM193" s="814"/>
      <c r="AN193" s="814"/>
      <c r="AO193" s="814"/>
    </row>
    <row r="194" spans="1:41" ht="12.75" customHeight="1" x14ac:dyDescent="0.2">
      <c r="A194" s="837" t="s">
        <v>1177</v>
      </c>
      <c r="B194" s="816">
        <f t="shared" si="30"/>
        <v>8</v>
      </c>
      <c r="C194" s="840">
        <v>8</v>
      </c>
      <c r="D194" s="840">
        <v>0</v>
      </c>
      <c r="E194" s="816">
        <f t="shared" si="31"/>
        <v>51</v>
      </c>
      <c r="F194" s="840">
        <v>43</v>
      </c>
      <c r="G194" s="840">
        <v>8</v>
      </c>
      <c r="H194" s="816">
        <f t="shared" si="32"/>
        <v>9</v>
      </c>
      <c r="I194" s="840">
        <v>6</v>
      </c>
      <c r="J194" s="840">
        <v>3</v>
      </c>
      <c r="K194" s="814"/>
      <c r="L194" s="814"/>
      <c r="M194" s="814"/>
      <c r="N194" s="814"/>
      <c r="O194" s="814"/>
      <c r="P194" s="814"/>
      <c r="Q194" s="814"/>
      <c r="R194" s="814"/>
      <c r="S194" s="814"/>
      <c r="T194" s="814"/>
      <c r="U194" s="814"/>
      <c r="V194" s="814"/>
      <c r="W194" s="814"/>
      <c r="X194" s="814"/>
      <c r="Y194" s="814"/>
      <c r="Z194" s="814"/>
      <c r="AA194" s="814"/>
      <c r="AB194" s="814"/>
      <c r="AC194" s="814"/>
      <c r="AD194" s="814"/>
      <c r="AE194" s="814"/>
      <c r="AF194" s="814"/>
      <c r="AG194" s="814"/>
      <c r="AH194" s="814"/>
      <c r="AI194" s="814"/>
      <c r="AJ194" s="814"/>
      <c r="AK194" s="814"/>
      <c r="AL194" s="814"/>
      <c r="AM194" s="814"/>
      <c r="AN194" s="814"/>
      <c r="AO194" s="814"/>
    </row>
    <row r="195" spans="1:41" ht="12.75" customHeight="1" x14ac:dyDescent="0.2">
      <c r="A195" s="837" t="s">
        <v>1178</v>
      </c>
      <c r="B195" s="816">
        <f t="shared" si="30"/>
        <v>40</v>
      </c>
      <c r="C195" s="840">
        <v>26</v>
      </c>
      <c r="D195" s="840">
        <v>14</v>
      </c>
      <c r="E195" s="816">
        <f t="shared" si="31"/>
        <v>197</v>
      </c>
      <c r="F195" s="840">
        <v>163</v>
      </c>
      <c r="G195" s="840">
        <v>34</v>
      </c>
      <c r="H195" s="816">
        <f t="shared" si="32"/>
        <v>17</v>
      </c>
      <c r="I195" s="840">
        <v>15</v>
      </c>
      <c r="J195" s="840">
        <v>2</v>
      </c>
      <c r="K195" s="814"/>
      <c r="L195" s="814"/>
      <c r="M195" s="814"/>
      <c r="N195" s="814"/>
      <c r="O195" s="814"/>
      <c r="P195" s="814"/>
      <c r="Q195" s="814"/>
      <c r="R195" s="814"/>
      <c r="S195" s="814"/>
      <c r="T195" s="814"/>
      <c r="U195" s="814"/>
      <c r="V195" s="814"/>
      <c r="W195" s="814"/>
      <c r="X195" s="814"/>
      <c r="Y195" s="814"/>
      <c r="Z195" s="814"/>
      <c r="AA195" s="814"/>
      <c r="AB195" s="814"/>
      <c r="AC195" s="814"/>
      <c r="AD195" s="814"/>
      <c r="AE195" s="814"/>
      <c r="AF195" s="814"/>
      <c r="AG195" s="814"/>
      <c r="AH195" s="814"/>
      <c r="AI195" s="814"/>
      <c r="AJ195" s="814"/>
      <c r="AK195" s="814"/>
      <c r="AL195" s="814"/>
      <c r="AM195" s="814"/>
      <c r="AN195" s="814"/>
      <c r="AO195" s="814"/>
    </row>
    <row r="196" spans="1:41" ht="12.75" customHeight="1" x14ac:dyDescent="0.2">
      <c r="A196" s="837" t="s">
        <v>1199</v>
      </c>
      <c r="B196" s="816">
        <f t="shared" si="30"/>
        <v>5</v>
      </c>
      <c r="C196" s="840">
        <v>1</v>
      </c>
      <c r="D196" s="840">
        <v>4</v>
      </c>
      <c r="E196" s="816">
        <f t="shared" si="31"/>
        <v>19</v>
      </c>
      <c r="F196" s="840">
        <v>12</v>
      </c>
      <c r="G196" s="840">
        <v>7</v>
      </c>
      <c r="H196" s="816">
        <f t="shared" si="32"/>
        <v>0</v>
      </c>
      <c r="I196" s="840">
        <v>0</v>
      </c>
      <c r="J196" s="840">
        <v>0</v>
      </c>
      <c r="K196" s="814"/>
      <c r="L196" s="814"/>
      <c r="M196" s="814"/>
      <c r="N196" s="814"/>
      <c r="O196" s="814"/>
      <c r="P196" s="814"/>
      <c r="Q196" s="814"/>
      <c r="R196" s="814"/>
      <c r="S196" s="814"/>
      <c r="T196" s="814"/>
      <c r="U196" s="814"/>
      <c r="V196" s="814"/>
      <c r="W196" s="814"/>
      <c r="X196" s="814"/>
      <c r="Y196" s="814"/>
      <c r="Z196" s="814"/>
      <c r="AA196" s="814"/>
      <c r="AB196" s="814"/>
      <c r="AC196" s="814"/>
      <c r="AD196" s="814"/>
      <c r="AE196" s="814"/>
      <c r="AF196" s="814"/>
      <c r="AG196" s="814"/>
      <c r="AH196" s="814"/>
      <c r="AI196" s="814"/>
      <c r="AJ196" s="814"/>
      <c r="AK196" s="814"/>
      <c r="AL196" s="814"/>
      <c r="AM196" s="814"/>
      <c r="AN196" s="814"/>
      <c r="AO196" s="814"/>
    </row>
    <row r="197" spans="1:41" ht="12.75" customHeight="1" x14ac:dyDescent="0.2">
      <c r="A197" s="748" t="s">
        <v>75</v>
      </c>
      <c r="B197" s="816">
        <f t="shared" si="30"/>
        <v>10</v>
      </c>
      <c r="C197" s="764">
        <f>C198</f>
        <v>8</v>
      </c>
      <c r="D197" s="764">
        <f>D198</f>
        <v>2</v>
      </c>
      <c r="E197" s="816">
        <f t="shared" si="31"/>
        <v>22</v>
      </c>
      <c r="F197" s="764">
        <f>F198</f>
        <v>17</v>
      </c>
      <c r="G197" s="764">
        <f>G198</f>
        <v>5</v>
      </c>
      <c r="H197" s="816">
        <f t="shared" si="32"/>
        <v>0</v>
      </c>
      <c r="I197" s="764">
        <f>I198</f>
        <v>0</v>
      </c>
      <c r="J197" s="764">
        <f>J198</f>
        <v>0</v>
      </c>
      <c r="K197" s="814"/>
      <c r="L197" s="814"/>
      <c r="M197" s="814"/>
      <c r="N197" s="814"/>
      <c r="O197" s="814"/>
      <c r="P197" s="814"/>
      <c r="Q197" s="814"/>
      <c r="R197" s="814"/>
      <c r="S197" s="814"/>
      <c r="T197" s="814"/>
      <c r="U197" s="814"/>
      <c r="V197" s="814"/>
      <c r="W197" s="814"/>
      <c r="X197" s="814"/>
      <c r="Y197" s="814"/>
      <c r="Z197" s="814"/>
      <c r="AA197" s="814"/>
      <c r="AB197" s="814"/>
      <c r="AC197" s="814"/>
      <c r="AD197" s="814"/>
      <c r="AE197" s="814"/>
      <c r="AF197" s="814"/>
      <c r="AG197" s="814"/>
      <c r="AH197" s="814"/>
      <c r="AI197" s="814"/>
      <c r="AJ197" s="814"/>
      <c r="AK197" s="814"/>
      <c r="AL197" s="814"/>
      <c r="AM197" s="814"/>
      <c r="AN197" s="814"/>
      <c r="AO197" s="814"/>
    </row>
    <row r="198" spans="1:41" ht="12.75" customHeight="1" x14ac:dyDescent="0.2">
      <c r="A198" s="837" t="s">
        <v>1178</v>
      </c>
      <c r="B198" s="816">
        <f t="shared" si="30"/>
        <v>10</v>
      </c>
      <c r="C198" s="840">
        <v>8</v>
      </c>
      <c r="D198" s="840">
        <v>2</v>
      </c>
      <c r="E198" s="816">
        <f t="shared" si="31"/>
        <v>22</v>
      </c>
      <c r="F198" s="840">
        <v>17</v>
      </c>
      <c r="G198" s="840">
        <v>5</v>
      </c>
      <c r="H198" s="816">
        <f t="shared" si="32"/>
        <v>0</v>
      </c>
      <c r="I198" s="840">
        <v>0</v>
      </c>
      <c r="J198" s="840">
        <v>0</v>
      </c>
      <c r="K198" s="814"/>
      <c r="L198" s="814"/>
      <c r="M198" s="814"/>
      <c r="N198" s="814"/>
      <c r="O198" s="814"/>
      <c r="P198" s="814"/>
      <c r="Q198" s="814"/>
      <c r="R198" s="814"/>
      <c r="S198" s="814"/>
      <c r="T198" s="814"/>
      <c r="U198" s="814"/>
      <c r="V198" s="814"/>
      <c r="W198" s="814"/>
      <c r="X198" s="814"/>
      <c r="Y198" s="814"/>
      <c r="Z198" s="814"/>
      <c r="AA198" s="814"/>
      <c r="AB198" s="814"/>
      <c r="AC198" s="814"/>
      <c r="AD198" s="814"/>
      <c r="AE198" s="814"/>
      <c r="AF198" s="814"/>
      <c r="AG198" s="814"/>
      <c r="AH198" s="814"/>
      <c r="AI198" s="814"/>
      <c r="AJ198" s="814"/>
      <c r="AK198" s="814"/>
      <c r="AL198" s="814"/>
      <c r="AM198" s="814"/>
      <c r="AN198" s="814"/>
      <c r="AO198" s="814"/>
    </row>
    <row r="199" spans="1:41" ht="12.75" customHeight="1" x14ac:dyDescent="0.2">
      <c r="A199" s="748" t="s">
        <v>80</v>
      </c>
      <c r="B199" s="816">
        <f t="shared" si="30"/>
        <v>9</v>
      </c>
      <c r="C199" s="764">
        <f>C200</f>
        <v>7</v>
      </c>
      <c r="D199" s="764">
        <f>D200</f>
        <v>2</v>
      </c>
      <c r="E199" s="816">
        <f t="shared" si="31"/>
        <v>20</v>
      </c>
      <c r="F199" s="764">
        <f>F200</f>
        <v>16</v>
      </c>
      <c r="G199" s="764">
        <f>G200</f>
        <v>4</v>
      </c>
      <c r="H199" s="816">
        <f t="shared" si="32"/>
        <v>0</v>
      </c>
      <c r="I199" s="764">
        <f>I200</f>
        <v>0</v>
      </c>
      <c r="J199" s="764">
        <f>J200</f>
        <v>0</v>
      </c>
      <c r="K199" s="814"/>
      <c r="L199" s="814"/>
      <c r="M199" s="814"/>
      <c r="N199" s="814"/>
      <c r="O199" s="814"/>
      <c r="P199" s="814"/>
      <c r="Q199" s="814"/>
      <c r="R199" s="814"/>
      <c r="S199" s="814"/>
      <c r="T199" s="814"/>
      <c r="U199" s="814"/>
      <c r="V199" s="814"/>
      <c r="W199" s="814"/>
      <c r="X199" s="814"/>
      <c r="Y199" s="814"/>
      <c r="Z199" s="814"/>
      <c r="AA199" s="814"/>
      <c r="AB199" s="814"/>
      <c r="AC199" s="814"/>
      <c r="AD199" s="814"/>
      <c r="AE199" s="814"/>
      <c r="AF199" s="814"/>
      <c r="AG199" s="814"/>
      <c r="AH199" s="814"/>
      <c r="AI199" s="814"/>
      <c r="AJ199" s="814"/>
      <c r="AK199" s="814"/>
      <c r="AL199" s="814"/>
      <c r="AM199" s="814"/>
      <c r="AN199" s="814"/>
      <c r="AO199" s="814"/>
    </row>
    <row r="200" spans="1:41" ht="12.75" customHeight="1" x14ac:dyDescent="0.2">
      <c r="A200" s="837" t="s">
        <v>1178</v>
      </c>
      <c r="B200" s="816">
        <f t="shared" si="30"/>
        <v>9</v>
      </c>
      <c r="C200" s="840">
        <v>7</v>
      </c>
      <c r="D200" s="840">
        <v>2</v>
      </c>
      <c r="E200" s="816">
        <f t="shared" si="31"/>
        <v>20</v>
      </c>
      <c r="F200" s="840">
        <v>16</v>
      </c>
      <c r="G200" s="840">
        <v>4</v>
      </c>
      <c r="H200" s="816">
        <f t="shared" si="32"/>
        <v>0</v>
      </c>
      <c r="I200" s="840">
        <v>0</v>
      </c>
      <c r="J200" s="840">
        <v>0</v>
      </c>
      <c r="K200" s="814"/>
      <c r="L200" s="814"/>
      <c r="M200" s="814"/>
      <c r="N200" s="814"/>
      <c r="O200" s="814"/>
      <c r="P200" s="814"/>
      <c r="Q200" s="814"/>
      <c r="R200" s="814"/>
      <c r="S200" s="814"/>
      <c r="T200" s="814"/>
      <c r="U200" s="814"/>
      <c r="V200" s="814"/>
      <c r="W200" s="814"/>
      <c r="X200" s="814"/>
      <c r="Y200" s="814"/>
      <c r="Z200" s="814"/>
      <c r="AA200" s="814"/>
      <c r="AB200" s="814"/>
      <c r="AC200" s="814"/>
      <c r="AD200" s="814"/>
      <c r="AE200" s="814"/>
      <c r="AF200" s="814"/>
      <c r="AG200" s="814"/>
      <c r="AH200" s="814"/>
      <c r="AI200" s="814"/>
      <c r="AJ200" s="814"/>
      <c r="AK200" s="814"/>
      <c r="AL200" s="814"/>
      <c r="AM200" s="814"/>
      <c r="AN200" s="814"/>
      <c r="AO200" s="814"/>
    </row>
    <row r="201" spans="1:41" ht="12.75" customHeight="1" x14ac:dyDescent="0.2">
      <c r="A201" s="839"/>
      <c r="B201" s="823"/>
      <c r="C201" s="844"/>
      <c r="D201" s="844"/>
      <c r="E201" s="823"/>
      <c r="F201" s="844"/>
      <c r="G201" s="844"/>
      <c r="H201" s="823"/>
      <c r="I201" s="844"/>
      <c r="J201" s="844"/>
      <c r="K201" s="814"/>
      <c r="L201" s="814"/>
      <c r="M201" s="814"/>
      <c r="N201" s="814"/>
      <c r="O201" s="814"/>
      <c r="P201" s="814"/>
      <c r="Q201" s="814"/>
      <c r="R201" s="814"/>
      <c r="S201" s="814"/>
      <c r="T201" s="814"/>
      <c r="U201" s="814"/>
      <c r="V201" s="814"/>
      <c r="W201" s="814"/>
      <c r="X201" s="814"/>
      <c r="Y201" s="814"/>
      <c r="Z201" s="814"/>
      <c r="AA201" s="814"/>
      <c r="AB201" s="814"/>
      <c r="AC201" s="814"/>
      <c r="AD201" s="814"/>
      <c r="AE201" s="814"/>
      <c r="AF201" s="814"/>
      <c r="AG201" s="814"/>
      <c r="AH201" s="814"/>
      <c r="AI201" s="814"/>
      <c r="AJ201" s="814"/>
      <c r="AK201" s="814"/>
      <c r="AL201" s="814"/>
      <c r="AM201" s="814"/>
      <c r="AN201" s="814"/>
      <c r="AO201" s="814"/>
    </row>
    <row r="202" spans="1:41" ht="12.75" customHeight="1" x14ac:dyDescent="0.2">
      <c r="A202" s="845" t="s">
        <v>1200</v>
      </c>
      <c r="B202" s="816">
        <f t="shared" si="30"/>
        <v>15</v>
      </c>
      <c r="C202" s="817">
        <f>C203</f>
        <v>11</v>
      </c>
      <c r="D202" s="817">
        <f>D203</f>
        <v>4</v>
      </c>
      <c r="E202" s="816">
        <f t="shared" si="31"/>
        <v>72</v>
      </c>
      <c r="F202" s="817">
        <f>F203</f>
        <v>60</v>
      </c>
      <c r="G202" s="817">
        <f>G203</f>
        <v>12</v>
      </c>
      <c r="H202" s="816">
        <f t="shared" si="32"/>
        <v>3</v>
      </c>
      <c r="I202" s="817">
        <f>I203</f>
        <v>2</v>
      </c>
      <c r="J202" s="817">
        <f>J203</f>
        <v>1</v>
      </c>
      <c r="K202" s="814"/>
      <c r="L202" s="814"/>
      <c r="M202" s="814"/>
      <c r="N202" s="814"/>
      <c r="O202" s="814"/>
      <c r="P202" s="814"/>
      <c r="Q202" s="814"/>
      <c r="R202" s="814"/>
      <c r="S202" s="814"/>
      <c r="T202" s="814"/>
      <c r="U202" s="814"/>
      <c r="V202" s="814"/>
      <c r="W202" s="814"/>
      <c r="X202" s="814"/>
      <c r="Y202" s="814"/>
      <c r="Z202" s="814"/>
      <c r="AA202" s="814"/>
      <c r="AB202" s="814"/>
      <c r="AC202" s="814"/>
      <c r="AD202" s="814"/>
      <c r="AE202" s="814"/>
      <c r="AF202" s="814"/>
      <c r="AG202" s="814"/>
      <c r="AH202" s="814"/>
      <c r="AI202" s="814"/>
      <c r="AJ202" s="814"/>
      <c r="AK202" s="814"/>
      <c r="AL202" s="814"/>
      <c r="AM202" s="814"/>
      <c r="AN202" s="814"/>
      <c r="AO202" s="814"/>
    </row>
    <row r="203" spans="1:41" ht="12.75" customHeight="1" x14ac:dyDescent="0.2">
      <c r="A203" s="837" t="s">
        <v>1201</v>
      </c>
      <c r="B203" s="816">
        <f t="shared" si="30"/>
        <v>15</v>
      </c>
      <c r="C203" s="840">
        <v>11</v>
      </c>
      <c r="D203" s="840">
        <v>4</v>
      </c>
      <c r="E203" s="816">
        <f t="shared" si="31"/>
        <v>72</v>
      </c>
      <c r="F203" s="840">
        <v>60</v>
      </c>
      <c r="G203" s="840">
        <v>12</v>
      </c>
      <c r="H203" s="816">
        <f t="shared" si="32"/>
        <v>3</v>
      </c>
      <c r="I203" s="840">
        <v>2</v>
      </c>
      <c r="J203" s="840">
        <v>1</v>
      </c>
      <c r="K203" s="814"/>
      <c r="L203" s="814"/>
      <c r="M203" s="814"/>
      <c r="N203" s="814"/>
      <c r="O203" s="814"/>
      <c r="P203" s="814"/>
      <c r="Q203" s="814"/>
      <c r="R203" s="814"/>
      <c r="S203" s="814"/>
      <c r="T203" s="814"/>
      <c r="U203" s="814"/>
      <c r="V203" s="814"/>
      <c r="W203" s="814"/>
      <c r="X203" s="814"/>
      <c r="Y203" s="814"/>
      <c r="Z203" s="814"/>
      <c r="AA203" s="814"/>
      <c r="AB203" s="814"/>
      <c r="AC203" s="814"/>
      <c r="AD203" s="814"/>
      <c r="AE203" s="814"/>
      <c r="AF203" s="814"/>
      <c r="AG203" s="814"/>
      <c r="AH203" s="814"/>
      <c r="AI203" s="814"/>
      <c r="AJ203" s="814"/>
      <c r="AK203" s="814"/>
      <c r="AL203" s="814"/>
      <c r="AM203" s="814"/>
      <c r="AN203" s="814"/>
      <c r="AO203" s="814"/>
    </row>
    <row r="204" spans="1:41" ht="12.75" customHeight="1" x14ac:dyDescent="0.2">
      <c r="A204" s="839"/>
      <c r="B204" s="823"/>
      <c r="C204" s="841"/>
      <c r="D204" s="841"/>
      <c r="E204" s="823"/>
      <c r="F204" s="841"/>
      <c r="G204" s="841"/>
      <c r="H204" s="823"/>
      <c r="I204" s="841"/>
      <c r="J204" s="841"/>
      <c r="K204" s="814"/>
      <c r="L204" s="814"/>
      <c r="M204" s="814"/>
      <c r="N204" s="814"/>
      <c r="O204" s="814"/>
      <c r="P204" s="814"/>
      <c r="Q204" s="814"/>
      <c r="R204" s="814"/>
      <c r="S204" s="814"/>
      <c r="T204" s="814"/>
      <c r="U204" s="814"/>
      <c r="V204" s="814"/>
      <c r="W204" s="814"/>
      <c r="X204" s="814"/>
      <c r="Y204" s="814"/>
      <c r="Z204" s="814"/>
      <c r="AA204" s="814"/>
      <c r="AB204" s="814"/>
      <c r="AC204" s="814"/>
      <c r="AD204" s="814"/>
      <c r="AE204" s="814"/>
      <c r="AF204" s="814"/>
      <c r="AG204" s="814"/>
      <c r="AH204" s="814"/>
      <c r="AI204" s="814"/>
      <c r="AJ204" s="814"/>
      <c r="AK204" s="814"/>
      <c r="AL204" s="814"/>
      <c r="AM204" s="814"/>
      <c r="AN204" s="814"/>
      <c r="AO204" s="814"/>
    </row>
    <row r="205" spans="1:41" ht="12.75" customHeight="1" x14ac:dyDescent="0.2">
      <c r="A205" s="845" t="s">
        <v>1202</v>
      </c>
      <c r="B205" s="816">
        <f>SUM(C205:D205)</f>
        <v>83</v>
      </c>
      <c r="C205" s="817">
        <f>SUM(C206:C207)</f>
        <v>62</v>
      </c>
      <c r="D205" s="817">
        <f>SUM(D206:D207)</f>
        <v>21</v>
      </c>
      <c r="E205" s="816">
        <f>SUM(F205:G205)</f>
        <v>377</v>
      </c>
      <c r="F205" s="817">
        <f>SUM(F206:F207)</f>
        <v>284</v>
      </c>
      <c r="G205" s="817">
        <f>SUM(G206:G207)</f>
        <v>93</v>
      </c>
      <c r="H205" s="816">
        <f>SUM(I205:J205)</f>
        <v>54</v>
      </c>
      <c r="I205" s="817">
        <f>SUM(I206:I207)</f>
        <v>38</v>
      </c>
      <c r="J205" s="817">
        <f>SUM(J206:J207)</f>
        <v>16</v>
      </c>
      <c r="K205" s="814"/>
      <c r="L205" s="814"/>
      <c r="M205" s="814"/>
      <c r="N205" s="814"/>
      <c r="O205" s="814"/>
      <c r="P205" s="814"/>
      <c r="Q205" s="814"/>
      <c r="R205" s="814"/>
      <c r="S205" s="814"/>
      <c r="T205" s="814"/>
      <c r="U205" s="814"/>
      <c r="V205" s="814"/>
      <c r="W205" s="814"/>
      <c r="X205" s="814"/>
      <c r="Y205" s="814"/>
      <c r="Z205" s="814"/>
      <c r="AA205" s="814"/>
      <c r="AB205" s="814"/>
      <c r="AC205" s="814"/>
      <c r="AD205" s="814"/>
      <c r="AE205" s="814"/>
      <c r="AF205" s="814"/>
      <c r="AG205" s="814"/>
      <c r="AH205" s="814"/>
      <c r="AI205" s="814"/>
      <c r="AJ205" s="814"/>
      <c r="AK205" s="814"/>
      <c r="AL205" s="814"/>
      <c r="AM205" s="814"/>
      <c r="AN205" s="814"/>
      <c r="AO205" s="814"/>
    </row>
    <row r="206" spans="1:41" ht="12.75" customHeight="1" x14ac:dyDescent="0.2">
      <c r="A206" s="837" t="s">
        <v>963</v>
      </c>
      <c r="B206" s="816">
        <f>SUM(C206:D206)</f>
        <v>44</v>
      </c>
      <c r="C206" s="840">
        <v>31</v>
      </c>
      <c r="D206" s="840">
        <v>13</v>
      </c>
      <c r="E206" s="816">
        <f>SUM(F206:G206)</f>
        <v>248</v>
      </c>
      <c r="F206" s="840">
        <v>185</v>
      </c>
      <c r="G206" s="840">
        <v>63</v>
      </c>
      <c r="H206" s="816">
        <f>SUM(I206:J206)</f>
        <v>34</v>
      </c>
      <c r="I206" s="840">
        <v>24</v>
      </c>
      <c r="J206" s="840">
        <v>10</v>
      </c>
      <c r="K206" s="814"/>
      <c r="L206" s="814"/>
      <c r="M206" s="814"/>
      <c r="N206" s="814"/>
      <c r="O206" s="814"/>
      <c r="P206" s="814"/>
      <c r="Q206" s="814"/>
      <c r="R206" s="814"/>
      <c r="S206" s="814"/>
      <c r="T206" s="814"/>
      <c r="U206" s="814"/>
      <c r="V206" s="814"/>
      <c r="W206" s="814"/>
      <c r="X206" s="814"/>
      <c r="Y206" s="814"/>
      <c r="Z206" s="814"/>
      <c r="AA206" s="814"/>
      <c r="AB206" s="814"/>
      <c r="AC206" s="814"/>
      <c r="AD206" s="814"/>
      <c r="AE206" s="814"/>
      <c r="AF206" s="814"/>
      <c r="AG206" s="814"/>
      <c r="AH206" s="814"/>
      <c r="AI206" s="814"/>
      <c r="AJ206" s="814"/>
      <c r="AK206" s="814"/>
      <c r="AL206" s="814"/>
      <c r="AM206" s="814"/>
      <c r="AN206" s="814"/>
      <c r="AO206" s="814"/>
    </row>
    <row r="207" spans="1:41" ht="12.75" customHeight="1" x14ac:dyDescent="0.2">
      <c r="A207" s="837" t="s">
        <v>1203</v>
      </c>
      <c r="B207" s="816">
        <f>SUM(C207:D207)</f>
        <v>39</v>
      </c>
      <c r="C207" s="827">
        <v>31</v>
      </c>
      <c r="D207" s="827">
        <v>8</v>
      </c>
      <c r="E207" s="816">
        <f>SUM(F207:G207)</f>
        <v>129</v>
      </c>
      <c r="F207" s="827">
        <v>99</v>
      </c>
      <c r="G207" s="827">
        <v>30</v>
      </c>
      <c r="H207" s="816">
        <f>SUM(I207:J207)</f>
        <v>20</v>
      </c>
      <c r="I207" s="827">
        <v>14</v>
      </c>
      <c r="J207" s="827">
        <v>6</v>
      </c>
      <c r="K207" s="814"/>
      <c r="L207" s="814"/>
      <c r="M207" s="814"/>
      <c r="N207" s="814"/>
      <c r="O207" s="814"/>
      <c r="P207" s="814"/>
      <c r="Q207" s="814"/>
      <c r="R207" s="814"/>
      <c r="S207" s="814"/>
      <c r="T207" s="814"/>
      <c r="U207" s="814"/>
      <c r="V207" s="814"/>
      <c r="W207" s="814"/>
      <c r="X207" s="814"/>
      <c r="Y207" s="814"/>
      <c r="Z207" s="814"/>
      <c r="AA207" s="814"/>
      <c r="AB207" s="814"/>
      <c r="AC207" s="814"/>
      <c r="AD207" s="814"/>
      <c r="AE207" s="814"/>
      <c r="AF207" s="814"/>
      <c r="AG207" s="814"/>
      <c r="AH207" s="814"/>
      <c r="AI207" s="814"/>
      <c r="AJ207" s="814"/>
      <c r="AK207" s="814"/>
      <c r="AL207" s="814"/>
      <c r="AM207" s="814"/>
      <c r="AN207" s="814"/>
      <c r="AO207" s="814"/>
    </row>
    <row r="208" spans="1:41" ht="12.75" customHeight="1" x14ac:dyDescent="0.2">
      <c r="A208" s="839"/>
      <c r="B208" s="823"/>
      <c r="C208" s="716"/>
      <c r="D208" s="716"/>
      <c r="E208" s="823"/>
      <c r="F208" s="716"/>
      <c r="G208" s="716"/>
      <c r="H208" s="823"/>
      <c r="I208" s="716"/>
      <c r="J208" s="716"/>
      <c r="K208" s="814"/>
      <c r="L208" s="814"/>
      <c r="M208" s="814"/>
      <c r="N208" s="814"/>
      <c r="O208" s="814"/>
      <c r="P208" s="814"/>
      <c r="Q208" s="814"/>
      <c r="R208" s="814"/>
      <c r="S208" s="814"/>
      <c r="T208" s="814"/>
      <c r="U208" s="814"/>
      <c r="V208" s="814"/>
      <c r="W208" s="814"/>
      <c r="X208" s="814"/>
      <c r="Y208" s="814"/>
      <c r="Z208" s="814"/>
      <c r="AA208" s="814"/>
      <c r="AB208" s="814"/>
      <c r="AC208" s="814"/>
      <c r="AD208" s="814"/>
      <c r="AE208" s="814"/>
      <c r="AF208" s="814"/>
      <c r="AG208" s="814"/>
      <c r="AH208" s="814"/>
      <c r="AI208" s="814"/>
      <c r="AJ208" s="814"/>
      <c r="AK208" s="814"/>
      <c r="AL208" s="814"/>
      <c r="AM208" s="814"/>
      <c r="AN208" s="814"/>
      <c r="AO208" s="814"/>
    </row>
    <row r="209" spans="1:41" s="847" customFormat="1" ht="21.75" customHeight="1" x14ac:dyDescent="0.25">
      <c r="A209" s="815" t="s">
        <v>1204</v>
      </c>
      <c r="B209" s="816">
        <f>C209+D209</f>
        <v>71</v>
      </c>
      <c r="C209" s="816">
        <f>C211+C213+C215</f>
        <v>22</v>
      </c>
      <c r="D209" s="816">
        <f>D211+D213+D215</f>
        <v>49</v>
      </c>
      <c r="E209" s="816">
        <f>F209+G209</f>
        <v>481</v>
      </c>
      <c r="F209" s="816">
        <f>F211+F213+F215</f>
        <v>186</v>
      </c>
      <c r="G209" s="816">
        <f>G211+G213+G215</f>
        <v>295</v>
      </c>
      <c r="H209" s="816">
        <f>I209+J209</f>
        <v>52</v>
      </c>
      <c r="I209" s="816">
        <f>I211+I213+I215</f>
        <v>16</v>
      </c>
      <c r="J209" s="816">
        <f>J211+J213+J215</f>
        <v>36</v>
      </c>
      <c r="K209" s="828"/>
      <c r="L209" s="828"/>
      <c r="M209" s="828"/>
      <c r="N209" s="828"/>
      <c r="O209" s="828"/>
      <c r="P209" s="828"/>
      <c r="Q209" s="828"/>
      <c r="R209" s="828"/>
      <c r="S209" s="828"/>
      <c r="T209" s="828"/>
      <c r="U209" s="828"/>
      <c r="V209" s="828"/>
      <c r="W209" s="828"/>
      <c r="X209" s="828"/>
      <c r="Y209" s="828"/>
      <c r="Z209" s="828"/>
      <c r="AA209" s="828"/>
      <c r="AB209" s="828"/>
      <c r="AC209" s="828"/>
      <c r="AD209" s="828"/>
      <c r="AE209" s="828"/>
      <c r="AF209" s="828"/>
      <c r="AG209" s="828"/>
      <c r="AH209" s="828"/>
      <c r="AI209" s="828"/>
      <c r="AJ209" s="828"/>
      <c r="AK209" s="828"/>
      <c r="AL209" s="828"/>
      <c r="AM209" s="828"/>
      <c r="AN209" s="828"/>
      <c r="AO209" s="828"/>
    </row>
    <row r="210" spans="1:41" ht="12.75" customHeight="1" x14ac:dyDescent="0.2">
      <c r="A210" s="859"/>
      <c r="B210" s="823"/>
      <c r="C210" s="860"/>
      <c r="D210" s="860"/>
      <c r="E210" s="823"/>
      <c r="F210" s="860"/>
      <c r="G210" s="860"/>
      <c r="H210" s="823"/>
      <c r="I210" s="860"/>
      <c r="J210" s="860"/>
      <c r="K210" s="814"/>
      <c r="L210" s="814"/>
      <c r="M210" s="814"/>
      <c r="N210" s="814"/>
      <c r="O210" s="814"/>
      <c r="P210" s="814"/>
      <c r="Q210" s="814"/>
      <c r="R210" s="814"/>
      <c r="S210" s="814"/>
      <c r="T210" s="814"/>
      <c r="U210" s="814"/>
      <c r="V210" s="814"/>
      <c r="W210" s="814"/>
      <c r="X210" s="814"/>
      <c r="Y210" s="814"/>
      <c r="Z210" s="814"/>
      <c r="AA210" s="814"/>
      <c r="AB210" s="814"/>
      <c r="AC210" s="814"/>
      <c r="AD210" s="814"/>
      <c r="AE210" s="814"/>
      <c r="AF210" s="814"/>
      <c r="AG210" s="814"/>
      <c r="AH210" s="814"/>
      <c r="AI210" s="814"/>
      <c r="AJ210" s="814"/>
      <c r="AK210" s="814"/>
      <c r="AL210" s="814"/>
      <c r="AM210" s="814"/>
      <c r="AN210" s="814"/>
      <c r="AO210" s="814"/>
    </row>
    <row r="211" spans="1:41" ht="12.75" customHeight="1" x14ac:dyDescent="0.2">
      <c r="A211" s="845" t="s">
        <v>1205</v>
      </c>
      <c r="B211" s="816">
        <f>SUM(C211:D211)</f>
        <v>10</v>
      </c>
      <c r="C211" s="817">
        <f>C212</f>
        <v>1</v>
      </c>
      <c r="D211" s="817">
        <f>D212</f>
        <v>9</v>
      </c>
      <c r="E211" s="816">
        <f>SUM(F211:G211)</f>
        <v>36</v>
      </c>
      <c r="F211" s="817">
        <f>F212</f>
        <v>12</v>
      </c>
      <c r="G211" s="817">
        <f>G212</f>
        <v>24</v>
      </c>
      <c r="H211" s="816">
        <f>SUM(I211:J211)</f>
        <v>11</v>
      </c>
      <c r="I211" s="817">
        <f>I212</f>
        <v>3</v>
      </c>
      <c r="J211" s="817">
        <f>J212</f>
        <v>8</v>
      </c>
      <c r="K211" s="814"/>
      <c r="L211" s="814"/>
      <c r="M211" s="814"/>
      <c r="N211" s="814"/>
      <c r="O211" s="814"/>
      <c r="P211" s="814"/>
      <c r="Q211" s="814"/>
      <c r="R211" s="814"/>
      <c r="S211" s="814"/>
      <c r="T211" s="814"/>
      <c r="U211" s="814"/>
      <c r="V211" s="814"/>
      <c r="W211" s="814"/>
      <c r="X211" s="814"/>
      <c r="Y211" s="814"/>
      <c r="Z211" s="814"/>
      <c r="AA211" s="814"/>
      <c r="AB211" s="814"/>
      <c r="AC211" s="814"/>
      <c r="AD211" s="814"/>
      <c r="AE211" s="814"/>
      <c r="AF211" s="814"/>
      <c r="AG211" s="814"/>
      <c r="AH211" s="814"/>
      <c r="AI211" s="814"/>
      <c r="AJ211" s="814"/>
      <c r="AK211" s="814"/>
      <c r="AL211" s="814"/>
      <c r="AM211" s="814"/>
      <c r="AN211" s="814"/>
      <c r="AO211" s="814"/>
    </row>
    <row r="212" spans="1:41" ht="12.75" customHeight="1" x14ac:dyDescent="0.2">
      <c r="A212" s="725" t="s">
        <v>2206</v>
      </c>
      <c r="B212" s="816">
        <f>SUM(C212:D212)</f>
        <v>10</v>
      </c>
      <c r="C212" s="840">
        <v>1</v>
      </c>
      <c r="D212" s="840">
        <v>9</v>
      </c>
      <c r="E212" s="816">
        <f>SUM(F212:G212)</f>
        <v>36</v>
      </c>
      <c r="F212" s="840">
        <v>12</v>
      </c>
      <c r="G212" s="840">
        <v>24</v>
      </c>
      <c r="H212" s="816">
        <f>SUM(I212:J212)</f>
        <v>11</v>
      </c>
      <c r="I212" s="840">
        <v>3</v>
      </c>
      <c r="J212" s="840">
        <v>8</v>
      </c>
      <c r="K212" s="814"/>
      <c r="L212" s="814"/>
      <c r="M212" s="814"/>
      <c r="N212" s="814"/>
      <c r="O212" s="814"/>
      <c r="P212" s="814"/>
      <c r="Q212" s="814"/>
      <c r="R212" s="814"/>
      <c r="S212" s="814"/>
      <c r="T212" s="814"/>
      <c r="U212" s="814"/>
      <c r="V212" s="814"/>
      <c r="W212" s="814"/>
      <c r="X212" s="814"/>
      <c r="Y212" s="814"/>
      <c r="Z212" s="814"/>
      <c r="AA212" s="814"/>
      <c r="AB212" s="814"/>
      <c r="AC212" s="814"/>
      <c r="AD212" s="814"/>
      <c r="AE212" s="814"/>
      <c r="AF212" s="814"/>
      <c r="AG212" s="814"/>
      <c r="AH212" s="814"/>
      <c r="AI212" s="814"/>
      <c r="AJ212" s="814"/>
      <c r="AK212" s="814"/>
      <c r="AL212" s="814"/>
      <c r="AM212" s="814"/>
      <c r="AN212" s="814"/>
      <c r="AO212" s="814"/>
    </row>
    <row r="213" spans="1:41" ht="12.75" customHeight="1" x14ac:dyDescent="0.2">
      <c r="A213" s="845" t="s">
        <v>997</v>
      </c>
      <c r="B213" s="816">
        <f>SUM(C213:D213)</f>
        <v>36</v>
      </c>
      <c r="C213" s="817">
        <f>C214</f>
        <v>14</v>
      </c>
      <c r="D213" s="817">
        <f>D214</f>
        <v>22</v>
      </c>
      <c r="E213" s="816">
        <f>SUM(F213:G213)</f>
        <v>247</v>
      </c>
      <c r="F213" s="817">
        <f>F214</f>
        <v>100</v>
      </c>
      <c r="G213" s="817">
        <f>G214</f>
        <v>147</v>
      </c>
      <c r="H213" s="816">
        <f>SUM(I213:J213)</f>
        <v>19</v>
      </c>
      <c r="I213" s="817">
        <f>I214</f>
        <v>5</v>
      </c>
      <c r="J213" s="817">
        <f>J214</f>
        <v>14</v>
      </c>
      <c r="K213" s="814"/>
      <c r="L213" s="814"/>
      <c r="M213" s="814"/>
      <c r="N213" s="814"/>
      <c r="O213" s="814"/>
      <c r="P213" s="814"/>
      <c r="Q213" s="814"/>
      <c r="R213" s="814"/>
      <c r="S213" s="814"/>
      <c r="T213" s="814"/>
      <c r="U213" s="814"/>
      <c r="V213" s="814"/>
      <c r="W213" s="814"/>
      <c r="X213" s="814"/>
      <c r="Y213" s="814"/>
      <c r="Z213" s="814"/>
      <c r="AA213" s="814"/>
      <c r="AB213" s="814"/>
      <c r="AC213" s="814"/>
      <c r="AD213" s="814"/>
      <c r="AE213" s="814"/>
      <c r="AF213" s="814"/>
      <c r="AG213" s="814"/>
      <c r="AH213" s="814"/>
      <c r="AI213" s="814"/>
      <c r="AJ213" s="814"/>
      <c r="AK213" s="814"/>
      <c r="AL213" s="814"/>
      <c r="AM213" s="814"/>
      <c r="AN213" s="814"/>
      <c r="AO213" s="814"/>
    </row>
    <row r="214" spans="1:41" ht="12.75" customHeight="1" x14ac:dyDescent="0.2">
      <c r="A214" s="725" t="s">
        <v>2207</v>
      </c>
      <c r="B214" s="816">
        <f>SUM(C214:D214)</f>
        <v>36</v>
      </c>
      <c r="C214" s="840">
        <v>14</v>
      </c>
      <c r="D214" s="840">
        <v>22</v>
      </c>
      <c r="E214" s="816">
        <f>SUM(F214:G214)</f>
        <v>247</v>
      </c>
      <c r="F214" s="840">
        <v>100</v>
      </c>
      <c r="G214" s="840">
        <v>147</v>
      </c>
      <c r="H214" s="816">
        <f>SUM(I214:J214)</f>
        <v>19</v>
      </c>
      <c r="I214" s="861">
        <v>5</v>
      </c>
      <c r="J214" s="861">
        <v>14</v>
      </c>
      <c r="K214" s="814"/>
      <c r="L214" s="814"/>
      <c r="M214" s="814"/>
      <c r="N214" s="814"/>
      <c r="O214" s="814"/>
      <c r="P214" s="814"/>
      <c r="Q214" s="814"/>
      <c r="R214" s="814"/>
      <c r="S214" s="814"/>
      <c r="T214" s="814"/>
      <c r="U214" s="814"/>
      <c r="V214" s="814"/>
      <c r="W214" s="814"/>
      <c r="X214" s="814"/>
      <c r="Y214" s="814"/>
      <c r="Z214" s="814"/>
      <c r="AA214" s="814"/>
      <c r="AB214" s="814"/>
      <c r="AC214" s="814"/>
      <c r="AD214" s="814"/>
      <c r="AE214" s="814"/>
      <c r="AF214" s="814"/>
      <c r="AG214" s="814"/>
      <c r="AH214" s="814"/>
      <c r="AI214" s="814"/>
      <c r="AJ214" s="814"/>
      <c r="AK214" s="814"/>
      <c r="AL214" s="814"/>
      <c r="AM214" s="814"/>
      <c r="AN214" s="814"/>
      <c r="AO214" s="814"/>
    </row>
    <row r="215" spans="1:41" ht="12.75" customHeight="1" x14ac:dyDescent="0.2">
      <c r="A215" s="845" t="s">
        <v>976</v>
      </c>
      <c r="B215" s="816">
        <f>SUM(C215:D215)</f>
        <v>25</v>
      </c>
      <c r="C215" s="817">
        <f>C217+C218</f>
        <v>7</v>
      </c>
      <c r="D215" s="817">
        <f>D217+D218</f>
        <v>18</v>
      </c>
      <c r="E215" s="816">
        <f>SUM(F215:G215)</f>
        <v>198</v>
      </c>
      <c r="F215" s="817">
        <f>F217+F218</f>
        <v>74</v>
      </c>
      <c r="G215" s="817">
        <f>G217+G218</f>
        <v>124</v>
      </c>
      <c r="H215" s="816">
        <f>SUM(I215:J215)</f>
        <v>22</v>
      </c>
      <c r="I215" s="817">
        <f>I217+I218</f>
        <v>8</v>
      </c>
      <c r="J215" s="817">
        <f>J217+J218</f>
        <v>14</v>
      </c>
      <c r="K215" s="814"/>
      <c r="L215" s="814"/>
      <c r="M215" s="814"/>
      <c r="N215" s="814"/>
      <c r="O215" s="814"/>
      <c r="P215" s="814"/>
      <c r="Q215" s="814"/>
      <c r="R215" s="814"/>
      <c r="S215" s="814"/>
      <c r="T215" s="814"/>
      <c r="U215" s="814"/>
      <c r="V215" s="814"/>
      <c r="W215" s="814"/>
      <c r="X215" s="814"/>
      <c r="Y215" s="814"/>
      <c r="Z215" s="814"/>
      <c r="AA215" s="814"/>
      <c r="AB215" s="814"/>
      <c r="AC215" s="814"/>
      <c r="AD215" s="814"/>
      <c r="AE215" s="814"/>
      <c r="AF215" s="814"/>
      <c r="AG215" s="814"/>
      <c r="AH215" s="814"/>
      <c r="AI215" s="814"/>
      <c r="AJ215" s="814"/>
      <c r="AK215" s="814"/>
      <c r="AL215" s="814"/>
      <c r="AM215" s="814"/>
      <c r="AN215" s="814"/>
      <c r="AO215" s="814"/>
    </row>
    <row r="216" spans="1:41" ht="12.75" customHeight="1" x14ac:dyDescent="0.2">
      <c r="A216" s="748" t="s">
        <v>80</v>
      </c>
      <c r="B216" s="816">
        <f>B217+B218</f>
        <v>25</v>
      </c>
      <c r="C216" s="764">
        <f t="shared" ref="C216:J216" si="33">C217+C218</f>
        <v>7</v>
      </c>
      <c r="D216" s="764">
        <f t="shared" si="33"/>
        <v>18</v>
      </c>
      <c r="E216" s="816">
        <f t="shared" si="33"/>
        <v>198</v>
      </c>
      <c r="F216" s="764">
        <f t="shared" si="33"/>
        <v>74</v>
      </c>
      <c r="G216" s="764">
        <f t="shared" si="33"/>
        <v>124</v>
      </c>
      <c r="H216" s="816">
        <f t="shared" si="33"/>
        <v>22</v>
      </c>
      <c r="I216" s="764">
        <f t="shared" si="33"/>
        <v>8</v>
      </c>
      <c r="J216" s="764">
        <f t="shared" si="33"/>
        <v>14</v>
      </c>
      <c r="K216" s="814"/>
      <c r="L216" s="814"/>
      <c r="M216" s="814"/>
      <c r="N216" s="814"/>
      <c r="O216" s="814"/>
      <c r="P216" s="814"/>
      <c r="Q216" s="814"/>
      <c r="R216" s="814"/>
      <c r="S216" s="814"/>
      <c r="T216" s="814"/>
      <c r="U216" s="814"/>
      <c r="V216" s="814"/>
      <c r="W216" s="814"/>
      <c r="X216" s="814"/>
      <c r="Y216" s="814"/>
      <c r="Z216" s="814"/>
      <c r="AA216" s="814"/>
      <c r="AB216" s="814"/>
      <c r="AC216" s="814"/>
      <c r="AD216" s="814"/>
      <c r="AE216" s="814"/>
      <c r="AF216" s="814"/>
      <c r="AG216" s="814"/>
      <c r="AH216" s="814"/>
      <c r="AI216" s="814"/>
      <c r="AJ216" s="814"/>
      <c r="AK216" s="814"/>
      <c r="AL216" s="814"/>
      <c r="AM216" s="814"/>
      <c r="AN216" s="814"/>
      <c r="AO216" s="814"/>
    </row>
    <row r="217" spans="1:41" ht="12.75" customHeight="1" x14ac:dyDescent="0.2">
      <c r="A217" s="725" t="s">
        <v>1130</v>
      </c>
      <c r="B217" s="816">
        <f>SUM(C217:D217)</f>
        <v>25</v>
      </c>
      <c r="C217" s="840">
        <v>7</v>
      </c>
      <c r="D217" s="840">
        <v>18</v>
      </c>
      <c r="E217" s="816">
        <f>SUM(F217:G217)</f>
        <v>177</v>
      </c>
      <c r="F217" s="840">
        <v>62</v>
      </c>
      <c r="G217" s="840">
        <v>115</v>
      </c>
      <c r="H217" s="816">
        <f>SUM(I217:J217)</f>
        <v>15</v>
      </c>
      <c r="I217" s="861">
        <v>5</v>
      </c>
      <c r="J217" s="861">
        <v>10</v>
      </c>
      <c r="K217" s="814"/>
      <c r="L217" s="814"/>
      <c r="M217" s="814"/>
      <c r="N217" s="814"/>
      <c r="O217" s="814"/>
      <c r="P217" s="814"/>
      <c r="Q217" s="814"/>
      <c r="R217" s="814"/>
      <c r="S217" s="814"/>
      <c r="T217" s="814"/>
      <c r="U217" s="814"/>
      <c r="V217" s="814"/>
      <c r="W217" s="814"/>
      <c r="X217" s="814"/>
      <c r="Y217" s="814"/>
      <c r="Z217" s="814"/>
      <c r="AA217" s="814"/>
      <c r="AB217" s="814"/>
      <c r="AC217" s="814"/>
      <c r="AD217" s="814"/>
      <c r="AE217" s="814"/>
      <c r="AF217" s="814"/>
      <c r="AG217" s="814"/>
      <c r="AH217" s="814"/>
      <c r="AI217" s="814"/>
      <c r="AJ217" s="814"/>
      <c r="AK217" s="814"/>
      <c r="AL217" s="814"/>
      <c r="AM217" s="814"/>
      <c r="AN217" s="814"/>
      <c r="AO217" s="814"/>
    </row>
    <row r="218" spans="1:41" ht="12.75" customHeight="1" x14ac:dyDescent="0.2">
      <c r="A218" s="725" t="s">
        <v>978</v>
      </c>
      <c r="B218" s="816">
        <f>SUM(C218:D218)</f>
        <v>0</v>
      </c>
      <c r="C218" s="840">
        <v>0</v>
      </c>
      <c r="D218" s="840">
        <v>0</v>
      </c>
      <c r="E218" s="816">
        <f>SUM(F218:G218)</f>
        <v>21</v>
      </c>
      <c r="F218" s="840">
        <v>12</v>
      </c>
      <c r="G218" s="840">
        <v>9</v>
      </c>
      <c r="H218" s="816">
        <f>SUM(I218:J218)</f>
        <v>7</v>
      </c>
      <c r="I218" s="861">
        <v>3</v>
      </c>
      <c r="J218" s="861">
        <v>4</v>
      </c>
      <c r="K218" s="814"/>
      <c r="L218" s="814"/>
      <c r="M218" s="814"/>
      <c r="N218" s="814"/>
      <c r="O218" s="814"/>
      <c r="P218" s="814"/>
      <c r="Q218" s="814"/>
      <c r="R218" s="814"/>
      <c r="S218" s="814"/>
      <c r="T218" s="814"/>
      <c r="U218" s="814"/>
      <c r="V218" s="814"/>
      <c r="W218" s="814"/>
      <c r="X218" s="814"/>
      <c r="Y218" s="814"/>
      <c r="Z218" s="814"/>
      <c r="AA218" s="814"/>
      <c r="AB218" s="814"/>
      <c r="AC218" s="814"/>
      <c r="AD218" s="814"/>
      <c r="AE218" s="814"/>
      <c r="AF218" s="814"/>
      <c r="AG218" s="814"/>
      <c r="AH218" s="814"/>
      <c r="AI218" s="814"/>
      <c r="AJ218" s="814"/>
      <c r="AK218" s="814"/>
      <c r="AL218" s="814"/>
      <c r="AM218" s="814"/>
      <c r="AN218" s="814"/>
      <c r="AO218" s="814"/>
    </row>
    <row r="219" spans="1:41" ht="12.75" customHeight="1" x14ac:dyDescent="0.2">
      <c r="A219" s="728"/>
      <c r="B219" s="823"/>
      <c r="C219" s="844"/>
      <c r="D219" s="844"/>
      <c r="E219" s="823"/>
      <c r="F219" s="844"/>
      <c r="G219" s="844"/>
      <c r="H219" s="823"/>
      <c r="I219" s="844"/>
      <c r="J219" s="844"/>
      <c r="K219" s="814"/>
      <c r="L219" s="814"/>
      <c r="M219" s="814"/>
      <c r="N219" s="814"/>
      <c r="O219" s="814"/>
      <c r="P219" s="814"/>
      <c r="Q219" s="814"/>
      <c r="R219" s="814"/>
      <c r="S219" s="814"/>
      <c r="T219" s="814"/>
      <c r="U219" s="814"/>
      <c r="V219" s="814"/>
      <c r="W219" s="814"/>
      <c r="X219" s="814"/>
      <c r="Y219" s="814"/>
      <c r="Z219" s="814"/>
      <c r="AA219" s="814"/>
      <c r="AB219" s="814"/>
      <c r="AC219" s="814"/>
      <c r="AD219" s="814"/>
      <c r="AE219" s="814"/>
      <c r="AF219" s="814"/>
      <c r="AG219" s="814"/>
      <c r="AH219" s="814"/>
      <c r="AI219" s="814"/>
      <c r="AJ219" s="814"/>
      <c r="AK219" s="814"/>
      <c r="AL219" s="814"/>
      <c r="AM219" s="814"/>
      <c r="AN219" s="814"/>
      <c r="AO219" s="814"/>
    </row>
    <row r="220" spans="1:41" ht="12.75" customHeight="1" x14ac:dyDescent="0.2">
      <c r="A220" s="862" t="s">
        <v>917</v>
      </c>
      <c r="K220" s="814"/>
      <c r="L220" s="814"/>
      <c r="M220" s="814"/>
      <c r="N220" s="814"/>
      <c r="O220" s="814"/>
      <c r="P220" s="814"/>
      <c r="Q220" s="814"/>
      <c r="R220" s="814"/>
      <c r="S220" s="814"/>
      <c r="T220" s="814"/>
      <c r="U220" s="814"/>
      <c r="V220" s="814"/>
      <c r="W220" s="814"/>
      <c r="X220" s="814"/>
      <c r="Y220" s="814"/>
      <c r="Z220" s="814"/>
      <c r="AA220" s="814"/>
      <c r="AB220" s="814"/>
      <c r="AC220" s="814"/>
      <c r="AD220" s="814"/>
      <c r="AE220" s="814"/>
      <c r="AF220" s="814"/>
      <c r="AG220" s="814"/>
      <c r="AH220" s="814"/>
      <c r="AI220" s="814"/>
      <c r="AJ220" s="814"/>
      <c r="AK220" s="814"/>
      <c r="AL220" s="814"/>
      <c r="AM220" s="814"/>
      <c r="AN220" s="814"/>
      <c r="AO220" s="814"/>
    </row>
    <row r="221" spans="1:41" ht="12.75" customHeight="1" x14ac:dyDescent="0.2">
      <c r="K221" s="814"/>
      <c r="L221" s="814"/>
      <c r="M221" s="814"/>
      <c r="N221" s="814"/>
      <c r="O221" s="814"/>
      <c r="P221" s="814"/>
      <c r="Q221" s="814"/>
      <c r="R221" s="814"/>
      <c r="S221" s="814"/>
      <c r="T221" s="814"/>
      <c r="U221" s="814"/>
      <c r="V221" s="814"/>
      <c r="W221" s="814"/>
      <c r="X221" s="814"/>
      <c r="Y221" s="814"/>
      <c r="Z221" s="814"/>
      <c r="AA221" s="814"/>
      <c r="AB221" s="814"/>
      <c r="AC221" s="814"/>
      <c r="AD221" s="814"/>
      <c r="AE221" s="814"/>
      <c r="AF221" s="814"/>
      <c r="AG221" s="814"/>
      <c r="AH221" s="814"/>
      <c r="AI221" s="814"/>
      <c r="AJ221" s="814"/>
      <c r="AK221" s="814"/>
      <c r="AL221" s="814"/>
      <c r="AM221" s="814"/>
      <c r="AN221" s="814"/>
      <c r="AO221" s="814"/>
    </row>
    <row r="222" spans="1:41" ht="12.75" customHeight="1" x14ac:dyDescent="0.2">
      <c r="K222" s="814"/>
      <c r="L222" s="814"/>
      <c r="M222" s="814"/>
      <c r="N222" s="814"/>
      <c r="O222" s="814"/>
      <c r="P222" s="814"/>
      <c r="Q222" s="814"/>
      <c r="R222" s="814"/>
      <c r="S222" s="814"/>
      <c r="T222" s="814"/>
      <c r="U222" s="814"/>
      <c r="V222" s="814"/>
      <c r="W222" s="814"/>
      <c r="X222" s="814"/>
      <c r="Y222" s="814"/>
      <c r="Z222" s="814"/>
      <c r="AA222" s="814"/>
      <c r="AB222" s="814"/>
      <c r="AC222" s="814"/>
      <c r="AD222" s="814"/>
      <c r="AE222" s="814"/>
      <c r="AF222" s="814"/>
      <c r="AG222" s="814"/>
      <c r="AH222" s="814"/>
      <c r="AI222" s="814"/>
      <c r="AJ222" s="814"/>
      <c r="AK222" s="814"/>
      <c r="AL222" s="814"/>
      <c r="AM222" s="814"/>
      <c r="AN222" s="814"/>
      <c r="AO222" s="814"/>
    </row>
    <row r="223" spans="1:41" ht="12.75" customHeight="1" x14ac:dyDescent="0.2">
      <c r="K223" s="814"/>
      <c r="L223" s="814"/>
      <c r="M223" s="814"/>
      <c r="N223" s="814"/>
      <c r="O223" s="814"/>
      <c r="P223" s="814"/>
      <c r="Q223" s="814"/>
      <c r="R223" s="814"/>
      <c r="S223" s="814"/>
      <c r="T223" s="814"/>
      <c r="U223" s="814"/>
      <c r="V223" s="814"/>
      <c r="W223" s="814"/>
      <c r="X223" s="814"/>
      <c r="Y223" s="814"/>
      <c r="Z223" s="814"/>
      <c r="AA223" s="814"/>
      <c r="AB223" s="814"/>
      <c r="AC223" s="814"/>
      <c r="AD223" s="814"/>
      <c r="AE223" s="814"/>
      <c r="AF223" s="814"/>
      <c r="AG223" s="814"/>
      <c r="AH223" s="814"/>
      <c r="AI223" s="814"/>
      <c r="AJ223" s="814"/>
      <c r="AK223" s="814"/>
      <c r="AL223" s="814"/>
      <c r="AM223" s="814"/>
      <c r="AN223" s="814"/>
      <c r="AO223" s="814"/>
    </row>
    <row r="224" spans="1:41" s="863" customFormat="1" ht="12.75" customHeight="1" x14ac:dyDescent="0.25">
      <c r="K224" s="864"/>
      <c r="L224" s="864"/>
      <c r="M224" s="864"/>
      <c r="N224" s="864"/>
      <c r="O224" s="864"/>
      <c r="P224" s="864"/>
      <c r="Q224" s="864"/>
      <c r="R224" s="864"/>
      <c r="S224" s="864"/>
      <c r="T224" s="864"/>
      <c r="U224" s="864"/>
      <c r="V224" s="864"/>
      <c r="W224" s="864"/>
      <c r="X224" s="864"/>
      <c r="Y224" s="864"/>
      <c r="Z224" s="864"/>
      <c r="AA224" s="864"/>
      <c r="AB224" s="864"/>
      <c r="AC224" s="864"/>
      <c r="AD224" s="864"/>
      <c r="AE224" s="864"/>
      <c r="AF224" s="864"/>
      <c r="AG224" s="864"/>
      <c r="AH224" s="864"/>
      <c r="AI224" s="864"/>
      <c r="AJ224" s="864"/>
      <c r="AK224" s="864"/>
      <c r="AL224" s="864"/>
      <c r="AM224" s="864"/>
      <c r="AN224" s="864"/>
      <c r="AO224" s="864"/>
    </row>
    <row r="225" spans="11:41" s="863" customFormat="1" ht="12.75" customHeight="1" x14ac:dyDescent="0.25">
      <c r="K225" s="864"/>
      <c r="L225" s="864"/>
      <c r="M225" s="864"/>
      <c r="N225" s="864"/>
      <c r="O225" s="864"/>
      <c r="P225" s="864"/>
      <c r="Q225" s="864"/>
      <c r="R225" s="864"/>
      <c r="S225" s="864"/>
      <c r="T225" s="864"/>
      <c r="U225" s="864"/>
      <c r="V225" s="864"/>
      <c r="W225" s="864"/>
      <c r="X225" s="864"/>
      <c r="Y225" s="864"/>
      <c r="Z225" s="864"/>
      <c r="AA225" s="864"/>
      <c r="AB225" s="864"/>
      <c r="AC225" s="864"/>
      <c r="AD225" s="864"/>
      <c r="AE225" s="864"/>
      <c r="AF225" s="864"/>
      <c r="AG225" s="864"/>
      <c r="AH225" s="864"/>
      <c r="AI225" s="864"/>
      <c r="AJ225" s="864"/>
      <c r="AK225" s="864"/>
      <c r="AL225" s="864"/>
      <c r="AM225" s="864"/>
      <c r="AN225" s="864"/>
      <c r="AO225" s="864"/>
    </row>
    <row r="226" spans="11:41" s="863" customFormat="1" ht="12.75" customHeight="1" x14ac:dyDescent="0.25">
      <c r="K226" s="864"/>
      <c r="L226" s="864"/>
      <c r="M226" s="864"/>
      <c r="N226" s="864"/>
      <c r="O226" s="864"/>
      <c r="P226" s="864"/>
      <c r="Q226" s="864"/>
      <c r="R226" s="864"/>
      <c r="S226" s="864"/>
      <c r="T226" s="864"/>
      <c r="U226" s="864"/>
      <c r="V226" s="864"/>
      <c r="W226" s="864"/>
      <c r="X226" s="864"/>
      <c r="Y226" s="864"/>
      <c r="Z226" s="864"/>
      <c r="AA226" s="864"/>
      <c r="AB226" s="864"/>
      <c r="AC226" s="864"/>
      <c r="AD226" s="864"/>
      <c r="AE226" s="864"/>
      <c r="AF226" s="864"/>
      <c r="AG226" s="864"/>
      <c r="AH226" s="864"/>
      <c r="AI226" s="864"/>
      <c r="AJ226" s="864"/>
      <c r="AK226" s="864"/>
      <c r="AL226" s="864"/>
      <c r="AM226" s="864"/>
      <c r="AN226" s="864"/>
      <c r="AO226" s="864"/>
    </row>
    <row r="227" spans="11:41" s="863" customFormat="1" ht="12.75" customHeight="1" x14ac:dyDescent="0.25">
      <c r="K227" s="864"/>
      <c r="L227" s="864"/>
      <c r="M227" s="864"/>
      <c r="N227" s="864"/>
      <c r="O227" s="864"/>
      <c r="P227" s="864"/>
      <c r="Q227" s="864"/>
      <c r="R227" s="864"/>
      <c r="S227" s="864"/>
      <c r="T227" s="864"/>
      <c r="U227" s="864"/>
      <c r="V227" s="864"/>
      <c r="W227" s="864"/>
      <c r="X227" s="864"/>
      <c r="Y227" s="864"/>
      <c r="Z227" s="864"/>
      <c r="AA227" s="864"/>
      <c r="AB227" s="864"/>
      <c r="AC227" s="864"/>
      <c r="AD227" s="864"/>
      <c r="AE227" s="864"/>
      <c r="AF227" s="864"/>
      <c r="AG227" s="864"/>
      <c r="AH227" s="864"/>
      <c r="AI227" s="864"/>
      <c r="AJ227" s="864"/>
      <c r="AK227" s="864"/>
      <c r="AL227" s="864"/>
      <c r="AM227" s="864"/>
      <c r="AN227" s="864"/>
      <c r="AO227" s="864"/>
    </row>
    <row r="228" spans="11:41" s="863" customFormat="1" ht="12.75" customHeight="1" x14ac:dyDescent="0.25"/>
    <row r="229" spans="11:41" s="863" customFormat="1" ht="12.75" customHeight="1" x14ac:dyDescent="0.25"/>
    <row r="230" spans="11:41" s="863" customFormat="1" ht="12.75" customHeight="1" x14ac:dyDescent="0.25"/>
    <row r="231" spans="11:41" s="863" customFormat="1" ht="12.75" customHeight="1" x14ac:dyDescent="0.25"/>
    <row r="232" spans="11:41" s="863" customFormat="1" ht="12.75" customHeight="1" x14ac:dyDescent="0.25"/>
    <row r="233" spans="11:41" s="863" customFormat="1" ht="12.75" customHeight="1" x14ac:dyDescent="0.25"/>
  </sheetData>
  <mergeCells count="13">
    <mergeCell ref="C7:D7"/>
    <mergeCell ref="F7:G7"/>
    <mergeCell ref="I7:J7"/>
    <mergeCell ref="B1:C2"/>
    <mergeCell ref="F1:I2"/>
    <mergeCell ref="A5:J5"/>
    <mergeCell ref="A6:A8"/>
    <mergeCell ref="B6:B8"/>
    <mergeCell ref="C6:D6"/>
    <mergeCell ref="E6:E8"/>
    <mergeCell ref="F6:G6"/>
    <mergeCell ref="H6:H8"/>
    <mergeCell ref="I6:J6"/>
  </mergeCells>
  <printOptions horizontalCentered="1"/>
  <pageMargins left="0" right="0" top="0.39370078740157483" bottom="0.39370078740157483" header="0.51181102362204722" footer="0.51181102362204722"/>
  <pageSetup paperSize="9" scale="90" orientation="landscape" r:id="rId1"/>
  <headerFooter alignWithMargins="0"/>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abColor theme="1"/>
    <pageSetUpPr autoPageBreaks="0" fitToPage="1"/>
  </sheetPr>
  <dimension ref="A1:AO112"/>
  <sheetViews>
    <sheetView showGridLines="0" showRowColHeaders="0" zoomScale="90" zoomScaleNormal="90" workbookViewId="0"/>
  </sheetViews>
  <sheetFormatPr baseColWidth="10" defaultColWidth="6.765625" defaultRowHeight="12.75" customHeight="1" x14ac:dyDescent="0.2"/>
  <cols>
    <col min="1" max="1" width="40.921875" style="822" customWidth="1"/>
    <col min="2" max="6" width="4.23046875" style="809" customWidth="1"/>
    <col min="7" max="7" width="4.4609375" style="809" customWidth="1"/>
    <col min="8" max="10" width="4.23046875" style="809" customWidth="1"/>
    <col min="11" max="16384" width="6.765625" style="811"/>
  </cols>
  <sheetData>
    <row r="1" spans="1:41" ht="12.75" customHeight="1" x14ac:dyDescent="0.2">
      <c r="A1" s="808" t="s">
        <v>1206</v>
      </c>
      <c r="B1" s="916"/>
      <c r="C1" s="916"/>
      <c r="D1" s="916"/>
      <c r="E1" s="916"/>
      <c r="F1" s="1510" t="s">
        <v>937</v>
      </c>
      <c r="G1" s="1510"/>
      <c r="H1" s="1510"/>
      <c r="I1" s="1510"/>
      <c r="J1" s="916"/>
    </row>
    <row r="2" spans="1:41" ht="12.75" customHeight="1" x14ac:dyDescent="0.2">
      <c r="A2" s="808"/>
      <c r="B2" s="916"/>
      <c r="C2" s="916"/>
      <c r="D2" s="916"/>
      <c r="E2" s="916"/>
      <c r="F2" s="1510"/>
      <c r="G2" s="1510"/>
      <c r="H2" s="1510"/>
      <c r="I2" s="1510"/>
      <c r="J2" s="916"/>
    </row>
    <row r="3" spans="1:41" ht="12.75" customHeight="1" x14ac:dyDescent="0.2">
      <c r="A3" s="812" t="s">
        <v>1207</v>
      </c>
      <c r="B3" s="916"/>
      <c r="C3" s="916"/>
      <c r="D3" s="916"/>
      <c r="E3" s="916"/>
      <c r="F3" s="916"/>
      <c r="G3" s="916"/>
      <c r="H3" s="916"/>
      <c r="I3" s="916"/>
      <c r="J3" s="916"/>
    </row>
    <row r="4" spans="1:41" ht="12.75" customHeight="1" x14ac:dyDescent="0.2">
      <c r="A4" s="917"/>
      <c r="B4" s="916"/>
      <c r="C4" s="916"/>
      <c r="D4" s="916"/>
      <c r="E4" s="916"/>
      <c r="F4" s="916"/>
      <c r="G4" s="916"/>
      <c r="H4" s="916"/>
      <c r="I4" s="916"/>
      <c r="J4" s="916"/>
    </row>
    <row r="5" spans="1:41" ht="30" customHeight="1" x14ac:dyDescent="0.2">
      <c r="A5" s="1511" t="s">
        <v>2341</v>
      </c>
      <c r="B5" s="1511"/>
      <c r="C5" s="1511"/>
      <c r="D5" s="1511"/>
      <c r="E5" s="1511"/>
      <c r="F5" s="1511"/>
      <c r="G5" s="1511"/>
      <c r="H5" s="1511"/>
      <c r="I5" s="1511"/>
      <c r="J5" s="1511"/>
    </row>
    <row r="6" spans="1:41" ht="14.25" customHeight="1" x14ac:dyDescent="0.2">
      <c r="A6" s="1506" t="s">
        <v>1208</v>
      </c>
      <c r="B6" s="1513" t="s">
        <v>61</v>
      </c>
      <c r="C6" s="1506" t="s">
        <v>715</v>
      </c>
      <c r="D6" s="1506"/>
      <c r="E6" s="1513" t="s">
        <v>61</v>
      </c>
      <c r="F6" s="1521" t="s">
        <v>479</v>
      </c>
      <c r="G6" s="1521"/>
      <c r="H6" s="1513" t="s">
        <v>61</v>
      </c>
      <c r="I6" s="1506" t="s">
        <v>716</v>
      </c>
      <c r="J6" s="1506"/>
    </row>
    <row r="7" spans="1:41" ht="15.75" customHeight="1" x14ac:dyDescent="0.2">
      <c r="A7" s="1506"/>
      <c r="B7" s="1513"/>
      <c r="C7" s="1506" t="s">
        <v>111</v>
      </c>
      <c r="D7" s="1506"/>
      <c r="E7" s="1513"/>
      <c r="F7" s="1506" t="s">
        <v>111</v>
      </c>
      <c r="G7" s="1506"/>
      <c r="H7" s="1513"/>
      <c r="I7" s="1506" t="s">
        <v>111</v>
      </c>
      <c r="J7" s="1506"/>
    </row>
    <row r="8" spans="1:41" ht="12.75" customHeight="1" x14ac:dyDescent="0.2">
      <c r="A8" s="1506"/>
      <c r="B8" s="1514"/>
      <c r="C8" s="691" t="s">
        <v>114</v>
      </c>
      <c r="D8" s="691" t="s">
        <v>115</v>
      </c>
      <c r="E8" s="1514"/>
      <c r="F8" s="691" t="s">
        <v>114</v>
      </c>
      <c r="G8" s="691" t="s">
        <v>115</v>
      </c>
      <c r="H8" s="1514"/>
      <c r="I8" s="691" t="s">
        <v>114</v>
      </c>
      <c r="J8" s="691" t="s">
        <v>115</v>
      </c>
    </row>
    <row r="9" spans="1:41" ht="12.75" customHeight="1" x14ac:dyDescent="0.2">
      <c r="A9" s="717" t="s">
        <v>61</v>
      </c>
      <c r="B9" s="816">
        <f>SUM(C9:D9)</f>
        <v>162</v>
      </c>
      <c r="C9" s="817">
        <f>C11+C17+C20+C23+C30+C35+C39</f>
        <v>79</v>
      </c>
      <c r="D9" s="817">
        <f>D11+D17+D20+D23+D30+D35+D39</f>
        <v>83</v>
      </c>
      <c r="E9" s="816">
        <f>SUM(F9:G9)</f>
        <v>1021</v>
      </c>
      <c r="F9" s="817">
        <f>F11+F17+F20+F23+F30+F35+F39</f>
        <v>496</v>
      </c>
      <c r="G9" s="817">
        <f>G11+G17+G20+G23+G30+G35+G39</f>
        <v>525</v>
      </c>
      <c r="H9" s="816">
        <f>SUM(I9:J9)</f>
        <v>169</v>
      </c>
      <c r="I9" s="817">
        <f>I11+I17+I20+I23+I30+I35+I39</f>
        <v>98</v>
      </c>
      <c r="J9" s="817">
        <f>J11+J17+J20+J23+J30+J35+J39</f>
        <v>71</v>
      </c>
    </row>
    <row r="10" spans="1:41" ht="12.75" customHeight="1" x14ac:dyDescent="0.2">
      <c r="A10" s="711"/>
      <c r="B10" s="823"/>
      <c r="C10" s="734"/>
      <c r="D10" s="824"/>
      <c r="E10" s="823"/>
      <c r="F10" s="734"/>
      <c r="G10" s="824"/>
      <c r="H10" s="823"/>
      <c r="I10" s="734"/>
      <c r="J10" s="824"/>
    </row>
    <row r="11" spans="1:41" ht="12.75" customHeight="1" x14ac:dyDescent="0.2">
      <c r="A11" s="717" t="s">
        <v>1209</v>
      </c>
      <c r="B11" s="816">
        <f t="shared" ref="B11:B18" si="0">SUM(C11:D11)</f>
        <v>58</v>
      </c>
      <c r="C11" s="817">
        <f>C12+C15</f>
        <v>47</v>
      </c>
      <c r="D11" s="817">
        <f>D12+D15</f>
        <v>11</v>
      </c>
      <c r="E11" s="816">
        <f t="shared" ref="E11:E18" si="1">SUM(F11:G11)</f>
        <v>394</v>
      </c>
      <c r="F11" s="817">
        <f>F12+F15</f>
        <v>301</v>
      </c>
      <c r="G11" s="817">
        <f>G12+G15</f>
        <v>93</v>
      </c>
      <c r="H11" s="816">
        <f t="shared" ref="H11:H18" si="2">SUM(I11:J11)</f>
        <v>116</v>
      </c>
      <c r="I11" s="817">
        <f>I12+I15</f>
        <v>86</v>
      </c>
      <c r="J11" s="817">
        <f>J12+J15</f>
        <v>30</v>
      </c>
    </row>
    <row r="12" spans="1:41" ht="12.75" customHeight="1" x14ac:dyDescent="0.2">
      <c r="A12" s="743" t="s">
        <v>451</v>
      </c>
      <c r="B12" s="816">
        <f t="shared" si="0"/>
        <v>58</v>
      </c>
      <c r="C12" s="920">
        <f>C13+C14</f>
        <v>47</v>
      </c>
      <c r="D12" s="920">
        <f>D13+D14</f>
        <v>11</v>
      </c>
      <c r="E12" s="816">
        <f t="shared" si="1"/>
        <v>385</v>
      </c>
      <c r="F12" s="920">
        <f>F13+F14</f>
        <v>294</v>
      </c>
      <c r="G12" s="920">
        <f>G13+G14</f>
        <v>91</v>
      </c>
      <c r="H12" s="816">
        <f t="shared" si="2"/>
        <v>116</v>
      </c>
      <c r="I12" s="920">
        <f>I13+I14</f>
        <v>86</v>
      </c>
      <c r="J12" s="920">
        <f>J13+J14</f>
        <v>30</v>
      </c>
    </row>
    <row r="13" spans="1:41" ht="12.75" customHeight="1" x14ac:dyDescent="0.2">
      <c r="A13" s="725" t="s">
        <v>2342</v>
      </c>
      <c r="B13" s="816">
        <f t="shared" si="0"/>
        <v>58</v>
      </c>
      <c r="C13" s="840">
        <v>47</v>
      </c>
      <c r="D13" s="840">
        <v>11</v>
      </c>
      <c r="E13" s="816">
        <f t="shared" si="1"/>
        <v>314</v>
      </c>
      <c r="F13" s="840">
        <v>241</v>
      </c>
      <c r="G13" s="840">
        <v>73</v>
      </c>
      <c r="H13" s="816">
        <f t="shared" si="2"/>
        <v>65</v>
      </c>
      <c r="I13" s="840">
        <v>45</v>
      </c>
      <c r="J13" s="840">
        <v>20</v>
      </c>
      <c r="L13" s="921"/>
      <c r="M13" s="922"/>
      <c r="N13" s="826"/>
      <c r="O13" s="826"/>
      <c r="P13" s="826"/>
      <c r="Q13" s="826"/>
      <c r="R13" s="826"/>
      <c r="S13" s="826"/>
      <c r="T13" s="826"/>
      <c r="U13" s="826"/>
      <c r="V13" s="826"/>
      <c r="W13" s="826"/>
      <c r="X13" s="826"/>
      <c r="Y13" s="826"/>
      <c r="Z13" s="826"/>
      <c r="AA13" s="826"/>
      <c r="AB13" s="826"/>
      <c r="AC13" s="826"/>
      <c r="AD13" s="826"/>
      <c r="AE13" s="826"/>
      <c r="AF13" s="826"/>
      <c r="AG13" s="826"/>
      <c r="AH13" s="819"/>
      <c r="AI13" s="819"/>
      <c r="AJ13" s="819"/>
      <c r="AK13" s="819"/>
      <c r="AL13" s="819"/>
      <c r="AM13" s="819"/>
      <c r="AN13" s="819"/>
      <c r="AO13" s="819"/>
    </row>
    <row r="14" spans="1:41" ht="12.75" customHeight="1" x14ac:dyDescent="0.2">
      <c r="A14" s="725" t="s">
        <v>1210</v>
      </c>
      <c r="B14" s="816">
        <f t="shared" si="0"/>
        <v>0</v>
      </c>
      <c r="C14" s="840">
        <v>0</v>
      </c>
      <c r="D14" s="840">
        <v>0</v>
      </c>
      <c r="E14" s="816">
        <f t="shared" si="1"/>
        <v>71</v>
      </c>
      <c r="F14" s="840">
        <v>53</v>
      </c>
      <c r="G14" s="840">
        <v>18</v>
      </c>
      <c r="H14" s="816">
        <f t="shared" si="2"/>
        <v>51</v>
      </c>
      <c r="I14" s="840">
        <v>41</v>
      </c>
      <c r="J14" s="840">
        <v>10</v>
      </c>
      <c r="L14" s="921"/>
      <c r="M14" s="922"/>
      <c r="N14" s="826"/>
      <c r="O14" s="826"/>
      <c r="P14" s="826"/>
      <c r="Q14" s="826"/>
      <c r="R14" s="826"/>
      <c r="S14" s="826"/>
      <c r="T14" s="826"/>
      <c r="U14" s="826"/>
      <c r="V14" s="826"/>
      <c r="W14" s="826"/>
      <c r="X14" s="826"/>
      <c r="Y14" s="826"/>
      <c r="Z14" s="826"/>
      <c r="AA14" s="826"/>
      <c r="AB14" s="826"/>
      <c r="AC14" s="826"/>
      <c r="AD14" s="826"/>
      <c r="AE14" s="826"/>
      <c r="AF14" s="826"/>
      <c r="AG14" s="826"/>
      <c r="AH14" s="819"/>
      <c r="AI14" s="819"/>
      <c r="AJ14" s="819"/>
      <c r="AK14" s="819"/>
      <c r="AL14" s="819"/>
      <c r="AM14" s="819"/>
      <c r="AN14" s="819"/>
      <c r="AO14" s="819"/>
    </row>
    <row r="15" spans="1:41" ht="12.75" customHeight="1" x14ac:dyDescent="0.2">
      <c r="A15" s="743" t="s">
        <v>80</v>
      </c>
      <c r="B15" s="816">
        <f t="shared" si="0"/>
        <v>0</v>
      </c>
      <c r="C15" s="764">
        <f>C16</f>
        <v>0</v>
      </c>
      <c r="D15" s="764">
        <f>D16</f>
        <v>0</v>
      </c>
      <c r="E15" s="816">
        <f t="shared" si="1"/>
        <v>9</v>
      </c>
      <c r="F15" s="764">
        <f>F16</f>
        <v>7</v>
      </c>
      <c r="G15" s="764">
        <f>G16</f>
        <v>2</v>
      </c>
      <c r="H15" s="816">
        <f t="shared" si="2"/>
        <v>0</v>
      </c>
      <c r="I15" s="764">
        <f>I16</f>
        <v>0</v>
      </c>
      <c r="J15" s="764">
        <f>J16</f>
        <v>0</v>
      </c>
    </row>
    <row r="16" spans="1:41" ht="12.75" customHeight="1" x14ac:dyDescent="0.2">
      <c r="A16" s="923" t="s">
        <v>1210</v>
      </c>
      <c r="B16" s="816">
        <f t="shared" si="0"/>
        <v>0</v>
      </c>
      <c r="C16" s="924">
        <v>0</v>
      </c>
      <c r="D16" s="924">
        <v>0</v>
      </c>
      <c r="E16" s="816">
        <f t="shared" si="1"/>
        <v>9</v>
      </c>
      <c r="F16" s="924">
        <v>7</v>
      </c>
      <c r="G16" s="924">
        <v>2</v>
      </c>
      <c r="H16" s="816">
        <f t="shared" si="2"/>
        <v>0</v>
      </c>
      <c r="I16" s="924">
        <v>0</v>
      </c>
      <c r="J16" s="924">
        <v>0</v>
      </c>
    </row>
    <row r="17" spans="1:32" s="819" customFormat="1" ht="12.75" customHeight="1" x14ac:dyDescent="0.2">
      <c r="A17" s="717" t="s">
        <v>1211</v>
      </c>
      <c r="B17" s="816">
        <f t="shared" si="0"/>
        <v>0</v>
      </c>
      <c r="C17" s="817">
        <f>SUM(C18:C18)</f>
        <v>0</v>
      </c>
      <c r="D17" s="817">
        <f>SUM(D18:D18)</f>
        <v>0</v>
      </c>
      <c r="E17" s="816">
        <f t="shared" si="1"/>
        <v>13</v>
      </c>
      <c r="F17" s="817">
        <f>SUM(F18:F18)</f>
        <v>0</v>
      </c>
      <c r="G17" s="817">
        <f>SUM(G18:G18)</f>
        <v>13</v>
      </c>
      <c r="H17" s="816">
        <f t="shared" si="2"/>
        <v>6</v>
      </c>
      <c r="I17" s="817">
        <f>SUM(I18:I18)</f>
        <v>2</v>
      </c>
      <c r="J17" s="817">
        <f>SUM(J18:J18)</f>
        <v>4</v>
      </c>
      <c r="L17" s="842"/>
      <c r="N17" s="826"/>
      <c r="O17" s="826"/>
      <c r="P17" s="821"/>
      <c r="Q17" s="818"/>
      <c r="R17" s="818"/>
      <c r="U17" s="826"/>
      <c r="V17" s="826"/>
      <c r="W17" s="821"/>
      <c r="X17" s="818"/>
      <c r="Y17" s="818"/>
      <c r="AB17" s="826"/>
      <c r="AC17" s="826"/>
      <c r="AD17" s="821"/>
      <c r="AE17" s="818"/>
      <c r="AF17" s="818"/>
    </row>
    <row r="18" spans="1:32" s="821" customFormat="1" ht="12.75" customHeight="1" x14ac:dyDescent="0.2">
      <c r="A18" s="731" t="s">
        <v>1212</v>
      </c>
      <c r="B18" s="816">
        <f t="shared" si="0"/>
        <v>0</v>
      </c>
      <c r="C18" s="840">
        <v>0</v>
      </c>
      <c r="D18" s="840">
        <v>0</v>
      </c>
      <c r="E18" s="816">
        <f t="shared" si="1"/>
        <v>13</v>
      </c>
      <c r="F18" s="840">
        <v>0</v>
      </c>
      <c r="G18" s="840">
        <v>13</v>
      </c>
      <c r="H18" s="816">
        <f t="shared" si="2"/>
        <v>6</v>
      </c>
      <c r="I18" s="840">
        <v>2</v>
      </c>
      <c r="J18" s="840">
        <v>4</v>
      </c>
    </row>
    <row r="19" spans="1:32" ht="12.75" customHeight="1" x14ac:dyDescent="0.2">
      <c r="A19" s="728"/>
      <c r="B19" s="823"/>
      <c r="C19" s="844"/>
      <c r="D19" s="844"/>
      <c r="E19" s="823"/>
      <c r="F19" s="844"/>
      <c r="G19" s="844"/>
      <c r="H19" s="823"/>
      <c r="I19" s="844"/>
      <c r="J19" s="844"/>
    </row>
    <row r="20" spans="1:32" ht="12.75" customHeight="1" x14ac:dyDescent="0.2">
      <c r="A20" s="717" t="s">
        <v>1213</v>
      </c>
      <c r="B20" s="816">
        <f>SUM(C20:D20)</f>
        <v>13</v>
      </c>
      <c r="C20" s="817">
        <f>SUM(C21:C21)</f>
        <v>13</v>
      </c>
      <c r="D20" s="817">
        <f>SUM(D21:D21)</f>
        <v>0</v>
      </c>
      <c r="E20" s="816">
        <f>SUM(F20:G20)</f>
        <v>39</v>
      </c>
      <c r="F20" s="817">
        <f>SUM(F21:F21)</f>
        <v>37</v>
      </c>
      <c r="G20" s="817">
        <f>SUM(G21:G21)</f>
        <v>2</v>
      </c>
      <c r="H20" s="816">
        <f>SUM(I20:J20)</f>
        <v>1</v>
      </c>
      <c r="I20" s="817">
        <f>SUM(I21:I21)</f>
        <v>1</v>
      </c>
      <c r="J20" s="817">
        <f>SUM(J21:J21)</f>
        <v>0</v>
      </c>
    </row>
    <row r="21" spans="1:32" s="904" customFormat="1" ht="12.75" customHeight="1" x14ac:dyDescent="0.2">
      <c r="A21" s="725" t="s">
        <v>1214</v>
      </c>
      <c r="B21" s="816">
        <f>SUM(C21:D21)</f>
        <v>13</v>
      </c>
      <c r="C21" s="840">
        <v>13</v>
      </c>
      <c r="D21" s="840">
        <v>0</v>
      </c>
      <c r="E21" s="816">
        <f>SUM(F21:G21)</f>
        <v>39</v>
      </c>
      <c r="F21" s="840">
        <v>37</v>
      </c>
      <c r="G21" s="840">
        <v>2</v>
      </c>
      <c r="H21" s="816">
        <f>SUM(I21:J21)</f>
        <v>1</v>
      </c>
      <c r="I21" s="840">
        <v>1</v>
      </c>
      <c r="J21" s="840">
        <v>0</v>
      </c>
    </row>
    <row r="22" spans="1:32" ht="12.75" customHeight="1" x14ac:dyDescent="0.2">
      <c r="A22" s="728"/>
      <c r="B22" s="823"/>
      <c r="C22" s="844"/>
      <c r="D22" s="844"/>
      <c r="E22" s="823"/>
      <c r="F22" s="844"/>
      <c r="G22" s="844"/>
      <c r="H22" s="823"/>
      <c r="I22" s="844"/>
      <c r="J22" s="844"/>
    </row>
    <row r="23" spans="1:32" ht="12.75" customHeight="1" x14ac:dyDescent="0.2">
      <c r="A23" s="717" t="s">
        <v>1215</v>
      </c>
      <c r="B23" s="816">
        <f>+C23+D23</f>
        <v>50</v>
      </c>
      <c r="C23" s="817">
        <f>SUM(C25:C28)</f>
        <v>17</v>
      </c>
      <c r="D23" s="817">
        <f>SUM(D25:D28)</f>
        <v>33</v>
      </c>
      <c r="E23" s="816">
        <f>+F23+G23</f>
        <v>355</v>
      </c>
      <c r="F23" s="817">
        <f>SUM(F25:F28)</f>
        <v>144</v>
      </c>
      <c r="G23" s="817">
        <f>SUM(G25:G28)</f>
        <v>211</v>
      </c>
      <c r="H23" s="816">
        <f>+I23+J23</f>
        <v>17</v>
      </c>
      <c r="I23" s="817">
        <f>SUM(I25:I28)</f>
        <v>8</v>
      </c>
      <c r="J23" s="817">
        <f>SUM(J25:J28)</f>
        <v>9</v>
      </c>
    </row>
    <row r="24" spans="1:32" ht="12.75" customHeight="1" x14ac:dyDescent="0.2">
      <c r="A24" s="743" t="s">
        <v>80</v>
      </c>
      <c r="B24" s="823"/>
      <c r="C24" s="860"/>
      <c r="D24" s="860"/>
      <c r="E24" s="823"/>
      <c r="F24" s="860"/>
      <c r="G24" s="860"/>
      <c r="H24" s="823"/>
      <c r="I24" s="860"/>
      <c r="J24" s="860"/>
    </row>
    <row r="25" spans="1:32" ht="12.75" customHeight="1" x14ac:dyDescent="0.2">
      <c r="A25" s="731" t="s">
        <v>1112</v>
      </c>
      <c r="B25" s="816">
        <f>+C25+D25</f>
        <v>7</v>
      </c>
      <c r="C25" s="840">
        <v>4</v>
      </c>
      <c r="D25" s="840">
        <v>3</v>
      </c>
      <c r="E25" s="816">
        <f>+F25+G25</f>
        <v>102</v>
      </c>
      <c r="F25" s="840">
        <v>37</v>
      </c>
      <c r="G25" s="840">
        <v>65</v>
      </c>
      <c r="H25" s="816">
        <f>+I25+J25</f>
        <v>10</v>
      </c>
      <c r="I25" s="840">
        <v>6</v>
      </c>
      <c r="J25" s="840">
        <v>4</v>
      </c>
    </row>
    <row r="26" spans="1:32" ht="12.75" customHeight="1" x14ac:dyDescent="0.2">
      <c r="A26" s="731" t="s">
        <v>1216</v>
      </c>
      <c r="B26" s="816">
        <f>+C26+D26</f>
        <v>5</v>
      </c>
      <c r="C26" s="840">
        <v>3</v>
      </c>
      <c r="D26" s="840">
        <v>2</v>
      </c>
      <c r="E26" s="816">
        <f>+F26+G26</f>
        <v>77</v>
      </c>
      <c r="F26" s="840">
        <v>33</v>
      </c>
      <c r="G26" s="840">
        <v>44</v>
      </c>
      <c r="H26" s="816">
        <f>+I26+J26</f>
        <v>2</v>
      </c>
      <c r="I26" s="840">
        <v>1</v>
      </c>
      <c r="J26" s="840">
        <v>1</v>
      </c>
    </row>
    <row r="27" spans="1:32" ht="12.75" customHeight="1" x14ac:dyDescent="0.2">
      <c r="A27" s="731" t="s">
        <v>1217</v>
      </c>
      <c r="B27" s="816">
        <f>+C27+D27</f>
        <v>9</v>
      </c>
      <c r="C27" s="840">
        <v>3</v>
      </c>
      <c r="D27" s="840">
        <v>6</v>
      </c>
      <c r="E27" s="816">
        <f>+F27+G27</f>
        <v>64</v>
      </c>
      <c r="F27" s="840">
        <v>26</v>
      </c>
      <c r="G27" s="840">
        <v>38</v>
      </c>
      <c r="H27" s="816">
        <f>+I27+J27</f>
        <v>2</v>
      </c>
      <c r="I27" s="840">
        <v>1</v>
      </c>
      <c r="J27" s="840">
        <v>1</v>
      </c>
    </row>
    <row r="28" spans="1:32" ht="12.75" customHeight="1" x14ac:dyDescent="0.2">
      <c r="A28" s="731" t="s">
        <v>1218</v>
      </c>
      <c r="B28" s="816">
        <f>+C28+D28</f>
        <v>29</v>
      </c>
      <c r="C28" s="840">
        <v>7</v>
      </c>
      <c r="D28" s="840">
        <v>22</v>
      </c>
      <c r="E28" s="816">
        <f>+F28+G28</f>
        <v>112</v>
      </c>
      <c r="F28" s="840">
        <v>48</v>
      </c>
      <c r="G28" s="840">
        <v>64</v>
      </c>
      <c r="H28" s="816">
        <f>+I28+J28</f>
        <v>3</v>
      </c>
      <c r="I28" s="840">
        <v>0</v>
      </c>
      <c r="J28" s="840">
        <v>3</v>
      </c>
    </row>
    <row r="29" spans="1:32" ht="12.75" customHeight="1" x14ac:dyDescent="0.2">
      <c r="A29" s="759"/>
      <c r="B29" s="823"/>
      <c r="C29" s="844"/>
      <c r="D29" s="844"/>
      <c r="E29" s="823"/>
      <c r="F29" s="844"/>
      <c r="G29" s="844"/>
      <c r="H29" s="823"/>
      <c r="I29" s="844"/>
      <c r="J29" s="844"/>
    </row>
    <row r="30" spans="1:32" ht="12.75" customHeight="1" x14ac:dyDescent="0.2">
      <c r="A30" s="717" t="s">
        <v>1219</v>
      </c>
      <c r="B30" s="816">
        <f>+C30+D30</f>
        <v>18</v>
      </c>
      <c r="C30" s="817">
        <f>SUM(C31:C33)</f>
        <v>2</v>
      </c>
      <c r="D30" s="817">
        <f>SUM(D31:D33)</f>
        <v>16</v>
      </c>
      <c r="E30" s="816">
        <f>+F30+G30</f>
        <v>94</v>
      </c>
      <c r="F30" s="817">
        <f>SUM(F31:F33)</f>
        <v>11</v>
      </c>
      <c r="G30" s="817">
        <f>SUM(G31:G33)</f>
        <v>83</v>
      </c>
      <c r="H30" s="816">
        <f>+I30+J30</f>
        <v>12</v>
      </c>
      <c r="I30" s="817">
        <f>SUM(I31:I33)</f>
        <v>1</v>
      </c>
      <c r="J30" s="817">
        <f>SUM(J31:J33)</f>
        <v>11</v>
      </c>
    </row>
    <row r="31" spans="1:32" ht="12.75" customHeight="1" x14ac:dyDescent="0.2">
      <c r="A31" s="731" t="s">
        <v>1220</v>
      </c>
      <c r="B31" s="697">
        <f>+C31+D31</f>
        <v>4</v>
      </c>
      <c r="C31" s="840">
        <v>0</v>
      </c>
      <c r="D31" s="840">
        <v>4</v>
      </c>
      <c r="E31" s="816">
        <f>+F31+G31</f>
        <v>17</v>
      </c>
      <c r="F31" s="840">
        <v>2</v>
      </c>
      <c r="G31" s="840">
        <v>15</v>
      </c>
      <c r="H31" s="816">
        <f>+I31+J31</f>
        <v>5</v>
      </c>
      <c r="I31" s="840">
        <v>0</v>
      </c>
      <c r="J31" s="840">
        <v>5</v>
      </c>
    </row>
    <row r="32" spans="1:32" ht="12.75" customHeight="1" x14ac:dyDescent="0.2">
      <c r="A32" s="731" t="s">
        <v>2343</v>
      </c>
      <c r="B32" s="697">
        <f>+C32+D32</f>
        <v>5</v>
      </c>
      <c r="C32" s="840">
        <v>0</v>
      </c>
      <c r="D32" s="840">
        <v>5</v>
      </c>
      <c r="E32" s="697">
        <f>+F32+G32</f>
        <v>63</v>
      </c>
      <c r="F32" s="840">
        <v>3</v>
      </c>
      <c r="G32" s="840">
        <v>60</v>
      </c>
      <c r="H32" s="697">
        <f>+I32+J32</f>
        <v>6</v>
      </c>
      <c r="I32" s="840">
        <v>0</v>
      </c>
      <c r="J32" s="840">
        <v>6</v>
      </c>
    </row>
    <row r="33" spans="1:11" ht="12.75" customHeight="1" x14ac:dyDescent="0.2">
      <c r="A33" s="731" t="s">
        <v>2344</v>
      </c>
      <c r="B33" s="697">
        <f>+C33+D33</f>
        <v>9</v>
      </c>
      <c r="C33" s="840">
        <v>2</v>
      </c>
      <c r="D33" s="840">
        <v>7</v>
      </c>
      <c r="E33" s="697">
        <f>+F33+G33</f>
        <v>14</v>
      </c>
      <c r="F33" s="840">
        <v>6</v>
      </c>
      <c r="G33" s="840">
        <v>8</v>
      </c>
      <c r="H33" s="697">
        <f>+I33+J33</f>
        <v>1</v>
      </c>
      <c r="I33" s="840">
        <v>1</v>
      </c>
      <c r="J33" s="840">
        <v>0</v>
      </c>
    </row>
    <row r="34" spans="1:11" ht="12.75" customHeight="1" x14ac:dyDescent="0.2">
      <c r="A34" s="759"/>
      <c r="B34" s="712"/>
      <c r="C34" s="844"/>
      <c r="D34" s="844"/>
      <c r="E34" s="712"/>
      <c r="F34" s="844"/>
      <c r="G34" s="844"/>
      <c r="H34" s="712"/>
      <c r="I34" s="844"/>
      <c r="J34" s="844"/>
    </row>
    <row r="35" spans="1:11" ht="12.75" customHeight="1" x14ac:dyDescent="0.2">
      <c r="A35" s="717" t="s">
        <v>1221</v>
      </c>
      <c r="B35" s="1243">
        <f>+C35+D35</f>
        <v>0</v>
      </c>
      <c r="C35" s="817" t="s">
        <v>42</v>
      </c>
      <c r="D35" s="817" t="s">
        <v>42</v>
      </c>
      <c r="E35" s="1243">
        <f>+F35+G35</f>
        <v>0</v>
      </c>
      <c r="F35" s="817" t="s">
        <v>42</v>
      </c>
      <c r="G35" s="817" t="s">
        <v>42</v>
      </c>
      <c r="H35" s="1243">
        <f>+I35+J35</f>
        <v>0</v>
      </c>
      <c r="I35" s="817" t="s">
        <v>42</v>
      </c>
      <c r="J35" s="817" t="s">
        <v>42</v>
      </c>
    </row>
    <row r="36" spans="1:11" ht="12.75" customHeight="1" x14ac:dyDescent="0.2">
      <c r="A36" s="731" t="s">
        <v>1112</v>
      </c>
      <c r="B36" s="1243">
        <f>+C36+D36</f>
        <v>0</v>
      </c>
      <c r="C36" s="840" t="s">
        <v>42</v>
      </c>
      <c r="D36" s="840" t="s">
        <v>42</v>
      </c>
      <c r="E36" s="1243">
        <f>+F36+G36</f>
        <v>0</v>
      </c>
      <c r="F36" s="840" t="s">
        <v>42</v>
      </c>
      <c r="G36" s="840" t="s">
        <v>42</v>
      </c>
      <c r="H36" s="1243">
        <f>+I36+J36</f>
        <v>0</v>
      </c>
      <c r="I36" s="840" t="s">
        <v>42</v>
      </c>
      <c r="J36" s="840" t="s">
        <v>42</v>
      </c>
      <c r="K36" s="682"/>
    </row>
    <row r="37" spans="1:11" ht="12.75" customHeight="1" x14ac:dyDescent="0.2">
      <c r="A37" s="731" t="s">
        <v>1222</v>
      </c>
      <c r="B37" s="1243">
        <f>+C37+D37</f>
        <v>0</v>
      </c>
      <c r="C37" s="840" t="s">
        <v>42</v>
      </c>
      <c r="D37" s="840" t="s">
        <v>42</v>
      </c>
      <c r="E37" s="1243">
        <f>+F37+G37</f>
        <v>0</v>
      </c>
      <c r="F37" s="840" t="s">
        <v>42</v>
      </c>
      <c r="G37" s="840" t="s">
        <v>42</v>
      </c>
      <c r="H37" s="1243">
        <f>+I37+J37</f>
        <v>0</v>
      </c>
      <c r="I37" s="840" t="s">
        <v>42</v>
      </c>
      <c r="J37" s="840" t="s">
        <v>42</v>
      </c>
      <c r="K37" s="682"/>
    </row>
    <row r="38" spans="1:11" ht="12.75" customHeight="1" x14ac:dyDescent="0.2">
      <c r="A38" s="728"/>
      <c r="B38" s="712"/>
      <c r="C38" s="844"/>
      <c r="D38" s="844"/>
      <c r="E38" s="1243"/>
      <c r="F38" s="844"/>
      <c r="G38" s="844"/>
      <c r="H38" s="712"/>
      <c r="I38" s="844"/>
      <c r="J38" s="844"/>
    </row>
    <row r="39" spans="1:11" ht="12.75" customHeight="1" x14ac:dyDescent="0.2">
      <c r="A39" s="717" t="s">
        <v>1223</v>
      </c>
      <c r="B39" s="697">
        <f>+C39+D39</f>
        <v>23</v>
      </c>
      <c r="C39" s="817">
        <f>C40+C41</f>
        <v>0</v>
      </c>
      <c r="D39" s="817">
        <f>D40+D41</f>
        <v>23</v>
      </c>
      <c r="E39" s="697">
        <f>+F39+G39</f>
        <v>126</v>
      </c>
      <c r="F39" s="817">
        <f>F40+F41</f>
        <v>3</v>
      </c>
      <c r="G39" s="817">
        <f>G40+G41</f>
        <v>123</v>
      </c>
      <c r="H39" s="697">
        <f>+I39+J39</f>
        <v>17</v>
      </c>
      <c r="I39" s="817">
        <f>I40+I41</f>
        <v>0</v>
      </c>
      <c r="J39" s="817">
        <f>J40+J41</f>
        <v>17</v>
      </c>
    </row>
    <row r="40" spans="1:11" ht="12.75" customHeight="1" x14ac:dyDescent="0.2">
      <c r="A40" s="725" t="s">
        <v>2345</v>
      </c>
      <c r="B40" s="697">
        <f>C40+D40</f>
        <v>4</v>
      </c>
      <c r="C40" s="840">
        <v>0</v>
      </c>
      <c r="D40" s="840">
        <v>4</v>
      </c>
      <c r="E40" s="697">
        <f>F40+G40</f>
        <v>53</v>
      </c>
      <c r="F40" s="840">
        <v>3</v>
      </c>
      <c r="G40" s="840">
        <v>50</v>
      </c>
      <c r="H40" s="697">
        <f>I40+J40</f>
        <v>17</v>
      </c>
      <c r="I40" s="840">
        <v>0</v>
      </c>
      <c r="J40" s="840">
        <v>17</v>
      </c>
    </row>
    <row r="41" spans="1:11" ht="12.75" customHeight="1" x14ac:dyDescent="0.2">
      <c r="A41" s="725" t="s">
        <v>2346</v>
      </c>
      <c r="B41" s="697">
        <f>C41+D41</f>
        <v>19</v>
      </c>
      <c r="C41" s="840">
        <v>0</v>
      </c>
      <c r="D41" s="840">
        <v>19</v>
      </c>
      <c r="E41" s="697">
        <f>F41+G41</f>
        <v>73</v>
      </c>
      <c r="F41" s="840">
        <v>0</v>
      </c>
      <c r="G41" s="840">
        <v>73</v>
      </c>
      <c r="H41" s="697">
        <f>I41+J41</f>
        <v>0</v>
      </c>
      <c r="I41" s="840">
        <v>0</v>
      </c>
      <c r="J41" s="840">
        <v>0</v>
      </c>
    </row>
    <row r="42" spans="1:11" ht="12.75" customHeight="1" x14ac:dyDescent="0.2">
      <c r="A42" s="728"/>
      <c r="B42" s="712"/>
      <c r="C42" s="844"/>
      <c r="D42" s="844"/>
      <c r="E42" s="712"/>
      <c r="F42" s="844"/>
      <c r="G42" s="844"/>
      <c r="H42" s="712"/>
      <c r="I42" s="844"/>
      <c r="J42" s="844"/>
    </row>
    <row r="43" spans="1:11" ht="12.75" customHeight="1" x14ac:dyDescent="0.2">
      <c r="A43" s="862" t="s">
        <v>917</v>
      </c>
      <c r="B43" s="914"/>
      <c r="C43" s="914"/>
      <c r="D43" s="914"/>
      <c r="E43" s="914"/>
      <c r="F43" s="914"/>
      <c r="G43" s="914"/>
      <c r="H43" s="914"/>
      <c r="I43" s="914"/>
      <c r="J43" s="914"/>
    </row>
    <row r="44" spans="1:11" ht="12.75" customHeight="1" x14ac:dyDescent="0.2">
      <c r="A44" s="818"/>
      <c r="B44" s="914"/>
      <c r="C44" s="914"/>
      <c r="D44" s="914"/>
      <c r="E44" s="914"/>
      <c r="F44" s="914"/>
      <c r="G44" s="914"/>
      <c r="H44" s="914"/>
      <c r="I44" s="914"/>
      <c r="J44" s="914"/>
    </row>
    <row r="45" spans="1:11" ht="12.75" customHeight="1" x14ac:dyDescent="0.2">
      <c r="A45" s="818"/>
      <c r="B45" s="914"/>
      <c r="C45" s="914"/>
      <c r="D45" s="914"/>
      <c r="E45" s="914"/>
      <c r="F45" s="914"/>
      <c r="G45" s="914"/>
      <c r="H45" s="914"/>
      <c r="I45" s="914"/>
      <c r="J45" s="914"/>
    </row>
    <row r="46" spans="1:11" ht="12.75" customHeight="1" x14ac:dyDescent="0.2">
      <c r="A46" s="1520"/>
      <c r="B46" s="1520"/>
      <c r="C46" s="1520"/>
      <c r="D46" s="1520"/>
      <c r="E46" s="914"/>
      <c r="F46" s="914"/>
      <c r="G46" s="914"/>
      <c r="H46" s="914"/>
      <c r="I46" s="914"/>
      <c r="J46" s="914"/>
    </row>
    <row r="47" spans="1:11" ht="12.75" customHeight="1" x14ac:dyDescent="0.2">
      <c r="A47" s="818"/>
      <c r="B47" s="914"/>
      <c r="C47" s="914"/>
      <c r="D47" s="914"/>
      <c r="E47" s="914"/>
      <c r="F47" s="914"/>
      <c r="G47" s="914"/>
      <c r="H47" s="914"/>
      <c r="I47" s="914"/>
      <c r="J47" s="914"/>
    </row>
    <row r="48" spans="1:11" ht="12.75" customHeight="1" x14ac:dyDescent="0.2">
      <c r="A48" s="818"/>
      <c r="B48" s="914"/>
      <c r="C48" s="914"/>
      <c r="D48" s="914"/>
      <c r="E48" s="914"/>
      <c r="F48" s="914"/>
      <c r="G48" s="914"/>
      <c r="H48" s="914"/>
      <c r="I48" s="914"/>
      <c r="J48" s="914"/>
    </row>
    <row r="49" spans="1:10" ht="12.75" customHeight="1" x14ac:dyDescent="0.2">
      <c r="A49" s="818"/>
      <c r="B49" s="914"/>
      <c r="C49" s="914"/>
      <c r="D49" s="914"/>
      <c r="E49" s="914"/>
      <c r="F49" s="914"/>
      <c r="G49" s="914"/>
      <c r="H49" s="914"/>
      <c r="I49" s="914"/>
      <c r="J49" s="914"/>
    </row>
    <row r="50" spans="1:10" ht="12.75" customHeight="1" x14ac:dyDescent="0.2">
      <c r="A50" s="818"/>
      <c r="B50" s="914"/>
      <c r="C50" s="914"/>
      <c r="D50" s="914"/>
      <c r="E50" s="914"/>
      <c r="F50" s="914"/>
      <c r="G50" s="914"/>
      <c r="H50" s="914"/>
      <c r="I50" s="914"/>
      <c r="J50" s="914"/>
    </row>
    <row r="51" spans="1:10" ht="12.75" customHeight="1" x14ac:dyDescent="0.2">
      <c r="A51" s="818"/>
      <c r="B51" s="914"/>
      <c r="C51" s="914"/>
      <c r="D51" s="914"/>
      <c r="E51" s="914"/>
      <c r="F51" s="914"/>
      <c r="G51" s="914"/>
      <c r="H51" s="914"/>
      <c r="I51" s="914"/>
      <c r="J51" s="914"/>
    </row>
    <row r="52" spans="1:10" ht="12.75" customHeight="1" x14ac:dyDescent="0.2">
      <c r="A52" s="818"/>
      <c r="B52" s="914"/>
      <c r="C52" s="914"/>
      <c r="D52" s="914"/>
      <c r="E52" s="914"/>
      <c r="F52" s="914"/>
      <c r="G52" s="914"/>
      <c r="H52" s="914"/>
      <c r="I52" s="914"/>
      <c r="J52" s="914"/>
    </row>
    <row r="53" spans="1:10" ht="12.75" customHeight="1" x14ac:dyDescent="0.2">
      <c r="A53" s="818"/>
      <c r="B53" s="914"/>
      <c r="C53" s="914"/>
      <c r="D53" s="914"/>
      <c r="E53" s="914"/>
      <c r="F53" s="914"/>
      <c r="G53" s="914"/>
      <c r="H53" s="914"/>
      <c r="I53" s="914"/>
      <c r="J53" s="914"/>
    </row>
    <row r="54" spans="1:10" ht="12.75" customHeight="1" x14ac:dyDescent="0.2">
      <c r="A54" s="818"/>
      <c r="B54" s="914"/>
      <c r="C54" s="914"/>
      <c r="D54" s="914"/>
      <c r="E54" s="914"/>
      <c r="F54" s="914"/>
      <c r="G54" s="914"/>
      <c r="H54" s="914"/>
      <c r="I54" s="914"/>
      <c r="J54" s="914"/>
    </row>
    <row r="55" spans="1:10" ht="12.75" customHeight="1" x14ac:dyDescent="0.2">
      <c r="A55" s="818"/>
      <c r="B55" s="914"/>
      <c r="C55" s="914"/>
      <c r="D55" s="914"/>
      <c r="E55" s="914"/>
      <c r="F55" s="914"/>
      <c r="G55" s="914"/>
      <c r="H55" s="914"/>
      <c r="I55" s="914"/>
      <c r="J55" s="914"/>
    </row>
    <row r="56" spans="1:10" ht="12.75" customHeight="1" x14ac:dyDescent="0.2">
      <c r="A56" s="818"/>
      <c r="B56" s="914"/>
      <c r="C56" s="914"/>
      <c r="D56" s="914"/>
      <c r="E56" s="914"/>
      <c r="F56" s="914"/>
      <c r="G56" s="914"/>
      <c r="H56" s="914"/>
      <c r="I56" s="914"/>
      <c r="J56" s="914"/>
    </row>
    <row r="57" spans="1:10" ht="12.75" customHeight="1" x14ac:dyDescent="0.2">
      <c r="A57" s="818"/>
      <c r="B57" s="914"/>
      <c r="C57" s="914"/>
      <c r="D57" s="914"/>
      <c r="E57" s="914"/>
      <c r="F57" s="914"/>
      <c r="G57" s="914"/>
      <c r="H57" s="914"/>
      <c r="I57" s="914"/>
      <c r="J57" s="914"/>
    </row>
    <row r="58" spans="1:10" ht="12.75" customHeight="1" x14ac:dyDescent="0.2">
      <c r="A58" s="818"/>
      <c r="B58" s="914"/>
      <c r="C58" s="914"/>
      <c r="D58" s="914"/>
      <c r="E58" s="914"/>
      <c r="F58" s="914"/>
      <c r="G58" s="914"/>
      <c r="H58" s="914"/>
      <c r="I58" s="914"/>
      <c r="J58" s="914"/>
    </row>
    <row r="59" spans="1:10" ht="12.75" customHeight="1" x14ac:dyDescent="0.2">
      <c r="A59" s="818"/>
      <c r="B59" s="914"/>
      <c r="C59" s="914"/>
      <c r="D59" s="914"/>
      <c r="E59" s="914"/>
      <c r="F59" s="914"/>
      <c r="G59" s="914"/>
      <c r="H59" s="914"/>
      <c r="I59" s="914"/>
      <c r="J59" s="914"/>
    </row>
    <row r="60" spans="1:10" ht="12.75" customHeight="1" x14ac:dyDescent="0.2">
      <c r="A60" s="818"/>
      <c r="B60" s="914"/>
      <c r="C60" s="914"/>
      <c r="D60" s="914"/>
      <c r="E60" s="914"/>
      <c r="F60" s="914"/>
      <c r="G60" s="914"/>
      <c r="H60" s="914"/>
      <c r="I60" s="914"/>
      <c r="J60" s="914"/>
    </row>
    <row r="61" spans="1:10" ht="12.75" customHeight="1" x14ac:dyDescent="0.2">
      <c r="A61" s="818"/>
      <c r="B61" s="914"/>
      <c r="C61" s="914"/>
      <c r="D61" s="914"/>
      <c r="E61" s="914"/>
      <c r="F61" s="914"/>
      <c r="G61" s="914"/>
      <c r="H61" s="914"/>
      <c r="I61" s="914"/>
      <c r="J61" s="914"/>
    </row>
    <row r="62" spans="1:10" ht="12.75" customHeight="1" x14ac:dyDescent="0.2">
      <c r="A62" s="818"/>
      <c r="B62" s="914"/>
      <c r="C62" s="914"/>
      <c r="D62" s="914"/>
      <c r="E62" s="914"/>
      <c r="F62" s="914"/>
      <c r="G62" s="914"/>
      <c r="H62" s="914"/>
      <c r="I62" s="914"/>
      <c r="J62" s="914"/>
    </row>
    <row r="63" spans="1:10" ht="12.75" customHeight="1" x14ac:dyDescent="0.2">
      <c r="A63" s="818"/>
      <c r="B63" s="914"/>
      <c r="C63" s="914"/>
      <c r="D63" s="914"/>
      <c r="E63" s="914"/>
      <c r="F63" s="914"/>
      <c r="G63" s="914"/>
      <c r="H63" s="914"/>
      <c r="I63" s="914"/>
      <c r="J63" s="914"/>
    </row>
    <row r="64" spans="1:10" ht="12.75" customHeight="1" x14ac:dyDescent="0.2">
      <c r="A64" s="818"/>
      <c r="B64" s="914"/>
      <c r="C64" s="914"/>
      <c r="D64" s="914"/>
      <c r="E64" s="914"/>
      <c r="F64" s="914"/>
      <c r="G64" s="914"/>
      <c r="H64" s="914"/>
      <c r="I64" s="914"/>
      <c r="J64" s="914"/>
    </row>
    <row r="65" spans="1:10" ht="12.75" customHeight="1" x14ac:dyDescent="0.2">
      <c r="A65" s="818"/>
      <c r="B65" s="914"/>
      <c r="C65" s="914"/>
      <c r="D65" s="914"/>
      <c r="E65" s="914"/>
      <c r="F65" s="914"/>
      <c r="G65" s="914"/>
      <c r="H65" s="914"/>
      <c r="I65" s="914"/>
      <c r="J65" s="914"/>
    </row>
    <row r="66" spans="1:10" ht="12.75" customHeight="1" x14ac:dyDescent="0.2">
      <c r="A66" s="818"/>
      <c r="B66" s="914"/>
      <c r="C66" s="914"/>
      <c r="D66" s="914"/>
      <c r="E66" s="914"/>
      <c r="F66" s="914"/>
      <c r="G66" s="914"/>
      <c r="H66" s="914"/>
      <c r="I66" s="914"/>
      <c r="J66" s="914"/>
    </row>
    <row r="67" spans="1:10" ht="12.75" customHeight="1" x14ac:dyDescent="0.2">
      <c r="A67" s="818"/>
      <c r="B67" s="914"/>
      <c r="C67" s="914"/>
      <c r="D67" s="914"/>
      <c r="E67" s="914"/>
      <c r="F67" s="914"/>
      <c r="G67" s="914"/>
      <c r="H67" s="914"/>
      <c r="I67" s="914"/>
      <c r="J67" s="914"/>
    </row>
    <row r="68" spans="1:10" ht="12.75" customHeight="1" x14ac:dyDescent="0.2">
      <c r="A68" s="818"/>
      <c r="B68" s="914"/>
      <c r="C68" s="914"/>
      <c r="D68" s="914"/>
      <c r="E68" s="914"/>
      <c r="F68" s="914"/>
      <c r="G68" s="914"/>
      <c r="H68" s="914"/>
      <c r="I68" s="914"/>
      <c r="J68" s="914"/>
    </row>
    <row r="69" spans="1:10" ht="12.75" customHeight="1" x14ac:dyDescent="0.2">
      <c r="A69" s="818"/>
      <c r="B69" s="914"/>
      <c r="C69" s="914"/>
      <c r="D69" s="914"/>
      <c r="E69" s="914"/>
      <c r="F69" s="914"/>
      <c r="G69" s="914"/>
      <c r="H69" s="914"/>
      <c r="I69" s="914"/>
      <c r="J69" s="914"/>
    </row>
    <row r="70" spans="1:10" ht="12.75" customHeight="1" x14ac:dyDescent="0.2">
      <c r="A70" s="818"/>
      <c r="B70" s="914"/>
      <c r="C70" s="914"/>
      <c r="D70" s="914"/>
      <c r="E70" s="914"/>
      <c r="F70" s="914"/>
      <c r="G70" s="914"/>
      <c r="H70" s="914"/>
      <c r="I70" s="914"/>
      <c r="J70" s="914"/>
    </row>
    <row r="71" spans="1:10" ht="12.75" customHeight="1" x14ac:dyDescent="0.2">
      <c r="A71" s="818"/>
      <c r="B71" s="914"/>
      <c r="C71" s="914"/>
      <c r="D71" s="914"/>
      <c r="E71" s="914"/>
      <c r="F71" s="914"/>
      <c r="G71" s="914"/>
      <c r="H71" s="914"/>
      <c r="I71" s="914"/>
      <c r="J71" s="914"/>
    </row>
    <row r="72" spans="1:10" ht="12.75" customHeight="1" x14ac:dyDescent="0.2">
      <c r="A72" s="818"/>
      <c r="B72" s="914"/>
      <c r="C72" s="914"/>
      <c r="D72" s="914"/>
      <c r="E72" s="914"/>
      <c r="F72" s="914"/>
      <c r="G72" s="914"/>
      <c r="H72" s="914"/>
      <c r="I72" s="914"/>
      <c r="J72" s="914"/>
    </row>
    <row r="73" spans="1:10" ht="12.75" customHeight="1" x14ac:dyDescent="0.2">
      <c r="A73" s="818"/>
      <c r="B73" s="914"/>
      <c r="C73" s="914"/>
      <c r="D73" s="914"/>
      <c r="E73" s="914"/>
      <c r="F73" s="914"/>
      <c r="G73" s="914"/>
      <c r="H73" s="914"/>
      <c r="I73" s="914"/>
      <c r="J73" s="914"/>
    </row>
    <row r="74" spans="1:10" ht="12.75" customHeight="1" x14ac:dyDescent="0.2">
      <c r="A74" s="818"/>
      <c r="B74" s="914"/>
      <c r="C74" s="914"/>
      <c r="D74" s="914"/>
      <c r="E74" s="914"/>
      <c r="F74" s="914"/>
      <c r="G74" s="914"/>
      <c r="H74" s="914"/>
      <c r="I74" s="914"/>
      <c r="J74" s="914"/>
    </row>
    <row r="75" spans="1:10" ht="12.75" customHeight="1" x14ac:dyDescent="0.2">
      <c r="A75" s="818"/>
      <c r="B75" s="914"/>
      <c r="C75" s="914"/>
      <c r="D75" s="914"/>
      <c r="E75" s="914"/>
      <c r="F75" s="914"/>
      <c r="G75" s="914"/>
      <c r="H75" s="914"/>
      <c r="I75" s="914"/>
      <c r="J75" s="914"/>
    </row>
    <row r="76" spans="1:10" ht="12.75" customHeight="1" x14ac:dyDescent="0.2">
      <c r="A76" s="818"/>
      <c r="B76" s="914"/>
      <c r="C76" s="914"/>
      <c r="D76" s="914"/>
      <c r="E76" s="914"/>
      <c r="F76" s="914"/>
      <c r="G76" s="914"/>
      <c r="H76" s="914"/>
      <c r="I76" s="914"/>
      <c r="J76" s="914"/>
    </row>
    <row r="77" spans="1:10" ht="12.75" customHeight="1" x14ac:dyDescent="0.2">
      <c r="A77" s="818"/>
      <c r="B77" s="914"/>
      <c r="C77" s="914"/>
      <c r="D77" s="914"/>
      <c r="E77" s="914"/>
      <c r="F77" s="914"/>
      <c r="G77" s="914"/>
      <c r="H77" s="914"/>
      <c r="I77" s="914"/>
      <c r="J77" s="914"/>
    </row>
    <row r="78" spans="1:10" ht="12.75" customHeight="1" x14ac:dyDescent="0.2">
      <c r="A78" s="818"/>
      <c r="B78" s="914"/>
      <c r="C78" s="914"/>
      <c r="D78" s="914"/>
      <c r="E78" s="914"/>
      <c r="F78" s="914"/>
      <c r="G78" s="914"/>
      <c r="H78" s="914"/>
      <c r="I78" s="914"/>
      <c r="J78" s="914"/>
    </row>
    <row r="79" spans="1:10" ht="12.75" customHeight="1" x14ac:dyDescent="0.2">
      <c r="A79" s="818"/>
      <c r="B79" s="914"/>
      <c r="C79" s="914"/>
      <c r="D79" s="914"/>
      <c r="E79" s="914"/>
      <c r="F79" s="914"/>
      <c r="G79" s="914"/>
      <c r="H79" s="914"/>
      <c r="I79" s="914"/>
      <c r="J79" s="914"/>
    </row>
    <row r="80" spans="1:10" ht="12.75" customHeight="1" x14ac:dyDescent="0.2">
      <c r="A80" s="818"/>
      <c r="B80" s="914"/>
      <c r="C80" s="914"/>
      <c r="D80" s="914"/>
      <c r="E80" s="914"/>
      <c r="F80" s="914"/>
      <c r="G80" s="914"/>
      <c r="H80" s="914"/>
      <c r="I80" s="914"/>
      <c r="J80" s="914"/>
    </row>
    <row r="81" spans="1:10" ht="12.75" customHeight="1" x14ac:dyDescent="0.2">
      <c r="A81" s="818"/>
      <c r="B81" s="914"/>
      <c r="C81" s="914"/>
      <c r="D81" s="914"/>
      <c r="E81" s="914"/>
      <c r="F81" s="914"/>
      <c r="G81" s="914"/>
      <c r="H81" s="914"/>
      <c r="I81" s="914"/>
      <c r="J81" s="914"/>
    </row>
    <row r="82" spans="1:10" ht="12.75" customHeight="1" x14ac:dyDescent="0.2">
      <c r="A82" s="818"/>
      <c r="B82" s="914"/>
      <c r="C82" s="914"/>
      <c r="D82" s="914"/>
      <c r="E82" s="914"/>
      <c r="F82" s="914"/>
      <c r="G82" s="914"/>
      <c r="H82" s="914"/>
      <c r="I82" s="914"/>
      <c r="J82" s="914"/>
    </row>
    <row r="83" spans="1:10" ht="12.75" customHeight="1" x14ac:dyDescent="0.2">
      <c r="A83" s="818"/>
      <c r="B83" s="914"/>
      <c r="C83" s="914"/>
      <c r="D83" s="914"/>
      <c r="E83" s="914"/>
      <c r="F83" s="914"/>
      <c r="G83" s="914"/>
      <c r="H83" s="914"/>
      <c r="I83" s="914"/>
      <c r="J83" s="914"/>
    </row>
    <row r="84" spans="1:10" ht="12.75" customHeight="1" x14ac:dyDescent="0.2">
      <c r="A84" s="818"/>
      <c r="B84" s="914"/>
      <c r="C84" s="914"/>
      <c r="D84" s="914"/>
      <c r="E84" s="914"/>
      <c r="F84" s="914"/>
      <c r="G84" s="914"/>
      <c r="H84" s="914"/>
      <c r="I84" s="914"/>
      <c r="J84" s="914"/>
    </row>
    <row r="85" spans="1:10" ht="12.75" customHeight="1" x14ac:dyDescent="0.2">
      <c r="A85" s="818"/>
      <c r="B85" s="914"/>
      <c r="C85" s="914"/>
      <c r="D85" s="914"/>
      <c r="E85" s="914"/>
      <c r="F85" s="914"/>
      <c r="G85" s="914"/>
      <c r="H85" s="914"/>
      <c r="I85" s="914"/>
      <c r="J85" s="914"/>
    </row>
    <row r="86" spans="1:10" ht="12.75" customHeight="1" x14ac:dyDescent="0.2">
      <c r="A86" s="818"/>
      <c r="B86" s="914"/>
      <c r="C86" s="914"/>
      <c r="D86" s="914"/>
      <c r="E86" s="914"/>
      <c r="F86" s="914"/>
      <c r="G86" s="914"/>
      <c r="H86" s="914"/>
      <c r="I86" s="914"/>
      <c r="J86" s="914"/>
    </row>
    <row r="87" spans="1:10" ht="12.75" customHeight="1" x14ac:dyDescent="0.2">
      <c r="A87" s="818"/>
      <c r="B87" s="914"/>
      <c r="C87" s="914"/>
      <c r="D87" s="914"/>
      <c r="E87" s="914"/>
      <c r="F87" s="914"/>
      <c r="G87" s="914"/>
      <c r="H87" s="914"/>
      <c r="I87" s="914"/>
      <c r="J87" s="914"/>
    </row>
    <row r="88" spans="1:10" ht="12.75" customHeight="1" x14ac:dyDescent="0.2">
      <c r="A88" s="818"/>
      <c r="B88" s="914"/>
      <c r="C88" s="914"/>
      <c r="D88" s="914"/>
      <c r="E88" s="914"/>
      <c r="F88" s="914"/>
      <c r="G88" s="914"/>
      <c r="H88" s="914"/>
      <c r="I88" s="914"/>
      <c r="J88" s="914"/>
    </row>
    <row r="89" spans="1:10" ht="12.75" customHeight="1" x14ac:dyDescent="0.2">
      <c r="A89" s="818"/>
      <c r="B89" s="914"/>
      <c r="C89" s="914"/>
      <c r="D89" s="914"/>
      <c r="E89" s="914"/>
      <c r="F89" s="914"/>
      <c r="G89" s="914"/>
      <c r="H89" s="914"/>
      <c r="I89" s="914"/>
      <c r="J89" s="914"/>
    </row>
    <row r="90" spans="1:10" ht="12.75" customHeight="1" x14ac:dyDescent="0.2">
      <c r="A90" s="818"/>
      <c r="B90" s="914"/>
      <c r="C90" s="914"/>
      <c r="D90" s="914"/>
      <c r="E90" s="914"/>
      <c r="F90" s="914"/>
      <c r="G90" s="914"/>
      <c r="H90" s="914"/>
      <c r="I90" s="914"/>
      <c r="J90" s="914"/>
    </row>
    <row r="91" spans="1:10" ht="12.75" customHeight="1" x14ac:dyDescent="0.2">
      <c r="A91" s="818"/>
      <c r="B91" s="914"/>
      <c r="C91" s="914"/>
      <c r="D91" s="914"/>
      <c r="E91" s="914"/>
      <c r="F91" s="914"/>
      <c r="G91" s="914"/>
      <c r="H91" s="914"/>
      <c r="I91" s="914"/>
      <c r="J91" s="914"/>
    </row>
    <row r="92" spans="1:10" ht="12.75" customHeight="1" x14ac:dyDescent="0.2">
      <c r="A92" s="818"/>
      <c r="B92" s="914"/>
      <c r="C92" s="914"/>
      <c r="D92" s="914"/>
      <c r="E92" s="914"/>
      <c r="F92" s="914"/>
      <c r="G92" s="914"/>
      <c r="H92" s="914"/>
      <c r="I92" s="914"/>
      <c r="J92" s="914"/>
    </row>
    <row r="93" spans="1:10" ht="12.75" customHeight="1" x14ac:dyDescent="0.2">
      <c r="A93" s="818"/>
      <c r="B93" s="914"/>
      <c r="C93" s="914"/>
      <c r="D93" s="914"/>
      <c r="E93" s="914"/>
      <c r="F93" s="914"/>
      <c r="G93" s="914"/>
      <c r="H93" s="914"/>
      <c r="I93" s="914"/>
      <c r="J93" s="914"/>
    </row>
    <row r="94" spans="1:10" ht="12.75" customHeight="1" x14ac:dyDescent="0.2">
      <c r="A94" s="818"/>
      <c r="B94" s="914"/>
      <c r="C94" s="914"/>
      <c r="D94" s="914"/>
      <c r="E94" s="914"/>
      <c r="F94" s="914"/>
      <c r="G94" s="914"/>
      <c r="H94" s="914"/>
      <c r="I94" s="914"/>
      <c r="J94" s="914"/>
    </row>
    <row r="95" spans="1:10" ht="12.75" customHeight="1" x14ac:dyDescent="0.2">
      <c r="A95" s="818"/>
      <c r="B95" s="914"/>
      <c r="C95" s="914"/>
      <c r="D95" s="914"/>
      <c r="E95" s="914"/>
      <c r="F95" s="914"/>
      <c r="G95" s="914"/>
      <c r="H95" s="914"/>
      <c r="I95" s="914"/>
      <c r="J95" s="914"/>
    </row>
    <row r="96" spans="1:10" ht="12.75" customHeight="1" x14ac:dyDescent="0.2">
      <c r="A96" s="818"/>
      <c r="B96" s="914"/>
      <c r="C96" s="914"/>
      <c r="D96" s="914"/>
      <c r="E96" s="914"/>
      <c r="F96" s="914"/>
      <c r="G96" s="914"/>
      <c r="H96" s="914"/>
      <c r="I96" s="914"/>
      <c r="J96" s="914"/>
    </row>
    <row r="97" spans="1:10" ht="12.75" customHeight="1" x14ac:dyDescent="0.2">
      <c r="A97" s="818"/>
      <c r="B97" s="914"/>
      <c r="C97" s="914"/>
      <c r="D97" s="914"/>
      <c r="E97" s="914"/>
      <c r="F97" s="914"/>
      <c r="G97" s="914"/>
      <c r="H97" s="914"/>
      <c r="I97" s="914"/>
      <c r="J97" s="914"/>
    </row>
    <row r="98" spans="1:10" ht="12.75" customHeight="1" x14ac:dyDescent="0.2">
      <c r="A98" s="818"/>
      <c r="B98" s="914"/>
      <c r="C98" s="914"/>
      <c r="D98" s="914"/>
      <c r="E98" s="914"/>
      <c r="F98" s="914"/>
      <c r="G98" s="914"/>
      <c r="H98" s="914"/>
      <c r="I98" s="914"/>
      <c r="J98" s="914"/>
    </row>
    <row r="99" spans="1:10" ht="12.75" customHeight="1" x14ac:dyDescent="0.2">
      <c r="A99" s="818"/>
      <c r="B99" s="914"/>
      <c r="C99" s="914"/>
      <c r="D99" s="914"/>
      <c r="E99" s="914"/>
      <c r="F99" s="914"/>
      <c r="G99" s="914"/>
      <c r="H99" s="914"/>
      <c r="I99" s="914"/>
      <c r="J99" s="914"/>
    </row>
    <row r="100" spans="1:10" ht="12.75" customHeight="1" x14ac:dyDescent="0.2">
      <c r="A100" s="818"/>
      <c r="B100" s="914"/>
      <c r="C100" s="914"/>
      <c r="D100" s="914"/>
      <c r="E100" s="914"/>
      <c r="F100" s="914"/>
      <c r="G100" s="914"/>
      <c r="H100" s="914"/>
      <c r="I100" s="914"/>
      <c r="J100" s="914"/>
    </row>
    <row r="101" spans="1:10" ht="12.75" customHeight="1" x14ac:dyDescent="0.2">
      <c r="A101" s="818"/>
      <c r="B101" s="914"/>
      <c r="C101" s="914"/>
      <c r="D101" s="914"/>
      <c r="E101" s="914"/>
      <c r="F101" s="914"/>
      <c r="G101" s="914"/>
      <c r="H101" s="914"/>
      <c r="I101" s="914"/>
      <c r="J101" s="914"/>
    </row>
    <row r="102" spans="1:10" ht="12.75" customHeight="1" x14ac:dyDescent="0.2">
      <c r="A102" s="818"/>
      <c r="B102" s="914"/>
      <c r="C102" s="914"/>
      <c r="D102" s="914"/>
      <c r="E102" s="914"/>
      <c r="F102" s="914"/>
      <c r="G102" s="914"/>
      <c r="H102" s="914"/>
      <c r="I102" s="914"/>
      <c r="J102" s="914"/>
    </row>
    <row r="103" spans="1:10" ht="12.75" customHeight="1" x14ac:dyDescent="0.2">
      <c r="A103" s="818"/>
      <c r="B103" s="914"/>
      <c r="C103" s="914"/>
      <c r="D103" s="914"/>
      <c r="E103" s="914"/>
      <c r="F103" s="914"/>
      <c r="G103" s="914"/>
      <c r="H103" s="914"/>
      <c r="I103" s="914"/>
      <c r="J103" s="914"/>
    </row>
    <row r="104" spans="1:10" ht="12.75" customHeight="1" x14ac:dyDescent="0.2">
      <c r="A104" s="818"/>
      <c r="B104" s="914"/>
      <c r="C104" s="914"/>
      <c r="D104" s="914"/>
      <c r="E104" s="914"/>
      <c r="F104" s="914"/>
      <c r="G104" s="914"/>
      <c r="H104" s="914"/>
      <c r="I104" s="914"/>
      <c r="J104" s="914"/>
    </row>
    <row r="105" spans="1:10" ht="12.75" customHeight="1" x14ac:dyDescent="0.2">
      <c r="A105" s="818"/>
      <c r="B105" s="914"/>
      <c r="C105" s="914"/>
      <c r="D105" s="914"/>
      <c r="E105" s="914"/>
      <c r="F105" s="914"/>
      <c r="G105" s="914"/>
      <c r="H105" s="914"/>
      <c r="I105" s="914"/>
      <c r="J105" s="914"/>
    </row>
    <row r="106" spans="1:10" ht="12.75" customHeight="1" x14ac:dyDescent="0.2">
      <c r="A106" s="818"/>
      <c r="B106" s="914"/>
      <c r="C106" s="914"/>
      <c r="D106" s="914"/>
      <c r="E106" s="914"/>
      <c r="F106" s="914"/>
      <c r="G106" s="914"/>
      <c r="H106" s="914"/>
      <c r="I106" s="914"/>
      <c r="J106" s="914"/>
    </row>
    <row r="107" spans="1:10" ht="12.75" customHeight="1" x14ac:dyDescent="0.2">
      <c r="A107" s="818"/>
      <c r="B107" s="914"/>
      <c r="C107" s="914"/>
      <c r="D107" s="914"/>
      <c r="E107" s="914"/>
      <c r="F107" s="914"/>
      <c r="G107" s="914"/>
      <c r="H107" s="914"/>
      <c r="I107" s="914"/>
      <c r="J107" s="914"/>
    </row>
    <row r="108" spans="1:10" ht="12.75" customHeight="1" x14ac:dyDescent="0.2">
      <c r="A108" s="818"/>
      <c r="B108" s="914"/>
      <c r="C108" s="914"/>
      <c r="D108" s="914"/>
      <c r="E108" s="914"/>
      <c r="F108" s="914"/>
      <c r="G108" s="914"/>
      <c r="H108" s="914"/>
      <c r="I108" s="914"/>
      <c r="J108" s="914"/>
    </row>
    <row r="109" spans="1:10" ht="12.75" customHeight="1" x14ac:dyDescent="0.2">
      <c r="A109" s="818"/>
      <c r="B109" s="914"/>
      <c r="C109" s="914"/>
      <c r="D109" s="914"/>
      <c r="E109" s="914"/>
      <c r="F109" s="914"/>
      <c r="G109" s="914"/>
      <c r="H109" s="914"/>
      <c r="I109" s="914"/>
      <c r="J109" s="914"/>
    </row>
    <row r="110" spans="1:10" ht="12.75" customHeight="1" x14ac:dyDescent="0.2">
      <c r="A110" s="818"/>
      <c r="B110" s="914"/>
      <c r="C110" s="914"/>
      <c r="D110" s="914"/>
      <c r="E110" s="914"/>
      <c r="F110" s="914"/>
      <c r="G110" s="914"/>
      <c r="H110" s="914"/>
      <c r="I110" s="914"/>
      <c r="J110" s="914"/>
    </row>
    <row r="111" spans="1:10" ht="12.75" customHeight="1" x14ac:dyDescent="0.2">
      <c r="A111" s="818"/>
      <c r="B111" s="914"/>
      <c r="C111" s="914"/>
      <c r="D111" s="914"/>
      <c r="E111" s="914"/>
      <c r="F111" s="914"/>
      <c r="G111" s="914"/>
      <c r="H111" s="914"/>
      <c r="I111" s="914"/>
      <c r="J111" s="914"/>
    </row>
    <row r="112" spans="1:10" ht="12.75" customHeight="1" x14ac:dyDescent="0.2">
      <c r="A112" s="818"/>
      <c r="B112" s="914"/>
      <c r="C112" s="914"/>
      <c r="D112" s="914"/>
      <c r="E112" s="914"/>
      <c r="F112" s="914"/>
      <c r="G112" s="914"/>
      <c r="H112" s="914"/>
      <c r="I112" s="914"/>
      <c r="J112" s="914"/>
    </row>
  </sheetData>
  <mergeCells count="13">
    <mergeCell ref="F7:G7"/>
    <mergeCell ref="I7:J7"/>
    <mergeCell ref="A46:D46"/>
    <mergeCell ref="F1:I2"/>
    <mergeCell ref="A5:J5"/>
    <mergeCell ref="A6:A8"/>
    <mergeCell ref="B6:B8"/>
    <mergeCell ref="C6:D6"/>
    <mergeCell ref="E6:E8"/>
    <mergeCell ref="F6:G6"/>
    <mergeCell ref="H6:H8"/>
    <mergeCell ref="I6:J6"/>
    <mergeCell ref="C7:D7"/>
  </mergeCells>
  <pageMargins left="0.98425196850393704" right="0" top="0.78740157480314965" bottom="0.19685039370078741" header="0.51181102362204722" footer="0.51181102362204722"/>
  <pageSetup paperSize="9" scale="76" orientation="landscape" r:id="rId1"/>
  <headerFooter alignWithMargins="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abColor theme="1"/>
    <pageSetUpPr autoPageBreaks="0" fitToPage="1"/>
  </sheetPr>
  <dimension ref="A1:M129"/>
  <sheetViews>
    <sheetView showGridLines="0" showRowColHeaders="0" zoomScale="90" zoomScaleNormal="90" workbookViewId="0"/>
  </sheetViews>
  <sheetFormatPr baseColWidth="10" defaultColWidth="6.765625" defaultRowHeight="12.75" x14ac:dyDescent="0.2"/>
  <cols>
    <col min="1" max="1" width="29.3828125" style="926" customWidth="1"/>
    <col min="2" max="2" width="7.15234375" style="926" customWidth="1"/>
    <col min="3" max="3" width="5.921875" style="926" customWidth="1"/>
    <col min="4" max="4" width="7.4609375" style="926" customWidth="1"/>
    <col min="5" max="5" width="6" style="926" customWidth="1"/>
    <col min="6" max="6" width="7.23046875" style="926" customWidth="1"/>
    <col min="7" max="7" width="6" style="926" customWidth="1"/>
    <col min="8" max="16384" width="6.765625" style="926"/>
  </cols>
  <sheetData>
    <row r="1" spans="1:13" ht="18" customHeight="1" x14ac:dyDescent="0.2">
      <c r="A1" s="925" t="s">
        <v>1224</v>
      </c>
      <c r="C1" s="1510" t="s">
        <v>937</v>
      </c>
      <c r="D1" s="1510"/>
      <c r="E1" s="1510"/>
      <c r="F1" s="953"/>
      <c r="G1" s="826"/>
      <c r="H1" s="826"/>
      <c r="I1" s="826"/>
    </row>
    <row r="2" spans="1:13" ht="12" customHeight="1" x14ac:dyDescent="0.2">
      <c r="A2" s="927"/>
      <c r="C2" s="1510"/>
      <c r="D2" s="1510"/>
      <c r="E2" s="1510"/>
      <c r="F2" s="953"/>
      <c r="G2" s="826"/>
      <c r="H2" s="826"/>
      <c r="I2" s="826"/>
    </row>
    <row r="3" spans="1:13" x14ac:dyDescent="0.2">
      <c r="A3" s="928" t="s">
        <v>1225</v>
      </c>
    </row>
    <row r="4" spans="1:13" x14ac:dyDescent="0.2">
      <c r="A4" s="929"/>
      <c r="I4" s="954"/>
      <c r="J4" s="954"/>
      <c r="K4" s="954"/>
      <c r="L4" s="954"/>
      <c r="M4" s="954"/>
    </row>
    <row r="5" spans="1:13" ht="30" customHeight="1" x14ac:dyDescent="0.2">
      <c r="A5" s="1522" t="s">
        <v>2347</v>
      </c>
      <c r="B5" s="1522"/>
      <c r="C5" s="1522"/>
      <c r="D5" s="1522"/>
      <c r="E5" s="1522"/>
      <c r="F5" s="1522"/>
      <c r="G5" s="1522"/>
      <c r="I5" s="955"/>
      <c r="J5" s="954"/>
      <c r="K5" s="954"/>
      <c r="L5" s="954"/>
      <c r="M5" s="954"/>
    </row>
    <row r="6" spans="1:13" ht="18.75" customHeight="1" x14ac:dyDescent="0.2">
      <c r="A6" s="1523" t="s">
        <v>1226</v>
      </c>
      <c r="B6" s="1525" t="s">
        <v>61</v>
      </c>
      <c r="C6" s="1526" t="s">
        <v>1227</v>
      </c>
      <c r="D6" s="1526"/>
      <c r="E6" s="1526"/>
      <c r="F6" s="1526"/>
      <c r="G6" s="930"/>
    </row>
    <row r="7" spans="1:13" ht="27.75" customHeight="1" x14ac:dyDescent="0.2">
      <c r="A7" s="1524"/>
      <c r="B7" s="1517"/>
      <c r="C7" s="931" t="s">
        <v>1228</v>
      </c>
      <c r="D7" s="1275" t="s">
        <v>451</v>
      </c>
      <c r="E7" s="1275" t="s">
        <v>1229</v>
      </c>
      <c r="F7" s="1275" t="s">
        <v>1230</v>
      </c>
      <c r="G7" s="1275" t="s">
        <v>218</v>
      </c>
    </row>
    <row r="8" spans="1:13" ht="9" customHeight="1" x14ac:dyDescent="0.2">
      <c r="A8" s="933"/>
      <c r="B8" s="934"/>
      <c r="C8" s="935"/>
      <c r="D8" s="936"/>
      <c r="E8" s="936"/>
      <c r="F8" s="936"/>
      <c r="G8" s="936"/>
    </row>
    <row r="9" spans="1:13" s="937" customFormat="1" x14ac:dyDescent="0.2">
      <c r="A9" s="717" t="s">
        <v>1231</v>
      </c>
      <c r="B9" s="934"/>
      <c r="C9" s="792"/>
      <c r="D9" s="909"/>
      <c r="E9" s="909"/>
      <c r="F9" s="909"/>
      <c r="G9" s="909"/>
    </row>
    <row r="10" spans="1:13" s="937" customFormat="1" x14ac:dyDescent="0.2">
      <c r="A10" s="938" t="s">
        <v>1232</v>
      </c>
      <c r="B10" s="816">
        <f>SUM(D10:G10)</f>
        <v>32931</v>
      </c>
      <c r="C10" s="939">
        <f>SUM(D10:E10)</f>
        <v>31868.786332804164</v>
      </c>
      <c r="D10" s="895">
        <v>13997.694869389523</v>
      </c>
      <c r="E10" s="895">
        <v>17871.091463414639</v>
      </c>
      <c r="F10" s="895">
        <v>894.68332371193503</v>
      </c>
      <c r="G10" s="895">
        <v>167.53034348390065</v>
      </c>
    </row>
    <row r="11" spans="1:13" s="937" customFormat="1" x14ac:dyDescent="0.2">
      <c r="A11" s="938" t="s">
        <v>1233</v>
      </c>
      <c r="B11" s="816">
        <f>SUM(D11:G11)</f>
        <v>199268</v>
      </c>
      <c r="C11" s="939">
        <f>SUM(D11:E11)</f>
        <v>196046.93328390454</v>
      </c>
      <c r="D11" s="895">
        <v>92581.787106753414</v>
      </c>
      <c r="E11" s="895">
        <v>103465.14617715112</v>
      </c>
      <c r="F11" s="895">
        <v>2860.6231096680176</v>
      </c>
      <c r="G11" s="895">
        <v>360.44360642743413</v>
      </c>
    </row>
    <row r="12" spans="1:13" s="937" customFormat="1" x14ac:dyDescent="0.2">
      <c r="A12" s="938" t="s">
        <v>1234</v>
      </c>
      <c r="B12" s="816">
        <f>SUM(D12:G12)</f>
        <v>2168</v>
      </c>
      <c r="C12" s="939">
        <f>SUM(D12:E12)</f>
        <v>2012.919075144509</v>
      </c>
      <c r="D12" s="895">
        <v>1076.1676300578035</v>
      </c>
      <c r="E12" s="895">
        <v>936.7514450867053</v>
      </c>
      <c r="F12" s="895">
        <v>151.94797687861274</v>
      </c>
      <c r="G12" s="895">
        <v>3.1329479768783131</v>
      </c>
    </row>
    <row r="13" spans="1:13" s="937" customFormat="1" x14ac:dyDescent="0.2">
      <c r="A13" s="938" t="s">
        <v>1235</v>
      </c>
      <c r="B13" s="816" t="s">
        <v>42</v>
      </c>
      <c r="C13" s="939" t="s">
        <v>42</v>
      </c>
      <c r="D13" s="895" t="s">
        <v>42</v>
      </c>
      <c r="E13" s="895" t="s">
        <v>42</v>
      </c>
      <c r="F13" s="895" t="s">
        <v>42</v>
      </c>
      <c r="G13" s="895" t="s">
        <v>42</v>
      </c>
    </row>
    <row r="14" spans="1:13" s="937" customFormat="1" x14ac:dyDescent="0.2">
      <c r="A14" s="940"/>
      <c r="B14" s="823"/>
      <c r="C14" s="941"/>
      <c r="D14" s="894"/>
      <c r="E14" s="894"/>
      <c r="F14" s="894"/>
      <c r="G14" s="894"/>
    </row>
    <row r="15" spans="1:13" s="937" customFormat="1" x14ac:dyDescent="0.2">
      <c r="A15" s="942" t="s">
        <v>1236</v>
      </c>
      <c r="B15" s="823"/>
      <c r="C15" s="941"/>
      <c r="D15" s="943"/>
      <c r="E15" s="943"/>
      <c r="F15" s="943"/>
      <c r="G15" s="943"/>
    </row>
    <row r="16" spans="1:13" s="937" customFormat="1" x14ac:dyDescent="0.2">
      <c r="A16" s="944" t="s">
        <v>1232</v>
      </c>
      <c r="B16" s="816">
        <f>SUM(D16:G16)</f>
        <v>835</v>
      </c>
      <c r="C16" s="939">
        <f>SUM(D16:E16)</f>
        <v>727</v>
      </c>
      <c r="D16" s="895">
        <v>36</v>
      </c>
      <c r="E16" s="895">
        <v>691</v>
      </c>
      <c r="F16" s="895">
        <v>33</v>
      </c>
      <c r="G16" s="895">
        <v>75</v>
      </c>
    </row>
    <row r="17" spans="1:7" s="937" customFormat="1" x14ac:dyDescent="0.2">
      <c r="A17" s="944" t="s">
        <v>1233</v>
      </c>
      <c r="B17" s="816">
        <f t="shared" ref="B17:B19" si="0">SUM(D17:G17)</f>
        <v>1991</v>
      </c>
      <c r="C17" s="939">
        <f t="shared" ref="C17:C19" si="1">SUM(D17:E17)</f>
        <v>1855</v>
      </c>
      <c r="D17" s="895">
        <v>119</v>
      </c>
      <c r="E17" s="895">
        <v>1736</v>
      </c>
      <c r="F17" s="895">
        <v>13</v>
      </c>
      <c r="G17" s="895">
        <v>123</v>
      </c>
    </row>
    <row r="18" spans="1:7" s="937" customFormat="1" x14ac:dyDescent="0.2">
      <c r="A18" s="944" t="s">
        <v>1234</v>
      </c>
      <c r="B18" s="816">
        <f t="shared" si="0"/>
        <v>88</v>
      </c>
      <c r="C18" s="939">
        <f t="shared" si="1"/>
        <v>36</v>
      </c>
      <c r="D18" s="895">
        <v>23</v>
      </c>
      <c r="E18" s="895">
        <v>13</v>
      </c>
      <c r="F18" s="895">
        <v>20</v>
      </c>
      <c r="G18" s="895">
        <v>32</v>
      </c>
    </row>
    <row r="19" spans="1:7" s="937" customFormat="1" x14ac:dyDescent="0.2">
      <c r="A19" s="944" t="s">
        <v>1235</v>
      </c>
      <c r="B19" s="816">
        <f t="shared" si="0"/>
        <v>167</v>
      </c>
      <c r="C19" s="939">
        <f t="shared" si="1"/>
        <v>63</v>
      </c>
      <c r="D19" s="895">
        <v>38</v>
      </c>
      <c r="E19" s="895">
        <v>25</v>
      </c>
      <c r="F19" s="895">
        <v>35</v>
      </c>
      <c r="G19" s="895">
        <v>69</v>
      </c>
    </row>
    <row r="20" spans="1:7" s="937" customFormat="1" x14ac:dyDescent="0.2">
      <c r="A20" s="940"/>
      <c r="B20" s="823"/>
      <c r="C20" s="941"/>
      <c r="D20" s="894"/>
      <c r="E20" s="894"/>
      <c r="F20" s="894"/>
      <c r="G20" s="894"/>
    </row>
    <row r="21" spans="1:7" s="937" customFormat="1" x14ac:dyDescent="0.2">
      <c r="A21" s="717" t="s">
        <v>902</v>
      </c>
      <c r="B21" s="823"/>
      <c r="C21" s="823"/>
      <c r="D21" s="919"/>
      <c r="E21" s="919"/>
      <c r="F21" s="919"/>
      <c r="G21" s="919"/>
    </row>
    <row r="22" spans="1:7" s="937" customFormat="1" x14ac:dyDescent="0.2">
      <c r="A22" s="938" t="s">
        <v>1232</v>
      </c>
      <c r="B22" s="816">
        <f>SUM(D22:G22)</f>
        <v>1299</v>
      </c>
      <c r="C22" s="939">
        <f>SUM(D22:E22)</f>
        <v>1260</v>
      </c>
      <c r="D22" s="895">
        <v>794</v>
      </c>
      <c r="E22" s="895">
        <v>466</v>
      </c>
      <c r="F22" s="895">
        <v>39</v>
      </c>
      <c r="G22" s="895">
        <v>0</v>
      </c>
    </row>
    <row r="23" spans="1:7" s="937" customFormat="1" x14ac:dyDescent="0.2">
      <c r="A23" s="938" t="s">
        <v>1233</v>
      </c>
      <c r="B23" s="816">
        <f>SUM(D23:G23)</f>
        <v>6504</v>
      </c>
      <c r="C23" s="939">
        <f>SUM(D23:E23)</f>
        <v>6373</v>
      </c>
      <c r="D23" s="895">
        <v>3970</v>
      </c>
      <c r="E23" s="895">
        <v>2403</v>
      </c>
      <c r="F23" s="895">
        <v>131</v>
      </c>
      <c r="G23" s="895">
        <v>0</v>
      </c>
    </row>
    <row r="24" spans="1:7" s="937" customFormat="1" x14ac:dyDescent="0.2">
      <c r="A24" s="938" t="s">
        <v>1234</v>
      </c>
      <c r="B24" s="816">
        <f t="shared" ref="B24" si="2">SUM(D24:G24)</f>
        <v>486</v>
      </c>
      <c r="C24" s="939">
        <f t="shared" ref="C24" si="3">SUM(D24:E24)</f>
        <v>470</v>
      </c>
      <c r="D24" s="895">
        <v>425</v>
      </c>
      <c r="E24" s="895">
        <v>45</v>
      </c>
      <c r="F24" s="895">
        <v>16</v>
      </c>
      <c r="G24" s="895">
        <v>0</v>
      </c>
    </row>
    <row r="25" spans="1:7" s="937" customFormat="1" x14ac:dyDescent="0.2">
      <c r="A25" s="938" t="s">
        <v>1235</v>
      </c>
      <c r="B25" s="816">
        <f>C25+F25</f>
        <v>1814</v>
      </c>
      <c r="C25" s="939">
        <v>1718</v>
      </c>
      <c r="D25" s="895" t="s">
        <v>42</v>
      </c>
      <c r="E25" s="895" t="s">
        <v>42</v>
      </c>
      <c r="F25" s="895">
        <v>96</v>
      </c>
      <c r="G25" s="895">
        <v>1718</v>
      </c>
    </row>
    <row r="26" spans="1:7" s="937" customFormat="1" x14ac:dyDescent="0.2">
      <c r="A26" s="940"/>
      <c r="B26" s="823"/>
      <c r="C26" s="941"/>
      <c r="D26" s="894"/>
      <c r="E26" s="894"/>
      <c r="F26" s="894"/>
      <c r="G26" s="894"/>
    </row>
    <row r="27" spans="1:7" s="937" customFormat="1" x14ac:dyDescent="0.2">
      <c r="A27" s="717" t="s">
        <v>1143</v>
      </c>
      <c r="B27" s="823"/>
      <c r="C27" s="823"/>
      <c r="D27" s="919"/>
      <c r="E27" s="919"/>
      <c r="F27" s="919"/>
      <c r="G27" s="919"/>
    </row>
    <row r="28" spans="1:7" s="937" customFormat="1" x14ac:dyDescent="0.2">
      <c r="A28" s="938" t="s">
        <v>1232</v>
      </c>
      <c r="B28" s="816">
        <f>SUM(D28:G28)</f>
        <v>1256</v>
      </c>
      <c r="C28" s="939">
        <f>SUM(D28:E28)</f>
        <v>1242</v>
      </c>
      <c r="D28" s="895">
        <v>958</v>
      </c>
      <c r="E28" s="895">
        <v>284</v>
      </c>
      <c r="F28" s="895">
        <v>14</v>
      </c>
      <c r="G28" s="895">
        <v>0</v>
      </c>
    </row>
    <row r="29" spans="1:7" s="937" customFormat="1" x14ac:dyDescent="0.2">
      <c r="A29" s="938" t="s">
        <v>1233</v>
      </c>
      <c r="B29" s="816">
        <f>SUM(D29:G29)</f>
        <v>7279</v>
      </c>
      <c r="C29" s="939">
        <f>SUM(D29:E29)</f>
        <v>7204</v>
      </c>
      <c r="D29" s="945">
        <v>5421</v>
      </c>
      <c r="E29" s="945">
        <v>1783</v>
      </c>
      <c r="F29" s="945">
        <v>75</v>
      </c>
      <c r="G29" s="895">
        <v>0</v>
      </c>
    </row>
    <row r="30" spans="1:7" s="937" customFormat="1" x14ac:dyDescent="0.2">
      <c r="A30" s="938" t="s">
        <v>1234</v>
      </c>
      <c r="B30" s="816">
        <v>372</v>
      </c>
      <c r="C30" s="939" t="s">
        <v>42</v>
      </c>
      <c r="D30" s="945" t="s">
        <v>42</v>
      </c>
      <c r="E30" s="945" t="s">
        <v>42</v>
      </c>
      <c r="F30" s="945" t="s">
        <v>42</v>
      </c>
      <c r="G30" s="945" t="s">
        <v>42</v>
      </c>
    </row>
    <row r="31" spans="1:7" s="937" customFormat="1" x14ac:dyDescent="0.2">
      <c r="A31" s="938" t="s">
        <v>1235</v>
      </c>
      <c r="B31" s="816">
        <v>991</v>
      </c>
      <c r="C31" s="939" t="s">
        <v>42</v>
      </c>
      <c r="D31" s="945" t="s">
        <v>42</v>
      </c>
      <c r="E31" s="945" t="s">
        <v>42</v>
      </c>
      <c r="F31" s="945" t="s">
        <v>42</v>
      </c>
      <c r="G31" s="945" t="s">
        <v>42</v>
      </c>
    </row>
    <row r="32" spans="1:7" s="937" customFormat="1" x14ac:dyDescent="0.2">
      <c r="A32" s="940"/>
      <c r="B32" s="823"/>
      <c r="C32" s="941"/>
      <c r="D32" s="894"/>
      <c r="E32" s="894"/>
      <c r="F32" s="894"/>
      <c r="G32" s="894"/>
    </row>
    <row r="33" spans="1:7" s="937" customFormat="1" x14ac:dyDescent="0.2">
      <c r="A33" s="717" t="s">
        <v>1169</v>
      </c>
      <c r="B33" s="823"/>
      <c r="C33" s="823"/>
      <c r="D33" s="919"/>
      <c r="E33" s="919"/>
      <c r="F33" s="919"/>
      <c r="G33" s="919"/>
    </row>
    <row r="34" spans="1:7" s="937" customFormat="1" x14ac:dyDescent="0.2">
      <c r="A34" s="938" t="s">
        <v>1232</v>
      </c>
      <c r="B34" s="816">
        <f>SUM(D34:G34)</f>
        <v>433</v>
      </c>
      <c r="C34" s="939">
        <f>SUM(D34:E34)</f>
        <v>429</v>
      </c>
      <c r="D34" s="895">
        <v>303</v>
      </c>
      <c r="E34" s="895">
        <v>126</v>
      </c>
      <c r="F34" s="895">
        <v>4</v>
      </c>
      <c r="G34" s="895">
        <v>0</v>
      </c>
    </row>
    <row r="35" spans="1:7" s="937" customFormat="1" x14ac:dyDescent="0.2">
      <c r="A35" s="938" t="s">
        <v>1233</v>
      </c>
      <c r="B35" s="816">
        <f>SUM(D35:G35)</f>
        <v>3118</v>
      </c>
      <c r="C35" s="939">
        <f>SUM(D35:E35)</f>
        <v>3095</v>
      </c>
      <c r="D35" s="895">
        <v>2189</v>
      </c>
      <c r="E35" s="895">
        <v>906</v>
      </c>
      <c r="F35" s="895">
        <v>23</v>
      </c>
      <c r="G35" s="895">
        <v>0</v>
      </c>
    </row>
    <row r="36" spans="1:7" s="937" customFormat="1" x14ac:dyDescent="0.2">
      <c r="A36" s="938" t="s">
        <v>1234</v>
      </c>
      <c r="B36" s="816">
        <f t="shared" ref="B36:B37" si="4">SUM(D36:G36)</f>
        <v>288</v>
      </c>
      <c r="C36" s="939">
        <f t="shared" ref="C36:C37" si="5">SUM(D36:E36)</f>
        <v>284</v>
      </c>
      <c r="D36" s="895">
        <v>283</v>
      </c>
      <c r="E36" s="895">
        <v>1</v>
      </c>
      <c r="F36" s="895">
        <v>4</v>
      </c>
      <c r="G36" s="895">
        <v>0</v>
      </c>
    </row>
    <row r="37" spans="1:7" s="937" customFormat="1" x14ac:dyDescent="0.2">
      <c r="A37" s="938" t="s">
        <v>1235</v>
      </c>
      <c r="B37" s="816">
        <f t="shared" si="4"/>
        <v>1539</v>
      </c>
      <c r="C37" s="939">
        <f t="shared" si="5"/>
        <v>1515</v>
      </c>
      <c r="D37" s="895">
        <v>1491</v>
      </c>
      <c r="E37" s="895">
        <v>24</v>
      </c>
      <c r="F37" s="895">
        <v>24</v>
      </c>
      <c r="G37" s="895">
        <v>0</v>
      </c>
    </row>
    <row r="38" spans="1:7" s="937" customFormat="1" x14ac:dyDescent="0.2">
      <c r="A38" s="940"/>
      <c r="B38" s="823"/>
      <c r="C38" s="941"/>
      <c r="D38" s="894"/>
      <c r="E38" s="894"/>
      <c r="F38" s="894"/>
      <c r="G38" s="894"/>
    </row>
    <row r="39" spans="1:7" s="937" customFormat="1" x14ac:dyDescent="0.2">
      <c r="A39" s="717" t="s">
        <v>1187</v>
      </c>
      <c r="B39" s="823"/>
      <c r="C39" s="823"/>
      <c r="D39" s="919"/>
      <c r="E39" s="919"/>
      <c r="F39" s="919"/>
      <c r="G39" s="919"/>
    </row>
    <row r="40" spans="1:7" s="937" customFormat="1" x14ac:dyDescent="0.2">
      <c r="A40" s="938" t="s">
        <v>1232</v>
      </c>
      <c r="B40" s="816">
        <f>SUM(D40:G40)</f>
        <v>573</v>
      </c>
      <c r="C40" s="939">
        <f>SUM(D40:E40)</f>
        <v>573</v>
      </c>
      <c r="D40" s="895">
        <v>339</v>
      </c>
      <c r="E40" s="895">
        <v>234</v>
      </c>
      <c r="F40" s="895">
        <v>0</v>
      </c>
      <c r="G40" s="895">
        <v>0</v>
      </c>
    </row>
    <row r="41" spans="1:7" s="937" customFormat="1" x14ac:dyDescent="0.2">
      <c r="A41" s="938" t="s">
        <v>1233</v>
      </c>
      <c r="B41" s="816">
        <f>SUM(D41:G41)</f>
        <v>2043</v>
      </c>
      <c r="C41" s="939">
        <f>SUM(D41:E41)</f>
        <v>2043</v>
      </c>
      <c r="D41" s="895">
        <v>1272</v>
      </c>
      <c r="E41" s="895">
        <v>771</v>
      </c>
      <c r="F41" s="895">
        <v>0</v>
      </c>
      <c r="G41" s="895">
        <v>0</v>
      </c>
    </row>
    <row r="42" spans="1:7" s="937" customFormat="1" x14ac:dyDescent="0.2">
      <c r="A42" s="938" t="s">
        <v>1234</v>
      </c>
      <c r="B42" s="816">
        <f t="shared" ref="B42:B43" si="6">SUM(D42:G42)</f>
        <v>208</v>
      </c>
      <c r="C42" s="939">
        <f t="shared" ref="C42:C43" si="7">SUM(D42:E42)</f>
        <v>98</v>
      </c>
      <c r="D42" s="895">
        <v>56</v>
      </c>
      <c r="E42" s="895">
        <v>42</v>
      </c>
      <c r="F42" s="895">
        <v>104</v>
      </c>
      <c r="G42" s="895">
        <v>6</v>
      </c>
    </row>
    <row r="43" spans="1:7" s="937" customFormat="1" x14ac:dyDescent="0.2">
      <c r="A43" s="938" t="s">
        <v>1235</v>
      </c>
      <c r="B43" s="816">
        <f t="shared" si="6"/>
        <v>589</v>
      </c>
      <c r="C43" s="939">
        <f t="shared" si="7"/>
        <v>104</v>
      </c>
      <c r="D43" s="895">
        <v>61</v>
      </c>
      <c r="E43" s="895">
        <v>43</v>
      </c>
      <c r="F43" s="895">
        <v>485</v>
      </c>
      <c r="G43" s="895">
        <v>0</v>
      </c>
    </row>
    <row r="44" spans="1:7" s="937" customFormat="1" x14ac:dyDescent="0.2">
      <c r="A44" s="946"/>
      <c r="B44" s="823"/>
      <c r="C44" s="941"/>
      <c r="D44" s="894"/>
      <c r="E44" s="894"/>
      <c r="F44" s="894"/>
      <c r="G44" s="894"/>
    </row>
    <row r="45" spans="1:7" s="937" customFormat="1" x14ac:dyDescent="0.2">
      <c r="A45" s="717" t="s">
        <v>1204</v>
      </c>
      <c r="B45" s="823"/>
      <c r="C45" s="823"/>
      <c r="D45" s="919"/>
      <c r="E45" s="919"/>
      <c r="F45" s="919"/>
      <c r="G45" s="919"/>
    </row>
    <row r="46" spans="1:7" s="937" customFormat="1" x14ac:dyDescent="0.2">
      <c r="A46" s="938" t="s">
        <v>1232</v>
      </c>
      <c r="B46" s="939">
        <f>SUM(D46:G46)</f>
        <v>71</v>
      </c>
      <c r="C46" s="939">
        <f>SUM(D46:E46)</f>
        <v>66</v>
      </c>
      <c r="D46" s="895">
        <v>12</v>
      </c>
      <c r="E46" s="895">
        <v>54</v>
      </c>
      <c r="F46" s="895">
        <v>5</v>
      </c>
      <c r="G46" s="895">
        <v>0</v>
      </c>
    </row>
    <row r="47" spans="1:7" s="937" customFormat="1" x14ac:dyDescent="0.2">
      <c r="A47" s="938" t="s">
        <v>1233</v>
      </c>
      <c r="B47" s="939">
        <f>SUM(D47:G47)</f>
        <v>481</v>
      </c>
      <c r="C47" s="939">
        <f>SUM(D47:E47)</f>
        <v>440</v>
      </c>
      <c r="D47" s="895">
        <v>72</v>
      </c>
      <c r="E47" s="895">
        <v>368</v>
      </c>
      <c r="F47" s="895">
        <v>41</v>
      </c>
      <c r="G47" s="895">
        <v>0</v>
      </c>
    </row>
    <row r="48" spans="1:7" s="937" customFormat="1" x14ac:dyDescent="0.2">
      <c r="A48" s="938" t="s">
        <v>1234</v>
      </c>
      <c r="B48" s="939">
        <f t="shared" ref="B48:B49" si="8">SUM(D48:G48)</f>
        <v>141</v>
      </c>
      <c r="C48" s="939">
        <f t="shared" ref="C48:C49" si="9">SUM(D48:E48)</f>
        <v>141</v>
      </c>
      <c r="D48" s="895">
        <v>55</v>
      </c>
      <c r="E48" s="895">
        <v>86</v>
      </c>
      <c r="F48" s="895">
        <v>0</v>
      </c>
      <c r="G48" s="895">
        <v>0</v>
      </c>
    </row>
    <row r="49" spans="1:8" s="937" customFormat="1" x14ac:dyDescent="0.2">
      <c r="A49" s="938" t="s">
        <v>1235</v>
      </c>
      <c r="B49" s="939">
        <f t="shared" si="8"/>
        <v>455</v>
      </c>
      <c r="C49" s="939">
        <f t="shared" si="9"/>
        <v>455</v>
      </c>
      <c r="D49" s="895">
        <v>174</v>
      </c>
      <c r="E49" s="895">
        <v>281</v>
      </c>
      <c r="F49" s="895">
        <v>0</v>
      </c>
      <c r="G49" s="895">
        <v>0</v>
      </c>
    </row>
    <row r="50" spans="1:8" s="937" customFormat="1" x14ac:dyDescent="0.2">
      <c r="A50" s="946"/>
      <c r="B50" s="823"/>
      <c r="C50" s="941"/>
      <c r="D50" s="894"/>
      <c r="E50" s="894"/>
      <c r="F50" s="894"/>
      <c r="G50" s="894"/>
    </row>
    <row r="51" spans="1:8" s="937" customFormat="1" x14ac:dyDescent="0.2">
      <c r="A51" s="717" t="s">
        <v>1209</v>
      </c>
      <c r="B51" s="823"/>
      <c r="C51" s="823"/>
      <c r="D51" s="919"/>
      <c r="E51" s="919"/>
      <c r="F51" s="919"/>
      <c r="G51" s="919"/>
    </row>
    <row r="52" spans="1:8" s="937" customFormat="1" x14ac:dyDescent="0.2">
      <c r="A52" s="938" t="s">
        <v>1232</v>
      </c>
      <c r="B52" s="816">
        <v>58</v>
      </c>
      <c r="C52" s="816" t="s">
        <v>42</v>
      </c>
      <c r="D52" s="945" t="s">
        <v>42</v>
      </c>
      <c r="E52" s="945" t="s">
        <v>42</v>
      </c>
      <c r="F52" s="945" t="s">
        <v>42</v>
      </c>
      <c r="G52" s="945" t="s">
        <v>42</v>
      </c>
      <c r="H52" s="948"/>
    </row>
    <row r="53" spans="1:8" s="937" customFormat="1" x14ac:dyDescent="0.2">
      <c r="A53" s="938" t="s">
        <v>1233</v>
      </c>
      <c r="B53" s="816">
        <v>394</v>
      </c>
      <c r="C53" s="816" t="s">
        <v>42</v>
      </c>
      <c r="D53" s="945" t="s">
        <v>42</v>
      </c>
      <c r="E53" s="945" t="s">
        <v>42</v>
      </c>
      <c r="F53" s="945" t="s">
        <v>42</v>
      </c>
      <c r="G53" s="945" t="s">
        <v>42</v>
      </c>
      <c r="H53" s="948"/>
    </row>
    <row r="54" spans="1:8" s="937" customFormat="1" x14ac:dyDescent="0.2">
      <c r="A54" s="938" t="s">
        <v>1234</v>
      </c>
      <c r="B54" s="816" t="s">
        <v>1237</v>
      </c>
      <c r="C54" s="939" t="s">
        <v>1237</v>
      </c>
      <c r="D54" s="1096" t="s">
        <v>1237</v>
      </c>
      <c r="E54" s="1096" t="s">
        <v>1237</v>
      </c>
      <c r="F54" s="1096" t="s">
        <v>1237</v>
      </c>
      <c r="G54" s="1096" t="s">
        <v>1237</v>
      </c>
      <c r="H54" s="948"/>
    </row>
    <row r="55" spans="1:8" s="937" customFormat="1" x14ac:dyDescent="0.2">
      <c r="A55" s="938" t="s">
        <v>1235</v>
      </c>
      <c r="B55" s="816" t="s">
        <v>1237</v>
      </c>
      <c r="C55" s="939" t="s">
        <v>1237</v>
      </c>
      <c r="D55" s="1096" t="s">
        <v>1237</v>
      </c>
      <c r="E55" s="1096" t="s">
        <v>1237</v>
      </c>
      <c r="F55" s="1096" t="s">
        <v>1237</v>
      </c>
      <c r="G55" s="1096" t="s">
        <v>1237</v>
      </c>
      <c r="H55" s="948"/>
    </row>
    <row r="56" spans="1:8" s="937" customFormat="1" x14ac:dyDescent="0.2">
      <c r="A56" s="946"/>
      <c r="B56" s="823"/>
      <c r="C56" s="941"/>
      <c r="D56" s="894"/>
      <c r="E56" s="894"/>
      <c r="F56" s="894"/>
      <c r="G56" s="894"/>
    </row>
    <row r="57" spans="1:8" s="937" customFormat="1" x14ac:dyDescent="0.2">
      <c r="A57" s="717" t="s">
        <v>1211</v>
      </c>
      <c r="B57" s="823"/>
      <c r="C57" s="823"/>
      <c r="D57" s="919"/>
      <c r="E57" s="919"/>
      <c r="F57" s="919"/>
      <c r="G57" s="919"/>
    </row>
    <row r="58" spans="1:8" s="937" customFormat="1" x14ac:dyDescent="0.2">
      <c r="A58" s="949" t="s">
        <v>1232</v>
      </c>
      <c r="B58" s="816" t="s">
        <v>42</v>
      </c>
      <c r="C58" s="816" t="s">
        <v>42</v>
      </c>
      <c r="D58" s="1096" t="s">
        <v>42</v>
      </c>
      <c r="E58" s="1096" t="s">
        <v>42</v>
      </c>
      <c r="F58" s="1096" t="s">
        <v>42</v>
      </c>
      <c r="G58" s="1096" t="s">
        <v>42</v>
      </c>
    </row>
    <row r="59" spans="1:8" s="937" customFormat="1" x14ac:dyDescent="0.2">
      <c r="A59" s="949" t="s">
        <v>1233</v>
      </c>
      <c r="B59" s="816" t="s">
        <v>42</v>
      </c>
      <c r="C59" s="816" t="s">
        <v>42</v>
      </c>
      <c r="D59" s="1096" t="s">
        <v>42</v>
      </c>
      <c r="E59" s="1096" t="s">
        <v>42</v>
      </c>
      <c r="F59" s="1096" t="s">
        <v>42</v>
      </c>
      <c r="G59" s="1096" t="s">
        <v>42</v>
      </c>
    </row>
    <row r="60" spans="1:8" s="937" customFormat="1" x14ac:dyDescent="0.2">
      <c r="A60" s="949" t="s">
        <v>1234</v>
      </c>
      <c r="B60" s="816" t="s">
        <v>1237</v>
      </c>
      <c r="C60" s="939" t="s">
        <v>1237</v>
      </c>
      <c r="D60" s="1096" t="s">
        <v>1237</v>
      </c>
      <c r="E60" s="1096" t="s">
        <v>1237</v>
      </c>
      <c r="F60" s="1096" t="s">
        <v>1237</v>
      </c>
      <c r="G60" s="1096" t="s">
        <v>1237</v>
      </c>
    </row>
    <row r="61" spans="1:8" s="937" customFormat="1" x14ac:dyDescent="0.2">
      <c r="A61" s="949" t="s">
        <v>1235</v>
      </c>
      <c r="B61" s="816" t="s">
        <v>1237</v>
      </c>
      <c r="C61" s="939" t="s">
        <v>1237</v>
      </c>
      <c r="D61" s="1096" t="s">
        <v>1237</v>
      </c>
      <c r="E61" s="1096" t="s">
        <v>1237</v>
      </c>
      <c r="F61" s="1096" t="s">
        <v>1237</v>
      </c>
      <c r="G61" s="1096" t="s">
        <v>1237</v>
      </c>
    </row>
    <row r="62" spans="1:8" s="937" customFormat="1" x14ac:dyDescent="0.2">
      <c r="A62" s="946"/>
      <c r="B62" s="823"/>
      <c r="C62" s="941"/>
      <c r="D62" s="894"/>
      <c r="E62" s="894"/>
      <c r="F62" s="894"/>
      <c r="G62" s="894"/>
    </row>
    <row r="63" spans="1:8" s="937" customFormat="1" x14ac:dyDescent="0.2">
      <c r="A63" s="717" t="s">
        <v>1238</v>
      </c>
      <c r="B63" s="823"/>
      <c r="C63" s="823"/>
      <c r="D63" s="919"/>
      <c r="E63" s="919"/>
      <c r="F63" s="919"/>
      <c r="G63" s="919"/>
    </row>
    <row r="64" spans="1:8" s="937" customFormat="1" x14ac:dyDescent="0.2">
      <c r="A64" s="938" t="s">
        <v>1232</v>
      </c>
      <c r="B64" s="816">
        <f>SUM(D64:G64)</f>
        <v>12</v>
      </c>
      <c r="C64" s="939">
        <f>SUM(D64:E64,G64)</f>
        <v>10</v>
      </c>
      <c r="D64" s="945">
        <v>4</v>
      </c>
      <c r="E64" s="945">
        <v>6</v>
      </c>
      <c r="F64" s="945">
        <v>2</v>
      </c>
      <c r="G64" s="945">
        <v>0</v>
      </c>
    </row>
    <row r="65" spans="1:11" s="937" customFormat="1" x14ac:dyDescent="0.2">
      <c r="A65" s="938" t="s">
        <v>1233</v>
      </c>
      <c r="B65" s="816" t="s">
        <v>42</v>
      </c>
      <c r="C65" s="816" t="s">
        <v>42</v>
      </c>
      <c r="D65" s="895" t="s">
        <v>42</v>
      </c>
      <c r="E65" s="895" t="s">
        <v>42</v>
      </c>
      <c r="F65" s="895" t="s">
        <v>42</v>
      </c>
      <c r="G65" s="895" t="s">
        <v>42</v>
      </c>
    </row>
    <row r="66" spans="1:11" s="937" customFormat="1" x14ac:dyDescent="0.2">
      <c r="A66" s="938" t="s">
        <v>1234</v>
      </c>
      <c r="B66" s="816" t="s">
        <v>1237</v>
      </c>
      <c r="C66" s="939" t="s">
        <v>1237</v>
      </c>
      <c r="D66" s="895" t="s">
        <v>1237</v>
      </c>
      <c r="E66" s="895" t="s">
        <v>1237</v>
      </c>
      <c r="F66" s="895" t="s">
        <v>1237</v>
      </c>
      <c r="G66" s="895" t="s">
        <v>1237</v>
      </c>
    </row>
    <row r="67" spans="1:11" s="937" customFormat="1" x14ac:dyDescent="0.2">
      <c r="A67" s="938" t="s">
        <v>1235</v>
      </c>
      <c r="B67" s="816" t="s">
        <v>1237</v>
      </c>
      <c r="C67" s="939" t="s">
        <v>1237</v>
      </c>
      <c r="D67" s="895" t="s">
        <v>1237</v>
      </c>
      <c r="E67" s="895" t="s">
        <v>1237</v>
      </c>
      <c r="F67" s="895" t="s">
        <v>1237</v>
      </c>
      <c r="G67" s="895" t="s">
        <v>1237</v>
      </c>
    </row>
    <row r="68" spans="1:11" s="937" customFormat="1" x14ac:dyDescent="0.2">
      <c r="A68" s="946"/>
      <c r="B68" s="823"/>
      <c r="C68" s="941"/>
      <c r="D68" s="894"/>
      <c r="E68" s="894"/>
      <c r="F68" s="894"/>
      <c r="G68" s="894"/>
    </row>
    <row r="69" spans="1:11" s="937" customFormat="1" x14ac:dyDescent="0.2">
      <c r="A69" s="717" t="s">
        <v>1239</v>
      </c>
      <c r="B69" s="823"/>
      <c r="C69" s="823"/>
      <c r="D69" s="919"/>
      <c r="E69" s="919"/>
      <c r="F69" s="919"/>
      <c r="G69" s="919"/>
    </row>
    <row r="70" spans="1:11" s="937" customFormat="1" x14ac:dyDescent="0.2">
      <c r="A70" s="949" t="s">
        <v>1232</v>
      </c>
      <c r="B70" s="816">
        <f>SUM(D70:G70)</f>
        <v>50</v>
      </c>
      <c r="C70" s="939">
        <f>SUM(D70:E70)</f>
        <v>50</v>
      </c>
      <c r="D70" s="950">
        <v>10</v>
      </c>
      <c r="E70" s="950">
        <v>40</v>
      </c>
      <c r="F70" s="950">
        <v>0</v>
      </c>
      <c r="G70" s="950">
        <v>0</v>
      </c>
    </row>
    <row r="71" spans="1:11" s="937" customFormat="1" x14ac:dyDescent="0.2">
      <c r="A71" s="949" t="s">
        <v>1233</v>
      </c>
      <c r="B71" s="816">
        <f>SUM(D71:G71)</f>
        <v>355</v>
      </c>
      <c r="C71" s="939">
        <f>SUM(D71:E71)</f>
        <v>355</v>
      </c>
      <c r="D71" s="950">
        <v>29</v>
      </c>
      <c r="E71" s="950">
        <v>326</v>
      </c>
      <c r="F71" s="950">
        <v>0</v>
      </c>
      <c r="G71" s="950">
        <v>0</v>
      </c>
    </row>
    <row r="72" spans="1:11" s="937" customFormat="1" x14ac:dyDescent="0.2">
      <c r="A72" s="949" t="s">
        <v>1234</v>
      </c>
      <c r="B72" s="816">
        <f t="shared" ref="B72:B73" si="10">SUM(D72:G72)</f>
        <v>0</v>
      </c>
      <c r="C72" s="939">
        <f t="shared" ref="C72:C73" si="11">SUM(D72:E72)</f>
        <v>0</v>
      </c>
      <c r="D72" s="950">
        <v>0</v>
      </c>
      <c r="E72" s="950">
        <v>0</v>
      </c>
      <c r="F72" s="950">
        <v>0</v>
      </c>
      <c r="G72" s="950">
        <v>0</v>
      </c>
    </row>
    <row r="73" spans="1:11" s="937" customFormat="1" x14ac:dyDescent="0.2">
      <c r="A73" s="949" t="s">
        <v>1235</v>
      </c>
      <c r="B73" s="816">
        <f t="shared" si="10"/>
        <v>21</v>
      </c>
      <c r="C73" s="939">
        <f t="shared" si="11"/>
        <v>21</v>
      </c>
      <c r="D73" s="950">
        <v>1</v>
      </c>
      <c r="E73" s="950">
        <v>20</v>
      </c>
      <c r="F73" s="950">
        <v>0</v>
      </c>
      <c r="G73" s="950">
        <v>0</v>
      </c>
    </row>
    <row r="74" spans="1:11" s="937" customFormat="1" x14ac:dyDescent="0.2">
      <c r="A74" s="946"/>
      <c r="B74" s="823"/>
      <c r="C74" s="941"/>
      <c r="D74" s="894"/>
      <c r="E74" s="894"/>
      <c r="F74" s="894"/>
      <c r="G74" s="894"/>
    </row>
    <row r="75" spans="1:11" s="937" customFormat="1" x14ac:dyDescent="0.2">
      <c r="A75" s="717" t="s">
        <v>1219</v>
      </c>
      <c r="B75" s="823"/>
      <c r="C75" s="823"/>
      <c r="D75" s="919"/>
      <c r="E75" s="919"/>
      <c r="F75" s="919"/>
      <c r="G75" s="919"/>
    </row>
    <row r="76" spans="1:11" s="937" customFormat="1" x14ac:dyDescent="0.2">
      <c r="A76" s="938" t="s">
        <v>1232</v>
      </c>
      <c r="B76" s="816">
        <f>SUM(D76:G76)</f>
        <v>18</v>
      </c>
      <c r="C76" s="939">
        <f>SUM(D76:E76)</f>
        <v>18</v>
      </c>
      <c r="D76" s="895">
        <v>17</v>
      </c>
      <c r="E76" s="895">
        <v>1</v>
      </c>
      <c r="F76" s="895">
        <v>0</v>
      </c>
      <c r="G76" s="895">
        <v>0</v>
      </c>
    </row>
    <row r="77" spans="1:11" s="937" customFormat="1" x14ac:dyDescent="0.2">
      <c r="A77" s="938" t="s">
        <v>1233</v>
      </c>
      <c r="B77" s="816">
        <f>SUM(D77:G77)</f>
        <v>94</v>
      </c>
      <c r="C77" s="939">
        <f>SUM(D77:E77)</f>
        <v>94</v>
      </c>
      <c r="D77" s="945">
        <v>68</v>
      </c>
      <c r="E77" s="945">
        <v>26</v>
      </c>
      <c r="F77" s="895">
        <v>0</v>
      </c>
      <c r="G77" s="895">
        <v>0</v>
      </c>
      <c r="H77" s="948"/>
      <c r="I77" s="948"/>
      <c r="J77" s="948"/>
      <c r="K77" s="948"/>
    </row>
    <row r="78" spans="1:11" s="937" customFormat="1" x14ac:dyDescent="0.2">
      <c r="A78" s="938" t="s">
        <v>1234</v>
      </c>
      <c r="B78" s="816" t="s">
        <v>1237</v>
      </c>
      <c r="C78" s="939" t="s">
        <v>1237</v>
      </c>
      <c r="D78" s="945" t="s">
        <v>1237</v>
      </c>
      <c r="E78" s="945" t="s">
        <v>1237</v>
      </c>
      <c r="F78" s="945" t="s">
        <v>1237</v>
      </c>
      <c r="G78" s="945" t="s">
        <v>1237</v>
      </c>
      <c r="H78" s="948"/>
      <c r="I78" s="948"/>
      <c r="J78" s="948"/>
      <c r="K78" s="948"/>
    </row>
    <row r="79" spans="1:11" s="937" customFormat="1" x14ac:dyDescent="0.2">
      <c r="A79" s="938" t="s">
        <v>1235</v>
      </c>
      <c r="B79" s="816" t="s">
        <v>1237</v>
      </c>
      <c r="C79" s="939" t="s">
        <v>1237</v>
      </c>
      <c r="D79" s="945" t="s">
        <v>1237</v>
      </c>
      <c r="E79" s="945" t="s">
        <v>1237</v>
      </c>
      <c r="F79" s="945" t="s">
        <v>1237</v>
      </c>
      <c r="G79" s="945" t="s">
        <v>1237</v>
      </c>
      <c r="H79" s="948"/>
      <c r="I79" s="948"/>
      <c r="J79" s="948"/>
      <c r="K79" s="948"/>
    </row>
    <row r="80" spans="1:11" s="937" customFormat="1" x14ac:dyDescent="0.2">
      <c r="A80" s="946"/>
      <c r="B80" s="823"/>
      <c r="C80" s="941"/>
      <c r="D80" s="947"/>
      <c r="E80" s="947"/>
      <c r="F80" s="947"/>
      <c r="G80" s="947"/>
      <c r="H80" s="948"/>
      <c r="I80" s="948"/>
      <c r="J80" s="948"/>
      <c r="K80" s="948"/>
    </row>
    <row r="81" spans="1:7" s="937" customFormat="1" x14ac:dyDescent="0.2">
      <c r="A81" s="717" t="s">
        <v>1221</v>
      </c>
      <c r="B81" s="823"/>
      <c r="C81" s="823"/>
      <c r="D81" s="919"/>
      <c r="E81" s="919"/>
      <c r="F81" s="919"/>
      <c r="G81" s="919"/>
    </row>
    <row r="82" spans="1:7" s="937" customFormat="1" x14ac:dyDescent="0.2">
      <c r="A82" s="938" t="s">
        <v>1232</v>
      </c>
      <c r="B82" s="816" t="s">
        <v>42</v>
      </c>
      <c r="C82" s="816" t="s">
        <v>42</v>
      </c>
      <c r="D82" s="945" t="s">
        <v>42</v>
      </c>
      <c r="E82" s="945" t="s">
        <v>42</v>
      </c>
      <c r="F82" s="945" t="s">
        <v>42</v>
      </c>
      <c r="G82" s="945" t="s">
        <v>42</v>
      </c>
    </row>
    <row r="83" spans="1:7" s="937" customFormat="1" x14ac:dyDescent="0.2">
      <c r="A83" s="938" t="s">
        <v>1233</v>
      </c>
      <c r="B83" s="816" t="s">
        <v>42</v>
      </c>
      <c r="C83" s="816" t="s">
        <v>42</v>
      </c>
      <c r="D83" s="895" t="s">
        <v>42</v>
      </c>
      <c r="E83" s="895" t="s">
        <v>42</v>
      </c>
      <c r="F83" s="895" t="s">
        <v>42</v>
      </c>
      <c r="G83" s="895" t="s">
        <v>42</v>
      </c>
    </row>
    <row r="84" spans="1:7" s="937" customFormat="1" x14ac:dyDescent="0.2">
      <c r="A84" s="938" t="s">
        <v>1234</v>
      </c>
      <c r="B84" s="816" t="s">
        <v>42</v>
      </c>
      <c r="C84" s="816" t="s">
        <v>42</v>
      </c>
      <c r="D84" s="945" t="s">
        <v>42</v>
      </c>
      <c r="E84" s="945" t="s">
        <v>42</v>
      </c>
      <c r="F84" s="945" t="s">
        <v>42</v>
      </c>
      <c r="G84" s="945" t="s">
        <v>42</v>
      </c>
    </row>
    <row r="85" spans="1:7" s="937" customFormat="1" x14ac:dyDescent="0.2">
      <c r="A85" s="938" t="s">
        <v>1235</v>
      </c>
      <c r="B85" s="816" t="s">
        <v>42</v>
      </c>
      <c r="C85" s="816" t="s">
        <v>42</v>
      </c>
      <c r="D85" s="895" t="s">
        <v>42</v>
      </c>
      <c r="E85" s="895" t="s">
        <v>42</v>
      </c>
      <c r="F85" s="895" t="s">
        <v>42</v>
      </c>
      <c r="G85" s="895" t="s">
        <v>42</v>
      </c>
    </row>
    <row r="86" spans="1:7" s="937" customFormat="1" x14ac:dyDescent="0.2">
      <c r="A86" s="946"/>
      <c r="B86" s="823"/>
      <c r="C86" s="941"/>
      <c r="D86" s="894"/>
      <c r="E86" s="894"/>
      <c r="F86" s="894"/>
      <c r="G86" s="894"/>
    </row>
    <row r="87" spans="1:7" s="937" customFormat="1" x14ac:dyDescent="0.2">
      <c r="A87" s="717" t="s">
        <v>1240</v>
      </c>
      <c r="B87" s="823"/>
      <c r="C87" s="823"/>
      <c r="D87" s="919"/>
      <c r="E87" s="919"/>
      <c r="F87" s="919"/>
      <c r="G87" s="919"/>
    </row>
    <row r="88" spans="1:7" s="937" customFormat="1" x14ac:dyDescent="0.2">
      <c r="A88" s="938" t="s">
        <v>1232</v>
      </c>
      <c r="B88" s="816" t="s">
        <v>1237</v>
      </c>
      <c r="C88" s="939" t="s">
        <v>1237</v>
      </c>
      <c r="D88" s="945" t="s">
        <v>1237</v>
      </c>
      <c r="E88" s="945" t="s">
        <v>1237</v>
      </c>
      <c r="F88" s="945" t="s">
        <v>1237</v>
      </c>
      <c r="G88" s="945" t="s">
        <v>1237</v>
      </c>
    </row>
    <row r="89" spans="1:7" s="937" customFormat="1" x14ac:dyDescent="0.2">
      <c r="A89" s="938" t="s">
        <v>1233</v>
      </c>
      <c r="B89" s="816" t="s">
        <v>1237</v>
      </c>
      <c r="C89" s="939" t="s">
        <v>1237</v>
      </c>
      <c r="D89" s="945" t="s">
        <v>1237</v>
      </c>
      <c r="E89" s="945" t="s">
        <v>1237</v>
      </c>
      <c r="F89" s="945" t="s">
        <v>1237</v>
      </c>
      <c r="G89" s="945" t="s">
        <v>1237</v>
      </c>
    </row>
    <row r="90" spans="1:7" s="937" customFormat="1" x14ac:dyDescent="0.2">
      <c r="A90" s="938" t="s">
        <v>1234</v>
      </c>
      <c r="B90" s="816">
        <f t="shared" ref="B90:B91" si="12">SUM(D90:G90)</f>
        <v>39</v>
      </c>
      <c r="C90" s="939">
        <f t="shared" ref="C90:C91" si="13">SUM(D90:E90)</f>
        <v>38</v>
      </c>
      <c r="D90" s="945">
        <v>38</v>
      </c>
      <c r="E90" s="945">
        <v>0</v>
      </c>
      <c r="F90" s="945">
        <v>1</v>
      </c>
      <c r="G90" s="945">
        <v>0</v>
      </c>
    </row>
    <row r="91" spans="1:7" s="937" customFormat="1" x14ac:dyDescent="0.2">
      <c r="A91" s="938" t="s">
        <v>1235</v>
      </c>
      <c r="B91" s="816">
        <f t="shared" si="12"/>
        <v>39</v>
      </c>
      <c r="C91" s="939">
        <f t="shared" si="13"/>
        <v>38</v>
      </c>
      <c r="D91" s="945">
        <v>38</v>
      </c>
      <c r="E91" s="945">
        <v>0</v>
      </c>
      <c r="F91" s="945">
        <v>1</v>
      </c>
      <c r="G91" s="945">
        <v>0</v>
      </c>
    </row>
    <row r="92" spans="1:7" s="937" customFormat="1" x14ac:dyDescent="0.2">
      <c r="A92" s="938"/>
      <c r="B92" s="823"/>
      <c r="C92" s="941"/>
      <c r="D92" s="947"/>
      <c r="E92" s="947"/>
      <c r="F92" s="947"/>
      <c r="G92" s="947"/>
    </row>
    <row r="93" spans="1:7" s="937" customFormat="1" x14ac:dyDescent="0.2">
      <c r="A93" s="717" t="s">
        <v>928</v>
      </c>
      <c r="B93" s="823"/>
      <c r="C93" s="941"/>
      <c r="D93" s="919"/>
      <c r="E93" s="919"/>
      <c r="F93" s="919"/>
      <c r="G93" s="919"/>
    </row>
    <row r="94" spans="1:7" s="937" customFormat="1" x14ac:dyDescent="0.2">
      <c r="A94" s="938" t="s">
        <v>1232</v>
      </c>
      <c r="B94" s="816" t="s">
        <v>1237</v>
      </c>
      <c r="C94" s="939" t="s">
        <v>1237</v>
      </c>
      <c r="D94" s="945" t="s">
        <v>1237</v>
      </c>
      <c r="E94" s="945" t="s">
        <v>1237</v>
      </c>
      <c r="F94" s="945" t="s">
        <v>1237</v>
      </c>
      <c r="G94" s="945" t="s">
        <v>1237</v>
      </c>
    </row>
    <row r="95" spans="1:7" s="937" customFormat="1" x14ac:dyDescent="0.2">
      <c r="A95" s="938" t="s">
        <v>1233</v>
      </c>
      <c r="B95" s="816" t="s">
        <v>1237</v>
      </c>
      <c r="C95" s="939" t="s">
        <v>1237</v>
      </c>
      <c r="D95" s="945" t="s">
        <v>1237</v>
      </c>
      <c r="E95" s="945" t="s">
        <v>1237</v>
      </c>
      <c r="F95" s="945" t="s">
        <v>1237</v>
      </c>
      <c r="G95" s="945" t="s">
        <v>1237</v>
      </c>
    </row>
    <row r="96" spans="1:7" s="937" customFormat="1" x14ac:dyDescent="0.2">
      <c r="A96" s="938" t="s">
        <v>1234</v>
      </c>
      <c r="B96" s="816">
        <f t="shared" ref="B96:B97" si="14">SUM(D96:G96)</f>
        <v>77</v>
      </c>
      <c r="C96" s="939">
        <f t="shared" ref="C96:C97" si="15">SUM(D96:E96)</f>
        <v>77</v>
      </c>
      <c r="D96" s="945">
        <v>25</v>
      </c>
      <c r="E96" s="945">
        <v>52</v>
      </c>
      <c r="F96" s="945">
        <v>0</v>
      </c>
      <c r="G96" s="945">
        <v>0</v>
      </c>
    </row>
    <row r="97" spans="1:7" s="937" customFormat="1" x14ac:dyDescent="0.2">
      <c r="A97" s="938" t="s">
        <v>1235</v>
      </c>
      <c r="B97" s="816">
        <f t="shared" si="14"/>
        <v>736</v>
      </c>
      <c r="C97" s="939">
        <f t="shared" si="15"/>
        <v>736</v>
      </c>
      <c r="D97" s="945">
        <v>251</v>
      </c>
      <c r="E97" s="945">
        <v>485</v>
      </c>
      <c r="F97" s="945">
        <v>0</v>
      </c>
      <c r="G97" s="945">
        <v>0</v>
      </c>
    </row>
    <row r="98" spans="1:7" s="937" customFormat="1" x14ac:dyDescent="0.2">
      <c r="A98" s="946"/>
      <c r="B98" s="823"/>
      <c r="C98" s="941"/>
      <c r="D98" s="947"/>
      <c r="E98" s="947"/>
      <c r="F98" s="947"/>
      <c r="G98" s="947"/>
    </row>
    <row r="99" spans="1:7" s="937" customFormat="1" x14ac:dyDescent="0.2">
      <c r="A99" s="717" t="s">
        <v>1241</v>
      </c>
      <c r="B99" s="823"/>
      <c r="C99" s="941"/>
      <c r="D99" s="919"/>
      <c r="E99" s="919"/>
      <c r="F99" s="919"/>
      <c r="G99" s="919"/>
    </row>
    <row r="100" spans="1:7" s="937" customFormat="1" x14ac:dyDescent="0.2">
      <c r="A100" s="938" t="s">
        <v>1232</v>
      </c>
      <c r="B100" s="816">
        <f>SUM(D100:G100)</f>
        <v>23</v>
      </c>
      <c r="C100" s="939">
        <f>D100+E100</f>
        <v>23</v>
      </c>
      <c r="D100" s="945">
        <v>17</v>
      </c>
      <c r="E100" s="945">
        <v>6</v>
      </c>
      <c r="F100" s="945">
        <v>0</v>
      </c>
      <c r="G100" s="945">
        <v>0</v>
      </c>
    </row>
    <row r="101" spans="1:7" s="937" customFormat="1" x14ac:dyDescent="0.2">
      <c r="A101" s="938" t="s">
        <v>1233</v>
      </c>
      <c r="B101" s="816">
        <f>SUM(D101:G101)</f>
        <v>126</v>
      </c>
      <c r="C101" s="939">
        <f>D101+E101</f>
        <v>123</v>
      </c>
      <c r="D101" s="945">
        <v>104</v>
      </c>
      <c r="E101" s="945">
        <v>19</v>
      </c>
      <c r="F101" s="945">
        <v>3</v>
      </c>
      <c r="G101" s="945">
        <v>0</v>
      </c>
    </row>
    <row r="102" spans="1:7" s="937" customFormat="1" x14ac:dyDescent="0.2">
      <c r="A102" s="938" t="s">
        <v>1234</v>
      </c>
      <c r="B102" s="816" t="s">
        <v>1237</v>
      </c>
      <c r="C102" s="939" t="s">
        <v>1237</v>
      </c>
      <c r="D102" s="945" t="s">
        <v>1237</v>
      </c>
      <c r="E102" s="945" t="s">
        <v>1237</v>
      </c>
      <c r="F102" s="945" t="s">
        <v>1237</v>
      </c>
      <c r="G102" s="945" t="s">
        <v>1237</v>
      </c>
    </row>
    <row r="103" spans="1:7" s="937" customFormat="1" x14ac:dyDescent="0.2">
      <c r="A103" s="938" t="s">
        <v>1235</v>
      </c>
      <c r="B103" s="816" t="s">
        <v>1237</v>
      </c>
      <c r="C103" s="939" t="s">
        <v>1237</v>
      </c>
      <c r="D103" s="945" t="s">
        <v>1237</v>
      </c>
      <c r="E103" s="945" t="s">
        <v>1237</v>
      </c>
      <c r="F103" s="945" t="s">
        <v>1237</v>
      </c>
      <c r="G103" s="945" t="s">
        <v>1237</v>
      </c>
    </row>
    <row r="104" spans="1:7" s="937" customFormat="1" x14ac:dyDescent="0.2">
      <c r="A104" s="946"/>
      <c r="B104" s="823"/>
      <c r="C104" s="941"/>
      <c r="D104" s="947"/>
      <c r="E104" s="947"/>
      <c r="F104" s="947"/>
      <c r="G104" s="947"/>
    </row>
    <row r="105" spans="1:7" s="937" customFormat="1" x14ac:dyDescent="0.2">
      <c r="A105" s="717" t="s">
        <v>1242</v>
      </c>
      <c r="B105" s="823"/>
      <c r="C105" s="941"/>
      <c r="D105" s="919"/>
      <c r="E105" s="919"/>
      <c r="F105" s="919"/>
      <c r="G105" s="919"/>
    </row>
    <row r="106" spans="1:7" s="937" customFormat="1" x14ac:dyDescent="0.2">
      <c r="A106" s="938" t="s">
        <v>1232</v>
      </c>
      <c r="B106" s="816" t="s">
        <v>1237</v>
      </c>
      <c r="C106" s="939" t="s">
        <v>1237</v>
      </c>
      <c r="D106" s="945" t="s">
        <v>1237</v>
      </c>
      <c r="E106" s="945" t="s">
        <v>1237</v>
      </c>
      <c r="F106" s="945" t="s">
        <v>1237</v>
      </c>
      <c r="G106" s="945" t="s">
        <v>1237</v>
      </c>
    </row>
    <row r="107" spans="1:7" s="937" customFormat="1" x14ac:dyDescent="0.2">
      <c r="A107" s="938" t="s">
        <v>1233</v>
      </c>
      <c r="B107" s="816" t="s">
        <v>1237</v>
      </c>
      <c r="C107" s="939" t="s">
        <v>1237</v>
      </c>
      <c r="D107" s="945" t="s">
        <v>1237</v>
      </c>
      <c r="E107" s="945" t="s">
        <v>1237</v>
      </c>
      <c r="F107" s="945" t="s">
        <v>1237</v>
      </c>
      <c r="G107" s="945" t="s">
        <v>1237</v>
      </c>
    </row>
    <row r="108" spans="1:7" s="937" customFormat="1" x14ac:dyDescent="0.2">
      <c r="A108" s="938" t="s">
        <v>1234</v>
      </c>
      <c r="B108" s="816">
        <f t="shared" ref="B108:B109" si="16">SUM(D108:G108)</f>
        <v>6</v>
      </c>
      <c r="C108" s="939">
        <f t="shared" ref="C108:C109" si="17">D108+E108</f>
        <v>6</v>
      </c>
      <c r="D108" s="945">
        <v>1</v>
      </c>
      <c r="E108" s="945">
        <v>5</v>
      </c>
      <c r="F108" s="945">
        <v>0</v>
      </c>
      <c r="G108" s="945">
        <v>0</v>
      </c>
    </row>
    <row r="109" spans="1:7" s="937" customFormat="1" x14ac:dyDescent="0.2">
      <c r="A109" s="938" t="s">
        <v>1235</v>
      </c>
      <c r="B109" s="816">
        <f t="shared" si="16"/>
        <v>61</v>
      </c>
      <c r="C109" s="939">
        <f t="shared" si="17"/>
        <v>61</v>
      </c>
      <c r="D109" s="945">
        <v>35</v>
      </c>
      <c r="E109" s="945">
        <v>26</v>
      </c>
      <c r="F109" s="945">
        <v>0</v>
      </c>
      <c r="G109" s="945">
        <v>0</v>
      </c>
    </row>
    <row r="110" spans="1:7" s="951" customFormat="1" x14ac:dyDescent="0.2">
      <c r="A110" s="946"/>
      <c r="B110" s="823"/>
      <c r="C110" s="941"/>
      <c r="D110" s="947"/>
      <c r="E110" s="947"/>
      <c r="F110" s="947"/>
      <c r="G110" s="947"/>
    </row>
    <row r="111" spans="1:7" s="951" customFormat="1" x14ac:dyDescent="0.2"/>
    <row r="112" spans="1:7" s="951" customFormat="1" x14ac:dyDescent="0.2">
      <c r="A112" s="952" t="s">
        <v>917</v>
      </c>
    </row>
    <row r="113" spans="1:1" s="951" customFormat="1" ht="28.5" customHeight="1" x14ac:dyDescent="0.2">
      <c r="A113" s="952" t="s">
        <v>918</v>
      </c>
    </row>
    <row r="114" spans="1:1" s="951" customFormat="1" ht="14.25" customHeight="1" x14ac:dyDescent="0.2">
      <c r="A114" s="952" t="s">
        <v>3129</v>
      </c>
    </row>
    <row r="115" spans="1:1" s="951" customFormat="1" ht="14.25" customHeight="1" x14ac:dyDescent="0.2">
      <c r="A115" s="952" t="s">
        <v>3130</v>
      </c>
    </row>
    <row r="116" spans="1:1" s="951" customFormat="1" x14ac:dyDescent="0.2"/>
    <row r="117" spans="1:1" s="951" customFormat="1" x14ac:dyDescent="0.2"/>
    <row r="118" spans="1:1" s="951" customFormat="1" x14ac:dyDescent="0.2"/>
    <row r="119" spans="1:1" s="951" customFormat="1" x14ac:dyDescent="0.2"/>
    <row r="120" spans="1:1" s="937" customFormat="1" x14ac:dyDescent="0.2"/>
    <row r="121" spans="1:1" s="937" customFormat="1" x14ac:dyDescent="0.2"/>
    <row r="122" spans="1:1" s="937" customFormat="1" x14ac:dyDescent="0.2"/>
    <row r="123" spans="1:1" s="937" customFormat="1" x14ac:dyDescent="0.2"/>
    <row r="124" spans="1:1" s="937" customFormat="1" x14ac:dyDescent="0.2"/>
    <row r="125" spans="1:1" s="937" customFormat="1" x14ac:dyDescent="0.2"/>
    <row r="126" spans="1:1" s="937" customFormat="1" x14ac:dyDescent="0.2"/>
    <row r="127" spans="1:1" s="937" customFormat="1" x14ac:dyDescent="0.2"/>
    <row r="128" spans="1:1" s="937" customFormat="1" x14ac:dyDescent="0.2"/>
    <row r="129" s="937" customFormat="1" x14ac:dyDescent="0.2"/>
  </sheetData>
  <mergeCells count="5">
    <mergeCell ref="C1:E2"/>
    <mergeCell ref="A5:G5"/>
    <mergeCell ref="A6:A7"/>
    <mergeCell ref="B6:B7"/>
    <mergeCell ref="C6:F6"/>
  </mergeCells>
  <printOptions verticalCentered="1"/>
  <pageMargins left="0.78740157480314965" right="0.78740157480314965" top="0" bottom="0" header="0.51181102362204722" footer="0.51181102362204722"/>
  <pageSetup paperSize="9" scale="88" orientation="portrait"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abColor theme="1"/>
    <pageSetUpPr autoPageBreaks="0"/>
  </sheetPr>
  <dimension ref="A1:K356"/>
  <sheetViews>
    <sheetView showGridLines="0" showRowColHeaders="0" zoomScale="80" zoomScaleNormal="80" zoomScaleSheetLayoutView="100" workbookViewId="0"/>
  </sheetViews>
  <sheetFormatPr baseColWidth="10" defaultColWidth="6.765625" defaultRowHeight="12.75" customHeight="1" x14ac:dyDescent="0.2"/>
  <cols>
    <col min="1" max="1" width="48.69140625" style="822" customWidth="1"/>
    <col min="2" max="4" width="4.84375" style="809" customWidth="1"/>
    <col min="5" max="5" width="4.84375" style="716" customWidth="1"/>
    <col min="6" max="10" width="4.84375" style="809" customWidth="1"/>
    <col min="11" max="256" width="6.765625" style="811"/>
    <col min="257" max="257" width="58.23046875" style="811" customWidth="1"/>
    <col min="258" max="266" width="4.84375" style="811" customWidth="1"/>
    <col min="267" max="512" width="6.765625" style="811"/>
    <col min="513" max="513" width="58.23046875" style="811" customWidth="1"/>
    <col min="514" max="522" width="4.84375" style="811" customWidth="1"/>
    <col min="523" max="768" width="6.765625" style="811"/>
    <col min="769" max="769" width="58.23046875" style="811" customWidth="1"/>
    <col min="770" max="778" width="4.84375" style="811" customWidth="1"/>
    <col min="779" max="1024" width="6.765625" style="811"/>
    <col min="1025" max="1025" width="58.23046875" style="811" customWidth="1"/>
    <col min="1026" max="1034" width="4.84375" style="811" customWidth="1"/>
    <col min="1035" max="1280" width="6.765625" style="811"/>
    <col min="1281" max="1281" width="58.23046875" style="811" customWidth="1"/>
    <col min="1282" max="1290" width="4.84375" style="811" customWidth="1"/>
    <col min="1291" max="1536" width="6.765625" style="811"/>
    <col min="1537" max="1537" width="58.23046875" style="811" customWidth="1"/>
    <col min="1538" max="1546" width="4.84375" style="811" customWidth="1"/>
    <col min="1547" max="1792" width="6.765625" style="811"/>
    <col min="1793" max="1793" width="58.23046875" style="811" customWidth="1"/>
    <col min="1794" max="1802" width="4.84375" style="811" customWidth="1"/>
    <col min="1803" max="2048" width="6.765625" style="811"/>
    <col min="2049" max="2049" width="58.23046875" style="811" customWidth="1"/>
    <col min="2050" max="2058" width="4.84375" style="811" customWidth="1"/>
    <col min="2059" max="2304" width="6.765625" style="811"/>
    <col min="2305" max="2305" width="58.23046875" style="811" customWidth="1"/>
    <col min="2306" max="2314" width="4.84375" style="811" customWidth="1"/>
    <col min="2315" max="2560" width="6.765625" style="811"/>
    <col min="2561" max="2561" width="58.23046875" style="811" customWidth="1"/>
    <col min="2562" max="2570" width="4.84375" style="811" customWidth="1"/>
    <col min="2571" max="2816" width="6.765625" style="811"/>
    <col min="2817" max="2817" width="58.23046875" style="811" customWidth="1"/>
    <col min="2818" max="2826" width="4.84375" style="811" customWidth="1"/>
    <col min="2827" max="3072" width="6.765625" style="811"/>
    <col min="3073" max="3073" width="58.23046875" style="811" customWidth="1"/>
    <col min="3074" max="3082" width="4.84375" style="811" customWidth="1"/>
    <col min="3083" max="3328" width="6.765625" style="811"/>
    <col min="3329" max="3329" width="58.23046875" style="811" customWidth="1"/>
    <col min="3330" max="3338" width="4.84375" style="811" customWidth="1"/>
    <col min="3339" max="3584" width="6.765625" style="811"/>
    <col min="3585" max="3585" width="58.23046875" style="811" customWidth="1"/>
    <col min="3586" max="3594" width="4.84375" style="811" customWidth="1"/>
    <col min="3595" max="3840" width="6.765625" style="811"/>
    <col min="3841" max="3841" width="58.23046875" style="811" customWidth="1"/>
    <col min="3842" max="3850" width="4.84375" style="811" customWidth="1"/>
    <col min="3851" max="4096" width="6.765625" style="811"/>
    <col min="4097" max="4097" width="58.23046875" style="811" customWidth="1"/>
    <col min="4098" max="4106" width="4.84375" style="811" customWidth="1"/>
    <col min="4107" max="4352" width="6.765625" style="811"/>
    <col min="4353" max="4353" width="58.23046875" style="811" customWidth="1"/>
    <col min="4354" max="4362" width="4.84375" style="811" customWidth="1"/>
    <col min="4363" max="4608" width="6.765625" style="811"/>
    <col min="4609" max="4609" width="58.23046875" style="811" customWidth="1"/>
    <col min="4610" max="4618" width="4.84375" style="811" customWidth="1"/>
    <col min="4619" max="4864" width="6.765625" style="811"/>
    <col min="4865" max="4865" width="58.23046875" style="811" customWidth="1"/>
    <col min="4866" max="4874" width="4.84375" style="811" customWidth="1"/>
    <col min="4875" max="5120" width="6.765625" style="811"/>
    <col min="5121" max="5121" width="58.23046875" style="811" customWidth="1"/>
    <col min="5122" max="5130" width="4.84375" style="811" customWidth="1"/>
    <col min="5131" max="5376" width="6.765625" style="811"/>
    <col min="5377" max="5377" width="58.23046875" style="811" customWidth="1"/>
    <col min="5378" max="5386" width="4.84375" style="811" customWidth="1"/>
    <col min="5387" max="5632" width="6.765625" style="811"/>
    <col min="5633" max="5633" width="58.23046875" style="811" customWidth="1"/>
    <col min="5634" max="5642" width="4.84375" style="811" customWidth="1"/>
    <col min="5643" max="5888" width="6.765625" style="811"/>
    <col min="5889" max="5889" width="58.23046875" style="811" customWidth="1"/>
    <col min="5890" max="5898" width="4.84375" style="811" customWidth="1"/>
    <col min="5899" max="6144" width="6.765625" style="811"/>
    <col min="6145" max="6145" width="58.23046875" style="811" customWidth="1"/>
    <col min="6146" max="6154" width="4.84375" style="811" customWidth="1"/>
    <col min="6155" max="6400" width="6.765625" style="811"/>
    <col min="6401" max="6401" width="58.23046875" style="811" customWidth="1"/>
    <col min="6402" max="6410" width="4.84375" style="811" customWidth="1"/>
    <col min="6411" max="6656" width="6.765625" style="811"/>
    <col min="6657" max="6657" width="58.23046875" style="811" customWidth="1"/>
    <col min="6658" max="6666" width="4.84375" style="811" customWidth="1"/>
    <col min="6667" max="6912" width="6.765625" style="811"/>
    <col min="6913" max="6913" width="58.23046875" style="811" customWidth="1"/>
    <col min="6914" max="6922" width="4.84375" style="811" customWidth="1"/>
    <col min="6923" max="7168" width="6.765625" style="811"/>
    <col min="7169" max="7169" width="58.23046875" style="811" customWidth="1"/>
    <col min="7170" max="7178" width="4.84375" style="811" customWidth="1"/>
    <col min="7179" max="7424" width="6.765625" style="811"/>
    <col min="7425" max="7425" width="58.23046875" style="811" customWidth="1"/>
    <col min="7426" max="7434" width="4.84375" style="811" customWidth="1"/>
    <col min="7435" max="7680" width="6.765625" style="811"/>
    <col min="7681" max="7681" width="58.23046875" style="811" customWidth="1"/>
    <col min="7682" max="7690" width="4.84375" style="811" customWidth="1"/>
    <col min="7691" max="7936" width="6.765625" style="811"/>
    <col min="7937" max="7937" width="58.23046875" style="811" customWidth="1"/>
    <col min="7938" max="7946" width="4.84375" style="811" customWidth="1"/>
    <col min="7947" max="8192" width="6.765625" style="811"/>
    <col min="8193" max="8193" width="58.23046875" style="811" customWidth="1"/>
    <col min="8194" max="8202" width="4.84375" style="811" customWidth="1"/>
    <col min="8203" max="8448" width="6.765625" style="811"/>
    <col min="8449" max="8449" width="58.23046875" style="811" customWidth="1"/>
    <col min="8450" max="8458" width="4.84375" style="811" customWidth="1"/>
    <col min="8459" max="8704" width="6.765625" style="811"/>
    <col min="8705" max="8705" width="58.23046875" style="811" customWidth="1"/>
    <col min="8706" max="8714" width="4.84375" style="811" customWidth="1"/>
    <col min="8715" max="8960" width="6.765625" style="811"/>
    <col min="8961" max="8961" width="58.23046875" style="811" customWidth="1"/>
    <col min="8962" max="8970" width="4.84375" style="811" customWidth="1"/>
    <col min="8971" max="9216" width="6.765625" style="811"/>
    <col min="9217" max="9217" width="58.23046875" style="811" customWidth="1"/>
    <col min="9218" max="9226" width="4.84375" style="811" customWidth="1"/>
    <col min="9227" max="9472" width="6.765625" style="811"/>
    <col min="9473" max="9473" width="58.23046875" style="811" customWidth="1"/>
    <col min="9474" max="9482" width="4.84375" style="811" customWidth="1"/>
    <col min="9483" max="9728" width="6.765625" style="811"/>
    <col min="9729" max="9729" width="58.23046875" style="811" customWidth="1"/>
    <col min="9730" max="9738" width="4.84375" style="811" customWidth="1"/>
    <col min="9739" max="9984" width="6.765625" style="811"/>
    <col min="9985" max="9985" width="58.23046875" style="811" customWidth="1"/>
    <col min="9986" max="9994" width="4.84375" style="811" customWidth="1"/>
    <col min="9995" max="10240" width="6.765625" style="811"/>
    <col min="10241" max="10241" width="58.23046875" style="811" customWidth="1"/>
    <col min="10242" max="10250" width="4.84375" style="811" customWidth="1"/>
    <col min="10251" max="10496" width="6.765625" style="811"/>
    <col min="10497" max="10497" width="58.23046875" style="811" customWidth="1"/>
    <col min="10498" max="10506" width="4.84375" style="811" customWidth="1"/>
    <col min="10507" max="10752" width="6.765625" style="811"/>
    <col min="10753" max="10753" width="58.23046875" style="811" customWidth="1"/>
    <col min="10754" max="10762" width="4.84375" style="811" customWidth="1"/>
    <col min="10763" max="11008" width="6.765625" style="811"/>
    <col min="11009" max="11009" width="58.23046875" style="811" customWidth="1"/>
    <col min="11010" max="11018" width="4.84375" style="811" customWidth="1"/>
    <col min="11019" max="11264" width="6.765625" style="811"/>
    <col min="11265" max="11265" width="58.23046875" style="811" customWidth="1"/>
    <col min="11266" max="11274" width="4.84375" style="811" customWidth="1"/>
    <col min="11275" max="11520" width="6.765625" style="811"/>
    <col min="11521" max="11521" width="58.23046875" style="811" customWidth="1"/>
    <col min="11522" max="11530" width="4.84375" style="811" customWidth="1"/>
    <col min="11531" max="11776" width="6.765625" style="811"/>
    <col min="11777" max="11777" width="58.23046875" style="811" customWidth="1"/>
    <col min="11778" max="11786" width="4.84375" style="811" customWidth="1"/>
    <col min="11787" max="12032" width="6.765625" style="811"/>
    <col min="12033" max="12033" width="58.23046875" style="811" customWidth="1"/>
    <col min="12034" max="12042" width="4.84375" style="811" customWidth="1"/>
    <col min="12043" max="12288" width="6.765625" style="811"/>
    <col min="12289" max="12289" width="58.23046875" style="811" customWidth="1"/>
    <col min="12290" max="12298" width="4.84375" style="811" customWidth="1"/>
    <col min="12299" max="12544" width="6.765625" style="811"/>
    <col min="12545" max="12545" width="58.23046875" style="811" customWidth="1"/>
    <col min="12546" max="12554" width="4.84375" style="811" customWidth="1"/>
    <col min="12555" max="12800" width="6.765625" style="811"/>
    <col min="12801" max="12801" width="58.23046875" style="811" customWidth="1"/>
    <col min="12802" max="12810" width="4.84375" style="811" customWidth="1"/>
    <col min="12811" max="13056" width="6.765625" style="811"/>
    <col min="13057" max="13057" width="58.23046875" style="811" customWidth="1"/>
    <col min="13058" max="13066" width="4.84375" style="811" customWidth="1"/>
    <col min="13067" max="13312" width="6.765625" style="811"/>
    <col min="13313" max="13313" width="58.23046875" style="811" customWidth="1"/>
    <col min="13314" max="13322" width="4.84375" style="811" customWidth="1"/>
    <col min="13323" max="13568" width="6.765625" style="811"/>
    <col min="13569" max="13569" width="58.23046875" style="811" customWidth="1"/>
    <col min="13570" max="13578" width="4.84375" style="811" customWidth="1"/>
    <col min="13579" max="13824" width="6.765625" style="811"/>
    <col min="13825" max="13825" width="58.23046875" style="811" customWidth="1"/>
    <col min="13826" max="13834" width="4.84375" style="811" customWidth="1"/>
    <col min="13835" max="14080" width="6.765625" style="811"/>
    <col min="14081" max="14081" width="58.23046875" style="811" customWidth="1"/>
    <col min="14082" max="14090" width="4.84375" style="811" customWidth="1"/>
    <col min="14091" max="14336" width="6.765625" style="811"/>
    <col min="14337" max="14337" width="58.23046875" style="811" customWidth="1"/>
    <col min="14338" max="14346" width="4.84375" style="811" customWidth="1"/>
    <col min="14347" max="14592" width="6.765625" style="811"/>
    <col min="14593" max="14593" width="58.23046875" style="811" customWidth="1"/>
    <col min="14594" max="14602" width="4.84375" style="811" customWidth="1"/>
    <col min="14603" max="14848" width="6.765625" style="811"/>
    <col min="14849" max="14849" width="58.23046875" style="811" customWidth="1"/>
    <col min="14850" max="14858" width="4.84375" style="811" customWidth="1"/>
    <col min="14859" max="15104" width="6.765625" style="811"/>
    <col min="15105" max="15105" width="58.23046875" style="811" customWidth="1"/>
    <col min="15106" max="15114" width="4.84375" style="811" customWidth="1"/>
    <col min="15115" max="15360" width="6.765625" style="811"/>
    <col min="15361" max="15361" width="58.23046875" style="811" customWidth="1"/>
    <col min="15362" max="15370" width="4.84375" style="811" customWidth="1"/>
    <col min="15371" max="15616" width="6.765625" style="811"/>
    <col min="15617" max="15617" width="58.23046875" style="811" customWidth="1"/>
    <col min="15618" max="15626" width="4.84375" style="811" customWidth="1"/>
    <col min="15627" max="15872" width="6.765625" style="811"/>
    <col min="15873" max="15873" width="58.23046875" style="811" customWidth="1"/>
    <col min="15874" max="15882" width="4.84375" style="811" customWidth="1"/>
    <col min="15883" max="16128" width="6.765625" style="811"/>
    <col min="16129" max="16129" width="58.23046875" style="811" customWidth="1"/>
    <col min="16130" max="16138" width="4.84375" style="811" customWidth="1"/>
    <col min="16139" max="16384" width="6.765625" style="811"/>
  </cols>
  <sheetData>
    <row r="1" spans="1:10" ht="22.5" customHeight="1" x14ac:dyDescent="0.2">
      <c r="A1" s="865" t="s">
        <v>2208</v>
      </c>
      <c r="D1" s="1510" t="s">
        <v>937</v>
      </c>
      <c r="E1" s="1510"/>
      <c r="F1" s="1510"/>
      <c r="G1" s="1510"/>
      <c r="H1" s="1510"/>
      <c r="I1" s="1510"/>
      <c r="J1" s="1510"/>
    </row>
    <row r="2" spans="1:10" ht="12.75" customHeight="1" x14ac:dyDescent="0.2">
      <c r="A2" s="865"/>
      <c r="D2" s="1510"/>
      <c r="E2" s="1510"/>
      <c r="F2" s="1510"/>
      <c r="G2" s="1510"/>
      <c r="H2" s="1510"/>
      <c r="I2" s="1510"/>
      <c r="J2" s="1510"/>
    </row>
    <row r="3" spans="1:10" ht="12.75" customHeight="1" x14ac:dyDescent="0.2">
      <c r="A3" s="866" t="s">
        <v>1243</v>
      </c>
      <c r="B3" s="867"/>
    </row>
    <row r="4" spans="1:10" ht="12.75" customHeight="1" x14ac:dyDescent="0.2">
      <c r="A4" s="866"/>
      <c r="B4" s="867"/>
    </row>
    <row r="5" spans="1:10" ht="12.75" customHeight="1" x14ac:dyDescent="0.2">
      <c r="A5" s="866"/>
      <c r="B5" s="867"/>
    </row>
    <row r="6" spans="1:10" ht="39" customHeight="1" x14ac:dyDescent="0.2">
      <c r="A6" s="1511" t="s">
        <v>2209</v>
      </c>
      <c r="B6" s="1511"/>
      <c r="C6" s="1511"/>
      <c r="D6" s="1511"/>
    </row>
    <row r="7" spans="1:10" ht="39" customHeight="1" x14ac:dyDescent="0.2">
      <c r="A7" s="1532" t="s">
        <v>1244</v>
      </c>
      <c r="B7" s="816" t="s">
        <v>61</v>
      </c>
      <c r="C7" s="1506" t="s">
        <v>715</v>
      </c>
      <c r="D7" s="1506"/>
      <c r="E7" s="1535"/>
      <c r="F7" s="1506" t="s">
        <v>1245</v>
      </c>
      <c r="G7" s="1506"/>
      <c r="H7" s="816" t="s">
        <v>61</v>
      </c>
      <c r="I7" s="1506" t="s">
        <v>1246</v>
      </c>
      <c r="J7" s="1506"/>
    </row>
    <row r="8" spans="1:10" ht="17.25" customHeight="1" x14ac:dyDescent="0.2">
      <c r="A8" s="1533"/>
      <c r="B8" s="816"/>
      <c r="C8" s="1506" t="s">
        <v>111</v>
      </c>
      <c r="D8" s="1506"/>
      <c r="E8" s="1535"/>
      <c r="F8" s="1506" t="s">
        <v>111</v>
      </c>
      <c r="G8" s="1506"/>
      <c r="H8" s="816"/>
      <c r="I8" s="1506" t="s">
        <v>111</v>
      </c>
      <c r="J8" s="1506"/>
    </row>
    <row r="9" spans="1:10" ht="18.75" customHeight="1" x14ac:dyDescent="0.2">
      <c r="A9" s="1534"/>
      <c r="B9" s="816"/>
      <c r="C9" s="691" t="s">
        <v>114</v>
      </c>
      <c r="D9" s="691" t="s">
        <v>115</v>
      </c>
      <c r="E9" s="1535"/>
      <c r="F9" s="691" t="s">
        <v>114</v>
      </c>
      <c r="G9" s="691" t="s">
        <v>115</v>
      </c>
      <c r="H9" s="816"/>
      <c r="I9" s="691" t="s">
        <v>114</v>
      </c>
      <c r="J9" s="691" t="s">
        <v>115</v>
      </c>
    </row>
    <row r="10" spans="1:10" ht="21" customHeight="1" x14ac:dyDescent="0.25">
      <c r="A10" s="815" t="s">
        <v>941</v>
      </c>
      <c r="B10" s="816">
        <f>B12+B18</f>
        <v>2255</v>
      </c>
      <c r="C10" s="817">
        <f>C12+C18</f>
        <v>828</v>
      </c>
      <c r="D10" s="817">
        <f>D12+D18</f>
        <v>1427</v>
      </c>
      <c r="E10" s="868">
        <f>E12</f>
        <v>167</v>
      </c>
      <c r="F10" s="817">
        <f>F12</f>
        <v>116</v>
      </c>
      <c r="G10" s="817">
        <f>G12</f>
        <v>51</v>
      </c>
      <c r="H10" s="816">
        <f>H12+H18</f>
        <v>1203</v>
      </c>
      <c r="I10" s="817">
        <f>I12+I18</f>
        <v>415</v>
      </c>
      <c r="J10" s="817">
        <f>J12+J18</f>
        <v>788</v>
      </c>
    </row>
    <row r="11" spans="1:10" ht="12.75" customHeight="1" x14ac:dyDescent="0.2">
      <c r="A11" s="755"/>
      <c r="B11" s="816"/>
      <c r="C11" s="827"/>
      <c r="D11" s="869"/>
      <c r="E11" s="699"/>
      <c r="F11" s="827"/>
      <c r="G11" s="869"/>
      <c r="H11" s="816"/>
      <c r="I11" s="827"/>
      <c r="J11" s="869"/>
    </row>
    <row r="12" spans="1:10" ht="12.75" customHeight="1" x14ac:dyDescent="0.2">
      <c r="A12" s="717" t="s">
        <v>942</v>
      </c>
      <c r="B12" s="816">
        <f>+C12+D12</f>
        <v>87</v>
      </c>
      <c r="C12" s="817">
        <f>SUM(C13:C16)</f>
        <v>56</v>
      </c>
      <c r="D12" s="817">
        <f>SUM(D13:D16)</f>
        <v>31</v>
      </c>
      <c r="E12" s="868">
        <f>F12+G12</f>
        <v>167</v>
      </c>
      <c r="F12" s="817">
        <f>SUM(F13:F16)</f>
        <v>116</v>
      </c>
      <c r="G12" s="817">
        <f>SUM(G13:G16)</f>
        <v>51</v>
      </c>
      <c r="H12" s="816">
        <f>I12+J12</f>
        <v>0</v>
      </c>
      <c r="I12" s="817">
        <f>SUM(I13:I16)</f>
        <v>0</v>
      </c>
      <c r="J12" s="817">
        <f>SUM(J13:J16)</f>
        <v>0</v>
      </c>
    </row>
    <row r="13" spans="1:10" ht="12.75" customHeight="1" x14ac:dyDescent="0.2">
      <c r="A13" s="755" t="s">
        <v>2454</v>
      </c>
      <c r="B13" s="816">
        <f>+C13+D13</f>
        <v>35</v>
      </c>
      <c r="C13" s="827">
        <v>22</v>
      </c>
      <c r="D13" s="869">
        <v>13</v>
      </c>
      <c r="E13" s="699">
        <f>F13+G13</f>
        <v>93</v>
      </c>
      <c r="F13" s="827">
        <v>62</v>
      </c>
      <c r="G13" s="869">
        <v>31</v>
      </c>
      <c r="H13" s="816">
        <f>I13+J13</f>
        <v>0</v>
      </c>
      <c r="I13" s="827">
        <v>0</v>
      </c>
      <c r="J13" s="869">
        <v>0</v>
      </c>
    </row>
    <row r="14" spans="1:10" ht="12.75" customHeight="1" x14ac:dyDescent="0.2">
      <c r="A14" s="755" t="s">
        <v>2455</v>
      </c>
      <c r="B14" s="816">
        <f>+C14+D14</f>
        <v>25</v>
      </c>
      <c r="C14" s="827">
        <v>15</v>
      </c>
      <c r="D14" s="869">
        <v>10</v>
      </c>
      <c r="E14" s="699">
        <f>F14+G14</f>
        <v>25</v>
      </c>
      <c r="F14" s="827">
        <v>15</v>
      </c>
      <c r="G14" s="869">
        <v>10</v>
      </c>
      <c r="H14" s="816">
        <f>I14+J14</f>
        <v>0</v>
      </c>
      <c r="I14" s="827">
        <v>0</v>
      </c>
      <c r="J14" s="869">
        <v>0</v>
      </c>
    </row>
    <row r="15" spans="1:10" ht="12.75" customHeight="1" x14ac:dyDescent="0.2">
      <c r="A15" s="755" t="s">
        <v>2456</v>
      </c>
      <c r="B15" s="816">
        <f>+C15+D15</f>
        <v>27</v>
      </c>
      <c r="C15" s="827">
        <v>19</v>
      </c>
      <c r="D15" s="869">
        <v>8</v>
      </c>
      <c r="E15" s="699">
        <f>F15+G15</f>
        <v>27</v>
      </c>
      <c r="F15" s="827">
        <v>19</v>
      </c>
      <c r="G15" s="869">
        <v>8</v>
      </c>
      <c r="H15" s="816">
        <f>I15+J15</f>
        <v>0</v>
      </c>
      <c r="I15" s="827">
        <v>0</v>
      </c>
      <c r="J15" s="869">
        <v>0</v>
      </c>
    </row>
    <row r="16" spans="1:10" ht="12.75" customHeight="1" x14ac:dyDescent="0.2">
      <c r="A16" s="755" t="s">
        <v>2210</v>
      </c>
      <c r="B16" s="816">
        <f>+C16+D16</f>
        <v>0</v>
      </c>
      <c r="C16" s="827">
        <v>0</v>
      </c>
      <c r="D16" s="869">
        <v>0</v>
      </c>
      <c r="E16" s="699">
        <f>F16+G16</f>
        <v>22</v>
      </c>
      <c r="F16" s="827">
        <v>20</v>
      </c>
      <c r="G16" s="869">
        <v>2</v>
      </c>
      <c r="H16" s="816">
        <f>I16+J16</f>
        <v>0</v>
      </c>
      <c r="I16" s="827">
        <v>0</v>
      </c>
      <c r="J16" s="869">
        <v>0</v>
      </c>
    </row>
    <row r="17" spans="1:10" ht="12.75" customHeight="1" x14ac:dyDescent="0.2">
      <c r="A17" s="755"/>
      <c r="B17" s="816"/>
      <c r="C17" s="827"/>
      <c r="D17" s="869"/>
      <c r="E17" s="699"/>
      <c r="F17" s="827"/>
      <c r="G17" s="869"/>
      <c r="H17" s="816"/>
      <c r="I17" s="827"/>
      <c r="J17" s="869"/>
    </row>
    <row r="18" spans="1:10" ht="12.75" customHeight="1" x14ac:dyDescent="0.2">
      <c r="A18" s="717" t="s">
        <v>951</v>
      </c>
      <c r="B18" s="816">
        <f>SUM(C18:D18)</f>
        <v>2168</v>
      </c>
      <c r="C18" s="817">
        <f>C20+C43+C54+C87+C120+C193+C200+C217+C224+C233+C241+C251+C274+C288+C298+C301+C304+C307+C310+C313+C316+C319+C322+C325+C328+C331+C335+C338+C342</f>
        <v>772</v>
      </c>
      <c r="D18" s="817">
        <f>D20+D43+D54+D87+D120+D193+D200+D217+D224+D233+D241+D251+D274+D288+D298+D301+D304+D307+D310+D313+D316+D319+D322+D325+D328+D331+D335+D338+D342</f>
        <v>1396</v>
      </c>
      <c r="E18" s="816" t="s">
        <v>42</v>
      </c>
      <c r="F18" s="816" t="s">
        <v>42</v>
      </c>
      <c r="G18" s="816" t="s">
        <v>42</v>
      </c>
      <c r="H18" s="816">
        <f>SUM(I18:J18)</f>
        <v>1203</v>
      </c>
      <c r="I18" s="817">
        <f>I20+I43+I54+I87+I120+I193+I200+I217+I224+I233+I241+I251+I274+I288+I298+I301+I304+I307+I310+I313+I316+I319+I322+I325+I328+I331+I335+I338+I342</f>
        <v>415</v>
      </c>
      <c r="J18" s="817">
        <f>J20+J43+J54+J87+J120+J193+J200+J217+J224+J233+J241+J251+J274+J288+J298+J301+J304+J307+J310+J313+J316+J319+J322+J325+J328+J331+J335+J338+J342</f>
        <v>788</v>
      </c>
    </row>
    <row r="19" spans="1:10" ht="12.75" customHeight="1" x14ac:dyDescent="0.2">
      <c r="A19" s="711"/>
      <c r="B19" s="823"/>
      <c r="C19" s="734"/>
      <c r="D19" s="824"/>
      <c r="E19" s="715"/>
      <c r="F19" s="870"/>
      <c r="G19" s="870"/>
      <c r="H19" s="823"/>
      <c r="I19" s="734"/>
      <c r="J19" s="824"/>
    </row>
    <row r="20" spans="1:10" ht="12.75" customHeight="1" x14ac:dyDescent="0.2">
      <c r="A20" s="717" t="s">
        <v>969</v>
      </c>
      <c r="B20" s="816">
        <f t="shared" ref="B20:B41" si="0">+C20+D20</f>
        <v>261</v>
      </c>
      <c r="C20" s="817">
        <f>SUM(C21:C41)</f>
        <v>115</v>
      </c>
      <c r="D20" s="817">
        <f>SUM(D21:D41)</f>
        <v>146</v>
      </c>
      <c r="E20" s="697" t="s">
        <v>42</v>
      </c>
      <c r="F20" s="697" t="s">
        <v>42</v>
      </c>
      <c r="G20" s="697" t="s">
        <v>42</v>
      </c>
      <c r="H20" s="816">
        <f t="shared" ref="H20:H41" si="1">+I20+J20</f>
        <v>291</v>
      </c>
      <c r="I20" s="817">
        <f>SUM(I21:I41)</f>
        <v>122</v>
      </c>
      <c r="J20" s="817">
        <f>SUM(J21:J41)</f>
        <v>169</v>
      </c>
    </row>
    <row r="21" spans="1:10" ht="12.75" customHeight="1" x14ac:dyDescent="0.2">
      <c r="A21" s="755" t="s">
        <v>1247</v>
      </c>
      <c r="B21" s="816">
        <f t="shared" si="0"/>
        <v>24</v>
      </c>
      <c r="C21" s="827">
        <v>12</v>
      </c>
      <c r="D21" s="869">
        <v>12</v>
      </c>
      <c r="E21" s="697" t="s">
        <v>42</v>
      </c>
      <c r="F21" s="827" t="s">
        <v>42</v>
      </c>
      <c r="G21" s="827" t="s">
        <v>42</v>
      </c>
      <c r="H21" s="816">
        <f t="shared" si="1"/>
        <v>14</v>
      </c>
      <c r="I21" s="827">
        <v>9</v>
      </c>
      <c r="J21" s="869">
        <v>5</v>
      </c>
    </row>
    <row r="22" spans="1:10" ht="12.75" customHeight="1" x14ac:dyDescent="0.2">
      <c r="A22" s="755" t="s">
        <v>1248</v>
      </c>
      <c r="B22" s="816">
        <f t="shared" si="0"/>
        <v>17</v>
      </c>
      <c r="C22" s="827">
        <v>10</v>
      </c>
      <c r="D22" s="869">
        <v>7</v>
      </c>
      <c r="E22" s="697" t="s">
        <v>42</v>
      </c>
      <c r="F22" s="827" t="s">
        <v>42</v>
      </c>
      <c r="G22" s="827" t="s">
        <v>42</v>
      </c>
      <c r="H22" s="816">
        <f t="shared" si="1"/>
        <v>5</v>
      </c>
      <c r="I22" s="827">
        <v>4</v>
      </c>
      <c r="J22" s="869">
        <v>1</v>
      </c>
    </row>
    <row r="23" spans="1:10" ht="12.75" customHeight="1" x14ac:dyDescent="0.2">
      <c r="A23" s="755" t="s">
        <v>2211</v>
      </c>
      <c r="B23" s="816">
        <f t="shared" si="0"/>
        <v>41</v>
      </c>
      <c r="C23" s="827">
        <v>19</v>
      </c>
      <c r="D23" s="869">
        <v>22</v>
      </c>
      <c r="E23" s="697" t="s">
        <v>42</v>
      </c>
      <c r="F23" s="827" t="s">
        <v>42</v>
      </c>
      <c r="G23" s="827" t="s">
        <v>42</v>
      </c>
      <c r="H23" s="816">
        <f t="shared" si="1"/>
        <v>54</v>
      </c>
      <c r="I23" s="827">
        <v>24</v>
      </c>
      <c r="J23" s="869">
        <v>30</v>
      </c>
    </row>
    <row r="24" spans="1:10" ht="12.75" customHeight="1" x14ac:dyDescent="0.2">
      <c r="A24" s="755" t="s">
        <v>2212</v>
      </c>
      <c r="B24" s="816">
        <f t="shared" si="0"/>
        <v>2</v>
      </c>
      <c r="C24" s="827">
        <v>0</v>
      </c>
      <c r="D24" s="869">
        <v>2</v>
      </c>
      <c r="E24" s="697" t="s">
        <v>42</v>
      </c>
      <c r="F24" s="827" t="s">
        <v>42</v>
      </c>
      <c r="G24" s="827" t="s">
        <v>42</v>
      </c>
      <c r="H24" s="816">
        <f t="shared" si="1"/>
        <v>1</v>
      </c>
      <c r="I24" s="827">
        <v>0</v>
      </c>
      <c r="J24" s="869">
        <v>1</v>
      </c>
    </row>
    <row r="25" spans="1:10" ht="12.75" customHeight="1" x14ac:dyDescent="0.2">
      <c r="A25" s="755" t="s">
        <v>2213</v>
      </c>
      <c r="B25" s="816">
        <f t="shared" si="0"/>
        <v>20</v>
      </c>
      <c r="C25" s="827">
        <v>6</v>
      </c>
      <c r="D25" s="869">
        <v>14</v>
      </c>
      <c r="E25" s="697" t="s">
        <v>42</v>
      </c>
      <c r="F25" s="827" t="s">
        <v>42</v>
      </c>
      <c r="G25" s="827" t="s">
        <v>42</v>
      </c>
      <c r="H25" s="816">
        <f t="shared" si="1"/>
        <v>0</v>
      </c>
      <c r="I25" s="827">
        <v>0</v>
      </c>
      <c r="J25" s="869">
        <v>0</v>
      </c>
    </row>
    <row r="26" spans="1:10" ht="12.75" customHeight="1" x14ac:dyDescent="0.2">
      <c r="A26" s="755" t="s">
        <v>1251</v>
      </c>
      <c r="B26" s="816">
        <f t="shared" si="0"/>
        <v>21</v>
      </c>
      <c r="C26" s="827">
        <v>12</v>
      </c>
      <c r="D26" s="869">
        <v>9</v>
      </c>
      <c r="E26" s="697" t="s">
        <v>42</v>
      </c>
      <c r="F26" s="827" t="s">
        <v>42</v>
      </c>
      <c r="G26" s="827" t="s">
        <v>42</v>
      </c>
      <c r="H26" s="816">
        <f t="shared" si="1"/>
        <v>16</v>
      </c>
      <c r="I26" s="827">
        <v>7</v>
      </c>
      <c r="J26" s="869">
        <v>9</v>
      </c>
    </row>
    <row r="27" spans="1:10" ht="12.75" customHeight="1" x14ac:dyDescent="0.2">
      <c r="A27" s="755" t="s">
        <v>1250</v>
      </c>
      <c r="B27" s="816">
        <f t="shared" si="0"/>
        <v>21</v>
      </c>
      <c r="C27" s="827">
        <v>8</v>
      </c>
      <c r="D27" s="869">
        <v>13</v>
      </c>
      <c r="E27" s="697" t="s">
        <v>42</v>
      </c>
      <c r="F27" s="827" t="s">
        <v>42</v>
      </c>
      <c r="G27" s="827" t="s">
        <v>42</v>
      </c>
      <c r="H27" s="816">
        <f t="shared" si="1"/>
        <v>6</v>
      </c>
      <c r="I27" s="827">
        <v>4</v>
      </c>
      <c r="J27" s="869">
        <v>2</v>
      </c>
    </row>
    <row r="28" spans="1:10" ht="12.75" customHeight="1" x14ac:dyDescent="0.2">
      <c r="A28" s="755" t="s">
        <v>1254</v>
      </c>
      <c r="B28" s="816">
        <f t="shared" si="0"/>
        <v>12</v>
      </c>
      <c r="C28" s="827">
        <v>8</v>
      </c>
      <c r="D28" s="869">
        <v>4</v>
      </c>
      <c r="E28" s="697" t="s">
        <v>42</v>
      </c>
      <c r="F28" s="827" t="s">
        <v>42</v>
      </c>
      <c r="G28" s="827" t="s">
        <v>42</v>
      </c>
      <c r="H28" s="816">
        <f t="shared" si="1"/>
        <v>6</v>
      </c>
      <c r="I28" s="827">
        <v>2</v>
      </c>
      <c r="J28" s="869">
        <v>4</v>
      </c>
    </row>
    <row r="29" spans="1:10" ht="12.75" customHeight="1" x14ac:dyDescent="0.2">
      <c r="A29" s="755" t="s">
        <v>1255</v>
      </c>
      <c r="B29" s="816">
        <f t="shared" si="0"/>
        <v>15</v>
      </c>
      <c r="C29" s="827">
        <v>4</v>
      </c>
      <c r="D29" s="869">
        <v>11</v>
      </c>
      <c r="E29" s="697" t="s">
        <v>42</v>
      </c>
      <c r="F29" s="827" t="s">
        <v>42</v>
      </c>
      <c r="G29" s="827" t="s">
        <v>42</v>
      </c>
      <c r="H29" s="816">
        <f t="shared" si="1"/>
        <v>14</v>
      </c>
      <c r="I29" s="827">
        <v>3</v>
      </c>
      <c r="J29" s="869">
        <v>11</v>
      </c>
    </row>
    <row r="30" spans="1:10" ht="12.75" customHeight="1" x14ac:dyDescent="0.2">
      <c r="A30" s="755" t="s">
        <v>1256</v>
      </c>
      <c r="B30" s="816">
        <f t="shared" si="0"/>
        <v>15</v>
      </c>
      <c r="C30" s="827">
        <v>6</v>
      </c>
      <c r="D30" s="869">
        <v>9</v>
      </c>
      <c r="E30" s="697" t="s">
        <v>42</v>
      </c>
      <c r="F30" s="827" t="s">
        <v>42</v>
      </c>
      <c r="G30" s="827" t="s">
        <v>42</v>
      </c>
      <c r="H30" s="816">
        <f t="shared" si="1"/>
        <v>0</v>
      </c>
      <c r="I30" s="827">
        <v>0</v>
      </c>
      <c r="J30" s="869">
        <v>0</v>
      </c>
    </row>
    <row r="31" spans="1:10" ht="12.75" customHeight="1" x14ac:dyDescent="0.2">
      <c r="A31" s="755" t="s">
        <v>1258</v>
      </c>
      <c r="B31" s="816">
        <f t="shared" si="0"/>
        <v>24</v>
      </c>
      <c r="C31" s="827">
        <v>12</v>
      </c>
      <c r="D31" s="869">
        <v>12</v>
      </c>
      <c r="E31" s="697" t="s">
        <v>42</v>
      </c>
      <c r="F31" s="827" t="s">
        <v>42</v>
      </c>
      <c r="G31" s="827" t="s">
        <v>42</v>
      </c>
      <c r="H31" s="816">
        <f t="shared" si="1"/>
        <v>29</v>
      </c>
      <c r="I31" s="827">
        <v>13</v>
      </c>
      <c r="J31" s="869">
        <v>16</v>
      </c>
    </row>
    <row r="32" spans="1:10" ht="12.75" customHeight="1" x14ac:dyDescent="0.2">
      <c r="A32" s="755" t="s">
        <v>1257</v>
      </c>
      <c r="B32" s="816">
        <f t="shared" si="0"/>
        <v>19</v>
      </c>
      <c r="C32" s="827">
        <v>2</v>
      </c>
      <c r="D32" s="869">
        <v>17</v>
      </c>
      <c r="E32" s="697" t="s">
        <v>42</v>
      </c>
      <c r="F32" s="827" t="s">
        <v>42</v>
      </c>
      <c r="G32" s="827" t="s">
        <v>42</v>
      </c>
      <c r="H32" s="816">
        <f t="shared" si="1"/>
        <v>30</v>
      </c>
      <c r="I32" s="827">
        <v>6</v>
      </c>
      <c r="J32" s="869">
        <v>24</v>
      </c>
    </row>
    <row r="33" spans="1:10" ht="26.25" customHeight="1" x14ac:dyDescent="0.2">
      <c r="A33" s="871" t="s">
        <v>2214</v>
      </c>
      <c r="B33" s="816">
        <f t="shared" si="0"/>
        <v>30</v>
      </c>
      <c r="C33" s="827">
        <v>16</v>
      </c>
      <c r="D33" s="827">
        <v>14</v>
      </c>
      <c r="E33" s="697" t="s">
        <v>42</v>
      </c>
      <c r="F33" s="827" t="s">
        <v>42</v>
      </c>
      <c r="G33" s="827" t="s">
        <v>42</v>
      </c>
      <c r="H33" s="816">
        <f t="shared" si="1"/>
        <v>32</v>
      </c>
      <c r="I33" s="827">
        <v>15</v>
      </c>
      <c r="J33" s="827">
        <v>17</v>
      </c>
    </row>
    <row r="34" spans="1:10" ht="12.75" customHeight="1" x14ac:dyDescent="0.2">
      <c r="A34" s="871" t="s">
        <v>2215</v>
      </c>
      <c r="B34" s="816">
        <f t="shared" si="0"/>
        <v>0</v>
      </c>
      <c r="C34" s="827">
        <v>0</v>
      </c>
      <c r="D34" s="827">
        <v>0</v>
      </c>
      <c r="E34" s="697" t="s">
        <v>42</v>
      </c>
      <c r="F34" s="827" t="s">
        <v>42</v>
      </c>
      <c r="G34" s="827" t="s">
        <v>42</v>
      </c>
      <c r="H34" s="816">
        <f t="shared" si="1"/>
        <v>2</v>
      </c>
      <c r="I34" s="827">
        <v>1</v>
      </c>
      <c r="J34" s="827">
        <v>1</v>
      </c>
    </row>
    <row r="35" spans="1:10" ht="12.75" customHeight="1" x14ac:dyDescent="0.2">
      <c r="A35" s="767" t="s">
        <v>2216</v>
      </c>
      <c r="B35" s="816">
        <f t="shared" si="0"/>
        <v>0</v>
      </c>
      <c r="C35" s="827">
        <v>0</v>
      </c>
      <c r="D35" s="827">
        <v>0</v>
      </c>
      <c r="E35" s="697" t="s">
        <v>42</v>
      </c>
      <c r="F35" s="827" t="s">
        <v>42</v>
      </c>
      <c r="G35" s="827" t="s">
        <v>42</v>
      </c>
      <c r="H35" s="816">
        <f t="shared" si="1"/>
        <v>3</v>
      </c>
      <c r="I35" s="827">
        <v>3</v>
      </c>
      <c r="J35" s="827">
        <v>0</v>
      </c>
    </row>
    <row r="36" spans="1:10" ht="12.75" customHeight="1" x14ac:dyDescent="0.2">
      <c r="A36" s="767" t="s">
        <v>2217</v>
      </c>
      <c r="B36" s="816">
        <f t="shared" si="0"/>
        <v>0</v>
      </c>
      <c r="C36" s="827">
        <v>0</v>
      </c>
      <c r="D36" s="827">
        <v>0</v>
      </c>
      <c r="E36" s="697" t="s">
        <v>42</v>
      </c>
      <c r="F36" s="827" t="s">
        <v>42</v>
      </c>
      <c r="G36" s="827" t="s">
        <v>42</v>
      </c>
      <c r="H36" s="816">
        <f t="shared" si="1"/>
        <v>13</v>
      </c>
      <c r="I36" s="827">
        <v>5</v>
      </c>
      <c r="J36" s="827">
        <v>8</v>
      </c>
    </row>
    <row r="37" spans="1:10" ht="12.75" customHeight="1" x14ac:dyDescent="0.2">
      <c r="A37" s="767" t="s">
        <v>1259</v>
      </c>
      <c r="B37" s="816">
        <f t="shared" si="0"/>
        <v>0</v>
      </c>
      <c r="C37" s="827">
        <v>0</v>
      </c>
      <c r="D37" s="827">
        <v>0</v>
      </c>
      <c r="E37" s="697" t="s">
        <v>42</v>
      </c>
      <c r="F37" s="827" t="s">
        <v>42</v>
      </c>
      <c r="G37" s="827" t="s">
        <v>42</v>
      </c>
      <c r="H37" s="816">
        <f t="shared" si="1"/>
        <v>1</v>
      </c>
      <c r="I37" s="827">
        <v>0</v>
      </c>
      <c r="J37" s="827">
        <v>1</v>
      </c>
    </row>
    <row r="38" spans="1:10" s="819" customFormat="1" ht="12.75" customHeight="1" x14ac:dyDescent="0.2">
      <c r="A38" s="767" t="s">
        <v>1252</v>
      </c>
      <c r="B38" s="816">
        <f t="shared" si="0"/>
        <v>0</v>
      </c>
      <c r="C38" s="827">
        <v>0</v>
      </c>
      <c r="D38" s="827">
        <v>0</v>
      </c>
      <c r="E38" s="697" t="s">
        <v>42</v>
      </c>
      <c r="F38" s="827" t="s">
        <v>42</v>
      </c>
      <c r="G38" s="827" t="s">
        <v>42</v>
      </c>
      <c r="H38" s="816">
        <f t="shared" si="1"/>
        <v>1</v>
      </c>
      <c r="I38" s="827">
        <v>1</v>
      </c>
      <c r="J38" s="827">
        <v>0</v>
      </c>
    </row>
    <row r="39" spans="1:10" s="819" customFormat="1" ht="12.75" customHeight="1" x14ac:dyDescent="0.2">
      <c r="A39" s="767" t="s">
        <v>1253</v>
      </c>
      <c r="B39" s="816">
        <f t="shared" si="0"/>
        <v>0</v>
      </c>
      <c r="C39" s="827">
        <v>0</v>
      </c>
      <c r="D39" s="827">
        <v>0</v>
      </c>
      <c r="E39" s="697" t="s">
        <v>42</v>
      </c>
      <c r="F39" s="827" t="s">
        <v>42</v>
      </c>
      <c r="G39" s="827" t="s">
        <v>42</v>
      </c>
      <c r="H39" s="816">
        <f t="shared" si="1"/>
        <v>13</v>
      </c>
      <c r="I39" s="827">
        <v>5</v>
      </c>
      <c r="J39" s="827">
        <v>8</v>
      </c>
    </row>
    <row r="40" spans="1:10" s="819" customFormat="1" ht="12.75" customHeight="1" x14ac:dyDescent="0.2">
      <c r="A40" s="767" t="s">
        <v>2218</v>
      </c>
      <c r="B40" s="816">
        <f t="shared" si="0"/>
        <v>0</v>
      </c>
      <c r="C40" s="827">
        <v>0</v>
      </c>
      <c r="D40" s="827">
        <v>0</v>
      </c>
      <c r="E40" s="697" t="s">
        <v>42</v>
      </c>
      <c r="F40" s="827" t="s">
        <v>42</v>
      </c>
      <c r="G40" s="827" t="s">
        <v>42</v>
      </c>
      <c r="H40" s="816">
        <f t="shared" si="1"/>
        <v>17</v>
      </c>
      <c r="I40" s="827">
        <v>4</v>
      </c>
      <c r="J40" s="827">
        <v>13</v>
      </c>
    </row>
    <row r="41" spans="1:10" s="819" customFormat="1" ht="12.75" customHeight="1" x14ac:dyDescent="0.2">
      <c r="A41" s="767" t="s">
        <v>2219</v>
      </c>
      <c r="B41" s="816">
        <f t="shared" si="0"/>
        <v>0</v>
      </c>
      <c r="C41" s="827">
        <v>0</v>
      </c>
      <c r="D41" s="827">
        <v>0</v>
      </c>
      <c r="E41" s="697" t="s">
        <v>42</v>
      </c>
      <c r="F41" s="827" t="s">
        <v>42</v>
      </c>
      <c r="G41" s="827" t="s">
        <v>42</v>
      </c>
      <c r="H41" s="816">
        <f t="shared" si="1"/>
        <v>34</v>
      </c>
      <c r="I41" s="827">
        <v>16</v>
      </c>
      <c r="J41" s="827">
        <v>18</v>
      </c>
    </row>
    <row r="42" spans="1:10" s="819" customFormat="1" ht="12.75" customHeight="1" x14ac:dyDescent="0.2">
      <c r="A42" s="872"/>
      <c r="B42" s="816"/>
      <c r="C42" s="734"/>
      <c r="D42" s="734"/>
      <c r="E42" s="712"/>
      <c r="F42" s="734"/>
      <c r="G42" s="734"/>
      <c r="H42" s="823"/>
      <c r="I42" s="734"/>
      <c r="J42" s="734"/>
    </row>
    <row r="43" spans="1:10" s="819" customFormat="1" ht="12.75" customHeight="1" x14ac:dyDescent="0.2">
      <c r="A43" s="717" t="s">
        <v>976</v>
      </c>
      <c r="B43" s="816">
        <f t="shared" ref="B43:B52" si="2">+C43+D43</f>
        <v>6</v>
      </c>
      <c r="C43" s="817">
        <f>SUM(C44:C52)</f>
        <v>4</v>
      </c>
      <c r="D43" s="817">
        <f>SUM(D44:D52)</f>
        <v>2</v>
      </c>
      <c r="E43" s="697" t="s">
        <v>42</v>
      </c>
      <c r="F43" s="697" t="s">
        <v>42</v>
      </c>
      <c r="G43" s="697" t="s">
        <v>42</v>
      </c>
      <c r="H43" s="816">
        <f t="shared" ref="H43:H52" si="3">+I43+J43</f>
        <v>15</v>
      </c>
      <c r="I43" s="817">
        <f>SUM(I44:I52)</f>
        <v>11</v>
      </c>
      <c r="J43" s="817">
        <f>SUM(J44:J52)</f>
        <v>4</v>
      </c>
    </row>
    <row r="44" spans="1:10" s="819" customFormat="1" ht="12.75" customHeight="1" x14ac:dyDescent="0.2">
      <c r="A44" s="755" t="s">
        <v>2220</v>
      </c>
      <c r="B44" s="816">
        <f t="shared" si="2"/>
        <v>2</v>
      </c>
      <c r="C44" s="827">
        <v>2</v>
      </c>
      <c r="D44" s="869">
        <v>0</v>
      </c>
      <c r="E44" s="697" t="s">
        <v>42</v>
      </c>
      <c r="F44" s="827" t="s">
        <v>42</v>
      </c>
      <c r="G44" s="869" t="s">
        <v>42</v>
      </c>
      <c r="H44" s="816">
        <f t="shared" si="3"/>
        <v>2</v>
      </c>
      <c r="I44" s="827">
        <v>2</v>
      </c>
      <c r="J44" s="827">
        <v>0</v>
      </c>
    </row>
    <row r="45" spans="1:10" s="819" customFormat="1" ht="12.75" customHeight="1" x14ac:dyDescent="0.2">
      <c r="A45" s="755" t="s">
        <v>2221</v>
      </c>
      <c r="B45" s="816">
        <f t="shared" si="2"/>
        <v>1</v>
      </c>
      <c r="C45" s="827">
        <v>1</v>
      </c>
      <c r="D45" s="869">
        <v>0</v>
      </c>
      <c r="E45" s="697" t="s">
        <v>42</v>
      </c>
      <c r="F45" s="827" t="s">
        <v>42</v>
      </c>
      <c r="G45" s="869" t="s">
        <v>42</v>
      </c>
      <c r="H45" s="816">
        <f t="shared" si="3"/>
        <v>0</v>
      </c>
      <c r="I45" s="827">
        <v>0</v>
      </c>
      <c r="J45" s="827">
        <v>0</v>
      </c>
    </row>
    <row r="46" spans="1:10" s="819" customFormat="1" ht="12.75" customHeight="1" x14ac:dyDescent="0.2">
      <c r="A46" s="755" t="s">
        <v>1261</v>
      </c>
      <c r="B46" s="816">
        <f t="shared" si="2"/>
        <v>3</v>
      </c>
      <c r="C46" s="827">
        <v>1</v>
      </c>
      <c r="D46" s="869">
        <v>2</v>
      </c>
      <c r="E46" s="697" t="s">
        <v>42</v>
      </c>
      <c r="F46" s="827" t="s">
        <v>42</v>
      </c>
      <c r="G46" s="869" t="s">
        <v>42</v>
      </c>
      <c r="H46" s="816">
        <f t="shared" si="3"/>
        <v>2</v>
      </c>
      <c r="I46" s="827">
        <v>1</v>
      </c>
      <c r="J46" s="827">
        <v>1</v>
      </c>
    </row>
    <row r="47" spans="1:10" s="819" customFormat="1" ht="12.75" customHeight="1" x14ac:dyDescent="0.2">
      <c r="A47" s="755" t="s">
        <v>2222</v>
      </c>
      <c r="B47" s="816">
        <f t="shared" si="2"/>
        <v>0</v>
      </c>
      <c r="C47" s="827">
        <v>0</v>
      </c>
      <c r="D47" s="869">
        <v>0</v>
      </c>
      <c r="E47" s="697" t="s">
        <v>42</v>
      </c>
      <c r="F47" s="827" t="s">
        <v>42</v>
      </c>
      <c r="G47" s="869" t="s">
        <v>42</v>
      </c>
      <c r="H47" s="816">
        <f t="shared" si="3"/>
        <v>1</v>
      </c>
      <c r="I47" s="827">
        <v>1</v>
      </c>
      <c r="J47" s="827">
        <v>0</v>
      </c>
    </row>
    <row r="48" spans="1:10" ht="12.75" customHeight="1" x14ac:dyDescent="0.2">
      <c r="A48" s="755" t="s">
        <v>2223</v>
      </c>
      <c r="B48" s="816">
        <f t="shared" si="2"/>
        <v>0</v>
      </c>
      <c r="C48" s="827">
        <v>0</v>
      </c>
      <c r="D48" s="869">
        <v>0</v>
      </c>
      <c r="E48" s="697" t="s">
        <v>42</v>
      </c>
      <c r="F48" s="827" t="s">
        <v>42</v>
      </c>
      <c r="G48" s="869" t="s">
        <v>42</v>
      </c>
      <c r="H48" s="816">
        <f t="shared" si="3"/>
        <v>1</v>
      </c>
      <c r="I48" s="827">
        <v>1</v>
      </c>
      <c r="J48" s="827">
        <v>0</v>
      </c>
    </row>
    <row r="49" spans="1:10" ht="12.75" customHeight="1" x14ac:dyDescent="0.2">
      <c r="A49" s="755" t="s">
        <v>2224</v>
      </c>
      <c r="B49" s="816">
        <f t="shared" si="2"/>
        <v>0</v>
      </c>
      <c r="C49" s="827">
        <v>0</v>
      </c>
      <c r="D49" s="869">
        <v>0</v>
      </c>
      <c r="E49" s="697" t="s">
        <v>42</v>
      </c>
      <c r="F49" s="827" t="s">
        <v>42</v>
      </c>
      <c r="G49" s="869" t="s">
        <v>42</v>
      </c>
      <c r="H49" s="816">
        <f t="shared" si="3"/>
        <v>1</v>
      </c>
      <c r="I49" s="827">
        <v>1</v>
      </c>
      <c r="J49" s="827">
        <v>0</v>
      </c>
    </row>
    <row r="50" spans="1:10" ht="12.75" customHeight="1" x14ac:dyDescent="0.2">
      <c r="A50" s="755" t="s">
        <v>2225</v>
      </c>
      <c r="B50" s="816">
        <f t="shared" si="2"/>
        <v>0</v>
      </c>
      <c r="C50" s="827">
        <v>0</v>
      </c>
      <c r="D50" s="869">
        <v>0</v>
      </c>
      <c r="E50" s="697" t="s">
        <v>42</v>
      </c>
      <c r="F50" s="827" t="s">
        <v>42</v>
      </c>
      <c r="G50" s="869" t="s">
        <v>42</v>
      </c>
      <c r="H50" s="816">
        <f t="shared" si="3"/>
        <v>2</v>
      </c>
      <c r="I50" s="827">
        <v>1</v>
      </c>
      <c r="J50" s="827">
        <v>1</v>
      </c>
    </row>
    <row r="51" spans="1:10" ht="12.75" customHeight="1" x14ac:dyDescent="0.2">
      <c r="A51" s="755" t="s">
        <v>1260</v>
      </c>
      <c r="B51" s="816">
        <f t="shared" si="2"/>
        <v>0</v>
      </c>
      <c r="C51" s="827">
        <v>0</v>
      </c>
      <c r="D51" s="869">
        <v>0</v>
      </c>
      <c r="E51" s="697" t="s">
        <v>42</v>
      </c>
      <c r="F51" s="827" t="s">
        <v>42</v>
      </c>
      <c r="G51" s="869" t="s">
        <v>42</v>
      </c>
      <c r="H51" s="816">
        <f t="shared" si="3"/>
        <v>2</v>
      </c>
      <c r="I51" s="827">
        <v>1</v>
      </c>
      <c r="J51" s="827">
        <v>1</v>
      </c>
    </row>
    <row r="52" spans="1:10" ht="12.75" customHeight="1" x14ac:dyDescent="0.2">
      <c r="A52" s="755" t="s">
        <v>2226</v>
      </c>
      <c r="B52" s="816">
        <f t="shared" si="2"/>
        <v>0</v>
      </c>
      <c r="C52" s="827">
        <v>0</v>
      </c>
      <c r="D52" s="869">
        <v>0</v>
      </c>
      <c r="E52" s="697" t="s">
        <v>42</v>
      </c>
      <c r="F52" s="827" t="s">
        <v>42</v>
      </c>
      <c r="G52" s="869" t="s">
        <v>42</v>
      </c>
      <c r="H52" s="816">
        <f t="shared" si="3"/>
        <v>4</v>
      </c>
      <c r="I52" s="827">
        <v>3</v>
      </c>
      <c r="J52" s="827">
        <v>1</v>
      </c>
    </row>
    <row r="53" spans="1:10" ht="12.75" customHeight="1" x14ac:dyDescent="0.2">
      <c r="A53" s="751"/>
      <c r="B53" s="823"/>
      <c r="C53" s="734"/>
      <c r="D53" s="824"/>
      <c r="E53" s="715"/>
      <c r="F53" s="734"/>
      <c r="G53" s="824"/>
      <c r="H53" s="823"/>
      <c r="I53" s="734"/>
      <c r="J53" s="734"/>
    </row>
    <row r="54" spans="1:10" ht="12.75" customHeight="1" x14ac:dyDescent="0.2">
      <c r="A54" s="717" t="s">
        <v>984</v>
      </c>
      <c r="B54" s="816">
        <f t="shared" ref="B54:B85" si="4">+C54+D54</f>
        <v>126</v>
      </c>
      <c r="C54" s="817">
        <f>SUM(C55:C85)</f>
        <v>84</v>
      </c>
      <c r="D54" s="817">
        <f>SUM(D55:D85)</f>
        <v>42</v>
      </c>
      <c r="E54" s="697" t="s">
        <v>42</v>
      </c>
      <c r="F54" s="697" t="s">
        <v>42</v>
      </c>
      <c r="G54" s="697" t="s">
        <v>42</v>
      </c>
      <c r="H54" s="816">
        <f t="shared" ref="H54:H85" si="5">+I54+J54</f>
        <v>47</v>
      </c>
      <c r="I54" s="817">
        <f>SUM(I55:I85)</f>
        <v>35</v>
      </c>
      <c r="J54" s="817">
        <f>SUM(J55:J85)</f>
        <v>12</v>
      </c>
    </row>
    <row r="55" spans="1:10" ht="12.75" customHeight="1" x14ac:dyDescent="0.2">
      <c r="A55" s="755" t="s">
        <v>1264</v>
      </c>
      <c r="B55" s="816">
        <f t="shared" si="4"/>
        <v>1</v>
      </c>
      <c r="C55" s="827">
        <v>1</v>
      </c>
      <c r="D55" s="827">
        <v>0</v>
      </c>
      <c r="E55" s="697" t="s">
        <v>42</v>
      </c>
      <c r="F55" s="827" t="s">
        <v>42</v>
      </c>
      <c r="G55" s="869" t="s">
        <v>42</v>
      </c>
      <c r="H55" s="816">
        <f t="shared" si="5"/>
        <v>0</v>
      </c>
      <c r="I55" s="827">
        <v>0</v>
      </c>
      <c r="J55" s="827">
        <v>0</v>
      </c>
    </row>
    <row r="56" spans="1:10" ht="12.75" customHeight="1" x14ac:dyDescent="0.2">
      <c r="A56" s="755" t="s">
        <v>1265</v>
      </c>
      <c r="B56" s="816">
        <f t="shared" si="4"/>
        <v>3</v>
      </c>
      <c r="C56" s="827">
        <v>2</v>
      </c>
      <c r="D56" s="827">
        <v>1</v>
      </c>
      <c r="E56" s="697" t="s">
        <v>42</v>
      </c>
      <c r="F56" s="827" t="s">
        <v>42</v>
      </c>
      <c r="G56" s="869" t="s">
        <v>42</v>
      </c>
      <c r="H56" s="816">
        <f t="shared" si="5"/>
        <v>0</v>
      </c>
      <c r="I56" s="827">
        <v>0</v>
      </c>
      <c r="J56" s="827">
        <v>0</v>
      </c>
    </row>
    <row r="57" spans="1:10" ht="12.75" customHeight="1" x14ac:dyDescent="0.2">
      <c r="A57" s="755" t="s">
        <v>1266</v>
      </c>
      <c r="B57" s="816">
        <f t="shared" si="4"/>
        <v>7</v>
      </c>
      <c r="C57" s="827">
        <v>5</v>
      </c>
      <c r="D57" s="827">
        <v>2</v>
      </c>
      <c r="E57" s="697" t="s">
        <v>42</v>
      </c>
      <c r="F57" s="827" t="s">
        <v>42</v>
      </c>
      <c r="G57" s="869" t="s">
        <v>42</v>
      </c>
      <c r="H57" s="816">
        <f t="shared" si="5"/>
        <v>3</v>
      </c>
      <c r="I57" s="827">
        <v>2</v>
      </c>
      <c r="J57" s="827">
        <v>1</v>
      </c>
    </row>
    <row r="58" spans="1:10" ht="12.75" customHeight="1" x14ac:dyDescent="0.2">
      <c r="A58" s="755" t="s">
        <v>1267</v>
      </c>
      <c r="B58" s="816">
        <f t="shared" si="4"/>
        <v>4</v>
      </c>
      <c r="C58" s="827">
        <v>2</v>
      </c>
      <c r="D58" s="827">
        <v>2</v>
      </c>
      <c r="E58" s="697" t="s">
        <v>42</v>
      </c>
      <c r="F58" s="827" t="s">
        <v>42</v>
      </c>
      <c r="G58" s="869" t="s">
        <v>42</v>
      </c>
      <c r="H58" s="816">
        <f t="shared" si="5"/>
        <v>0</v>
      </c>
      <c r="I58" s="827">
        <v>0</v>
      </c>
      <c r="J58" s="827">
        <v>0</v>
      </c>
    </row>
    <row r="59" spans="1:10" ht="12.75" customHeight="1" x14ac:dyDescent="0.2">
      <c r="A59" s="767" t="s">
        <v>1268</v>
      </c>
      <c r="B59" s="816">
        <f t="shared" si="4"/>
        <v>4</v>
      </c>
      <c r="C59" s="827">
        <v>4</v>
      </c>
      <c r="D59" s="827">
        <v>0</v>
      </c>
      <c r="E59" s="697" t="s">
        <v>42</v>
      </c>
      <c r="F59" s="827" t="s">
        <v>42</v>
      </c>
      <c r="G59" s="869" t="s">
        <v>42</v>
      </c>
      <c r="H59" s="816">
        <f t="shared" si="5"/>
        <v>0</v>
      </c>
      <c r="I59" s="827">
        <v>0</v>
      </c>
      <c r="J59" s="827">
        <v>0</v>
      </c>
    </row>
    <row r="60" spans="1:10" ht="12.75" customHeight="1" x14ac:dyDescent="0.2">
      <c r="A60" s="767" t="s">
        <v>1269</v>
      </c>
      <c r="B60" s="816">
        <f t="shared" si="4"/>
        <v>1</v>
      </c>
      <c r="C60" s="827">
        <v>1</v>
      </c>
      <c r="D60" s="827">
        <v>0</v>
      </c>
      <c r="E60" s="697" t="s">
        <v>42</v>
      </c>
      <c r="F60" s="827" t="s">
        <v>42</v>
      </c>
      <c r="G60" s="869" t="s">
        <v>42</v>
      </c>
      <c r="H60" s="816">
        <f t="shared" si="5"/>
        <v>0</v>
      </c>
      <c r="I60" s="827">
        <v>0</v>
      </c>
      <c r="J60" s="827">
        <v>0</v>
      </c>
    </row>
    <row r="61" spans="1:10" ht="12.75" customHeight="1" x14ac:dyDescent="0.2">
      <c r="A61" s="767" t="s">
        <v>1263</v>
      </c>
      <c r="B61" s="816">
        <f t="shared" si="4"/>
        <v>1</v>
      </c>
      <c r="C61" s="827">
        <v>0</v>
      </c>
      <c r="D61" s="827">
        <v>1</v>
      </c>
      <c r="E61" s="697" t="s">
        <v>42</v>
      </c>
      <c r="F61" s="827" t="s">
        <v>42</v>
      </c>
      <c r="G61" s="869" t="s">
        <v>42</v>
      </c>
      <c r="H61" s="816">
        <f t="shared" si="5"/>
        <v>0</v>
      </c>
      <c r="I61" s="827">
        <v>0</v>
      </c>
      <c r="J61" s="827">
        <v>0</v>
      </c>
    </row>
    <row r="62" spans="1:10" ht="12.75" customHeight="1" x14ac:dyDescent="0.2">
      <c r="A62" s="767" t="s">
        <v>1270</v>
      </c>
      <c r="B62" s="816">
        <f t="shared" si="4"/>
        <v>1</v>
      </c>
      <c r="C62" s="827">
        <v>1</v>
      </c>
      <c r="D62" s="827">
        <v>0</v>
      </c>
      <c r="E62" s="697" t="s">
        <v>42</v>
      </c>
      <c r="F62" s="827" t="s">
        <v>42</v>
      </c>
      <c r="G62" s="869" t="s">
        <v>42</v>
      </c>
      <c r="H62" s="816">
        <f t="shared" si="5"/>
        <v>2</v>
      </c>
      <c r="I62" s="827">
        <v>1</v>
      </c>
      <c r="J62" s="827">
        <v>1</v>
      </c>
    </row>
    <row r="63" spans="1:10" ht="12.75" customHeight="1" x14ac:dyDescent="0.2">
      <c r="A63" s="767" t="s">
        <v>2227</v>
      </c>
      <c r="B63" s="816">
        <f t="shared" si="4"/>
        <v>3</v>
      </c>
      <c r="C63" s="827">
        <v>2</v>
      </c>
      <c r="D63" s="827">
        <v>1</v>
      </c>
      <c r="E63" s="697" t="s">
        <v>42</v>
      </c>
      <c r="F63" s="827" t="s">
        <v>42</v>
      </c>
      <c r="G63" s="869" t="s">
        <v>42</v>
      </c>
      <c r="H63" s="816">
        <f t="shared" si="5"/>
        <v>5</v>
      </c>
      <c r="I63" s="827">
        <v>4</v>
      </c>
      <c r="J63" s="827">
        <v>1</v>
      </c>
    </row>
    <row r="64" spans="1:10" ht="12.75" customHeight="1" x14ac:dyDescent="0.2">
      <c r="A64" s="767" t="s">
        <v>2228</v>
      </c>
      <c r="B64" s="816">
        <f t="shared" si="4"/>
        <v>13</v>
      </c>
      <c r="C64" s="827">
        <v>5</v>
      </c>
      <c r="D64" s="827">
        <v>8</v>
      </c>
      <c r="E64" s="697" t="s">
        <v>42</v>
      </c>
      <c r="F64" s="827" t="s">
        <v>42</v>
      </c>
      <c r="G64" s="869" t="s">
        <v>42</v>
      </c>
      <c r="H64" s="816">
        <f t="shared" si="5"/>
        <v>2</v>
      </c>
      <c r="I64" s="827">
        <v>2</v>
      </c>
      <c r="J64" s="827">
        <v>0</v>
      </c>
    </row>
    <row r="65" spans="1:11" ht="12.75" customHeight="1" x14ac:dyDescent="0.2">
      <c r="A65" s="767" t="s">
        <v>1271</v>
      </c>
      <c r="B65" s="816">
        <f t="shared" si="4"/>
        <v>15</v>
      </c>
      <c r="C65" s="827">
        <v>11</v>
      </c>
      <c r="D65" s="827">
        <v>4</v>
      </c>
      <c r="E65" s="697" t="s">
        <v>42</v>
      </c>
      <c r="F65" s="827" t="s">
        <v>42</v>
      </c>
      <c r="G65" s="869" t="s">
        <v>42</v>
      </c>
      <c r="H65" s="816">
        <f t="shared" si="5"/>
        <v>3</v>
      </c>
      <c r="I65" s="827">
        <v>2</v>
      </c>
      <c r="J65" s="827">
        <v>1</v>
      </c>
    </row>
    <row r="66" spans="1:11" ht="12.75" customHeight="1" x14ac:dyDescent="0.2">
      <c r="A66" s="767" t="s">
        <v>1272</v>
      </c>
      <c r="B66" s="816">
        <f t="shared" si="4"/>
        <v>1</v>
      </c>
      <c r="C66" s="827">
        <v>0</v>
      </c>
      <c r="D66" s="827">
        <v>1</v>
      </c>
      <c r="E66" s="697" t="s">
        <v>42</v>
      </c>
      <c r="F66" s="827" t="s">
        <v>42</v>
      </c>
      <c r="G66" s="869" t="s">
        <v>42</v>
      </c>
      <c r="H66" s="816">
        <f t="shared" si="5"/>
        <v>0</v>
      </c>
      <c r="I66" s="827">
        <v>0</v>
      </c>
      <c r="J66" s="827">
        <v>0</v>
      </c>
    </row>
    <row r="67" spans="1:11" ht="12.75" customHeight="1" x14ac:dyDescent="0.2">
      <c r="A67" s="767" t="s">
        <v>2229</v>
      </c>
      <c r="B67" s="816">
        <f t="shared" si="4"/>
        <v>9</v>
      </c>
      <c r="C67" s="827">
        <v>7</v>
      </c>
      <c r="D67" s="827">
        <v>2</v>
      </c>
      <c r="E67" s="697" t="s">
        <v>42</v>
      </c>
      <c r="F67" s="827" t="s">
        <v>42</v>
      </c>
      <c r="G67" s="869" t="s">
        <v>42</v>
      </c>
      <c r="H67" s="816">
        <f t="shared" si="5"/>
        <v>6</v>
      </c>
      <c r="I67" s="827">
        <v>5</v>
      </c>
      <c r="J67" s="827">
        <v>1</v>
      </c>
    </row>
    <row r="68" spans="1:11" ht="12.75" customHeight="1" x14ac:dyDescent="0.2">
      <c r="A68" s="767" t="s">
        <v>1273</v>
      </c>
      <c r="B68" s="816">
        <f t="shared" si="4"/>
        <v>3</v>
      </c>
      <c r="C68" s="827">
        <v>1</v>
      </c>
      <c r="D68" s="827">
        <v>2</v>
      </c>
      <c r="E68" s="697" t="s">
        <v>42</v>
      </c>
      <c r="F68" s="827" t="s">
        <v>42</v>
      </c>
      <c r="G68" s="869" t="s">
        <v>42</v>
      </c>
      <c r="H68" s="816">
        <f t="shared" si="5"/>
        <v>0</v>
      </c>
      <c r="I68" s="827">
        <v>0</v>
      </c>
      <c r="J68" s="827">
        <v>0</v>
      </c>
    </row>
    <row r="69" spans="1:11" ht="12.75" customHeight="1" x14ac:dyDescent="0.2">
      <c r="A69" s="767" t="s">
        <v>2230</v>
      </c>
      <c r="B69" s="816">
        <f t="shared" si="4"/>
        <v>2</v>
      </c>
      <c r="C69" s="827">
        <v>2</v>
      </c>
      <c r="D69" s="827">
        <v>0</v>
      </c>
      <c r="E69" s="697" t="s">
        <v>42</v>
      </c>
      <c r="F69" s="827" t="s">
        <v>42</v>
      </c>
      <c r="G69" s="869" t="s">
        <v>42</v>
      </c>
      <c r="H69" s="816">
        <f t="shared" si="5"/>
        <v>0</v>
      </c>
      <c r="I69" s="827">
        <v>0</v>
      </c>
      <c r="J69" s="827">
        <v>0</v>
      </c>
    </row>
    <row r="70" spans="1:11" ht="12.75" customHeight="1" x14ac:dyDescent="0.2">
      <c r="A70" s="767" t="s">
        <v>1274</v>
      </c>
      <c r="B70" s="816">
        <f t="shared" si="4"/>
        <v>1</v>
      </c>
      <c r="C70" s="827">
        <v>0</v>
      </c>
      <c r="D70" s="827">
        <v>1</v>
      </c>
      <c r="E70" s="697" t="s">
        <v>42</v>
      </c>
      <c r="F70" s="827" t="s">
        <v>42</v>
      </c>
      <c r="G70" s="869" t="s">
        <v>42</v>
      </c>
      <c r="H70" s="816">
        <f t="shared" si="5"/>
        <v>4</v>
      </c>
      <c r="I70" s="827">
        <v>3</v>
      </c>
      <c r="J70" s="827">
        <v>1</v>
      </c>
      <c r="K70" s="733"/>
    </row>
    <row r="71" spans="1:11" ht="12.75" customHeight="1" x14ac:dyDescent="0.2">
      <c r="A71" s="767" t="s">
        <v>1275</v>
      </c>
      <c r="B71" s="816">
        <f t="shared" si="4"/>
        <v>6</v>
      </c>
      <c r="C71" s="827">
        <v>5</v>
      </c>
      <c r="D71" s="827">
        <v>1</v>
      </c>
      <c r="E71" s="697" t="s">
        <v>42</v>
      </c>
      <c r="F71" s="827" t="s">
        <v>42</v>
      </c>
      <c r="G71" s="869" t="s">
        <v>42</v>
      </c>
      <c r="H71" s="816">
        <f t="shared" si="5"/>
        <v>0</v>
      </c>
      <c r="I71" s="827">
        <v>0</v>
      </c>
      <c r="J71" s="827">
        <v>0</v>
      </c>
      <c r="K71" s="733"/>
    </row>
    <row r="72" spans="1:11" ht="12.75" customHeight="1" x14ac:dyDescent="0.2">
      <c r="A72" s="767" t="s">
        <v>1276</v>
      </c>
      <c r="B72" s="816">
        <f t="shared" si="4"/>
        <v>3</v>
      </c>
      <c r="C72" s="827">
        <v>2</v>
      </c>
      <c r="D72" s="827">
        <v>1</v>
      </c>
      <c r="E72" s="697" t="s">
        <v>42</v>
      </c>
      <c r="F72" s="827" t="s">
        <v>42</v>
      </c>
      <c r="G72" s="869" t="s">
        <v>42</v>
      </c>
      <c r="H72" s="816">
        <f t="shared" si="5"/>
        <v>0</v>
      </c>
      <c r="I72" s="827">
        <v>0</v>
      </c>
      <c r="J72" s="827">
        <v>0</v>
      </c>
      <c r="K72" s="733"/>
    </row>
    <row r="73" spans="1:11" ht="12.75" customHeight="1" x14ac:dyDescent="0.2">
      <c r="A73" s="767" t="s">
        <v>2231</v>
      </c>
      <c r="B73" s="816">
        <f t="shared" si="4"/>
        <v>9</v>
      </c>
      <c r="C73" s="827">
        <v>3</v>
      </c>
      <c r="D73" s="827">
        <v>6</v>
      </c>
      <c r="E73" s="697" t="s">
        <v>42</v>
      </c>
      <c r="F73" s="827" t="s">
        <v>42</v>
      </c>
      <c r="G73" s="869" t="s">
        <v>42</v>
      </c>
      <c r="H73" s="816">
        <f t="shared" si="5"/>
        <v>2</v>
      </c>
      <c r="I73" s="827">
        <v>2</v>
      </c>
      <c r="J73" s="827">
        <v>0</v>
      </c>
      <c r="K73" s="733"/>
    </row>
    <row r="74" spans="1:11" ht="12.75" customHeight="1" x14ac:dyDescent="0.2">
      <c r="A74" s="767" t="s">
        <v>1277</v>
      </c>
      <c r="B74" s="816">
        <f t="shared" si="4"/>
        <v>3</v>
      </c>
      <c r="C74" s="827">
        <v>2</v>
      </c>
      <c r="D74" s="827">
        <v>1</v>
      </c>
      <c r="E74" s="697" t="s">
        <v>42</v>
      </c>
      <c r="F74" s="827" t="s">
        <v>42</v>
      </c>
      <c r="G74" s="869" t="s">
        <v>42</v>
      </c>
      <c r="H74" s="816">
        <f t="shared" si="5"/>
        <v>1</v>
      </c>
      <c r="I74" s="827">
        <v>1</v>
      </c>
      <c r="J74" s="827">
        <v>0</v>
      </c>
      <c r="K74" s="733"/>
    </row>
    <row r="75" spans="1:11" ht="12.75" customHeight="1" x14ac:dyDescent="0.2">
      <c r="A75" s="767" t="s">
        <v>1278</v>
      </c>
      <c r="B75" s="816">
        <f t="shared" si="4"/>
        <v>2</v>
      </c>
      <c r="C75" s="827">
        <v>2</v>
      </c>
      <c r="D75" s="827">
        <v>0</v>
      </c>
      <c r="E75" s="697" t="s">
        <v>42</v>
      </c>
      <c r="F75" s="827" t="s">
        <v>42</v>
      </c>
      <c r="G75" s="869" t="s">
        <v>42</v>
      </c>
      <c r="H75" s="816">
        <f t="shared" si="5"/>
        <v>0</v>
      </c>
      <c r="I75" s="827">
        <v>0</v>
      </c>
      <c r="J75" s="827">
        <v>0</v>
      </c>
      <c r="K75" s="733"/>
    </row>
    <row r="76" spans="1:11" ht="12.75" customHeight="1" x14ac:dyDescent="0.2">
      <c r="A76" s="755" t="s">
        <v>1280</v>
      </c>
      <c r="B76" s="816">
        <f t="shared" si="4"/>
        <v>11</v>
      </c>
      <c r="C76" s="827">
        <v>8</v>
      </c>
      <c r="D76" s="827">
        <v>3</v>
      </c>
      <c r="E76" s="697" t="s">
        <v>42</v>
      </c>
      <c r="F76" s="827" t="s">
        <v>42</v>
      </c>
      <c r="G76" s="869" t="s">
        <v>42</v>
      </c>
      <c r="H76" s="816">
        <f t="shared" si="5"/>
        <v>1</v>
      </c>
      <c r="I76" s="827">
        <v>0</v>
      </c>
      <c r="J76" s="827">
        <v>1</v>
      </c>
      <c r="K76" s="733"/>
    </row>
    <row r="77" spans="1:11" ht="12.75" customHeight="1" x14ac:dyDescent="0.2">
      <c r="A77" s="755" t="s">
        <v>1281</v>
      </c>
      <c r="B77" s="816">
        <f t="shared" si="4"/>
        <v>6</v>
      </c>
      <c r="C77" s="827">
        <v>3</v>
      </c>
      <c r="D77" s="827">
        <v>3</v>
      </c>
      <c r="E77" s="697" t="s">
        <v>42</v>
      </c>
      <c r="F77" s="827" t="s">
        <v>42</v>
      </c>
      <c r="G77" s="869" t="s">
        <v>42</v>
      </c>
      <c r="H77" s="816">
        <f t="shared" si="5"/>
        <v>2</v>
      </c>
      <c r="I77" s="827">
        <v>1</v>
      </c>
      <c r="J77" s="827">
        <v>1</v>
      </c>
      <c r="K77" s="733"/>
    </row>
    <row r="78" spans="1:11" ht="12.75" customHeight="1" x14ac:dyDescent="0.2">
      <c r="A78" s="755" t="s">
        <v>1279</v>
      </c>
      <c r="B78" s="816">
        <f t="shared" si="4"/>
        <v>6</v>
      </c>
      <c r="C78" s="827">
        <v>6</v>
      </c>
      <c r="D78" s="827">
        <v>0</v>
      </c>
      <c r="E78" s="697" t="s">
        <v>42</v>
      </c>
      <c r="F78" s="827" t="s">
        <v>42</v>
      </c>
      <c r="G78" s="869" t="s">
        <v>42</v>
      </c>
      <c r="H78" s="816">
        <f t="shared" si="5"/>
        <v>2</v>
      </c>
      <c r="I78" s="827">
        <v>0</v>
      </c>
      <c r="J78" s="827">
        <v>2</v>
      </c>
      <c r="K78" s="733"/>
    </row>
    <row r="79" spans="1:11" ht="26.25" customHeight="1" x14ac:dyDescent="0.2">
      <c r="A79" s="755" t="s">
        <v>1282</v>
      </c>
      <c r="B79" s="816">
        <f t="shared" si="4"/>
        <v>2</v>
      </c>
      <c r="C79" s="827">
        <v>2</v>
      </c>
      <c r="D79" s="827">
        <v>0</v>
      </c>
      <c r="E79" s="697" t="s">
        <v>42</v>
      </c>
      <c r="F79" s="827" t="s">
        <v>42</v>
      </c>
      <c r="G79" s="869" t="s">
        <v>42</v>
      </c>
      <c r="H79" s="816">
        <f t="shared" si="5"/>
        <v>3</v>
      </c>
      <c r="I79" s="827">
        <v>3</v>
      </c>
      <c r="J79" s="827">
        <v>0</v>
      </c>
      <c r="K79" s="733"/>
    </row>
    <row r="80" spans="1:11" ht="12.75" customHeight="1" x14ac:dyDescent="0.2">
      <c r="A80" s="755" t="s">
        <v>1283</v>
      </c>
      <c r="B80" s="816">
        <f t="shared" si="4"/>
        <v>4</v>
      </c>
      <c r="C80" s="827">
        <v>3</v>
      </c>
      <c r="D80" s="827">
        <v>1</v>
      </c>
      <c r="E80" s="697" t="s">
        <v>42</v>
      </c>
      <c r="F80" s="827" t="s">
        <v>42</v>
      </c>
      <c r="G80" s="869" t="s">
        <v>42</v>
      </c>
      <c r="H80" s="816">
        <f t="shared" si="5"/>
        <v>3</v>
      </c>
      <c r="I80" s="827">
        <v>3</v>
      </c>
      <c r="J80" s="827">
        <v>0</v>
      </c>
    </row>
    <row r="81" spans="1:10" ht="12.75" customHeight="1" x14ac:dyDescent="0.2">
      <c r="A81" s="755" t="s">
        <v>1284</v>
      </c>
      <c r="B81" s="816">
        <f t="shared" si="4"/>
        <v>3</v>
      </c>
      <c r="C81" s="827">
        <v>2</v>
      </c>
      <c r="D81" s="827">
        <v>1</v>
      </c>
      <c r="E81" s="697" t="s">
        <v>42</v>
      </c>
      <c r="F81" s="827" t="s">
        <v>42</v>
      </c>
      <c r="G81" s="869" t="s">
        <v>42</v>
      </c>
      <c r="H81" s="816">
        <f t="shared" si="5"/>
        <v>1</v>
      </c>
      <c r="I81" s="827">
        <v>1</v>
      </c>
      <c r="J81" s="827">
        <v>0</v>
      </c>
    </row>
    <row r="82" spans="1:10" ht="13.5" customHeight="1" x14ac:dyDescent="0.2">
      <c r="A82" s="755" t="s">
        <v>2232</v>
      </c>
      <c r="B82" s="816">
        <f t="shared" si="4"/>
        <v>2</v>
      </c>
      <c r="C82" s="827">
        <v>2</v>
      </c>
      <c r="D82" s="827">
        <v>0</v>
      </c>
      <c r="E82" s="697" t="s">
        <v>42</v>
      </c>
      <c r="F82" s="827" t="s">
        <v>42</v>
      </c>
      <c r="G82" s="869" t="s">
        <v>42</v>
      </c>
      <c r="H82" s="816">
        <f t="shared" si="5"/>
        <v>0</v>
      </c>
      <c r="I82" s="827">
        <v>0</v>
      </c>
      <c r="J82" s="827">
        <v>0</v>
      </c>
    </row>
    <row r="83" spans="1:10" ht="13.5" customHeight="1" x14ac:dyDescent="0.2">
      <c r="A83" s="755" t="s">
        <v>1262</v>
      </c>
      <c r="B83" s="816">
        <f t="shared" si="4"/>
        <v>0</v>
      </c>
      <c r="C83" s="827">
        <v>0</v>
      </c>
      <c r="D83" s="827">
        <v>0</v>
      </c>
      <c r="E83" s="697" t="s">
        <v>42</v>
      </c>
      <c r="F83" s="827" t="s">
        <v>42</v>
      </c>
      <c r="G83" s="869" t="s">
        <v>42</v>
      </c>
      <c r="H83" s="816">
        <f t="shared" si="5"/>
        <v>3</v>
      </c>
      <c r="I83" s="827">
        <v>2</v>
      </c>
      <c r="J83" s="827">
        <v>1</v>
      </c>
    </row>
    <row r="84" spans="1:10" ht="13.5" customHeight="1" x14ac:dyDescent="0.2">
      <c r="A84" s="755" t="s">
        <v>1507</v>
      </c>
      <c r="B84" s="816">
        <f t="shared" si="4"/>
        <v>0</v>
      </c>
      <c r="C84" s="827">
        <v>0</v>
      </c>
      <c r="D84" s="827">
        <v>0</v>
      </c>
      <c r="E84" s="697" t="s">
        <v>42</v>
      </c>
      <c r="F84" s="827" t="s">
        <v>42</v>
      </c>
      <c r="G84" s="869" t="s">
        <v>42</v>
      </c>
      <c r="H84" s="816">
        <f t="shared" si="5"/>
        <v>3</v>
      </c>
      <c r="I84" s="827">
        <v>2</v>
      </c>
      <c r="J84" s="827">
        <v>1</v>
      </c>
    </row>
    <row r="85" spans="1:10" ht="13.5" customHeight="1" x14ac:dyDescent="0.2">
      <c r="A85" s="873" t="s">
        <v>2233</v>
      </c>
      <c r="B85" s="816">
        <f t="shared" si="4"/>
        <v>0</v>
      </c>
      <c r="C85" s="827">
        <v>0</v>
      </c>
      <c r="D85" s="827">
        <v>0</v>
      </c>
      <c r="E85" s="697" t="s">
        <v>42</v>
      </c>
      <c r="F85" s="827" t="s">
        <v>42</v>
      </c>
      <c r="G85" s="869" t="s">
        <v>42</v>
      </c>
      <c r="H85" s="816">
        <f t="shared" si="5"/>
        <v>1</v>
      </c>
      <c r="I85" s="827">
        <v>1</v>
      </c>
      <c r="J85" s="827">
        <v>0</v>
      </c>
    </row>
    <row r="86" spans="1:10" ht="13.5" customHeight="1" x14ac:dyDescent="0.2">
      <c r="A86" s="872"/>
      <c r="B86" s="823"/>
      <c r="C86" s="734"/>
      <c r="D86" s="734"/>
      <c r="E86" s="715"/>
      <c r="F86" s="734"/>
      <c r="G86" s="824"/>
      <c r="H86" s="823"/>
      <c r="I86" s="734"/>
      <c r="J86" s="734"/>
    </row>
    <row r="87" spans="1:10" ht="13.5" customHeight="1" x14ac:dyDescent="0.2">
      <c r="A87" s="717" t="s">
        <v>1075</v>
      </c>
      <c r="B87" s="816">
        <f t="shared" ref="B87:B118" si="6">+C87+D87</f>
        <v>259</v>
      </c>
      <c r="C87" s="817">
        <f>SUM(C88:C118)</f>
        <v>100</v>
      </c>
      <c r="D87" s="817">
        <f>SUM(D88:D118)</f>
        <v>159</v>
      </c>
      <c r="E87" s="697" t="s">
        <v>42</v>
      </c>
      <c r="F87" s="697" t="s">
        <v>42</v>
      </c>
      <c r="G87" s="697" t="s">
        <v>42</v>
      </c>
      <c r="H87" s="816">
        <f t="shared" ref="H87:H118" si="7">+I87+J87</f>
        <v>127</v>
      </c>
      <c r="I87" s="817">
        <f>SUM(I88:I118)</f>
        <v>45</v>
      </c>
      <c r="J87" s="817">
        <f>SUM(J88:J118)</f>
        <v>82</v>
      </c>
    </row>
    <row r="88" spans="1:10" ht="13.5" customHeight="1" x14ac:dyDescent="0.2">
      <c r="A88" s="874" t="s">
        <v>1287</v>
      </c>
      <c r="B88" s="697">
        <f t="shared" si="6"/>
        <v>6</v>
      </c>
      <c r="C88" s="722">
        <v>4</v>
      </c>
      <c r="D88" s="875">
        <v>2</v>
      </c>
      <c r="E88" s="697" t="s">
        <v>42</v>
      </c>
      <c r="F88" s="827" t="s">
        <v>42</v>
      </c>
      <c r="G88" s="869" t="s">
        <v>42</v>
      </c>
      <c r="H88" s="697">
        <f t="shared" si="7"/>
        <v>2</v>
      </c>
      <c r="I88" s="722">
        <v>2</v>
      </c>
      <c r="J88" s="722">
        <v>0</v>
      </c>
    </row>
    <row r="89" spans="1:10" ht="13.5" customHeight="1" x14ac:dyDescent="0.2">
      <c r="A89" s="874" t="s">
        <v>2234</v>
      </c>
      <c r="B89" s="697">
        <f t="shared" si="6"/>
        <v>5</v>
      </c>
      <c r="C89" s="722">
        <v>4</v>
      </c>
      <c r="D89" s="875">
        <v>1</v>
      </c>
      <c r="E89" s="697" t="s">
        <v>42</v>
      </c>
      <c r="F89" s="827" t="s">
        <v>42</v>
      </c>
      <c r="G89" s="869" t="s">
        <v>42</v>
      </c>
      <c r="H89" s="697">
        <f t="shared" si="7"/>
        <v>0</v>
      </c>
      <c r="I89" s="722">
        <v>0</v>
      </c>
      <c r="J89" s="722">
        <v>0</v>
      </c>
    </row>
    <row r="90" spans="1:10" ht="13.5" customHeight="1" x14ac:dyDescent="0.2">
      <c r="A90" s="874" t="s">
        <v>1288</v>
      </c>
      <c r="B90" s="697">
        <f t="shared" si="6"/>
        <v>6</v>
      </c>
      <c r="C90" s="722">
        <v>3</v>
      </c>
      <c r="D90" s="875">
        <v>3</v>
      </c>
      <c r="E90" s="697" t="s">
        <v>42</v>
      </c>
      <c r="F90" s="827" t="s">
        <v>42</v>
      </c>
      <c r="G90" s="869" t="s">
        <v>42</v>
      </c>
      <c r="H90" s="697">
        <f t="shared" si="7"/>
        <v>1</v>
      </c>
      <c r="I90" s="722">
        <v>1</v>
      </c>
      <c r="J90" s="722">
        <v>0</v>
      </c>
    </row>
    <row r="91" spans="1:10" ht="13.5" customHeight="1" x14ac:dyDescent="0.2">
      <c r="A91" s="874" t="s">
        <v>1285</v>
      </c>
      <c r="B91" s="697">
        <f t="shared" si="6"/>
        <v>3</v>
      </c>
      <c r="C91" s="722">
        <v>3</v>
      </c>
      <c r="D91" s="875">
        <v>0</v>
      </c>
      <c r="E91" s="697" t="s">
        <v>42</v>
      </c>
      <c r="F91" s="827" t="s">
        <v>42</v>
      </c>
      <c r="G91" s="869" t="s">
        <v>42</v>
      </c>
      <c r="H91" s="697">
        <f t="shared" si="7"/>
        <v>0</v>
      </c>
      <c r="I91" s="722">
        <v>0</v>
      </c>
      <c r="J91" s="722">
        <v>0</v>
      </c>
    </row>
    <row r="92" spans="1:10" ht="13.5" customHeight="1" x14ac:dyDescent="0.2">
      <c r="A92" s="874" t="s">
        <v>1289</v>
      </c>
      <c r="B92" s="697">
        <f t="shared" si="6"/>
        <v>30</v>
      </c>
      <c r="C92" s="722">
        <v>16</v>
      </c>
      <c r="D92" s="875">
        <v>14</v>
      </c>
      <c r="E92" s="697" t="s">
        <v>42</v>
      </c>
      <c r="F92" s="827" t="s">
        <v>42</v>
      </c>
      <c r="G92" s="869" t="s">
        <v>42</v>
      </c>
      <c r="H92" s="697">
        <f t="shared" si="7"/>
        <v>2</v>
      </c>
      <c r="I92" s="722">
        <v>1</v>
      </c>
      <c r="J92" s="722">
        <v>1</v>
      </c>
    </row>
    <row r="93" spans="1:10" ht="13.5" customHeight="1" x14ac:dyDescent="0.2">
      <c r="A93" s="874" t="s">
        <v>1247</v>
      </c>
      <c r="B93" s="697">
        <f t="shared" si="6"/>
        <v>23</v>
      </c>
      <c r="C93" s="722">
        <v>13</v>
      </c>
      <c r="D93" s="875">
        <v>10</v>
      </c>
      <c r="E93" s="697" t="s">
        <v>42</v>
      </c>
      <c r="F93" s="827" t="s">
        <v>42</v>
      </c>
      <c r="G93" s="869" t="s">
        <v>42</v>
      </c>
      <c r="H93" s="697">
        <f t="shared" si="7"/>
        <v>2</v>
      </c>
      <c r="I93" s="722">
        <v>1</v>
      </c>
      <c r="J93" s="722">
        <v>1</v>
      </c>
    </row>
    <row r="94" spans="1:10" ht="13.5" customHeight="1" x14ac:dyDescent="0.2">
      <c r="A94" s="874" t="s">
        <v>1293</v>
      </c>
      <c r="B94" s="697">
        <f t="shared" si="6"/>
        <v>30</v>
      </c>
      <c r="C94" s="722">
        <v>15</v>
      </c>
      <c r="D94" s="875">
        <v>15</v>
      </c>
      <c r="E94" s="697" t="s">
        <v>42</v>
      </c>
      <c r="F94" s="827" t="s">
        <v>42</v>
      </c>
      <c r="G94" s="869" t="s">
        <v>42</v>
      </c>
      <c r="H94" s="697">
        <f t="shared" si="7"/>
        <v>3</v>
      </c>
      <c r="I94" s="722">
        <v>2</v>
      </c>
      <c r="J94" s="722">
        <v>1</v>
      </c>
    </row>
    <row r="95" spans="1:10" ht="13.5" customHeight="1" x14ac:dyDescent="0.2">
      <c r="A95" s="874" t="s">
        <v>1295</v>
      </c>
      <c r="B95" s="697">
        <f t="shared" si="6"/>
        <v>23</v>
      </c>
      <c r="C95" s="722">
        <v>10</v>
      </c>
      <c r="D95" s="875">
        <v>13</v>
      </c>
      <c r="E95" s="697" t="s">
        <v>42</v>
      </c>
      <c r="F95" s="827" t="s">
        <v>42</v>
      </c>
      <c r="G95" s="869" t="s">
        <v>42</v>
      </c>
      <c r="H95" s="697">
        <f t="shared" si="7"/>
        <v>5</v>
      </c>
      <c r="I95" s="722">
        <v>2</v>
      </c>
      <c r="J95" s="722">
        <v>3</v>
      </c>
    </row>
    <row r="96" spans="1:10" ht="13.5" customHeight="1" x14ac:dyDescent="0.2">
      <c r="A96" s="874" t="s">
        <v>1297</v>
      </c>
      <c r="B96" s="697">
        <f t="shared" si="6"/>
        <v>34</v>
      </c>
      <c r="C96" s="722">
        <v>2</v>
      </c>
      <c r="D96" s="875">
        <v>32</v>
      </c>
      <c r="E96" s="697" t="s">
        <v>42</v>
      </c>
      <c r="F96" s="827" t="s">
        <v>42</v>
      </c>
      <c r="G96" s="869" t="s">
        <v>42</v>
      </c>
      <c r="H96" s="697">
        <f t="shared" si="7"/>
        <v>0</v>
      </c>
      <c r="I96" s="722">
        <v>0</v>
      </c>
      <c r="J96" s="722">
        <v>0</v>
      </c>
    </row>
    <row r="97" spans="1:11" ht="13.5" customHeight="1" x14ac:dyDescent="0.2">
      <c r="A97" s="874" t="s">
        <v>1298</v>
      </c>
      <c r="B97" s="697">
        <f t="shared" si="6"/>
        <v>15</v>
      </c>
      <c r="C97" s="722">
        <v>8</v>
      </c>
      <c r="D97" s="875">
        <v>7</v>
      </c>
      <c r="E97" s="697" t="s">
        <v>42</v>
      </c>
      <c r="F97" s="827" t="s">
        <v>42</v>
      </c>
      <c r="G97" s="869" t="s">
        <v>42</v>
      </c>
      <c r="H97" s="697">
        <f t="shared" si="7"/>
        <v>2</v>
      </c>
      <c r="I97" s="722">
        <v>2</v>
      </c>
      <c r="J97" s="722">
        <v>0</v>
      </c>
    </row>
    <row r="98" spans="1:11" ht="13.5" customHeight="1" x14ac:dyDescent="0.2">
      <c r="A98" s="874" t="s">
        <v>1299</v>
      </c>
      <c r="B98" s="697">
        <f t="shared" si="6"/>
        <v>10</v>
      </c>
      <c r="C98" s="722">
        <v>3</v>
      </c>
      <c r="D98" s="875">
        <v>7</v>
      </c>
      <c r="E98" s="697" t="s">
        <v>42</v>
      </c>
      <c r="F98" s="827" t="s">
        <v>42</v>
      </c>
      <c r="G98" s="869" t="s">
        <v>42</v>
      </c>
      <c r="H98" s="697">
        <f t="shared" si="7"/>
        <v>12</v>
      </c>
      <c r="I98" s="722">
        <v>2</v>
      </c>
      <c r="J98" s="722">
        <v>10</v>
      </c>
    </row>
    <row r="99" spans="1:11" ht="13.5" customHeight="1" x14ac:dyDescent="0.2">
      <c r="A99" s="755" t="s">
        <v>1300</v>
      </c>
      <c r="B99" s="697">
        <f t="shared" si="6"/>
        <v>31</v>
      </c>
      <c r="C99" s="722">
        <v>13</v>
      </c>
      <c r="D99" s="875">
        <v>18</v>
      </c>
      <c r="E99" s="697" t="s">
        <v>42</v>
      </c>
      <c r="F99" s="827" t="s">
        <v>42</v>
      </c>
      <c r="G99" s="869" t="s">
        <v>42</v>
      </c>
      <c r="H99" s="697">
        <f t="shared" si="7"/>
        <v>10</v>
      </c>
      <c r="I99" s="722">
        <v>3</v>
      </c>
      <c r="J99" s="722">
        <v>7</v>
      </c>
      <c r="K99" s="733"/>
    </row>
    <row r="100" spans="1:11" ht="13.5" customHeight="1" x14ac:dyDescent="0.2">
      <c r="A100" s="873" t="s">
        <v>2235</v>
      </c>
      <c r="B100" s="697">
        <f t="shared" si="6"/>
        <v>14</v>
      </c>
      <c r="C100" s="722">
        <v>3</v>
      </c>
      <c r="D100" s="875">
        <v>11</v>
      </c>
      <c r="E100" s="697" t="s">
        <v>42</v>
      </c>
      <c r="F100" s="827" t="s">
        <v>42</v>
      </c>
      <c r="G100" s="869" t="s">
        <v>42</v>
      </c>
      <c r="H100" s="697">
        <f t="shared" si="7"/>
        <v>0</v>
      </c>
      <c r="I100" s="722">
        <v>0</v>
      </c>
      <c r="J100" s="722">
        <v>0</v>
      </c>
      <c r="K100" s="733"/>
    </row>
    <row r="101" spans="1:11" ht="13.5" customHeight="1" x14ac:dyDescent="0.2">
      <c r="A101" s="755" t="s">
        <v>2236</v>
      </c>
      <c r="B101" s="697">
        <f t="shared" si="6"/>
        <v>29</v>
      </c>
      <c r="C101" s="722">
        <v>3</v>
      </c>
      <c r="D101" s="875">
        <v>26</v>
      </c>
      <c r="E101" s="697" t="s">
        <v>42</v>
      </c>
      <c r="F101" s="827" t="s">
        <v>42</v>
      </c>
      <c r="G101" s="869" t="s">
        <v>42</v>
      </c>
      <c r="H101" s="697">
        <f t="shared" si="7"/>
        <v>11</v>
      </c>
      <c r="I101" s="722">
        <v>5</v>
      </c>
      <c r="J101" s="722">
        <v>6</v>
      </c>
      <c r="K101" s="733"/>
    </row>
    <row r="102" spans="1:11" ht="13.5" customHeight="1" x14ac:dyDescent="0.2">
      <c r="A102" s="755" t="s">
        <v>2237</v>
      </c>
      <c r="B102" s="697">
        <f t="shared" si="6"/>
        <v>0</v>
      </c>
      <c r="C102" s="722">
        <v>0</v>
      </c>
      <c r="D102" s="875">
        <v>0</v>
      </c>
      <c r="E102" s="697" t="s">
        <v>42</v>
      </c>
      <c r="F102" s="827" t="s">
        <v>42</v>
      </c>
      <c r="G102" s="869" t="s">
        <v>42</v>
      </c>
      <c r="H102" s="697">
        <f t="shared" si="7"/>
        <v>1</v>
      </c>
      <c r="I102" s="722">
        <v>0</v>
      </c>
      <c r="J102" s="722">
        <v>1</v>
      </c>
      <c r="K102" s="733"/>
    </row>
    <row r="103" spans="1:11" ht="13.5" customHeight="1" x14ac:dyDescent="0.2">
      <c r="A103" s="876" t="s">
        <v>1286</v>
      </c>
      <c r="B103" s="697">
        <f t="shared" si="6"/>
        <v>0</v>
      </c>
      <c r="C103" s="722">
        <v>0</v>
      </c>
      <c r="D103" s="875">
        <v>0</v>
      </c>
      <c r="E103" s="697" t="s">
        <v>42</v>
      </c>
      <c r="F103" s="827" t="s">
        <v>42</v>
      </c>
      <c r="G103" s="869" t="s">
        <v>42</v>
      </c>
      <c r="H103" s="697">
        <f t="shared" si="7"/>
        <v>1</v>
      </c>
      <c r="I103" s="722">
        <v>0</v>
      </c>
      <c r="J103" s="722">
        <v>1</v>
      </c>
      <c r="K103" s="733"/>
    </row>
    <row r="104" spans="1:11" ht="13.5" customHeight="1" x14ac:dyDescent="0.2">
      <c r="A104" s="874" t="s">
        <v>1290</v>
      </c>
      <c r="B104" s="697">
        <f t="shared" si="6"/>
        <v>0</v>
      </c>
      <c r="C104" s="722">
        <v>0</v>
      </c>
      <c r="D104" s="875">
        <v>0</v>
      </c>
      <c r="E104" s="697" t="s">
        <v>42</v>
      </c>
      <c r="F104" s="827" t="s">
        <v>42</v>
      </c>
      <c r="G104" s="869" t="s">
        <v>42</v>
      </c>
      <c r="H104" s="697">
        <f t="shared" si="7"/>
        <v>2</v>
      </c>
      <c r="I104" s="722">
        <v>0</v>
      </c>
      <c r="J104" s="722">
        <v>2</v>
      </c>
      <c r="K104" s="733"/>
    </row>
    <row r="105" spans="1:11" ht="13.5" customHeight="1" x14ac:dyDescent="0.2">
      <c r="A105" s="874" t="s">
        <v>1291</v>
      </c>
      <c r="B105" s="697">
        <f t="shared" si="6"/>
        <v>0</v>
      </c>
      <c r="C105" s="722">
        <v>0</v>
      </c>
      <c r="D105" s="875">
        <v>0</v>
      </c>
      <c r="E105" s="697" t="s">
        <v>42</v>
      </c>
      <c r="F105" s="827" t="s">
        <v>42</v>
      </c>
      <c r="G105" s="869" t="s">
        <v>42</v>
      </c>
      <c r="H105" s="697">
        <f t="shared" si="7"/>
        <v>4</v>
      </c>
      <c r="I105" s="722">
        <v>2</v>
      </c>
      <c r="J105" s="722">
        <v>2</v>
      </c>
      <c r="K105" s="733"/>
    </row>
    <row r="106" spans="1:11" ht="13.5" customHeight="1" x14ac:dyDescent="0.2">
      <c r="A106" s="874" t="s">
        <v>2238</v>
      </c>
      <c r="B106" s="697">
        <f t="shared" si="6"/>
        <v>0</v>
      </c>
      <c r="C106" s="722">
        <v>0</v>
      </c>
      <c r="D106" s="875">
        <v>0</v>
      </c>
      <c r="E106" s="697" t="s">
        <v>42</v>
      </c>
      <c r="F106" s="827" t="s">
        <v>42</v>
      </c>
      <c r="G106" s="869" t="s">
        <v>42</v>
      </c>
      <c r="H106" s="697">
        <f t="shared" si="7"/>
        <v>2</v>
      </c>
      <c r="I106" s="722">
        <v>1</v>
      </c>
      <c r="J106" s="722">
        <v>1</v>
      </c>
      <c r="K106" s="733"/>
    </row>
    <row r="107" spans="1:11" ht="13.5" customHeight="1" x14ac:dyDescent="0.2">
      <c r="A107" s="874" t="s">
        <v>1292</v>
      </c>
      <c r="B107" s="697">
        <f t="shared" si="6"/>
        <v>0</v>
      </c>
      <c r="C107" s="722">
        <v>0</v>
      </c>
      <c r="D107" s="875">
        <v>0</v>
      </c>
      <c r="E107" s="697" t="s">
        <v>42</v>
      </c>
      <c r="F107" s="827" t="s">
        <v>42</v>
      </c>
      <c r="G107" s="869" t="s">
        <v>42</v>
      </c>
      <c r="H107" s="697">
        <f t="shared" si="7"/>
        <v>3</v>
      </c>
      <c r="I107" s="722">
        <v>2</v>
      </c>
      <c r="J107" s="722">
        <v>1</v>
      </c>
      <c r="K107" s="733"/>
    </row>
    <row r="108" spans="1:11" ht="13.5" customHeight="1" x14ac:dyDescent="0.2">
      <c r="A108" s="874" t="s">
        <v>1294</v>
      </c>
      <c r="B108" s="697">
        <f t="shared" si="6"/>
        <v>0</v>
      </c>
      <c r="C108" s="722">
        <v>0</v>
      </c>
      <c r="D108" s="875">
        <v>0</v>
      </c>
      <c r="E108" s="697" t="s">
        <v>42</v>
      </c>
      <c r="F108" s="827" t="s">
        <v>42</v>
      </c>
      <c r="G108" s="869" t="s">
        <v>42</v>
      </c>
      <c r="H108" s="697">
        <f t="shared" si="7"/>
        <v>1</v>
      </c>
      <c r="I108" s="722">
        <v>1</v>
      </c>
      <c r="J108" s="722">
        <v>0</v>
      </c>
      <c r="K108" s="733"/>
    </row>
    <row r="109" spans="1:11" ht="13.5" customHeight="1" x14ac:dyDescent="0.2">
      <c r="A109" s="874" t="s">
        <v>1296</v>
      </c>
      <c r="B109" s="697">
        <f t="shared" si="6"/>
        <v>0</v>
      </c>
      <c r="C109" s="722">
        <v>0</v>
      </c>
      <c r="D109" s="875">
        <v>0</v>
      </c>
      <c r="E109" s="697" t="s">
        <v>42</v>
      </c>
      <c r="F109" s="827" t="s">
        <v>42</v>
      </c>
      <c r="G109" s="869" t="s">
        <v>42</v>
      </c>
      <c r="H109" s="697">
        <f t="shared" si="7"/>
        <v>3</v>
      </c>
      <c r="I109" s="722">
        <v>0</v>
      </c>
      <c r="J109" s="722">
        <v>3</v>
      </c>
      <c r="K109" s="733"/>
    </row>
    <row r="110" spans="1:11" ht="13.5" customHeight="1" x14ac:dyDescent="0.2">
      <c r="A110" s="874" t="s">
        <v>1301</v>
      </c>
      <c r="B110" s="697">
        <f t="shared" si="6"/>
        <v>0</v>
      </c>
      <c r="C110" s="722">
        <v>0</v>
      </c>
      <c r="D110" s="875">
        <v>0</v>
      </c>
      <c r="E110" s="697" t="s">
        <v>42</v>
      </c>
      <c r="F110" s="827" t="s">
        <v>42</v>
      </c>
      <c r="G110" s="869" t="s">
        <v>42</v>
      </c>
      <c r="H110" s="697">
        <f t="shared" si="7"/>
        <v>8</v>
      </c>
      <c r="I110" s="722">
        <v>3</v>
      </c>
      <c r="J110" s="722">
        <v>5</v>
      </c>
      <c r="K110" s="733"/>
    </row>
    <row r="111" spans="1:11" ht="13.5" customHeight="1" x14ac:dyDescent="0.2">
      <c r="A111" s="874" t="s">
        <v>1302</v>
      </c>
      <c r="B111" s="697">
        <f t="shared" si="6"/>
        <v>0</v>
      </c>
      <c r="C111" s="722">
        <v>0</v>
      </c>
      <c r="D111" s="875">
        <v>0</v>
      </c>
      <c r="E111" s="697" t="s">
        <v>42</v>
      </c>
      <c r="F111" s="827" t="s">
        <v>42</v>
      </c>
      <c r="G111" s="869" t="s">
        <v>42</v>
      </c>
      <c r="H111" s="697">
        <f t="shared" si="7"/>
        <v>1</v>
      </c>
      <c r="I111" s="722">
        <v>1</v>
      </c>
      <c r="J111" s="722">
        <v>0</v>
      </c>
      <c r="K111" s="733"/>
    </row>
    <row r="112" spans="1:11" ht="13.5" customHeight="1" x14ac:dyDescent="0.2">
      <c r="A112" s="874" t="s">
        <v>2239</v>
      </c>
      <c r="B112" s="697">
        <f t="shared" si="6"/>
        <v>0</v>
      </c>
      <c r="C112" s="722">
        <v>0</v>
      </c>
      <c r="D112" s="875">
        <v>0</v>
      </c>
      <c r="E112" s="697" t="s">
        <v>42</v>
      </c>
      <c r="F112" s="827" t="s">
        <v>42</v>
      </c>
      <c r="G112" s="869" t="s">
        <v>42</v>
      </c>
      <c r="H112" s="697">
        <f t="shared" si="7"/>
        <v>11</v>
      </c>
      <c r="I112" s="722">
        <v>1</v>
      </c>
      <c r="J112" s="722">
        <v>10</v>
      </c>
      <c r="K112" s="733"/>
    </row>
    <row r="113" spans="1:10" ht="13.5" customHeight="1" x14ac:dyDescent="0.2">
      <c r="A113" s="874" t="s">
        <v>1303</v>
      </c>
      <c r="B113" s="697">
        <f t="shared" si="6"/>
        <v>0</v>
      </c>
      <c r="C113" s="722">
        <v>0</v>
      </c>
      <c r="D113" s="875">
        <v>0</v>
      </c>
      <c r="E113" s="697" t="s">
        <v>42</v>
      </c>
      <c r="F113" s="827" t="s">
        <v>42</v>
      </c>
      <c r="G113" s="869" t="s">
        <v>42</v>
      </c>
      <c r="H113" s="697">
        <f t="shared" si="7"/>
        <v>1</v>
      </c>
      <c r="I113" s="722">
        <v>1</v>
      </c>
      <c r="J113" s="722">
        <v>0</v>
      </c>
    </row>
    <row r="114" spans="1:10" ht="12.75" customHeight="1" x14ac:dyDescent="0.2">
      <c r="A114" s="874" t="s">
        <v>1304</v>
      </c>
      <c r="B114" s="697">
        <f t="shared" si="6"/>
        <v>0</v>
      </c>
      <c r="C114" s="722">
        <v>0</v>
      </c>
      <c r="D114" s="875">
        <v>0</v>
      </c>
      <c r="E114" s="697" t="s">
        <v>42</v>
      </c>
      <c r="F114" s="827" t="s">
        <v>42</v>
      </c>
      <c r="G114" s="869" t="s">
        <v>42</v>
      </c>
      <c r="H114" s="697">
        <f t="shared" si="7"/>
        <v>3</v>
      </c>
      <c r="I114" s="722">
        <v>2</v>
      </c>
      <c r="J114" s="722">
        <v>1</v>
      </c>
    </row>
    <row r="115" spans="1:10" ht="12.75" customHeight="1" x14ac:dyDescent="0.2">
      <c r="A115" s="874" t="s">
        <v>1305</v>
      </c>
      <c r="B115" s="697">
        <f t="shared" si="6"/>
        <v>0</v>
      </c>
      <c r="C115" s="722">
        <v>0</v>
      </c>
      <c r="D115" s="875">
        <v>0</v>
      </c>
      <c r="E115" s="697" t="s">
        <v>42</v>
      </c>
      <c r="F115" s="827" t="s">
        <v>42</v>
      </c>
      <c r="G115" s="869" t="s">
        <v>42</v>
      </c>
      <c r="H115" s="697">
        <f t="shared" si="7"/>
        <v>16</v>
      </c>
      <c r="I115" s="722">
        <v>3</v>
      </c>
      <c r="J115" s="722">
        <v>13</v>
      </c>
    </row>
    <row r="116" spans="1:10" ht="12.75" customHeight="1" x14ac:dyDescent="0.2">
      <c r="A116" s="874" t="s">
        <v>1306</v>
      </c>
      <c r="B116" s="697">
        <f t="shared" si="6"/>
        <v>0</v>
      </c>
      <c r="C116" s="722">
        <v>0</v>
      </c>
      <c r="D116" s="875">
        <v>0</v>
      </c>
      <c r="E116" s="697" t="s">
        <v>42</v>
      </c>
      <c r="F116" s="827" t="s">
        <v>42</v>
      </c>
      <c r="G116" s="869" t="s">
        <v>42</v>
      </c>
      <c r="H116" s="697">
        <f t="shared" si="7"/>
        <v>4</v>
      </c>
      <c r="I116" s="722">
        <v>1</v>
      </c>
      <c r="J116" s="722">
        <v>3</v>
      </c>
    </row>
    <row r="117" spans="1:10" ht="12.75" customHeight="1" x14ac:dyDescent="0.2">
      <c r="A117" s="874" t="s">
        <v>2240</v>
      </c>
      <c r="B117" s="697">
        <f t="shared" si="6"/>
        <v>0</v>
      </c>
      <c r="C117" s="722">
        <v>0</v>
      </c>
      <c r="D117" s="875">
        <v>0</v>
      </c>
      <c r="E117" s="697" t="s">
        <v>42</v>
      </c>
      <c r="F117" s="827" t="s">
        <v>42</v>
      </c>
      <c r="G117" s="869" t="s">
        <v>42</v>
      </c>
      <c r="H117" s="697">
        <f t="shared" si="7"/>
        <v>15</v>
      </c>
      <c r="I117" s="722">
        <v>6</v>
      </c>
      <c r="J117" s="722">
        <v>9</v>
      </c>
    </row>
    <row r="118" spans="1:10" ht="12.75" customHeight="1" x14ac:dyDescent="0.2">
      <c r="A118" s="874" t="s">
        <v>1307</v>
      </c>
      <c r="B118" s="697">
        <f t="shared" si="6"/>
        <v>0</v>
      </c>
      <c r="C118" s="722">
        <v>0</v>
      </c>
      <c r="D118" s="875">
        <v>0</v>
      </c>
      <c r="E118" s="697" t="s">
        <v>42</v>
      </c>
      <c r="F118" s="827" t="s">
        <v>42</v>
      </c>
      <c r="G118" s="869" t="s">
        <v>42</v>
      </c>
      <c r="H118" s="697">
        <f t="shared" si="7"/>
        <v>1</v>
      </c>
      <c r="I118" s="722">
        <v>0</v>
      </c>
      <c r="J118" s="722">
        <v>1</v>
      </c>
    </row>
    <row r="119" spans="1:10" ht="12.75" customHeight="1" x14ac:dyDescent="0.2">
      <c r="A119" s="877"/>
      <c r="B119" s="697"/>
      <c r="C119" s="713"/>
      <c r="D119" s="714"/>
      <c r="E119" s="715"/>
      <c r="F119" s="734"/>
      <c r="G119" s="824"/>
      <c r="H119" s="712"/>
      <c r="I119" s="713"/>
      <c r="J119" s="713"/>
    </row>
    <row r="120" spans="1:10" ht="12.75" customHeight="1" x14ac:dyDescent="0.2">
      <c r="A120" s="717" t="s">
        <v>1308</v>
      </c>
      <c r="B120" s="816">
        <f t="shared" ref="B120:B183" si="8">+C120+D120</f>
        <v>601</v>
      </c>
      <c r="C120" s="817">
        <f>SUM(C121:C191)</f>
        <v>161</v>
      </c>
      <c r="D120" s="817">
        <f>SUM(D121:D191)</f>
        <v>440</v>
      </c>
      <c r="E120" s="697" t="s">
        <v>42</v>
      </c>
      <c r="F120" s="697" t="s">
        <v>42</v>
      </c>
      <c r="G120" s="697" t="s">
        <v>42</v>
      </c>
      <c r="H120" s="816">
        <f t="shared" ref="H120:H183" si="9">+I120+J120</f>
        <v>277</v>
      </c>
      <c r="I120" s="817">
        <f>SUM(I121:I191)</f>
        <v>82</v>
      </c>
      <c r="J120" s="817">
        <f>SUM(J121:J191)</f>
        <v>195</v>
      </c>
    </row>
    <row r="121" spans="1:10" ht="12.75" customHeight="1" x14ac:dyDescent="0.2">
      <c r="A121" s="766" t="s">
        <v>1309</v>
      </c>
      <c r="B121" s="816">
        <f t="shared" si="8"/>
        <v>9</v>
      </c>
      <c r="C121" s="827">
        <v>3</v>
      </c>
      <c r="D121" s="827">
        <v>6</v>
      </c>
      <c r="E121" s="697" t="s">
        <v>42</v>
      </c>
      <c r="F121" s="827" t="s">
        <v>42</v>
      </c>
      <c r="G121" s="869" t="s">
        <v>42</v>
      </c>
      <c r="H121" s="816">
        <f t="shared" si="9"/>
        <v>4</v>
      </c>
      <c r="I121" s="827">
        <v>2</v>
      </c>
      <c r="J121" s="827">
        <v>2</v>
      </c>
    </row>
    <row r="122" spans="1:10" x14ac:dyDescent="0.2">
      <c r="A122" s="766" t="s">
        <v>1310</v>
      </c>
      <c r="B122" s="816">
        <f t="shared" si="8"/>
        <v>10</v>
      </c>
      <c r="C122" s="827">
        <v>7</v>
      </c>
      <c r="D122" s="827">
        <v>3</v>
      </c>
      <c r="E122" s="697" t="s">
        <v>42</v>
      </c>
      <c r="F122" s="827" t="s">
        <v>42</v>
      </c>
      <c r="G122" s="869" t="s">
        <v>42</v>
      </c>
      <c r="H122" s="816">
        <f t="shared" si="9"/>
        <v>13</v>
      </c>
      <c r="I122" s="827">
        <v>2</v>
      </c>
      <c r="J122" s="827">
        <v>11</v>
      </c>
    </row>
    <row r="123" spans="1:10" ht="12.75" customHeight="1" x14ac:dyDescent="0.2">
      <c r="A123" s="766" t="s">
        <v>1311</v>
      </c>
      <c r="B123" s="816">
        <f t="shared" si="8"/>
        <v>5</v>
      </c>
      <c r="C123" s="827">
        <v>5</v>
      </c>
      <c r="D123" s="827">
        <v>0</v>
      </c>
      <c r="E123" s="697" t="s">
        <v>42</v>
      </c>
      <c r="F123" s="827" t="s">
        <v>42</v>
      </c>
      <c r="G123" s="869" t="s">
        <v>42</v>
      </c>
      <c r="H123" s="816">
        <f t="shared" si="9"/>
        <v>0</v>
      </c>
      <c r="I123" s="827">
        <v>0</v>
      </c>
      <c r="J123" s="827">
        <v>0</v>
      </c>
    </row>
    <row r="124" spans="1:10" ht="12.75" customHeight="1" x14ac:dyDescent="0.2">
      <c r="A124" s="766" t="s">
        <v>1313</v>
      </c>
      <c r="B124" s="816">
        <f t="shared" si="8"/>
        <v>18</v>
      </c>
      <c r="C124" s="827">
        <v>12</v>
      </c>
      <c r="D124" s="827">
        <v>6</v>
      </c>
      <c r="E124" s="697" t="s">
        <v>42</v>
      </c>
      <c r="F124" s="827" t="s">
        <v>42</v>
      </c>
      <c r="G124" s="869" t="s">
        <v>42</v>
      </c>
      <c r="H124" s="816">
        <f t="shared" si="9"/>
        <v>16</v>
      </c>
      <c r="I124" s="827">
        <v>9</v>
      </c>
      <c r="J124" s="827">
        <v>7</v>
      </c>
    </row>
    <row r="125" spans="1:10" ht="12.75" customHeight="1" x14ac:dyDescent="0.2">
      <c r="A125" s="766" t="s">
        <v>1314</v>
      </c>
      <c r="B125" s="816">
        <f t="shared" si="8"/>
        <v>22</v>
      </c>
      <c r="C125" s="827">
        <v>8</v>
      </c>
      <c r="D125" s="827">
        <v>14</v>
      </c>
      <c r="E125" s="697" t="s">
        <v>42</v>
      </c>
      <c r="F125" s="827" t="s">
        <v>42</v>
      </c>
      <c r="G125" s="869" t="s">
        <v>42</v>
      </c>
      <c r="H125" s="816">
        <f t="shared" si="9"/>
        <v>15</v>
      </c>
      <c r="I125" s="827">
        <v>6</v>
      </c>
      <c r="J125" s="827">
        <v>9</v>
      </c>
    </row>
    <row r="126" spans="1:10" ht="12.75" customHeight="1" x14ac:dyDescent="0.2">
      <c r="A126" s="766" t="s">
        <v>2241</v>
      </c>
      <c r="B126" s="816">
        <f t="shared" si="8"/>
        <v>1</v>
      </c>
      <c r="C126" s="827">
        <v>0</v>
      </c>
      <c r="D126" s="827">
        <v>1</v>
      </c>
      <c r="E126" s="697" t="s">
        <v>42</v>
      </c>
      <c r="F126" s="827" t="s">
        <v>42</v>
      </c>
      <c r="G126" s="869" t="s">
        <v>42</v>
      </c>
      <c r="H126" s="816">
        <f t="shared" si="9"/>
        <v>5</v>
      </c>
      <c r="I126" s="827">
        <v>1</v>
      </c>
      <c r="J126" s="827">
        <v>4</v>
      </c>
    </row>
    <row r="127" spans="1:10" ht="12.75" customHeight="1" x14ac:dyDescent="0.2">
      <c r="A127" s="766" t="s">
        <v>1315</v>
      </c>
      <c r="B127" s="816">
        <f t="shared" si="8"/>
        <v>1</v>
      </c>
      <c r="C127" s="827">
        <v>1</v>
      </c>
      <c r="D127" s="827">
        <v>0</v>
      </c>
      <c r="E127" s="697" t="s">
        <v>42</v>
      </c>
      <c r="F127" s="827" t="s">
        <v>42</v>
      </c>
      <c r="G127" s="869" t="s">
        <v>42</v>
      </c>
      <c r="H127" s="816">
        <f t="shared" si="9"/>
        <v>0</v>
      </c>
      <c r="I127" s="827">
        <v>0</v>
      </c>
      <c r="J127" s="827">
        <v>0</v>
      </c>
    </row>
    <row r="128" spans="1:10" ht="12.75" customHeight="1" x14ac:dyDescent="0.2">
      <c r="A128" s="766" t="s">
        <v>1316</v>
      </c>
      <c r="B128" s="816">
        <f t="shared" si="8"/>
        <v>17</v>
      </c>
      <c r="C128" s="827">
        <v>7</v>
      </c>
      <c r="D128" s="827">
        <v>10</v>
      </c>
      <c r="E128" s="697" t="s">
        <v>42</v>
      </c>
      <c r="F128" s="827" t="s">
        <v>42</v>
      </c>
      <c r="G128" s="869" t="s">
        <v>42</v>
      </c>
      <c r="H128" s="816">
        <f t="shared" si="9"/>
        <v>9</v>
      </c>
      <c r="I128" s="827">
        <v>4</v>
      </c>
      <c r="J128" s="827">
        <v>5</v>
      </c>
    </row>
    <row r="129" spans="1:11" ht="12.75" customHeight="1" x14ac:dyDescent="0.2">
      <c r="A129" s="779" t="s">
        <v>1317</v>
      </c>
      <c r="B129" s="816">
        <f t="shared" si="8"/>
        <v>1</v>
      </c>
      <c r="C129" s="827">
        <v>0</v>
      </c>
      <c r="D129" s="827">
        <v>1</v>
      </c>
      <c r="E129" s="697" t="s">
        <v>42</v>
      </c>
      <c r="F129" s="827" t="s">
        <v>42</v>
      </c>
      <c r="G129" s="869" t="s">
        <v>42</v>
      </c>
      <c r="H129" s="816">
        <f t="shared" si="9"/>
        <v>0</v>
      </c>
      <c r="I129" s="827">
        <v>0</v>
      </c>
      <c r="J129" s="827">
        <v>0</v>
      </c>
    </row>
    <row r="130" spans="1:11" ht="12.75" customHeight="1" x14ac:dyDescent="0.2">
      <c r="A130" s="779" t="s">
        <v>1318</v>
      </c>
      <c r="B130" s="816">
        <f t="shared" si="8"/>
        <v>4</v>
      </c>
      <c r="C130" s="827">
        <v>1</v>
      </c>
      <c r="D130" s="827">
        <v>3</v>
      </c>
      <c r="E130" s="697" t="s">
        <v>42</v>
      </c>
      <c r="F130" s="827" t="s">
        <v>42</v>
      </c>
      <c r="G130" s="869" t="s">
        <v>42</v>
      </c>
      <c r="H130" s="816">
        <f t="shared" si="9"/>
        <v>2</v>
      </c>
      <c r="I130" s="827">
        <v>1</v>
      </c>
      <c r="J130" s="827">
        <v>1</v>
      </c>
    </row>
    <row r="131" spans="1:11" ht="12.75" customHeight="1" x14ac:dyDescent="0.2">
      <c r="A131" s="779" t="s">
        <v>1319</v>
      </c>
      <c r="B131" s="816">
        <f t="shared" si="8"/>
        <v>2</v>
      </c>
      <c r="C131" s="827">
        <v>1</v>
      </c>
      <c r="D131" s="827">
        <v>1</v>
      </c>
      <c r="E131" s="697" t="s">
        <v>42</v>
      </c>
      <c r="F131" s="827" t="s">
        <v>42</v>
      </c>
      <c r="G131" s="869" t="s">
        <v>42</v>
      </c>
      <c r="H131" s="816">
        <f t="shared" si="9"/>
        <v>0</v>
      </c>
      <c r="I131" s="827">
        <v>0</v>
      </c>
      <c r="J131" s="827">
        <v>0</v>
      </c>
    </row>
    <row r="132" spans="1:11" ht="12.75" customHeight="1" x14ac:dyDescent="0.2">
      <c r="A132" s="766" t="s">
        <v>1320</v>
      </c>
      <c r="B132" s="816">
        <f t="shared" si="8"/>
        <v>3</v>
      </c>
      <c r="C132" s="827">
        <v>1</v>
      </c>
      <c r="D132" s="827">
        <v>2</v>
      </c>
      <c r="E132" s="697" t="s">
        <v>42</v>
      </c>
      <c r="F132" s="827" t="s">
        <v>42</v>
      </c>
      <c r="G132" s="869" t="s">
        <v>42</v>
      </c>
      <c r="H132" s="816">
        <f t="shared" si="9"/>
        <v>0</v>
      </c>
      <c r="I132" s="827">
        <v>0</v>
      </c>
      <c r="J132" s="827">
        <v>0</v>
      </c>
    </row>
    <row r="133" spans="1:11" ht="12.75" customHeight="1" x14ac:dyDescent="0.2">
      <c r="A133" s="766" t="s">
        <v>1321</v>
      </c>
      <c r="B133" s="816">
        <f t="shared" si="8"/>
        <v>8</v>
      </c>
      <c r="C133" s="827">
        <v>0</v>
      </c>
      <c r="D133" s="827">
        <v>8</v>
      </c>
      <c r="E133" s="697" t="s">
        <v>42</v>
      </c>
      <c r="F133" s="827" t="s">
        <v>42</v>
      </c>
      <c r="G133" s="869" t="s">
        <v>42</v>
      </c>
      <c r="H133" s="816">
        <f t="shared" si="9"/>
        <v>11</v>
      </c>
      <c r="I133" s="827">
        <v>1</v>
      </c>
      <c r="J133" s="827">
        <v>10</v>
      </c>
    </row>
    <row r="134" spans="1:11" ht="12.75" customHeight="1" x14ac:dyDescent="0.2">
      <c r="A134" s="766" t="s">
        <v>1322</v>
      </c>
      <c r="B134" s="816">
        <f t="shared" si="8"/>
        <v>6</v>
      </c>
      <c r="C134" s="827">
        <v>0</v>
      </c>
      <c r="D134" s="827">
        <v>6</v>
      </c>
      <c r="E134" s="697" t="s">
        <v>42</v>
      </c>
      <c r="F134" s="827" t="s">
        <v>42</v>
      </c>
      <c r="G134" s="869" t="s">
        <v>42</v>
      </c>
      <c r="H134" s="816">
        <f t="shared" si="9"/>
        <v>0</v>
      </c>
      <c r="I134" s="827">
        <v>0</v>
      </c>
      <c r="J134" s="827">
        <v>0</v>
      </c>
      <c r="K134" s="733"/>
    </row>
    <row r="135" spans="1:11" ht="12.75" customHeight="1" x14ac:dyDescent="0.2">
      <c r="A135" s="766" t="s">
        <v>1323</v>
      </c>
      <c r="B135" s="816">
        <f t="shared" si="8"/>
        <v>5</v>
      </c>
      <c r="C135" s="827">
        <v>0</v>
      </c>
      <c r="D135" s="827">
        <v>5</v>
      </c>
      <c r="E135" s="697" t="s">
        <v>42</v>
      </c>
      <c r="F135" s="827" t="s">
        <v>42</v>
      </c>
      <c r="G135" s="869" t="s">
        <v>42</v>
      </c>
      <c r="H135" s="816">
        <f t="shared" si="9"/>
        <v>2</v>
      </c>
      <c r="I135" s="827">
        <v>1</v>
      </c>
      <c r="J135" s="827">
        <v>1</v>
      </c>
    </row>
    <row r="136" spans="1:11" ht="12.75" customHeight="1" x14ac:dyDescent="0.2">
      <c r="A136" s="766" t="s">
        <v>1324</v>
      </c>
      <c r="B136" s="816">
        <f t="shared" si="8"/>
        <v>5</v>
      </c>
      <c r="C136" s="827">
        <v>1</v>
      </c>
      <c r="D136" s="827">
        <v>4</v>
      </c>
      <c r="E136" s="697" t="s">
        <v>42</v>
      </c>
      <c r="F136" s="827" t="s">
        <v>42</v>
      </c>
      <c r="G136" s="869" t="s">
        <v>42</v>
      </c>
      <c r="H136" s="816">
        <f t="shared" si="9"/>
        <v>0</v>
      </c>
      <c r="I136" s="827">
        <v>0</v>
      </c>
      <c r="J136" s="827">
        <v>0</v>
      </c>
    </row>
    <row r="137" spans="1:11" ht="12.75" customHeight="1" x14ac:dyDescent="0.2">
      <c r="A137" s="766" t="s">
        <v>1325</v>
      </c>
      <c r="B137" s="816">
        <f t="shared" si="8"/>
        <v>1</v>
      </c>
      <c r="C137" s="827">
        <v>0</v>
      </c>
      <c r="D137" s="827">
        <v>1</v>
      </c>
      <c r="E137" s="697" t="s">
        <v>42</v>
      </c>
      <c r="F137" s="827" t="s">
        <v>42</v>
      </c>
      <c r="G137" s="869" t="s">
        <v>42</v>
      </c>
      <c r="H137" s="816">
        <f t="shared" si="9"/>
        <v>0</v>
      </c>
      <c r="I137" s="827">
        <v>0</v>
      </c>
      <c r="J137" s="827">
        <v>0</v>
      </c>
    </row>
    <row r="138" spans="1:11" ht="12.75" customHeight="1" x14ac:dyDescent="0.2">
      <c r="A138" s="766" t="s">
        <v>1326</v>
      </c>
      <c r="B138" s="816">
        <f t="shared" si="8"/>
        <v>4</v>
      </c>
      <c r="C138" s="827">
        <v>0</v>
      </c>
      <c r="D138" s="827">
        <v>4</v>
      </c>
      <c r="E138" s="697" t="s">
        <v>42</v>
      </c>
      <c r="F138" s="827" t="s">
        <v>42</v>
      </c>
      <c r="G138" s="869" t="s">
        <v>42</v>
      </c>
      <c r="H138" s="816">
        <f t="shared" si="9"/>
        <v>2</v>
      </c>
      <c r="I138" s="827">
        <v>1</v>
      </c>
      <c r="J138" s="827">
        <v>1</v>
      </c>
    </row>
    <row r="139" spans="1:11" ht="12.75" customHeight="1" x14ac:dyDescent="0.2">
      <c r="A139" s="779" t="s">
        <v>1327</v>
      </c>
      <c r="B139" s="816">
        <f t="shared" si="8"/>
        <v>6</v>
      </c>
      <c r="C139" s="827">
        <v>1</v>
      </c>
      <c r="D139" s="827">
        <v>5</v>
      </c>
      <c r="E139" s="697" t="s">
        <v>42</v>
      </c>
      <c r="F139" s="827" t="s">
        <v>42</v>
      </c>
      <c r="G139" s="869" t="s">
        <v>42</v>
      </c>
      <c r="H139" s="816">
        <f t="shared" si="9"/>
        <v>3</v>
      </c>
      <c r="I139" s="827">
        <v>0</v>
      </c>
      <c r="J139" s="827">
        <v>3</v>
      </c>
    </row>
    <row r="140" spans="1:11" ht="12.75" customHeight="1" x14ac:dyDescent="0.2">
      <c r="A140" s="779" t="s">
        <v>1328</v>
      </c>
      <c r="B140" s="816">
        <f t="shared" si="8"/>
        <v>4</v>
      </c>
      <c r="C140" s="827">
        <v>1</v>
      </c>
      <c r="D140" s="827">
        <v>3</v>
      </c>
      <c r="E140" s="697" t="s">
        <v>42</v>
      </c>
      <c r="F140" s="827" t="s">
        <v>42</v>
      </c>
      <c r="G140" s="869" t="s">
        <v>42</v>
      </c>
      <c r="H140" s="816">
        <f t="shared" si="9"/>
        <v>1</v>
      </c>
      <c r="I140" s="827">
        <v>0</v>
      </c>
      <c r="J140" s="827">
        <v>1</v>
      </c>
    </row>
    <row r="141" spans="1:11" ht="12.75" customHeight="1" x14ac:dyDescent="0.2">
      <c r="A141" s="779" t="s">
        <v>1329</v>
      </c>
      <c r="B141" s="816">
        <f t="shared" si="8"/>
        <v>28</v>
      </c>
      <c r="C141" s="827">
        <v>5</v>
      </c>
      <c r="D141" s="827">
        <v>23</v>
      </c>
      <c r="E141" s="697" t="s">
        <v>42</v>
      </c>
      <c r="F141" s="827" t="s">
        <v>42</v>
      </c>
      <c r="G141" s="869" t="s">
        <v>42</v>
      </c>
      <c r="H141" s="816">
        <f t="shared" si="9"/>
        <v>22</v>
      </c>
      <c r="I141" s="827">
        <v>1</v>
      </c>
      <c r="J141" s="827">
        <v>21</v>
      </c>
    </row>
    <row r="142" spans="1:11" ht="12.75" customHeight="1" x14ac:dyDescent="0.2">
      <c r="A142" s="779" t="s">
        <v>1330</v>
      </c>
      <c r="B142" s="816">
        <f t="shared" si="8"/>
        <v>6</v>
      </c>
      <c r="C142" s="827">
        <v>1</v>
      </c>
      <c r="D142" s="827">
        <v>5</v>
      </c>
      <c r="E142" s="697" t="s">
        <v>42</v>
      </c>
      <c r="F142" s="827" t="s">
        <v>42</v>
      </c>
      <c r="G142" s="869" t="s">
        <v>42</v>
      </c>
      <c r="H142" s="816">
        <f t="shared" si="9"/>
        <v>4</v>
      </c>
      <c r="I142" s="827">
        <v>1</v>
      </c>
      <c r="J142" s="827">
        <v>3</v>
      </c>
    </row>
    <row r="143" spans="1:11" ht="12.75" customHeight="1" x14ac:dyDescent="0.2">
      <c r="A143" s="779" t="s">
        <v>1331</v>
      </c>
      <c r="B143" s="816">
        <f t="shared" si="8"/>
        <v>5</v>
      </c>
      <c r="C143" s="827">
        <v>2</v>
      </c>
      <c r="D143" s="827">
        <v>3</v>
      </c>
      <c r="E143" s="697" t="s">
        <v>42</v>
      </c>
      <c r="F143" s="827" t="s">
        <v>42</v>
      </c>
      <c r="G143" s="869" t="s">
        <v>42</v>
      </c>
      <c r="H143" s="816">
        <f t="shared" si="9"/>
        <v>3</v>
      </c>
      <c r="I143" s="827">
        <v>0</v>
      </c>
      <c r="J143" s="827">
        <v>3</v>
      </c>
    </row>
    <row r="144" spans="1:11" ht="12.75" customHeight="1" x14ac:dyDescent="0.2">
      <c r="A144" s="779" t="s">
        <v>1332</v>
      </c>
      <c r="B144" s="816">
        <f t="shared" si="8"/>
        <v>14</v>
      </c>
      <c r="C144" s="827">
        <v>7</v>
      </c>
      <c r="D144" s="827">
        <v>7</v>
      </c>
      <c r="E144" s="697" t="s">
        <v>42</v>
      </c>
      <c r="F144" s="827" t="s">
        <v>42</v>
      </c>
      <c r="G144" s="869" t="s">
        <v>42</v>
      </c>
      <c r="H144" s="816">
        <f t="shared" si="9"/>
        <v>8</v>
      </c>
      <c r="I144" s="827">
        <v>6</v>
      </c>
      <c r="J144" s="827">
        <v>2</v>
      </c>
    </row>
    <row r="145" spans="1:10" ht="12.75" customHeight="1" x14ac:dyDescent="0.2">
      <c r="A145" s="779" t="s">
        <v>1333</v>
      </c>
      <c r="B145" s="816">
        <f t="shared" si="8"/>
        <v>4</v>
      </c>
      <c r="C145" s="827">
        <v>2</v>
      </c>
      <c r="D145" s="827">
        <v>2</v>
      </c>
      <c r="E145" s="697" t="s">
        <v>42</v>
      </c>
      <c r="F145" s="827" t="s">
        <v>42</v>
      </c>
      <c r="G145" s="869" t="s">
        <v>42</v>
      </c>
      <c r="H145" s="816">
        <f t="shared" si="9"/>
        <v>0</v>
      </c>
      <c r="I145" s="827">
        <v>0</v>
      </c>
      <c r="J145" s="827">
        <v>0</v>
      </c>
    </row>
    <row r="146" spans="1:10" ht="12.75" customHeight="1" x14ac:dyDescent="0.2">
      <c r="A146" s="779" t="s">
        <v>1334</v>
      </c>
      <c r="B146" s="816">
        <f t="shared" si="8"/>
        <v>7</v>
      </c>
      <c r="C146" s="827">
        <v>1</v>
      </c>
      <c r="D146" s="827">
        <v>6</v>
      </c>
      <c r="E146" s="697" t="s">
        <v>42</v>
      </c>
      <c r="F146" s="827" t="s">
        <v>42</v>
      </c>
      <c r="G146" s="869" t="s">
        <v>42</v>
      </c>
      <c r="H146" s="816">
        <f t="shared" si="9"/>
        <v>0</v>
      </c>
      <c r="I146" s="827">
        <v>0</v>
      </c>
      <c r="J146" s="827">
        <v>0</v>
      </c>
    </row>
    <row r="147" spans="1:10" ht="12.75" customHeight="1" x14ac:dyDescent="0.2">
      <c r="A147" s="779" t="s">
        <v>1335</v>
      </c>
      <c r="B147" s="816">
        <f t="shared" si="8"/>
        <v>8</v>
      </c>
      <c r="C147" s="827">
        <v>1</v>
      </c>
      <c r="D147" s="827">
        <v>7</v>
      </c>
      <c r="E147" s="697" t="s">
        <v>42</v>
      </c>
      <c r="F147" s="827" t="s">
        <v>42</v>
      </c>
      <c r="G147" s="869" t="s">
        <v>42</v>
      </c>
      <c r="H147" s="816">
        <f t="shared" si="9"/>
        <v>3</v>
      </c>
      <c r="I147" s="827">
        <v>2</v>
      </c>
      <c r="J147" s="827">
        <v>1</v>
      </c>
    </row>
    <row r="148" spans="1:10" ht="12.75" customHeight="1" x14ac:dyDescent="0.2">
      <c r="A148" s="779" t="s">
        <v>1336</v>
      </c>
      <c r="B148" s="816">
        <f t="shared" si="8"/>
        <v>31</v>
      </c>
      <c r="C148" s="827">
        <v>9</v>
      </c>
      <c r="D148" s="827">
        <v>22</v>
      </c>
      <c r="E148" s="697" t="s">
        <v>42</v>
      </c>
      <c r="F148" s="827" t="s">
        <v>42</v>
      </c>
      <c r="G148" s="869" t="s">
        <v>42</v>
      </c>
      <c r="H148" s="816">
        <f t="shared" si="9"/>
        <v>11</v>
      </c>
      <c r="I148" s="827">
        <v>5</v>
      </c>
      <c r="J148" s="827">
        <v>6</v>
      </c>
    </row>
    <row r="149" spans="1:10" ht="12.75" customHeight="1" x14ac:dyDescent="0.2">
      <c r="A149" s="779" t="s">
        <v>1337</v>
      </c>
      <c r="B149" s="816">
        <f t="shared" si="8"/>
        <v>44</v>
      </c>
      <c r="C149" s="827">
        <v>10</v>
      </c>
      <c r="D149" s="827">
        <v>34</v>
      </c>
      <c r="E149" s="697" t="s">
        <v>42</v>
      </c>
      <c r="F149" s="827" t="s">
        <v>42</v>
      </c>
      <c r="G149" s="869" t="s">
        <v>42</v>
      </c>
      <c r="H149" s="816">
        <f t="shared" si="9"/>
        <v>10</v>
      </c>
      <c r="I149" s="827">
        <v>5</v>
      </c>
      <c r="J149" s="827">
        <v>5</v>
      </c>
    </row>
    <row r="150" spans="1:10" ht="12.75" customHeight="1" x14ac:dyDescent="0.2">
      <c r="A150" s="779" t="s">
        <v>1338</v>
      </c>
      <c r="B150" s="816">
        <f t="shared" si="8"/>
        <v>4</v>
      </c>
      <c r="C150" s="827">
        <v>1</v>
      </c>
      <c r="D150" s="827">
        <v>3</v>
      </c>
      <c r="E150" s="697" t="s">
        <v>42</v>
      </c>
      <c r="F150" s="827" t="s">
        <v>42</v>
      </c>
      <c r="G150" s="869" t="s">
        <v>42</v>
      </c>
      <c r="H150" s="816">
        <f t="shared" si="9"/>
        <v>0</v>
      </c>
      <c r="I150" s="827">
        <v>0</v>
      </c>
      <c r="J150" s="827">
        <v>0</v>
      </c>
    </row>
    <row r="151" spans="1:10" ht="12.75" customHeight="1" x14ac:dyDescent="0.2">
      <c r="A151" s="779" t="s">
        <v>1339</v>
      </c>
      <c r="B151" s="816">
        <f t="shared" si="8"/>
        <v>1</v>
      </c>
      <c r="C151" s="827">
        <v>1</v>
      </c>
      <c r="D151" s="827">
        <v>0</v>
      </c>
      <c r="E151" s="697" t="s">
        <v>42</v>
      </c>
      <c r="F151" s="827" t="s">
        <v>42</v>
      </c>
      <c r="G151" s="869" t="s">
        <v>42</v>
      </c>
      <c r="H151" s="816">
        <f t="shared" si="9"/>
        <v>3</v>
      </c>
      <c r="I151" s="827">
        <v>2</v>
      </c>
      <c r="J151" s="827">
        <v>1</v>
      </c>
    </row>
    <row r="152" spans="1:10" ht="12.75" customHeight="1" x14ac:dyDescent="0.2">
      <c r="A152" s="779" t="s">
        <v>2242</v>
      </c>
      <c r="B152" s="816">
        <f t="shared" si="8"/>
        <v>1</v>
      </c>
      <c r="C152" s="827">
        <v>0</v>
      </c>
      <c r="D152" s="827">
        <v>1</v>
      </c>
      <c r="E152" s="697" t="s">
        <v>42</v>
      </c>
      <c r="F152" s="827" t="s">
        <v>42</v>
      </c>
      <c r="G152" s="869" t="s">
        <v>42</v>
      </c>
      <c r="H152" s="816">
        <f t="shared" si="9"/>
        <v>0</v>
      </c>
      <c r="I152" s="827">
        <v>0</v>
      </c>
      <c r="J152" s="827">
        <v>0</v>
      </c>
    </row>
    <row r="153" spans="1:10" ht="12.75" customHeight="1" x14ac:dyDescent="0.2">
      <c r="A153" s="766" t="s">
        <v>1340</v>
      </c>
      <c r="B153" s="816">
        <f t="shared" si="8"/>
        <v>16</v>
      </c>
      <c r="C153" s="827">
        <v>4</v>
      </c>
      <c r="D153" s="827">
        <v>12</v>
      </c>
      <c r="E153" s="697" t="s">
        <v>42</v>
      </c>
      <c r="F153" s="827" t="s">
        <v>42</v>
      </c>
      <c r="G153" s="869" t="s">
        <v>42</v>
      </c>
      <c r="H153" s="816">
        <f t="shared" si="9"/>
        <v>1</v>
      </c>
      <c r="I153" s="827">
        <v>1</v>
      </c>
      <c r="J153" s="827">
        <v>0</v>
      </c>
    </row>
    <row r="154" spans="1:10" ht="12.75" customHeight="1" x14ac:dyDescent="0.2">
      <c r="A154" s="766" t="s">
        <v>1342</v>
      </c>
      <c r="B154" s="816">
        <f t="shared" si="8"/>
        <v>18</v>
      </c>
      <c r="C154" s="827">
        <v>3</v>
      </c>
      <c r="D154" s="827">
        <v>15</v>
      </c>
      <c r="E154" s="697" t="s">
        <v>42</v>
      </c>
      <c r="F154" s="827" t="s">
        <v>42</v>
      </c>
      <c r="G154" s="869" t="s">
        <v>42</v>
      </c>
      <c r="H154" s="816">
        <f t="shared" si="9"/>
        <v>18</v>
      </c>
      <c r="I154" s="827">
        <v>4</v>
      </c>
      <c r="J154" s="827">
        <v>14</v>
      </c>
    </row>
    <row r="155" spans="1:10" ht="12.75" customHeight="1" x14ac:dyDescent="0.2">
      <c r="A155" s="766" t="s">
        <v>1343</v>
      </c>
      <c r="B155" s="816">
        <f t="shared" si="8"/>
        <v>6</v>
      </c>
      <c r="C155" s="827">
        <v>0</v>
      </c>
      <c r="D155" s="827">
        <v>6</v>
      </c>
      <c r="E155" s="697" t="s">
        <v>42</v>
      </c>
      <c r="F155" s="827" t="s">
        <v>42</v>
      </c>
      <c r="G155" s="869" t="s">
        <v>42</v>
      </c>
      <c r="H155" s="816">
        <f t="shared" si="9"/>
        <v>2</v>
      </c>
      <c r="I155" s="827">
        <v>0</v>
      </c>
      <c r="J155" s="827">
        <v>2</v>
      </c>
    </row>
    <row r="156" spans="1:10" ht="12.75" customHeight="1" x14ac:dyDescent="0.2">
      <c r="A156" s="766" t="s">
        <v>2243</v>
      </c>
      <c r="B156" s="816">
        <f t="shared" si="8"/>
        <v>2</v>
      </c>
      <c r="C156" s="827">
        <v>0</v>
      </c>
      <c r="D156" s="827">
        <v>2</v>
      </c>
      <c r="E156" s="697" t="s">
        <v>42</v>
      </c>
      <c r="F156" s="827" t="s">
        <v>42</v>
      </c>
      <c r="G156" s="869" t="s">
        <v>42</v>
      </c>
      <c r="H156" s="816">
        <f t="shared" si="9"/>
        <v>0</v>
      </c>
      <c r="I156" s="827">
        <v>0</v>
      </c>
      <c r="J156" s="827">
        <v>0</v>
      </c>
    </row>
    <row r="157" spans="1:10" ht="12.75" customHeight="1" x14ac:dyDescent="0.2">
      <c r="A157" s="766" t="s">
        <v>1344</v>
      </c>
      <c r="B157" s="816">
        <f t="shared" si="8"/>
        <v>2</v>
      </c>
      <c r="C157" s="827">
        <v>2</v>
      </c>
      <c r="D157" s="827">
        <v>0</v>
      </c>
      <c r="E157" s="697" t="s">
        <v>42</v>
      </c>
      <c r="F157" s="827" t="s">
        <v>42</v>
      </c>
      <c r="G157" s="869" t="s">
        <v>42</v>
      </c>
      <c r="H157" s="816">
        <f t="shared" si="9"/>
        <v>1</v>
      </c>
      <c r="I157" s="827">
        <v>0</v>
      </c>
      <c r="J157" s="827">
        <v>1</v>
      </c>
    </row>
    <row r="158" spans="1:10" ht="12.75" customHeight="1" x14ac:dyDescent="0.2">
      <c r="A158" s="779" t="s">
        <v>1345</v>
      </c>
      <c r="B158" s="816">
        <f t="shared" si="8"/>
        <v>5</v>
      </c>
      <c r="C158" s="827">
        <v>1</v>
      </c>
      <c r="D158" s="827">
        <v>4</v>
      </c>
      <c r="E158" s="697" t="s">
        <v>42</v>
      </c>
      <c r="F158" s="827" t="s">
        <v>42</v>
      </c>
      <c r="G158" s="869" t="s">
        <v>42</v>
      </c>
      <c r="H158" s="816">
        <f t="shared" si="9"/>
        <v>2</v>
      </c>
      <c r="I158" s="827">
        <v>1</v>
      </c>
      <c r="J158" s="827">
        <v>1</v>
      </c>
    </row>
    <row r="159" spans="1:10" ht="12.75" customHeight="1" x14ac:dyDescent="0.2">
      <c r="A159" s="779" t="s">
        <v>1346</v>
      </c>
      <c r="B159" s="816">
        <f t="shared" si="8"/>
        <v>4</v>
      </c>
      <c r="C159" s="827">
        <v>3</v>
      </c>
      <c r="D159" s="827">
        <v>1</v>
      </c>
      <c r="E159" s="697" t="s">
        <v>42</v>
      </c>
      <c r="F159" s="827" t="s">
        <v>42</v>
      </c>
      <c r="G159" s="869" t="s">
        <v>42</v>
      </c>
      <c r="H159" s="816">
        <f t="shared" si="9"/>
        <v>3</v>
      </c>
      <c r="I159" s="827">
        <v>2</v>
      </c>
      <c r="J159" s="827">
        <v>1</v>
      </c>
    </row>
    <row r="160" spans="1:10" ht="12.75" customHeight="1" x14ac:dyDescent="0.2">
      <c r="A160" s="779" t="s">
        <v>1347</v>
      </c>
      <c r="B160" s="816">
        <f t="shared" si="8"/>
        <v>10</v>
      </c>
      <c r="C160" s="827">
        <v>1</v>
      </c>
      <c r="D160" s="827">
        <v>9</v>
      </c>
      <c r="E160" s="697" t="s">
        <v>42</v>
      </c>
      <c r="F160" s="827" t="s">
        <v>42</v>
      </c>
      <c r="G160" s="869" t="s">
        <v>42</v>
      </c>
      <c r="H160" s="816">
        <f t="shared" si="9"/>
        <v>1</v>
      </c>
      <c r="I160" s="827">
        <v>0</v>
      </c>
      <c r="J160" s="827">
        <v>1</v>
      </c>
    </row>
    <row r="161" spans="1:10" ht="12.75" customHeight="1" x14ac:dyDescent="0.2">
      <c r="A161" s="779" t="s">
        <v>2244</v>
      </c>
      <c r="B161" s="816">
        <f t="shared" si="8"/>
        <v>1</v>
      </c>
      <c r="C161" s="827">
        <v>1</v>
      </c>
      <c r="D161" s="827">
        <v>0</v>
      </c>
      <c r="E161" s="697" t="s">
        <v>42</v>
      </c>
      <c r="F161" s="827" t="s">
        <v>42</v>
      </c>
      <c r="G161" s="869" t="s">
        <v>42</v>
      </c>
      <c r="H161" s="816">
        <f t="shared" si="9"/>
        <v>0</v>
      </c>
      <c r="I161" s="827">
        <v>0</v>
      </c>
      <c r="J161" s="827">
        <v>0</v>
      </c>
    </row>
    <row r="162" spans="1:10" ht="12.75" customHeight="1" x14ac:dyDescent="0.2">
      <c r="A162" s="779" t="s">
        <v>1348</v>
      </c>
      <c r="B162" s="816">
        <f t="shared" si="8"/>
        <v>7</v>
      </c>
      <c r="C162" s="827">
        <v>0</v>
      </c>
      <c r="D162" s="827">
        <v>7</v>
      </c>
      <c r="E162" s="697" t="s">
        <v>42</v>
      </c>
      <c r="F162" s="827" t="s">
        <v>42</v>
      </c>
      <c r="G162" s="869" t="s">
        <v>42</v>
      </c>
      <c r="H162" s="816">
        <f t="shared" si="9"/>
        <v>3</v>
      </c>
      <c r="I162" s="827">
        <v>1</v>
      </c>
      <c r="J162" s="827">
        <v>2</v>
      </c>
    </row>
    <row r="163" spans="1:10" ht="12.75" customHeight="1" x14ac:dyDescent="0.2">
      <c r="A163" s="779" t="s">
        <v>1349</v>
      </c>
      <c r="B163" s="816">
        <f t="shared" si="8"/>
        <v>4</v>
      </c>
      <c r="C163" s="827">
        <v>2</v>
      </c>
      <c r="D163" s="827">
        <v>2</v>
      </c>
      <c r="E163" s="697" t="s">
        <v>42</v>
      </c>
      <c r="F163" s="827" t="s">
        <v>42</v>
      </c>
      <c r="G163" s="869" t="s">
        <v>42</v>
      </c>
      <c r="H163" s="816">
        <f t="shared" si="9"/>
        <v>2</v>
      </c>
      <c r="I163" s="827">
        <v>1</v>
      </c>
      <c r="J163" s="827">
        <v>1</v>
      </c>
    </row>
    <row r="164" spans="1:10" ht="12.75" customHeight="1" x14ac:dyDescent="0.2">
      <c r="A164" s="779" t="s">
        <v>1350</v>
      </c>
      <c r="B164" s="816">
        <f t="shared" si="8"/>
        <v>48</v>
      </c>
      <c r="C164" s="827">
        <v>8</v>
      </c>
      <c r="D164" s="827">
        <v>40</v>
      </c>
      <c r="E164" s="697" t="s">
        <v>42</v>
      </c>
      <c r="F164" s="827" t="s">
        <v>42</v>
      </c>
      <c r="G164" s="869" t="s">
        <v>42</v>
      </c>
      <c r="H164" s="816">
        <f t="shared" si="9"/>
        <v>43</v>
      </c>
      <c r="I164" s="827">
        <v>6</v>
      </c>
      <c r="J164" s="827">
        <v>37</v>
      </c>
    </row>
    <row r="165" spans="1:10" ht="12.75" customHeight="1" x14ac:dyDescent="0.2">
      <c r="A165" s="779" t="s">
        <v>1351</v>
      </c>
      <c r="B165" s="816">
        <f t="shared" si="8"/>
        <v>6</v>
      </c>
      <c r="C165" s="827">
        <v>2</v>
      </c>
      <c r="D165" s="827">
        <v>4</v>
      </c>
      <c r="E165" s="697" t="s">
        <v>42</v>
      </c>
      <c r="F165" s="827" t="s">
        <v>42</v>
      </c>
      <c r="G165" s="869" t="s">
        <v>42</v>
      </c>
      <c r="H165" s="816">
        <f t="shared" si="9"/>
        <v>4</v>
      </c>
      <c r="I165" s="827">
        <v>0</v>
      </c>
      <c r="J165" s="827">
        <v>4</v>
      </c>
    </row>
    <row r="166" spans="1:10" ht="12.75" customHeight="1" x14ac:dyDescent="0.2">
      <c r="A166" s="779" t="s">
        <v>1352</v>
      </c>
      <c r="B166" s="816">
        <f t="shared" si="8"/>
        <v>1</v>
      </c>
      <c r="C166" s="827">
        <v>0</v>
      </c>
      <c r="D166" s="827">
        <v>1</v>
      </c>
      <c r="E166" s="697" t="s">
        <v>42</v>
      </c>
      <c r="F166" s="827" t="s">
        <v>42</v>
      </c>
      <c r="G166" s="869" t="s">
        <v>42</v>
      </c>
      <c r="H166" s="816">
        <f t="shared" si="9"/>
        <v>6</v>
      </c>
      <c r="I166" s="827">
        <v>0</v>
      </c>
      <c r="J166" s="827">
        <v>6</v>
      </c>
    </row>
    <row r="167" spans="1:10" ht="12.75" customHeight="1" x14ac:dyDescent="0.2">
      <c r="A167" s="779" t="s">
        <v>1353</v>
      </c>
      <c r="B167" s="816">
        <f t="shared" si="8"/>
        <v>7</v>
      </c>
      <c r="C167" s="827">
        <v>4</v>
      </c>
      <c r="D167" s="827">
        <v>3</v>
      </c>
      <c r="E167" s="697" t="s">
        <v>42</v>
      </c>
      <c r="F167" s="827" t="s">
        <v>42</v>
      </c>
      <c r="G167" s="869" t="s">
        <v>42</v>
      </c>
      <c r="H167" s="816">
        <f t="shared" si="9"/>
        <v>7</v>
      </c>
      <c r="I167" s="827">
        <v>1</v>
      </c>
      <c r="J167" s="827">
        <v>6</v>
      </c>
    </row>
    <row r="168" spans="1:10" ht="12.75" customHeight="1" x14ac:dyDescent="0.2">
      <c r="A168" s="779" t="s">
        <v>1354</v>
      </c>
      <c r="B168" s="816">
        <f t="shared" si="8"/>
        <v>4</v>
      </c>
      <c r="C168" s="827">
        <v>0</v>
      </c>
      <c r="D168" s="827">
        <v>4</v>
      </c>
      <c r="E168" s="697" t="s">
        <v>42</v>
      </c>
      <c r="F168" s="827" t="s">
        <v>42</v>
      </c>
      <c r="G168" s="869" t="s">
        <v>42</v>
      </c>
      <c r="H168" s="816">
        <f t="shared" si="9"/>
        <v>6</v>
      </c>
      <c r="I168" s="827">
        <v>2</v>
      </c>
      <c r="J168" s="827">
        <v>4</v>
      </c>
    </row>
    <row r="169" spans="1:10" ht="12.75" customHeight="1" x14ac:dyDescent="0.2">
      <c r="A169" s="779" t="s">
        <v>1355</v>
      </c>
      <c r="B169" s="816">
        <f t="shared" si="8"/>
        <v>27</v>
      </c>
      <c r="C169" s="827">
        <v>6</v>
      </c>
      <c r="D169" s="827">
        <v>21</v>
      </c>
      <c r="E169" s="697" t="s">
        <v>42</v>
      </c>
      <c r="F169" s="827" t="s">
        <v>42</v>
      </c>
      <c r="G169" s="869" t="s">
        <v>42</v>
      </c>
      <c r="H169" s="816">
        <f t="shared" si="9"/>
        <v>2</v>
      </c>
      <c r="I169" s="827">
        <v>0</v>
      </c>
      <c r="J169" s="827">
        <v>2</v>
      </c>
    </row>
    <row r="170" spans="1:10" ht="12.75" customHeight="1" x14ac:dyDescent="0.2">
      <c r="A170" s="779" t="s">
        <v>1356</v>
      </c>
      <c r="B170" s="816">
        <f t="shared" si="8"/>
        <v>3</v>
      </c>
      <c r="C170" s="827">
        <v>1</v>
      </c>
      <c r="D170" s="827">
        <v>2</v>
      </c>
      <c r="E170" s="697" t="s">
        <v>42</v>
      </c>
      <c r="F170" s="827" t="s">
        <v>42</v>
      </c>
      <c r="G170" s="869" t="s">
        <v>42</v>
      </c>
      <c r="H170" s="816">
        <f t="shared" si="9"/>
        <v>2</v>
      </c>
      <c r="I170" s="827">
        <v>0</v>
      </c>
      <c r="J170" s="827">
        <v>2</v>
      </c>
    </row>
    <row r="171" spans="1:10" ht="12.75" customHeight="1" x14ac:dyDescent="0.2">
      <c r="A171" s="779" t="s">
        <v>1357</v>
      </c>
      <c r="B171" s="816">
        <f t="shared" si="8"/>
        <v>2</v>
      </c>
      <c r="C171" s="827">
        <v>0</v>
      </c>
      <c r="D171" s="827">
        <v>2</v>
      </c>
      <c r="E171" s="697" t="s">
        <v>42</v>
      </c>
      <c r="F171" s="827" t="s">
        <v>42</v>
      </c>
      <c r="G171" s="869" t="s">
        <v>42</v>
      </c>
      <c r="H171" s="816">
        <f t="shared" si="9"/>
        <v>0</v>
      </c>
      <c r="I171" s="827">
        <v>0</v>
      </c>
      <c r="J171" s="827">
        <v>0</v>
      </c>
    </row>
    <row r="172" spans="1:10" ht="12.75" customHeight="1" x14ac:dyDescent="0.2">
      <c r="A172" s="779" t="s">
        <v>1358</v>
      </c>
      <c r="B172" s="816">
        <f t="shared" si="8"/>
        <v>10</v>
      </c>
      <c r="C172" s="827">
        <v>8</v>
      </c>
      <c r="D172" s="827">
        <v>2</v>
      </c>
      <c r="E172" s="697" t="s">
        <v>42</v>
      </c>
      <c r="F172" s="827" t="s">
        <v>42</v>
      </c>
      <c r="G172" s="869" t="s">
        <v>42</v>
      </c>
      <c r="H172" s="816">
        <f t="shared" si="9"/>
        <v>3</v>
      </c>
      <c r="I172" s="827">
        <v>3</v>
      </c>
      <c r="J172" s="827">
        <v>0</v>
      </c>
    </row>
    <row r="173" spans="1:10" ht="12.75" customHeight="1" x14ac:dyDescent="0.2">
      <c r="A173" s="779" t="s">
        <v>1359</v>
      </c>
      <c r="B173" s="816">
        <f t="shared" si="8"/>
        <v>4</v>
      </c>
      <c r="C173" s="827">
        <v>1</v>
      </c>
      <c r="D173" s="827">
        <v>3</v>
      </c>
      <c r="E173" s="697" t="s">
        <v>42</v>
      </c>
      <c r="F173" s="827" t="s">
        <v>42</v>
      </c>
      <c r="G173" s="869" t="s">
        <v>42</v>
      </c>
      <c r="H173" s="816">
        <f t="shared" si="9"/>
        <v>6</v>
      </c>
      <c r="I173" s="827">
        <v>5</v>
      </c>
      <c r="J173" s="827">
        <v>1</v>
      </c>
    </row>
    <row r="174" spans="1:10" ht="12.75" customHeight="1" x14ac:dyDescent="0.2">
      <c r="A174" s="779" t="s">
        <v>2245</v>
      </c>
      <c r="B174" s="816">
        <f t="shared" si="8"/>
        <v>5</v>
      </c>
      <c r="C174" s="827">
        <v>1</v>
      </c>
      <c r="D174" s="827">
        <v>4</v>
      </c>
      <c r="E174" s="697" t="s">
        <v>42</v>
      </c>
      <c r="F174" s="827" t="s">
        <v>42</v>
      </c>
      <c r="G174" s="869" t="s">
        <v>42</v>
      </c>
      <c r="H174" s="816">
        <f t="shared" si="9"/>
        <v>0</v>
      </c>
      <c r="I174" s="827">
        <v>0</v>
      </c>
      <c r="J174" s="827">
        <v>0</v>
      </c>
    </row>
    <row r="175" spans="1:10" ht="12.75" customHeight="1" x14ac:dyDescent="0.2">
      <c r="A175" s="779" t="s">
        <v>1360</v>
      </c>
      <c r="B175" s="816">
        <f t="shared" si="8"/>
        <v>10</v>
      </c>
      <c r="C175" s="827">
        <v>4</v>
      </c>
      <c r="D175" s="827">
        <v>6</v>
      </c>
      <c r="E175" s="697" t="s">
        <v>42</v>
      </c>
      <c r="F175" s="827" t="s">
        <v>42</v>
      </c>
      <c r="G175" s="869" t="s">
        <v>42</v>
      </c>
      <c r="H175" s="816">
        <f t="shared" si="9"/>
        <v>0</v>
      </c>
      <c r="I175" s="827">
        <v>0</v>
      </c>
      <c r="J175" s="827">
        <v>0</v>
      </c>
    </row>
    <row r="176" spans="1:10" ht="12.75" customHeight="1" x14ac:dyDescent="0.2">
      <c r="A176" s="779" t="s">
        <v>1361</v>
      </c>
      <c r="B176" s="816">
        <f t="shared" si="8"/>
        <v>1</v>
      </c>
      <c r="C176" s="827">
        <v>0</v>
      </c>
      <c r="D176" s="827">
        <v>1</v>
      </c>
      <c r="E176" s="697" t="s">
        <v>42</v>
      </c>
      <c r="F176" s="827" t="s">
        <v>42</v>
      </c>
      <c r="G176" s="869" t="s">
        <v>42</v>
      </c>
      <c r="H176" s="816">
        <f t="shared" si="9"/>
        <v>0</v>
      </c>
      <c r="I176" s="827">
        <v>0</v>
      </c>
      <c r="J176" s="827">
        <v>0</v>
      </c>
    </row>
    <row r="177" spans="1:11" ht="12.75" customHeight="1" x14ac:dyDescent="0.2">
      <c r="A177" s="779" t="s">
        <v>1362</v>
      </c>
      <c r="B177" s="816">
        <f t="shared" si="8"/>
        <v>2</v>
      </c>
      <c r="C177" s="827">
        <v>2</v>
      </c>
      <c r="D177" s="827">
        <v>0</v>
      </c>
      <c r="E177" s="697" t="s">
        <v>42</v>
      </c>
      <c r="F177" s="827" t="s">
        <v>42</v>
      </c>
      <c r="G177" s="869" t="s">
        <v>42</v>
      </c>
      <c r="H177" s="816">
        <f t="shared" si="9"/>
        <v>0</v>
      </c>
      <c r="I177" s="827">
        <v>0</v>
      </c>
      <c r="J177" s="827">
        <v>0</v>
      </c>
    </row>
    <row r="178" spans="1:11" ht="12.75" customHeight="1" x14ac:dyDescent="0.2">
      <c r="A178" s="779" t="s">
        <v>2246</v>
      </c>
      <c r="B178" s="816">
        <f t="shared" si="8"/>
        <v>3</v>
      </c>
      <c r="C178" s="827">
        <v>2</v>
      </c>
      <c r="D178" s="827">
        <v>1</v>
      </c>
      <c r="E178" s="697" t="s">
        <v>42</v>
      </c>
      <c r="F178" s="827" t="s">
        <v>42</v>
      </c>
      <c r="G178" s="869" t="s">
        <v>42</v>
      </c>
      <c r="H178" s="816">
        <f t="shared" si="9"/>
        <v>5</v>
      </c>
      <c r="I178" s="827">
        <v>0</v>
      </c>
      <c r="J178" s="827">
        <v>5</v>
      </c>
    </row>
    <row r="179" spans="1:11" ht="12.75" customHeight="1" x14ac:dyDescent="0.2">
      <c r="A179" s="779" t="s">
        <v>1364</v>
      </c>
      <c r="B179" s="816">
        <f t="shared" si="8"/>
        <v>8</v>
      </c>
      <c r="C179" s="827">
        <v>5</v>
      </c>
      <c r="D179" s="827">
        <v>3</v>
      </c>
      <c r="E179" s="697" t="s">
        <v>42</v>
      </c>
      <c r="F179" s="827" t="s">
        <v>42</v>
      </c>
      <c r="G179" s="869" t="s">
        <v>42</v>
      </c>
      <c r="H179" s="816">
        <f t="shared" si="9"/>
        <v>0</v>
      </c>
      <c r="I179" s="827">
        <v>0</v>
      </c>
      <c r="J179" s="827">
        <v>0</v>
      </c>
    </row>
    <row r="180" spans="1:11" ht="12.75" customHeight="1" x14ac:dyDescent="0.2">
      <c r="A180" s="779" t="s">
        <v>2247</v>
      </c>
      <c r="B180" s="816">
        <f t="shared" si="8"/>
        <v>10</v>
      </c>
      <c r="C180" s="827">
        <v>2</v>
      </c>
      <c r="D180" s="827">
        <v>8</v>
      </c>
      <c r="E180" s="697" t="s">
        <v>42</v>
      </c>
      <c r="F180" s="827" t="s">
        <v>42</v>
      </c>
      <c r="G180" s="869" t="s">
        <v>42</v>
      </c>
      <c r="H180" s="816">
        <f t="shared" si="9"/>
        <v>1</v>
      </c>
      <c r="I180" s="827">
        <v>1</v>
      </c>
      <c r="J180" s="827">
        <v>0</v>
      </c>
    </row>
    <row r="181" spans="1:11" ht="12.75" customHeight="1" x14ac:dyDescent="0.2">
      <c r="A181" s="779" t="s">
        <v>2248</v>
      </c>
      <c r="B181" s="816">
        <f t="shared" si="8"/>
        <v>1</v>
      </c>
      <c r="C181" s="827">
        <v>0</v>
      </c>
      <c r="D181" s="827">
        <v>1</v>
      </c>
      <c r="E181" s="697" t="s">
        <v>42</v>
      </c>
      <c r="F181" s="827" t="s">
        <v>42</v>
      </c>
      <c r="G181" s="869" t="s">
        <v>42</v>
      </c>
      <c r="H181" s="816">
        <f t="shared" si="9"/>
        <v>0</v>
      </c>
      <c r="I181" s="827">
        <v>0</v>
      </c>
      <c r="J181" s="827">
        <v>0</v>
      </c>
    </row>
    <row r="182" spans="1:11" ht="12.75" customHeight="1" x14ac:dyDescent="0.2">
      <c r="A182" s="779" t="s">
        <v>2249</v>
      </c>
      <c r="B182" s="816">
        <f t="shared" si="8"/>
        <v>6</v>
      </c>
      <c r="C182" s="827">
        <v>0</v>
      </c>
      <c r="D182" s="827">
        <v>6</v>
      </c>
      <c r="E182" s="697" t="s">
        <v>42</v>
      </c>
      <c r="F182" s="827" t="s">
        <v>42</v>
      </c>
      <c r="G182" s="869" t="s">
        <v>42</v>
      </c>
      <c r="H182" s="816">
        <f t="shared" si="9"/>
        <v>0</v>
      </c>
      <c r="I182" s="827">
        <v>0</v>
      </c>
      <c r="J182" s="827">
        <v>0</v>
      </c>
    </row>
    <row r="183" spans="1:11" ht="12.75" customHeight="1" x14ac:dyDescent="0.2">
      <c r="A183" s="779" t="s">
        <v>2250</v>
      </c>
      <c r="B183" s="816">
        <f t="shared" si="8"/>
        <v>43</v>
      </c>
      <c r="C183" s="827">
        <v>2</v>
      </c>
      <c r="D183" s="827">
        <v>41</v>
      </c>
      <c r="E183" s="697" t="s">
        <v>42</v>
      </c>
      <c r="F183" s="827" t="s">
        <v>42</v>
      </c>
      <c r="G183" s="869" t="s">
        <v>42</v>
      </c>
      <c r="H183" s="816">
        <f t="shared" si="9"/>
        <v>0</v>
      </c>
      <c r="I183" s="827">
        <v>0</v>
      </c>
      <c r="J183" s="827">
        <v>0</v>
      </c>
    </row>
    <row r="184" spans="1:11" ht="12.75" customHeight="1" x14ac:dyDescent="0.2">
      <c r="A184" s="779" t="s">
        <v>1365</v>
      </c>
      <c r="B184" s="816">
        <f t="shared" ref="B184:B191" si="10">+C184+D184</f>
        <v>12</v>
      </c>
      <c r="C184" s="827">
        <v>0</v>
      </c>
      <c r="D184" s="827">
        <v>12</v>
      </c>
      <c r="E184" s="697" t="s">
        <v>42</v>
      </c>
      <c r="F184" s="827" t="s">
        <v>42</v>
      </c>
      <c r="G184" s="869" t="s">
        <v>42</v>
      </c>
      <c r="H184" s="816">
        <f t="shared" ref="H184:H191" si="11">+I184+J184</f>
        <v>0</v>
      </c>
      <c r="I184" s="827">
        <v>0</v>
      </c>
      <c r="J184" s="827">
        <v>0</v>
      </c>
    </row>
    <row r="185" spans="1:11" ht="12.75" customHeight="1" x14ac:dyDescent="0.2">
      <c r="A185" s="779" t="s">
        <v>1363</v>
      </c>
      <c r="B185" s="816">
        <f t="shared" si="10"/>
        <v>18</v>
      </c>
      <c r="C185" s="827">
        <v>5</v>
      </c>
      <c r="D185" s="827">
        <v>13</v>
      </c>
      <c r="E185" s="697" t="s">
        <v>42</v>
      </c>
      <c r="F185" s="827" t="s">
        <v>42</v>
      </c>
      <c r="G185" s="869" t="s">
        <v>42</v>
      </c>
      <c r="H185" s="816">
        <f t="shared" si="11"/>
        <v>0</v>
      </c>
      <c r="I185" s="827">
        <v>0</v>
      </c>
      <c r="J185" s="827">
        <v>0</v>
      </c>
    </row>
    <row r="186" spans="1:11" s="819" customFormat="1" ht="12.75" customHeight="1" x14ac:dyDescent="0.2">
      <c r="A186" s="779" t="s">
        <v>1366</v>
      </c>
      <c r="B186" s="816">
        <f t="shared" si="10"/>
        <v>5</v>
      </c>
      <c r="C186" s="827">
        <v>2</v>
      </c>
      <c r="D186" s="827">
        <v>3</v>
      </c>
      <c r="E186" s="697" t="s">
        <v>42</v>
      </c>
      <c r="F186" s="827" t="s">
        <v>42</v>
      </c>
      <c r="G186" s="869" t="s">
        <v>42</v>
      </c>
      <c r="H186" s="816">
        <f t="shared" si="11"/>
        <v>5</v>
      </c>
      <c r="I186" s="827">
        <v>1</v>
      </c>
      <c r="J186" s="827">
        <v>4</v>
      </c>
    </row>
    <row r="187" spans="1:11" ht="12.75" customHeight="1" x14ac:dyDescent="0.2">
      <c r="A187" s="766" t="s">
        <v>2251</v>
      </c>
      <c r="B187" s="816">
        <f t="shared" si="10"/>
        <v>5</v>
      </c>
      <c r="C187" s="827">
        <v>0</v>
      </c>
      <c r="D187" s="827">
        <v>5</v>
      </c>
      <c r="E187" s="697" t="s">
        <v>42</v>
      </c>
      <c r="F187" s="827" t="s">
        <v>42</v>
      </c>
      <c r="G187" s="869" t="s">
        <v>42</v>
      </c>
      <c r="H187" s="816">
        <f t="shared" si="11"/>
        <v>0</v>
      </c>
      <c r="I187" s="827">
        <v>0</v>
      </c>
      <c r="J187" s="827">
        <v>0</v>
      </c>
    </row>
    <row r="188" spans="1:11" ht="12.75" customHeight="1" x14ac:dyDescent="0.2">
      <c r="A188" s="766" t="s">
        <v>2252</v>
      </c>
      <c r="B188" s="816">
        <f t="shared" si="10"/>
        <v>0</v>
      </c>
      <c r="C188" s="827">
        <v>0</v>
      </c>
      <c r="D188" s="827">
        <v>0</v>
      </c>
      <c r="E188" s="697" t="s">
        <v>42</v>
      </c>
      <c r="F188" s="827" t="s">
        <v>42</v>
      </c>
      <c r="G188" s="869" t="s">
        <v>42</v>
      </c>
      <c r="H188" s="816">
        <f t="shared" si="11"/>
        <v>2</v>
      </c>
      <c r="I188" s="827">
        <v>0</v>
      </c>
      <c r="J188" s="827">
        <v>2</v>
      </c>
    </row>
    <row r="189" spans="1:11" ht="12.75" customHeight="1" x14ac:dyDescent="0.2">
      <c r="A189" s="766" t="s">
        <v>2253</v>
      </c>
      <c r="B189" s="816">
        <f t="shared" si="10"/>
        <v>0</v>
      </c>
      <c r="C189" s="827">
        <v>0</v>
      </c>
      <c r="D189" s="827">
        <v>0</v>
      </c>
      <c r="E189" s="697" t="s">
        <v>42</v>
      </c>
      <c r="F189" s="827" t="s">
        <v>42</v>
      </c>
      <c r="G189" s="869" t="s">
        <v>42</v>
      </c>
      <c r="H189" s="816">
        <f t="shared" si="11"/>
        <v>1</v>
      </c>
      <c r="I189" s="827">
        <v>1</v>
      </c>
      <c r="J189" s="827">
        <v>0</v>
      </c>
    </row>
    <row r="190" spans="1:11" ht="12.75" customHeight="1" x14ac:dyDescent="0.2">
      <c r="A190" s="766" t="s">
        <v>1312</v>
      </c>
      <c r="B190" s="816">
        <f t="shared" si="10"/>
        <v>0</v>
      </c>
      <c r="C190" s="827">
        <v>0</v>
      </c>
      <c r="D190" s="827">
        <v>0</v>
      </c>
      <c r="E190" s="697" t="s">
        <v>42</v>
      </c>
      <c r="F190" s="827" t="s">
        <v>42</v>
      </c>
      <c r="G190" s="869" t="s">
        <v>42</v>
      </c>
      <c r="H190" s="816">
        <f t="shared" si="11"/>
        <v>2</v>
      </c>
      <c r="I190" s="827">
        <v>2</v>
      </c>
      <c r="J190" s="827">
        <v>0</v>
      </c>
    </row>
    <row r="191" spans="1:11" ht="12.75" customHeight="1" x14ac:dyDescent="0.2">
      <c r="A191" s="766" t="s">
        <v>1341</v>
      </c>
      <c r="B191" s="816">
        <f t="shared" si="10"/>
        <v>0</v>
      </c>
      <c r="C191" s="827">
        <v>0</v>
      </c>
      <c r="D191" s="827">
        <v>0</v>
      </c>
      <c r="E191" s="697" t="s">
        <v>42</v>
      </c>
      <c r="F191" s="827" t="s">
        <v>42</v>
      </c>
      <c r="G191" s="869" t="s">
        <v>42</v>
      </c>
      <c r="H191" s="816">
        <f t="shared" si="11"/>
        <v>2</v>
      </c>
      <c r="I191" s="827">
        <v>0</v>
      </c>
      <c r="J191" s="827">
        <v>2</v>
      </c>
    </row>
    <row r="192" spans="1:11" ht="12.75" customHeight="1" x14ac:dyDescent="0.2">
      <c r="A192" s="780"/>
      <c r="B192" s="823"/>
      <c r="C192" s="844"/>
      <c r="D192" s="844"/>
      <c r="E192" s="699"/>
      <c r="F192" s="734"/>
      <c r="G192" s="824"/>
      <c r="H192" s="823"/>
      <c r="I192" s="844"/>
      <c r="J192" s="844"/>
      <c r="K192" s="733"/>
    </row>
    <row r="193" spans="1:11" ht="12.75" customHeight="1" x14ac:dyDescent="0.2">
      <c r="A193" s="717" t="s">
        <v>999</v>
      </c>
      <c r="B193" s="816">
        <f t="shared" ref="B193:B198" si="12">+C193+D193</f>
        <v>19</v>
      </c>
      <c r="C193" s="817">
        <f>SUM(C194:C198)</f>
        <v>3</v>
      </c>
      <c r="D193" s="817">
        <f>SUM(D194:D198)</f>
        <v>16</v>
      </c>
      <c r="E193" s="697" t="s">
        <v>42</v>
      </c>
      <c r="F193" s="697" t="s">
        <v>42</v>
      </c>
      <c r="G193" s="697" t="s">
        <v>42</v>
      </c>
      <c r="H193" s="816">
        <f t="shared" ref="H193:H198" si="13">+I193+J193</f>
        <v>16</v>
      </c>
      <c r="I193" s="817">
        <f>SUM(I194:I198)</f>
        <v>3</v>
      </c>
      <c r="J193" s="817">
        <f>SUM(J194:J198)</f>
        <v>13</v>
      </c>
    </row>
    <row r="194" spans="1:11" ht="12.75" customHeight="1" x14ac:dyDescent="0.2">
      <c r="A194" s="779" t="s">
        <v>2254</v>
      </c>
      <c r="B194" s="816">
        <f t="shared" si="12"/>
        <v>7</v>
      </c>
      <c r="C194" s="827">
        <v>0</v>
      </c>
      <c r="D194" s="827">
        <v>7</v>
      </c>
      <c r="E194" s="697" t="s">
        <v>42</v>
      </c>
      <c r="F194" s="827" t="s">
        <v>42</v>
      </c>
      <c r="G194" s="869" t="s">
        <v>42</v>
      </c>
      <c r="H194" s="816">
        <f t="shared" si="13"/>
        <v>0</v>
      </c>
      <c r="I194" s="827">
        <v>0</v>
      </c>
      <c r="J194" s="827">
        <v>0</v>
      </c>
    </row>
    <row r="195" spans="1:11" ht="12.75" customHeight="1" x14ac:dyDescent="0.2">
      <c r="A195" s="779" t="s">
        <v>1367</v>
      </c>
      <c r="B195" s="816">
        <f t="shared" si="12"/>
        <v>12</v>
      </c>
      <c r="C195" s="827">
        <v>3</v>
      </c>
      <c r="D195" s="827">
        <v>9</v>
      </c>
      <c r="E195" s="697" t="s">
        <v>42</v>
      </c>
      <c r="F195" s="827" t="s">
        <v>42</v>
      </c>
      <c r="G195" s="869" t="s">
        <v>42</v>
      </c>
      <c r="H195" s="816">
        <f t="shared" si="13"/>
        <v>1</v>
      </c>
      <c r="I195" s="827">
        <v>1</v>
      </c>
      <c r="J195" s="827">
        <v>0</v>
      </c>
      <c r="K195" s="733"/>
    </row>
    <row r="196" spans="1:11" ht="12.75" customHeight="1" x14ac:dyDescent="0.2">
      <c r="A196" s="779" t="s">
        <v>2255</v>
      </c>
      <c r="B196" s="816">
        <f t="shared" si="12"/>
        <v>0</v>
      </c>
      <c r="C196" s="827">
        <v>0</v>
      </c>
      <c r="D196" s="827">
        <v>0</v>
      </c>
      <c r="E196" s="697" t="s">
        <v>42</v>
      </c>
      <c r="F196" s="827" t="s">
        <v>42</v>
      </c>
      <c r="G196" s="869" t="s">
        <v>42</v>
      </c>
      <c r="H196" s="816">
        <f t="shared" si="13"/>
        <v>1</v>
      </c>
      <c r="I196" s="827">
        <v>0</v>
      </c>
      <c r="J196" s="827">
        <v>1</v>
      </c>
      <c r="K196" s="733"/>
    </row>
    <row r="197" spans="1:11" ht="12.75" customHeight="1" x14ac:dyDescent="0.2">
      <c r="A197" s="779" t="s">
        <v>2256</v>
      </c>
      <c r="B197" s="816">
        <f t="shared" si="12"/>
        <v>0</v>
      </c>
      <c r="C197" s="827">
        <v>0</v>
      </c>
      <c r="D197" s="827">
        <v>0</v>
      </c>
      <c r="E197" s="697" t="s">
        <v>42</v>
      </c>
      <c r="F197" s="827" t="s">
        <v>42</v>
      </c>
      <c r="G197" s="869" t="s">
        <v>42</v>
      </c>
      <c r="H197" s="816">
        <f t="shared" si="13"/>
        <v>2</v>
      </c>
      <c r="I197" s="827">
        <v>0</v>
      </c>
      <c r="J197" s="827">
        <v>2</v>
      </c>
      <c r="K197" s="733"/>
    </row>
    <row r="198" spans="1:11" ht="12.75" customHeight="1" x14ac:dyDescent="0.2">
      <c r="A198" s="779" t="s">
        <v>2257</v>
      </c>
      <c r="B198" s="816">
        <f t="shared" si="12"/>
        <v>0</v>
      </c>
      <c r="C198" s="827">
        <v>0</v>
      </c>
      <c r="D198" s="827">
        <v>0</v>
      </c>
      <c r="E198" s="697" t="s">
        <v>42</v>
      </c>
      <c r="F198" s="827" t="s">
        <v>42</v>
      </c>
      <c r="G198" s="869" t="s">
        <v>42</v>
      </c>
      <c r="H198" s="816">
        <f t="shared" si="13"/>
        <v>12</v>
      </c>
      <c r="I198" s="827">
        <v>2</v>
      </c>
      <c r="J198" s="827">
        <v>10</v>
      </c>
      <c r="K198" s="733"/>
    </row>
    <row r="199" spans="1:11" ht="12.75" customHeight="1" x14ac:dyDescent="0.2">
      <c r="A199" s="780"/>
      <c r="B199" s="823"/>
      <c r="C199" s="734"/>
      <c r="D199" s="734"/>
      <c r="E199" s="715"/>
      <c r="F199" s="734"/>
      <c r="G199" s="824"/>
      <c r="H199" s="823"/>
      <c r="I199" s="734"/>
      <c r="J199" s="734"/>
      <c r="K199" s="733"/>
    </row>
    <row r="200" spans="1:11" ht="12.75" customHeight="1" x14ac:dyDescent="0.2">
      <c r="A200" s="717" t="s">
        <v>952</v>
      </c>
      <c r="B200" s="816">
        <f t="shared" ref="B200:B215" si="14">+C200+D200</f>
        <v>167</v>
      </c>
      <c r="C200" s="817">
        <f>SUM(C201:C215)</f>
        <v>51</v>
      </c>
      <c r="D200" s="817">
        <f>SUM(D201:D215)</f>
        <v>116</v>
      </c>
      <c r="E200" s="697" t="s">
        <v>42</v>
      </c>
      <c r="F200" s="697" t="s">
        <v>42</v>
      </c>
      <c r="G200" s="697" t="s">
        <v>42</v>
      </c>
      <c r="H200" s="816">
        <f t="shared" ref="H200:H215" si="15">+I200+J200</f>
        <v>44</v>
      </c>
      <c r="I200" s="817">
        <f>SUM(I201:I215)</f>
        <v>15</v>
      </c>
      <c r="J200" s="817">
        <f>SUM(J201:J215)</f>
        <v>29</v>
      </c>
      <c r="K200" s="733"/>
    </row>
    <row r="201" spans="1:11" ht="12.75" customHeight="1" x14ac:dyDescent="0.2">
      <c r="A201" s="878" t="s">
        <v>1513</v>
      </c>
      <c r="B201" s="816">
        <f t="shared" si="14"/>
        <v>12</v>
      </c>
      <c r="C201" s="827">
        <v>5</v>
      </c>
      <c r="D201" s="869">
        <v>7</v>
      </c>
      <c r="E201" s="697" t="s">
        <v>42</v>
      </c>
      <c r="F201" s="827" t="s">
        <v>42</v>
      </c>
      <c r="G201" s="869" t="s">
        <v>42</v>
      </c>
      <c r="H201" s="816">
        <f t="shared" si="15"/>
        <v>0</v>
      </c>
      <c r="I201" s="827">
        <v>0</v>
      </c>
      <c r="J201" s="827">
        <v>0</v>
      </c>
      <c r="K201" s="733"/>
    </row>
    <row r="202" spans="1:11" ht="12.75" customHeight="1" x14ac:dyDescent="0.2">
      <c r="A202" s="878" t="s">
        <v>1369</v>
      </c>
      <c r="B202" s="816">
        <f t="shared" si="14"/>
        <v>4</v>
      </c>
      <c r="C202" s="827">
        <v>2</v>
      </c>
      <c r="D202" s="869">
        <v>2</v>
      </c>
      <c r="E202" s="697" t="s">
        <v>42</v>
      </c>
      <c r="F202" s="827" t="s">
        <v>42</v>
      </c>
      <c r="G202" s="869" t="s">
        <v>42</v>
      </c>
      <c r="H202" s="816">
        <f t="shared" si="15"/>
        <v>0</v>
      </c>
      <c r="I202" s="827">
        <v>0</v>
      </c>
      <c r="J202" s="827">
        <v>0</v>
      </c>
      <c r="K202" s="733"/>
    </row>
    <row r="203" spans="1:11" ht="12.75" customHeight="1" x14ac:dyDescent="0.2">
      <c r="A203" s="878" t="s">
        <v>2258</v>
      </c>
      <c r="B203" s="816">
        <f t="shared" si="14"/>
        <v>151</v>
      </c>
      <c r="C203" s="827">
        <v>44</v>
      </c>
      <c r="D203" s="869">
        <v>107</v>
      </c>
      <c r="E203" s="697" t="s">
        <v>42</v>
      </c>
      <c r="F203" s="827" t="s">
        <v>42</v>
      </c>
      <c r="G203" s="869" t="s">
        <v>42</v>
      </c>
      <c r="H203" s="816">
        <f t="shared" si="15"/>
        <v>0</v>
      </c>
      <c r="I203" s="827">
        <v>0</v>
      </c>
      <c r="J203" s="827">
        <v>0</v>
      </c>
      <c r="K203" s="733"/>
    </row>
    <row r="204" spans="1:11" ht="12.75" customHeight="1" x14ac:dyDescent="0.2">
      <c r="A204" s="878" t="s">
        <v>1368</v>
      </c>
      <c r="B204" s="816">
        <f t="shared" si="14"/>
        <v>0</v>
      </c>
      <c r="C204" s="827">
        <v>0</v>
      </c>
      <c r="D204" s="869">
        <v>0</v>
      </c>
      <c r="E204" s="697" t="s">
        <v>42</v>
      </c>
      <c r="F204" s="827" t="s">
        <v>42</v>
      </c>
      <c r="G204" s="869" t="s">
        <v>42</v>
      </c>
      <c r="H204" s="816">
        <f t="shared" si="15"/>
        <v>1</v>
      </c>
      <c r="I204" s="827">
        <v>1</v>
      </c>
      <c r="J204" s="827">
        <v>0</v>
      </c>
      <c r="K204" s="733"/>
    </row>
    <row r="205" spans="1:11" ht="12.75" customHeight="1" x14ac:dyDescent="0.2">
      <c r="A205" s="878" t="s">
        <v>1370</v>
      </c>
      <c r="B205" s="816">
        <f t="shared" si="14"/>
        <v>0</v>
      </c>
      <c r="C205" s="827">
        <v>0</v>
      </c>
      <c r="D205" s="869">
        <v>0</v>
      </c>
      <c r="E205" s="697" t="s">
        <v>42</v>
      </c>
      <c r="F205" s="827" t="s">
        <v>42</v>
      </c>
      <c r="G205" s="869" t="s">
        <v>42</v>
      </c>
      <c r="H205" s="816">
        <f t="shared" si="15"/>
        <v>4</v>
      </c>
      <c r="I205" s="827">
        <v>1</v>
      </c>
      <c r="J205" s="827">
        <v>3</v>
      </c>
      <c r="K205" s="733"/>
    </row>
    <row r="206" spans="1:11" ht="12.75" customHeight="1" x14ac:dyDescent="0.2">
      <c r="A206" s="878" t="s">
        <v>1371</v>
      </c>
      <c r="B206" s="816">
        <f t="shared" si="14"/>
        <v>0</v>
      </c>
      <c r="C206" s="827">
        <v>0</v>
      </c>
      <c r="D206" s="869">
        <v>0</v>
      </c>
      <c r="E206" s="697" t="s">
        <v>42</v>
      </c>
      <c r="F206" s="827" t="s">
        <v>42</v>
      </c>
      <c r="G206" s="869" t="s">
        <v>42</v>
      </c>
      <c r="H206" s="816">
        <f t="shared" si="15"/>
        <v>2</v>
      </c>
      <c r="I206" s="827">
        <v>0</v>
      </c>
      <c r="J206" s="827">
        <v>2</v>
      </c>
      <c r="K206" s="733"/>
    </row>
    <row r="207" spans="1:11" ht="12.75" customHeight="1" x14ac:dyDescent="0.2">
      <c r="A207" s="878" t="s">
        <v>1372</v>
      </c>
      <c r="B207" s="816">
        <f t="shared" si="14"/>
        <v>0</v>
      </c>
      <c r="C207" s="827">
        <v>0</v>
      </c>
      <c r="D207" s="869">
        <v>0</v>
      </c>
      <c r="E207" s="697" t="s">
        <v>42</v>
      </c>
      <c r="F207" s="827" t="s">
        <v>42</v>
      </c>
      <c r="G207" s="869" t="s">
        <v>42</v>
      </c>
      <c r="H207" s="816">
        <f t="shared" si="15"/>
        <v>8</v>
      </c>
      <c r="I207" s="827">
        <v>0</v>
      </c>
      <c r="J207" s="827">
        <v>8</v>
      </c>
      <c r="K207" s="733"/>
    </row>
    <row r="208" spans="1:11" ht="12.75" customHeight="1" x14ac:dyDescent="0.2">
      <c r="A208" s="878" t="s">
        <v>1377</v>
      </c>
      <c r="B208" s="816">
        <f t="shared" si="14"/>
        <v>0</v>
      </c>
      <c r="C208" s="827">
        <v>0</v>
      </c>
      <c r="D208" s="869">
        <v>0</v>
      </c>
      <c r="E208" s="697" t="s">
        <v>42</v>
      </c>
      <c r="F208" s="827" t="s">
        <v>42</v>
      </c>
      <c r="G208" s="869" t="s">
        <v>42</v>
      </c>
      <c r="H208" s="816">
        <f t="shared" si="15"/>
        <v>5</v>
      </c>
      <c r="I208" s="827">
        <v>2</v>
      </c>
      <c r="J208" s="827">
        <v>3</v>
      </c>
      <c r="K208" s="733"/>
    </row>
    <row r="209" spans="1:11" ht="12.75" customHeight="1" x14ac:dyDescent="0.2">
      <c r="A209" s="878" t="s">
        <v>1373</v>
      </c>
      <c r="B209" s="816">
        <f t="shared" si="14"/>
        <v>0</v>
      </c>
      <c r="C209" s="827">
        <v>0</v>
      </c>
      <c r="D209" s="869">
        <v>0</v>
      </c>
      <c r="E209" s="697" t="s">
        <v>42</v>
      </c>
      <c r="F209" s="827" t="s">
        <v>42</v>
      </c>
      <c r="G209" s="869" t="s">
        <v>42</v>
      </c>
      <c r="H209" s="816">
        <f t="shared" si="15"/>
        <v>8</v>
      </c>
      <c r="I209" s="827">
        <v>7</v>
      </c>
      <c r="J209" s="827">
        <v>1</v>
      </c>
      <c r="K209" s="733"/>
    </row>
    <row r="210" spans="1:11" ht="12.75" customHeight="1" x14ac:dyDescent="0.2">
      <c r="A210" s="878" t="s">
        <v>1374</v>
      </c>
      <c r="B210" s="816">
        <f t="shared" si="14"/>
        <v>0</v>
      </c>
      <c r="C210" s="827">
        <v>0</v>
      </c>
      <c r="D210" s="869">
        <v>0</v>
      </c>
      <c r="E210" s="697" t="s">
        <v>42</v>
      </c>
      <c r="F210" s="827" t="s">
        <v>42</v>
      </c>
      <c r="G210" s="869" t="s">
        <v>42</v>
      </c>
      <c r="H210" s="816">
        <f t="shared" si="15"/>
        <v>1</v>
      </c>
      <c r="I210" s="827">
        <v>0</v>
      </c>
      <c r="J210" s="827">
        <v>1</v>
      </c>
    </row>
    <row r="211" spans="1:11" ht="12.75" customHeight="1" x14ac:dyDescent="0.2">
      <c r="A211" s="878" t="s">
        <v>1378</v>
      </c>
      <c r="B211" s="816">
        <f t="shared" si="14"/>
        <v>0</v>
      </c>
      <c r="C211" s="827">
        <v>0</v>
      </c>
      <c r="D211" s="869">
        <v>0</v>
      </c>
      <c r="E211" s="697" t="s">
        <v>42</v>
      </c>
      <c r="F211" s="827" t="s">
        <v>42</v>
      </c>
      <c r="G211" s="869" t="s">
        <v>42</v>
      </c>
      <c r="H211" s="816">
        <f t="shared" si="15"/>
        <v>2</v>
      </c>
      <c r="I211" s="827">
        <v>0</v>
      </c>
      <c r="J211" s="827">
        <v>2</v>
      </c>
    </row>
    <row r="212" spans="1:11" ht="12.75" customHeight="1" x14ac:dyDescent="0.2">
      <c r="A212" s="878" t="s">
        <v>1375</v>
      </c>
      <c r="B212" s="816">
        <f t="shared" si="14"/>
        <v>0</v>
      </c>
      <c r="C212" s="827">
        <v>0</v>
      </c>
      <c r="D212" s="869">
        <v>0</v>
      </c>
      <c r="E212" s="697" t="s">
        <v>42</v>
      </c>
      <c r="F212" s="827" t="s">
        <v>42</v>
      </c>
      <c r="G212" s="869" t="s">
        <v>42</v>
      </c>
      <c r="H212" s="816">
        <f t="shared" si="15"/>
        <v>6</v>
      </c>
      <c r="I212" s="827">
        <v>0</v>
      </c>
      <c r="J212" s="827">
        <v>6</v>
      </c>
    </row>
    <row r="213" spans="1:11" ht="12.75" customHeight="1" x14ac:dyDescent="0.2">
      <c r="A213" s="878" t="s">
        <v>1376</v>
      </c>
      <c r="B213" s="816">
        <f t="shared" si="14"/>
        <v>0</v>
      </c>
      <c r="C213" s="827">
        <v>0</v>
      </c>
      <c r="D213" s="869">
        <v>0</v>
      </c>
      <c r="E213" s="697" t="s">
        <v>42</v>
      </c>
      <c r="F213" s="827" t="s">
        <v>42</v>
      </c>
      <c r="G213" s="869" t="s">
        <v>42</v>
      </c>
      <c r="H213" s="816">
        <f t="shared" si="15"/>
        <v>2</v>
      </c>
      <c r="I213" s="827">
        <v>1</v>
      </c>
      <c r="J213" s="827">
        <v>1</v>
      </c>
    </row>
    <row r="214" spans="1:11" ht="12.75" customHeight="1" x14ac:dyDescent="0.2">
      <c r="A214" s="878" t="s">
        <v>2259</v>
      </c>
      <c r="B214" s="816">
        <f t="shared" si="14"/>
        <v>0</v>
      </c>
      <c r="C214" s="827">
        <v>0</v>
      </c>
      <c r="D214" s="869">
        <v>0</v>
      </c>
      <c r="E214" s="697" t="s">
        <v>42</v>
      </c>
      <c r="F214" s="827" t="s">
        <v>42</v>
      </c>
      <c r="G214" s="869" t="s">
        <v>42</v>
      </c>
      <c r="H214" s="816">
        <f t="shared" si="15"/>
        <v>4</v>
      </c>
      <c r="I214" s="827">
        <v>3</v>
      </c>
      <c r="J214" s="827">
        <v>1</v>
      </c>
    </row>
    <row r="215" spans="1:11" ht="30" customHeight="1" x14ac:dyDescent="0.2">
      <c r="A215" s="878" t="s">
        <v>2260</v>
      </c>
      <c r="B215" s="816">
        <f t="shared" si="14"/>
        <v>0</v>
      </c>
      <c r="C215" s="827">
        <v>0</v>
      </c>
      <c r="D215" s="869">
        <v>0</v>
      </c>
      <c r="E215" s="816" t="s">
        <v>42</v>
      </c>
      <c r="F215" s="827" t="s">
        <v>42</v>
      </c>
      <c r="G215" s="869" t="s">
        <v>42</v>
      </c>
      <c r="H215" s="816">
        <f t="shared" si="15"/>
        <v>1</v>
      </c>
      <c r="I215" s="827">
        <v>0</v>
      </c>
      <c r="J215" s="827">
        <v>1</v>
      </c>
    </row>
    <row r="216" spans="1:11" ht="12.75" customHeight="1" x14ac:dyDescent="0.2">
      <c r="A216" s="879"/>
      <c r="B216" s="823"/>
      <c r="C216" s="734"/>
      <c r="D216" s="824"/>
      <c r="E216" s="715"/>
      <c r="F216" s="734"/>
      <c r="G216" s="824"/>
      <c r="H216" s="823"/>
      <c r="I216" s="734"/>
      <c r="J216" s="734"/>
    </row>
    <row r="217" spans="1:11" ht="12.75" customHeight="1" x14ac:dyDescent="0.2">
      <c r="A217" s="717" t="s">
        <v>962</v>
      </c>
      <c r="B217" s="816">
        <f t="shared" ref="B217:B222" si="16">+C217+D217</f>
        <v>54</v>
      </c>
      <c r="C217" s="817">
        <f>SUM(C218:C222)</f>
        <v>27</v>
      </c>
      <c r="D217" s="817">
        <f>SUM(D218:D222)</f>
        <v>27</v>
      </c>
      <c r="E217" s="697" t="s">
        <v>42</v>
      </c>
      <c r="F217" s="697" t="s">
        <v>42</v>
      </c>
      <c r="G217" s="697" t="s">
        <v>42</v>
      </c>
      <c r="H217" s="816">
        <f t="shared" ref="H217:H222" si="17">+I217+J217</f>
        <v>43</v>
      </c>
      <c r="I217" s="817">
        <f>SUM(I218:I222)</f>
        <v>21</v>
      </c>
      <c r="J217" s="817">
        <f>SUM(J218:J222)</f>
        <v>22</v>
      </c>
    </row>
    <row r="218" spans="1:11" ht="12.75" customHeight="1" x14ac:dyDescent="0.2">
      <c r="A218" s="779" t="s">
        <v>2261</v>
      </c>
      <c r="B218" s="816">
        <f t="shared" si="16"/>
        <v>16</v>
      </c>
      <c r="C218" s="827">
        <v>8</v>
      </c>
      <c r="D218" s="827">
        <v>8</v>
      </c>
      <c r="E218" s="697" t="s">
        <v>42</v>
      </c>
      <c r="F218" s="827" t="s">
        <v>42</v>
      </c>
      <c r="G218" s="869" t="s">
        <v>42</v>
      </c>
      <c r="H218" s="816">
        <f t="shared" si="17"/>
        <v>8</v>
      </c>
      <c r="I218" s="827">
        <v>3</v>
      </c>
      <c r="J218" s="827">
        <v>5</v>
      </c>
    </row>
    <row r="219" spans="1:11" s="819" customFormat="1" ht="14.25" customHeight="1" x14ac:dyDescent="0.2">
      <c r="A219" s="880" t="s">
        <v>2262</v>
      </c>
      <c r="B219" s="816">
        <f t="shared" si="16"/>
        <v>33</v>
      </c>
      <c r="C219" s="827">
        <v>14</v>
      </c>
      <c r="D219" s="827">
        <v>19</v>
      </c>
      <c r="E219" s="697" t="s">
        <v>42</v>
      </c>
      <c r="F219" s="827" t="s">
        <v>42</v>
      </c>
      <c r="G219" s="869" t="s">
        <v>42</v>
      </c>
      <c r="H219" s="816">
        <f t="shared" si="17"/>
        <v>30</v>
      </c>
      <c r="I219" s="827">
        <v>16</v>
      </c>
      <c r="J219" s="827">
        <v>14</v>
      </c>
    </row>
    <row r="220" spans="1:11" s="819" customFormat="1" ht="14.25" customHeight="1" x14ac:dyDescent="0.2">
      <c r="A220" s="880" t="s">
        <v>1380</v>
      </c>
      <c r="B220" s="816">
        <f t="shared" si="16"/>
        <v>5</v>
      </c>
      <c r="C220" s="827">
        <v>5</v>
      </c>
      <c r="D220" s="827">
        <v>0</v>
      </c>
      <c r="E220" s="697" t="s">
        <v>42</v>
      </c>
      <c r="F220" s="827" t="s">
        <v>42</v>
      </c>
      <c r="G220" s="869" t="s">
        <v>42</v>
      </c>
      <c r="H220" s="816">
        <f t="shared" si="17"/>
        <v>0</v>
      </c>
      <c r="I220" s="827">
        <v>0</v>
      </c>
      <c r="J220" s="827">
        <v>0</v>
      </c>
    </row>
    <row r="221" spans="1:11" s="819" customFormat="1" ht="14.25" customHeight="1" x14ac:dyDescent="0.2">
      <c r="A221" s="766" t="s">
        <v>1379</v>
      </c>
      <c r="B221" s="816">
        <f t="shared" si="16"/>
        <v>0</v>
      </c>
      <c r="C221" s="827">
        <v>0</v>
      </c>
      <c r="D221" s="827">
        <v>0</v>
      </c>
      <c r="E221" s="697" t="s">
        <v>42</v>
      </c>
      <c r="F221" s="827" t="s">
        <v>42</v>
      </c>
      <c r="G221" s="869" t="s">
        <v>42</v>
      </c>
      <c r="H221" s="816">
        <f t="shared" si="17"/>
        <v>4</v>
      </c>
      <c r="I221" s="827">
        <v>2</v>
      </c>
      <c r="J221" s="827">
        <v>2</v>
      </c>
    </row>
    <row r="222" spans="1:11" s="819" customFormat="1" ht="14.25" customHeight="1" x14ac:dyDescent="0.2">
      <c r="A222" s="766" t="s">
        <v>1381</v>
      </c>
      <c r="B222" s="816">
        <f t="shared" si="16"/>
        <v>0</v>
      </c>
      <c r="C222" s="827">
        <v>0</v>
      </c>
      <c r="D222" s="827">
        <v>0</v>
      </c>
      <c r="E222" s="697" t="s">
        <v>42</v>
      </c>
      <c r="F222" s="827" t="s">
        <v>42</v>
      </c>
      <c r="G222" s="869" t="s">
        <v>42</v>
      </c>
      <c r="H222" s="816">
        <f t="shared" si="17"/>
        <v>1</v>
      </c>
      <c r="I222" s="827">
        <v>0</v>
      </c>
      <c r="J222" s="827">
        <v>1</v>
      </c>
    </row>
    <row r="223" spans="1:11" s="819" customFormat="1" ht="14.25" customHeight="1" x14ac:dyDescent="0.2">
      <c r="A223" s="846"/>
      <c r="B223" s="823"/>
      <c r="C223" s="734"/>
      <c r="D223" s="734"/>
      <c r="E223" s="715"/>
      <c r="F223" s="734"/>
      <c r="G223" s="824"/>
      <c r="H223" s="823"/>
      <c r="I223" s="734"/>
      <c r="J223" s="734"/>
    </row>
    <row r="224" spans="1:11" ht="12.75" customHeight="1" x14ac:dyDescent="0.2">
      <c r="A224" s="717" t="s">
        <v>965</v>
      </c>
      <c r="B224" s="816">
        <f>+C224+D224</f>
        <v>67</v>
      </c>
      <c r="C224" s="817">
        <f>SUM(C225:C231)</f>
        <v>26</v>
      </c>
      <c r="D224" s="817">
        <f>SUM(D225:D231)</f>
        <v>41</v>
      </c>
      <c r="E224" s="697" t="s">
        <v>42</v>
      </c>
      <c r="F224" s="697" t="s">
        <v>42</v>
      </c>
      <c r="G224" s="697" t="s">
        <v>42</v>
      </c>
      <c r="H224" s="816">
        <f>+I224+J224</f>
        <v>29</v>
      </c>
      <c r="I224" s="817">
        <f>SUM(I225:I231)</f>
        <v>12</v>
      </c>
      <c r="J224" s="817">
        <f>SUM(J225:J231)</f>
        <v>17</v>
      </c>
    </row>
    <row r="225" spans="1:10" ht="12.75" customHeight="1" x14ac:dyDescent="0.2">
      <c r="A225" s="878" t="s">
        <v>1382</v>
      </c>
      <c r="B225" s="816">
        <f>+C225+D225</f>
        <v>51</v>
      </c>
      <c r="C225" s="840">
        <v>21</v>
      </c>
      <c r="D225" s="840">
        <v>30</v>
      </c>
      <c r="E225" s="697" t="s">
        <v>42</v>
      </c>
      <c r="F225" s="827" t="s">
        <v>42</v>
      </c>
      <c r="G225" s="869" t="s">
        <v>42</v>
      </c>
      <c r="H225" s="816">
        <f>+I225+J225</f>
        <v>7</v>
      </c>
      <c r="I225" s="840">
        <v>3</v>
      </c>
      <c r="J225" s="840">
        <v>4</v>
      </c>
    </row>
    <row r="226" spans="1:10" ht="12.75" customHeight="1" x14ac:dyDescent="0.2">
      <c r="A226" s="878" t="s">
        <v>1386</v>
      </c>
      <c r="B226" s="816">
        <f>+C226+D226</f>
        <v>1</v>
      </c>
      <c r="C226" s="840">
        <v>0</v>
      </c>
      <c r="D226" s="840">
        <v>1</v>
      </c>
      <c r="E226" s="697" t="s">
        <v>42</v>
      </c>
      <c r="F226" s="827" t="s">
        <v>42</v>
      </c>
      <c r="G226" s="869" t="s">
        <v>42</v>
      </c>
      <c r="H226" s="816">
        <f>+I226+J226</f>
        <v>6</v>
      </c>
      <c r="I226" s="840">
        <v>3</v>
      </c>
      <c r="J226" s="840">
        <v>3</v>
      </c>
    </row>
    <row r="227" spans="1:10" ht="12.75" customHeight="1" x14ac:dyDescent="0.2">
      <c r="A227" s="878" t="s">
        <v>1384</v>
      </c>
      <c r="B227" s="816">
        <f>+C227+D227</f>
        <v>15</v>
      </c>
      <c r="C227" s="840">
        <v>5</v>
      </c>
      <c r="D227" s="840">
        <v>10</v>
      </c>
      <c r="E227" s="697" t="s">
        <v>42</v>
      </c>
      <c r="F227" s="827" t="s">
        <v>42</v>
      </c>
      <c r="G227" s="869" t="s">
        <v>42</v>
      </c>
      <c r="H227" s="816">
        <f>+I227+J227</f>
        <v>1</v>
      </c>
      <c r="I227" s="840">
        <v>1</v>
      </c>
      <c r="J227" s="840">
        <v>0</v>
      </c>
    </row>
    <row r="228" spans="1:10" ht="12.75" customHeight="1" x14ac:dyDescent="0.2">
      <c r="A228" s="878" t="s">
        <v>2263</v>
      </c>
      <c r="B228" s="816">
        <f>+C228+D228</f>
        <v>0</v>
      </c>
      <c r="C228" s="840">
        <v>0</v>
      </c>
      <c r="D228" s="840">
        <v>0</v>
      </c>
      <c r="E228" s="697" t="s">
        <v>42</v>
      </c>
      <c r="F228" s="827" t="s">
        <v>42</v>
      </c>
      <c r="G228" s="869" t="s">
        <v>42</v>
      </c>
      <c r="H228" s="816">
        <f>+I228+J228</f>
        <v>1</v>
      </c>
      <c r="I228" s="840">
        <v>1</v>
      </c>
      <c r="J228" s="840">
        <v>0</v>
      </c>
    </row>
    <row r="229" spans="1:10" ht="12.75" customHeight="1" x14ac:dyDescent="0.2">
      <c r="A229" s="878" t="s">
        <v>2264</v>
      </c>
      <c r="B229" s="816">
        <v>0</v>
      </c>
      <c r="C229" s="840">
        <v>0</v>
      </c>
      <c r="D229" s="840">
        <v>0</v>
      </c>
      <c r="E229" s="697" t="s">
        <v>42</v>
      </c>
      <c r="F229" s="827" t="s">
        <v>42</v>
      </c>
      <c r="G229" s="869" t="s">
        <v>42</v>
      </c>
      <c r="H229" s="816">
        <v>1</v>
      </c>
      <c r="I229" s="840">
        <v>2</v>
      </c>
      <c r="J229" s="840">
        <v>7</v>
      </c>
    </row>
    <row r="230" spans="1:10" ht="12.75" customHeight="1" x14ac:dyDescent="0.2">
      <c r="A230" s="878" t="s">
        <v>1383</v>
      </c>
      <c r="B230" s="816">
        <v>0</v>
      </c>
      <c r="C230" s="840">
        <v>0</v>
      </c>
      <c r="D230" s="840">
        <v>0</v>
      </c>
      <c r="E230" s="697" t="s">
        <v>42</v>
      </c>
      <c r="F230" s="827" t="s">
        <v>42</v>
      </c>
      <c r="G230" s="869" t="s">
        <v>42</v>
      </c>
      <c r="H230" s="816">
        <v>1</v>
      </c>
      <c r="I230" s="840">
        <v>0</v>
      </c>
      <c r="J230" s="840">
        <v>1</v>
      </c>
    </row>
    <row r="231" spans="1:10" ht="12.75" customHeight="1" x14ac:dyDescent="0.2">
      <c r="A231" s="878" t="s">
        <v>1385</v>
      </c>
      <c r="B231" s="816">
        <v>0</v>
      </c>
      <c r="C231" s="840">
        <v>0</v>
      </c>
      <c r="D231" s="840">
        <v>0</v>
      </c>
      <c r="E231" s="697" t="s">
        <v>42</v>
      </c>
      <c r="F231" s="827" t="s">
        <v>42</v>
      </c>
      <c r="G231" s="869" t="s">
        <v>42</v>
      </c>
      <c r="H231" s="816">
        <v>4</v>
      </c>
      <c r="I231" s="840">
        <v>2</v>
      </c>
      <c r="J231" s="840">
        <v>2</v>
      </c>
    </row>
    <row r="232" spans="1:10" ht="12.75" customHeight="1" x14ac:dyDescent="0.2">
      <c r="A232" s="879"/>
      <c r="B232" s="823"/>
      <c r="C232" s="844"/>
      <c r="D232" s="844"/>
      <c r="E232" s="715"/>
      <c r="F232" s="734"/>
      <c r="G232" s="824"/>
      <c r="H232" s="823"/>
      <c r="I232" s="844"/>
      <c r="J232" s="844"/>
    </row>
    <row r="233" spans="1:10" ht="12.75" customHeight="1" x14ac:dyDescent="0.2">
      <c r="A233" s="717" t="s">
        <v>1004</v>
      </c>
      <c r="B233" s="816">
        <f t="shared" ref="B233:B239" si="18">+C233+D233</f>
        <v>41</v>
      </c>
      <c r="C233" s="817">
        <f>SUM(C234:C239)</f>
        <v>11</v>
      </c>
      <c r="D233" s="817">
        <f>SUM(D234:D239)</f>
        <v>30</v>
      </c>
      <c r="E233" s="697" t="s">
        <v>42</v>
      </c>
      <c r="F233" s="697" t="s">
        <v>42</v>
      </c>
      <c r="G233" s="697" t="s">
        <v>42</v>
      </c>
      <c r="H233" s="816">
        <f t="shared" ref="H233:H239" si="19">+I233+J233</f>
        <v>22</v>
      </c>
      <c r="I233" s="817">
        <f>SUM(I234:I239)</f>
        <v>4</v>
      </c>
      <c r="J233" s="817">
        <f>SUM(J234:J239)</f>
        <v>18</v>
      </c>
    </row>
    <row r="234" spans="1:10" ht="12.75" customHeight="1" x14ac:dyDescent="0.2">
      <c r="A234" s="779" t="s">
        <v>1387</v>
      </c>
      <c r="B234" s="816">
        <f t="shared" si="18"/>
        <v>3</v>
      </c>
      <c r="C234" s="840">
        <v>0</v>
      </c>
      <c r="D234" s="840">
        <v>3</v>
      </c>
      <c r="E234" s="697" t="s">
        <v>42</v>
      </c>
      <c r="F234" s="827" t="s">
        <v>42</v>
      </c>
      <c r="G234" s="869" t="s">
        <v>42</v>
      </c>
      <c r="H234" s="816">
        <f t="shared" si="19"/>
        <v>12</v>
      </c>
      <c r="I234" s="827">
        <v>2</v>
      </c>
      <c r="J234" s="827">
        <v>10</v>
      </c>
    </row>
    <row r="235" spans="1:10" ht="12.75" customHeight="1" x14ac:dyDescent="0.2">
      <c r="A235" s="766" t="s">
        <v>1388</v>
      </c>
      <c r="B235" s="816">
        <f t="shared" si="18"/>
        <v>31</v>
      </c>
      <c r="C235" s="827">
        <v>10</v>
      </c>
      <c r="D235" s="827">
        <v>21</v>
      </c>
      <c r="E235" s="697" t="s">
        <v>42</v>
      </c>
      <c r="F235" s="827" t="s">
        <v>42</v>
      </c>
      <c r="G235" s="869" t="s">
        <v>42</v>
      </c>
      <c r="H235" s="816">
        <f t="shared" si="19"/>
        <v>7</v>
      </c>
      <c r="I235" s="827">
        <v>2</v>
      </c>
      <c r="J235" s="827">
        <v>5</v>
      </c>
    </row>
    <row r="236" spans="1:10" ht="12.75" customHeight="1" x14ac:dyDescent="0.2">
      <c r="A236" s="766" t="s">
        <v>1389</v>
      </c>
      <c r="B236" s="816">
        <f t="shared" si="18"/>
        <v>1</v>
      </c>
      <c r="C236" s="827">
        <v>0</v>
      </c>
      <c r="D236" s="827">
        <v>1</v>
      </c>
      <c r="E236" s="697" t="s">
        <v>42</v>
      </c>
      <c r="F236" s="827" t="s">
        <v>42</v>
      </c>
      <c r="G236" s="869" t="s">
        <v>42</v>
      </c>
      <c r="H236" s="816">
        <f t="shared" si="19"/>
        <v>0</v>
      </c>
      <c r="I236" s="827">
        <v>0</v>
      </c>
      <c r="J236" s="827">
        <v>0</v>
      </c>
    </row>
    <row r="237" spans="1:10" ht="12.75" customHeight="1" x14ac:dyDescent="0.2">
      <c r="A237" s="767" t="s">
        <v>1390</v>
      </c>
      <c r="B237" s="816">
        <f t="shared" si="18"/>
        <v>5</v>
      </c>
      <c r="C237" s="827">
        <v>0</v>
      </c>
      <c r="D237" s="827">
        <v>5</v>
      </c>
      <c r="E237" s="697" t="s">
        <v>42</v>
      </c>
      <c r="F237" s="827" t="s">
        <v>42</v>
      </c>
      <c r="G237" s="869" t="s">
        <v>42</v>
      </c>
      <c r="H237" s="816">
        <f t="shared" si="19"/>
        <v>1</v>
      </c>
      <c r="I237" s="827">
        <v>0</v>
      </c>
      <c r="J237" s="827">
        <v>1</v>
      </c>
    </row>
    <row r="238" spans="1:10" ht="12.75" customHeight="1" x14ac:dyDescent="0.2">
      <c r="A238" s="767" t="s">
        <v>1391</v>
      </c>
      <c r="B238" s="816">
        <f t="shared" si="18"/>
        <v>1</v>
      </c>
      <c r="C238" s="827">
        <v>1</v>
      </c>
      <c r="D238" s="827">
        <v>0</v>
      </c>
      <c r="E238" s="697" t="s">
        <v>42</v>
      </c>
      <c r="F238" s="827" t="s">
        <v>42</v>
      </c>
      <c r="G238" s="869" t="s">
        <v>42</v>
      </c>
      <c r="H238" s="816">
        <f t="shared" si="19"/>
        <v>0</v>
      </c>
      <c r="I238" s="827">
        <v>0</v>
      </c>
      <c r="J238" s="827">
        <v>0</v>
      </c>
    </row>
    <row r="239" spans="1:10" ht="12.75" customHeight="1" x14ac:dyDescent="0.2">
      <c r="A239" s="767" t="s">
        <v>1392</v>
      </c>
      <c r="B239" s="816">
        <f t="shared" si="18"/>
        <v>0</v>
      </c>
      <c r="C239" s="827">
        <v>0</v>
      </c>
      <c r="D239" s="827">
        <v>0</v>
      </c>
      <c r="E239" s="697" t="s">
        <v>42</v>
      </c>
      <c r="F239" s="827" t="s">
        <v>42</v>
      </c>
      <c r="G239" s="869" t="s">
        <v>42</v>
      </c>
      <c r="H239" s="816">
        <f t="shared" si="19"/>
        <v>2</v>
      </c>
      <c r="I239" s="827">
        <v>0</v>
      </c>
      <c r="J239" s="827">
        <v>2</v>
      </c>
    </row>
    <row r="240" spans="1:10" ht="12.75" customHeight="1" x14ac:dyDescent="0.2">
      <c r="A240" s="846"/>
      <c r="B240" s="823"/>
      <c r="C240" s="734"/>
      <c r="D240" s="734"/>
      <c r="E240" s="715"/>
      <c r="F240" s="734"/>
      <c r="G240" s="824"/>
      <c r="H240" s="823"/>
      <c r="I240" s="734"/>
      <c r="J240" s="734"/>
    </row>
    <row r="241" spans="1:10" ht="12.75" customHeight="1" x14ac:dyDescent="0.2">
      <c r="A241" s="717" t="s">
        <v>1393</v>
      </c>
      <c r="B241" s="816">
        <f t="shared" ref="B241:B249" si="20">+C241+D241</f>
        <v>85</v>
      </c>
      <c r="C241" s="817">
        <f>SUM(C242:C249)</f>
        <v>28</v>
      </c>
      <c r="D241" s="817">
        <f>SUM(D242:D249)</f>
        <v>57</v>
      </c>
      <c r="E241" s="697" t="s">
        <v>42</v>
      </c>
      <c r="F241" s="697" t="s">
        <v>42</v>
      </c>
      <c r="G241" s="697" t="s">
        <v>42</v>
      </c>
      <c r="H241" s="816">
        <f t="shared" ref="H241:H249" si="21">+I241+J241</f>
        <v>20</v>
      </c>
      <c r="I241" s="817">
        <f>SUM(I242:I249)</f>
        <v>7</v>
      </c>
      <c r="J241" s="817">
        <f>SUM(J242:J249)</f>
        <v>13</v>
      </c>
    </row>
    <row r="242" spans="1:10" ht="12.75" customHeight="1" x14ac:dyDescent="0.2">
      <c r="A242" s="767" t="s">
        <v>2265</v>
      </c>
      <c r="B242" s="816">
        <f t="shared" si="20"/>
        <v>5</v>
      </c>
      <c r="C242" s="827">
        <v>3</v>
      </c>
      <c r="D242" s="869">
        <v>2</v>
      </c>
      <c r="E242" s="697" t="s">
        <v>42</v>
      </c>
      <c r="F242" s="827" t="s">
        <v>42</v>
      </c>
      <c r="G242" s="869" t="s">
        <v>42</v>
      </c>
      <c r="H242" s="816">
        <f t="shared" si="21"/>
        <v>5</v>
      </c>
      <c r="I242" s="827">
        <v>2</v>
      </c>
      <c r="J242" s="827">
        <v>3</v>
      </c>
    </row>
    <row r="243" spans="1:10" ht="12.75" customHeight="1" x14ac:dyDescent="0.2">
      <c r="A243" s="767" t="s">
        <v>2266</v>
      </c>
      <c r="B243" s="816">
        <f t="shared" si="20"/>
        <v>7</v>
      </c>
      <c r="C243" s="827">
        <v>4</v>
      </c>
      <c r="D243" s="869">
        <v>3</v>
      </c>
      <c r="E243" s="697" t="s">
        <v>42</v>
      </c>
      <c r="F243" s="827" t="s">
        <v>42</v>
      </c>
      <c r="G243" s="869" t="s">
        <v>42</v>
      </c>
      <c r="H243" s="816">
        <f t="shared" si="21"/>
        <v>1</v>
      </c>
      <c r="I243" s="827">
        <v>1</v>
      </c>
      <c r="J243" s="827">
        <v>0</v>
      </c>
    </row>
    <row r="244" spans="1:10" ht="12.75" customHeight="1" x14ac:dyDescent="0.2">
      <c r="A244" s="767" t="s">
        <v>1394</v>
      </c>
      <c r="B244" s="816">
        <f t="shared" si="20"/>
        <v>38</v>
      </c>
      <c r="C244" s="827">
        <v>12</v>
      </c>
      <c r="D244" s="869">
        <v>26</v>
      </c>
      <c r="E244" s="697" t="s">
        <v>42</v>
      </c>
      <c r="F244" s="827" t="s">
        <v>42</v>
      </c>
      <c r="G244" s="869" t="s">
        <v>42</v>
      </c>
      <c r="H244" s="816">
        <f t="shared" si="21"/>
        <v>2</v>
      </c>
      <c r="I244" s="827">
        <v>0</v>
      </c>
      <c r="J244" s="827">
        <v>2</v>
      </c>
    </row>
    <row r="245" spans="1:10" ht="12.75" customHeight="1" x14ac:dyDescent="0.2">
      <c r="A245" s="767" t="s">
        <v>1395</v>
      </c>
      <c r="B245" s="816">
        <f t="shared" si="20"/>
        <v>3</v>
      </c>
      <c r="C245" s="827">
        <v>1</v>
      </c>
      <c r="D245" s="869">
        <v>2</v>
      </c>
      <c r="E245" s="697" t="s">
        <v>42</v>
      </c>
      <c r="F245" s="827" t="s">
        <v>42</v>
      </c>
      <c r="G245" s="869" t="s">
        <v>42</v>
      </c>
      <c r="H245" s="816">
        <f t="shared" si="21"/>
        <v>1</v>
      </c>
      <c r="I245" s="827">
        <v>0</v>
      </c>
      <c r="J245" s="827">
        <v>1</v>
      </c>
    </row>
    <row r="246" spans="1:10" ht="12.75" customHeight="1" x14ac:dyDescent="0.2">
      <c r="A246" s="767" t="s">
        <v>2267</v>
      </c>
      <c r="B246" s="816">
        <f t="shared" si="20"/>
        <v>9</v>
      </c>
      <c r="C246" s="827">
        <v>2</v>
      </c>
      <c r="D246" s="869">
        <v>7</v>
      </c>
      <c r="E246" s="697" t="s">
        <v>42</v>
      </c>
      <c r="F246" s="827" t="s">
        <v>42</v>
      </c>
      <c r="G246" s="869" t="s">
        <v>42</v>
      </c>
      <c r="H246" s="816">
        <f t="shared" si="21"/>
        <v>3</v>
      </c>
      <c r="I246" s="827">
        <v>2</v>
      </c>
      <c r="J246" s="827">
        <v>1</v>
      </c>
    </row>
    <row r="247" spans="1:10" ht="12.75" customHeight="1" x14ac:dyDescent="0.2">
      <c r="A247" s="767" t="s">
        <v>1396</v>
      </c>
      <c r="B247" s="816">
        <f t="shared" si="20"/>
        <v>3</v>
      </c>
      <c r="C247" s="827">
        <v>1</v>
      </c>
      <c r="D247" s="869">
        <v>2</v>
      </c>
      <c r="E247" s="697" t="s">
        <v>42</v>
      </c>
      <c r="F247" s="827" t="s">
        <v>42</v>
      </c>
      <c r="G247" s="869" t="s">
        <v>42</v>
      </c>
      <c r="H247" s="816">
        <f t="shared" si="21"/>
        <v>0</v>
      </c>
      <c r="I247" s="827">
        <v>0</v>
      </c>
      <c r="J247" s="827">
        <v>0</v>
      </c>
    </row>
    <row r="248" spans="1:10" ht="12.75" customHeight="1" x14ac:dyDescent="0.2">
      <c r="A248" s="767" t="s">
        <v>1397</v>
      </c>
      <c r="B248" s="816">
        <f t="shared" si="20"/>
        <v>20</v>
      </c>
      <c r="C248" s="827">
        <v>5</v>
      </c>
      <c r="D248" s="869">
        <v>15</v>
      </c>
      <c r="E248" s="697" t="s">
        <v>42</v>
      </c>
      <c r="F248" s="827" t="s">
        <v>42</v>
      </c>
      <c r="G248" s="869" t="s">
        <v>42</v>
      </c>
      <c r="H248" s="816">
        <f t="shared" si="21"/>
        <v>7</v>
      </c>
      <c r="I248" s="827">
        <v>2</v>
      </c>
      <c r="J248" s="827">
        <v>5</v>
      </c>
    </row>
    <row r="249" spans="1:10" ht="12.75" customHeight="1" x14ac:dyDescent="0.2">
      <c r="A249" s="767" t="s">
        <v>1398</v>
      </c>
      <c r="B249" s="816">
        <f t="shared" si="20"/>
        <v>0</v>
      </c>
      <c r="C249" s="827">
        <v>0</v>
      </c>
      <c r="D249" s="869">
        <v>0</v>
      </c>
      <c r="E249" s="697" t="s">
        <v>42</v>
      </c>
      <c r="F249" s="827" t="s">
        <v>42</v>
      </c>
      <c r="G249" s="869" t="s">
        <v>42</v>
      </c>
      <c r="H249" s="816">
        <f t="shared" si="21"/>
        <v>1</v>
      </c>
      <c r="I249" s="827">
        <v>0</v>
      </c>
      <c r="J249" s="827">
        <v>1</v>
      </c>
    </row>
    <row r="250" spans="1:10" ht="12.75" customHeight="1" x14ac:dyDescent="0.2">
      <c r="A250" s="872"/>
      <c r="B250" s="823"/>
      <c r="C250" s="734"/>
      <c r="D250" s="734"/>
      <c r="E250" s="715"/>
      <c r="F250" s="734"/>
      <c r="G250" s="824"/>
      <c r="H250" s="823"/>
      <c r="I250" s="734"/>
      <c r="J250" s="734"/>
    </row>
    <row r="251" spans="1:10" ht="12.75" customHeight="1" x14ac:dyDescent="0.2">
      <c r="A251" s="717" t="s">
        <v>1065</v>
      </c>
      <c r="B251" s="816">
        <f t="shared" ref="B251:B272" si="22">+C251+D251</f>
        <v>207</v>
      </c>
      <c r="C251" s="817">
        <f>SUM(C252:C272)</f>
        <v>88</v>
      </c>
      <c r="D251" s="817">
        <f>SUM(D252:D272)</f>
        <v>119</v>
      </c>
      <c r="E251" s="697" t="s">
        <v>42</v>
      </c>
      <c r="F251" s="697" t="s">
        <v>42</v>
      </c>
      <c r="G251" s="697" t="s">
        <v>42</v>
      </c>
      <c r="H251" s="816">
        <f t="shared" ref="H251:H272" si="23">+I251+J251</f>
        <v>61</v>
      </c>
      <c r="I251" s="817">
        <f>SUM(I252:I272)</f>
        <v>25</v>
      </c>
      <c r="J251" s="817">
        <f>SUM(J252:J272)</f>
        <v>36</v>
      </c>
    </row>
    <row r="252" spans="1:10" ht="12.75" customHeight="1" x14ac:dyDescent="0.2">
      <c r="A252" s="767" t="s">
        <v>1399</v>
      </c>
      <c r="B252" s="816">
        <f t="shared" si="22"/>
        <v>4</v>
      </c>
      <c r="C252" s="827">
        <v>2</v>
      </c>
      <c r="D252" s="827">
        <v>2</v>
      </c>
      <c r="E252" s="697" t="s">
        <v>42</v>
      </c>
      <c r="F252" s="827" t="s">
        <v>42</v>
      </c>
      <c r="G252" s="869" t="s">
        <v>42</v>
      </c>
      <c r="H252" s="816">
        <f t="shared" si="23"/>
        <v>5</v>
      </c>
      <c r="I252" s="827">
        <v>2</v>
      </c>
      <c r="J252" s="827">
        <v>3</v>
      </c>
    </row>
    <row r="253" spans="1:10" ht="12.75" customHeight="1" x14ac:dyDescent="0.2">
      <c r="A253" s="767" t="s">
        <v>1400</v>
      </c>
      <c r="B253" s="816">
        <f t="shared" si="22"/>
        <v>3</v>
      </c>
      <c r="C253" s="827">
        <v>3</v>
      </c>
      <c r="D253" s="827">
        <v>0</v>
      </c>
      <c r="E253" s="697" t="s">
        <v>42</v>
      </c>
      <c r="F253" s="827" t="s">
        <v>42</v>
      </c>
      <c r="G253" s="869" t="s">
        <v>42</v>
      </c>
      <c r="H253" s="816">
        <f t="shared" si="23"/>
        <v>0</v>
      </c>
      <c r="I253" s="827">
        <v>0</v>
      </c>
      <c r="J253" s="827">
        <v>0</v>
      </c>
    </row>
    <row r="254" spans="1:10" ht="12.75" customHeight="1" x14ac:dyDescent="0.2">
      <c r="A254" s="767" t="s">
        <v>1401</v>
      </c>
      <c r="B254" s="816">
        <f t="shared" si="22"/>
        <v>36</v>
      </c>
      <c r="C254" s="827">
        <v>11</v>
      </c>
      <c r="D254" s="869">
        <v>25</v>
      </c>
      <c r="E254" s="697" t="s">
        <v>42</v>
      </c>
      <c r="F254" s="827" t="s">
        <v>42</v>
      </c>
      <c r="G254" s="869" t="s">
        <v>42</v>
      </c>
      <c r="H254" s="816">
        <f t="shared" si="23"/>
        <v>16</v>
      </c>
      <c r="I254" s="827">
        <v>5</v>
      </c>
      <c r="J254" s="827">
        <v>11</v>
      </c>
    </row>
    <row r="255" spans="1:10" ht="12.75" customHeight="1" x14ac:dyDescent="0.2">
      <c r="A255" s="767" t="s">
        <v>2268</v>
      </c>
      <c r="B255" s="816">
        <f t="shared" si="22"/>
        <v>2</v>
      </c>
      <c r="C255" s="827">
        <v>2</v>
      </c>
      <c r="D255" s="827">
        <v>0</v>
      </c>
      <c r="E255" s="697" t="s">
        <v>42</v>
      </c>
      <c r="F255" s="827" t="s">
        <v>42</v>
      </c>
      <c r="G255" s="869" t="s">
        <v>42</v>
      </c>
      <c r="H255" s="816">
        <f t="shared" si="23"/>
        <v>3</v>
      </c>
      <c r="I255" s="827">
        <v>3</v>
      </c>
      <c r="J255" s="827">
        <v>0</v>
      </c>
    </row>
    <row r="256" spans="1:10" ht="12.75" customHeight="1" x14ac:dyDescent="0.2">
      <c r="A256" s="767" t="s">
        <v>2269</v>
      </c>
      <c r="B256" s="816">
        <f t="shared" si="22"/>
        <v>2</v>
      </c>
      <c r="C256" s="827">
        <v>2</v>
      </c>
      <c r="D256" s="827">
        <v>0</v>
      </c>
      <c r="E256" s="697" t="s">
        <v>42</v>
      </c>
      <c r="F256" s="827" t="s">
        <v>42</v>
      </c>
      <c r="G256" s="869" t="s">
        <v>42</v>
      </c>
      <c r="H256" s="816">
        <f t="shared" si="23"/>
        <v>0</v>
      </c>
      <c r="I256" s="827">
        <v>0</v>
      </c>
      <c r="J256" s="827">
        <v>0</v>
      </c>
    </row>
    <row r="257" spans="1:10" ht="12.75" customHeight="1" x14ac:dyDescent="0.2">
      <c r="A257" s="767" t="s">
        <v>2270</v>
      </c>
      <c r="B257" s="816">
        <f t="shared" si="22"/>
        <v>7</v>
      </c>
      <c r="C257" s="827">
        <v>6</v>
      </c>
      <c r="D257" s="827">
        <v>1</v>
      </c>
      <c r="E257" s="697" t="s">
        <v>42</v>
      </c>
      <c r="F257" s="827" t="s">
        <v>42</v>
      </c>
      <c r="G257" s="869" t="s">
        <v>42</v>
      </c>
      <c r="H257" s="816">
        <f t="shared" si="23"/>
        <v>3</v>
      </c>
      <c r="I257" s="827">
        <v>3</v>
      </c>
      <c r="J257" s="827">
        <v>0</v>
      </c>
    </row>
    <row r="258" spans="1:10" ht="12.75" customHeight="1" x14ac:dyDescent="0.2">
      <c r="A258" s="767" t="s">
        <v>1402</v>
      </c>
      <c r="B258" s="816">
        <f t="shared" si="22"/>
        <v>10</v>
      </c>
      <c r="C258" s="827">
        <v>3</v>
      </c>
      <c r="D258" s="827">
        <v>7</v>
      </c>
      <c r="E258" s="697" t="s">
        <v>42</v>
      </c>
      <c r="F258" s="827" t="s">
        <v>42</v>
      </c>
      <c r="G258" s="869" t="s">
        <v>42</v>
      </c>
      <c r="H258" s="816">
        <f t="shared" si="23"/>
        <v>1</v>
      </c>
      <c r="I258" s="827">
        <v>1</v>
      </c>
      <c r="J258" s="827">
        <v>0</v>
      </c>
    </row>
    <row r="259" spans="1:10" ht="12.75" customHeight="1" x14ac:dyDescent="0.2">
      <c r="A259" s="767" t="s">
        <v>2271</v>
      </c>
      <c r="B259" s="816">
        <f t="shared" si="22"/>
        <v>2</v>
      </c>
      <c r="C259" s="827">
        <v>0</v>
      </c>
      <c r="D259" s="827">
        <v>2</v>
      </c>
      <c r="E259" s="697" t="s">
        <v>42</v>
      </c>
      <c r="F259" s="827" t="s">
        <v>42</v>
      </c>
      <c r="G259" s="869" t="s">
        <v>42</v>
      </c>
      <c r="H259" s="816">
        <f t="shared" si="23"/>
        <v>2</v>
      </c>
      <c r="I259" s="827">
        <v>1</v>
      </c>
      <c r="J259" s="827">
        <v>1</v>
      </c>
    </row>
    <row r="260" spans="1:10" ht="12.75" customHeight="1" x14ac:dyDescent="0.2">
      <c r="A260" s="767" t="s">
        <v>1403</v>
      </c>
      <c r="B260" s="816">
        <f t="shared" si="22"/>
        <v>39</v>
      </c>
      <c r="C260" s="827">
        <v>10</v>
      </c>
      <c r="D260" s="827">
        <v>29</v>
      </c>
      <c r="E260" s="697" t="s">
        <v>42</v>
      </c>
      <c r="F260" s="827" t="s">
        <v>42</v>
      </c>
      <c r="G260" s="869" t="s">
        <v>42</v>
      </c>
      <c r="H260" s="816">
        <f t="shared" si="23"/>
        <v>0</v>
      </c>
      <c r="I260" s="827">
        <v>0</v>
      </c>
      <c r="J260" s="827">
        <v>0</v>
      </c>
    </row>
    <row r="261" spans="1:10" ht="12.75" customHeight="1" x14ac:dyDescent="0.2">
      <c r="A261" s="767" t="s">
        <v>1404</v>
      </c>
      <c r="B261" s="816">
        <f t="shared" si="22"/>
        <v>17</v>
      </c>
      <c r="C261" s="827">
        <v>13</v>
      </c>
      <c r="D261" s="827">
        <v>4</v>
      </c>
      <c r="E261" s="697" t="s">
        <v>42</v>
      </c>
      <c r="F261" s="827" t="s">
        <v>42</v>
      </c>
      <c r="G261" s="869" t="s">
        <v>42</v>
      </c>
      <c r="H261" s="816">
        <f t="shared" si="23"/>
        <v>2</v>
      </c>
      <c r="I261" s="827">
        <v>1</v>
      </c>
      <c r="J261" s="827">
        <v>1</v>
      </c>
    </row>
    <row r="262" spans="1:10" ht="12.75" customHeight="1" x14ac:dyDescent="0.2">
      <c r="A262" s="767" t="s">
        <v>2272</v>
      </c>
      <c r="B262" s="816">
        <f t="shared" si="22"/>
        <v>13</v>
      </c>
      <c r="C262" s="827">
        <v>6</v>
      </c>
      <c r="D262" s="827">
        <v>7</v>
      </c>
      <c r="E262" s="697" t="s">
        <v>42</v>
      </c>
      <c r="F262" s="827" t="s">
        <v>42</v>
      </c>
      <c r="G262" s="869" t="s">
        <v>42</v>
      </c>
      <c r="H262" s="816">
        <f t="shared" si="23"/>
        <v>4</v>
      </c>
      <c r="I262" s="827">
        <v>2</v>
      </c>
      <c r="J262" s="827">
        <v>2</v>
      </c>
    </row>
    <row r="263" spans="1:10" ht="12.75" customHeight="1" x14ac:dyDescent="0.2">
      <c r="A263" s="767" t="s">
        <v>1405</v>
      </c>
      <c r="B263" s="816">
        <f t="shared" si="22"/>
        <v>5</v>
      </c>
      <c r="C263" s="827">
        <v>3</v>
      </c>
      <c r="D263" s="827">
        <v>2</v>
      </c>
      <c r="E263" s="697" t="s">
        <v>42</v>
      </c>
      <c r="F263" s="827" t="s">
        <v>42</v>
      </c>
      <c r="G263" s="869" t="s">
        <v>42</v>
      </c>
      <c r="H263" s="816">
        <f t="shared" si="23"/>
        <v>6</v>
      </c>
      <c r="I263" s="827">
        <v>4</v>
      </c>
      <c r="J263" s="827">
        <v>2</v>
      </c>
    </row>
    <row r="264" spans="1:10" ht="12.75" customHeight="1" x14ac:dyDescent="0.2">
      <c r="A264" s="767" t="s">
        <v>2273</v>
      </c>
      <c r="B264" s="816">
        <f t="shared" si="22"/>
        <v>67</v>
      </c>
      <c r="C264" s="827">
        <v>27</v>
      </c>
      <c r="D264" s="827">
        <v>40</v>
      </c>
      <c r="E264" s="697" t="s">
        <v>42</v>
      </c>
      <c r="F264" s="827" t="s">
        <v>42</v>
      </c>
      <c r="G264" s="869" t="s">
        <v>42</v>
      </c>
      <c r="H264" s="816">
        <f t="shared" si="23"/>
        <v>0</v>
      </c>
      <c r="I264" s="827">
        <v>0</v>
      </c>
      <c r="J264" s="827">
        <v>0</v>
      </c>
    </row>
    <row r="265" spans="1:10" ht="12.75" customHeight="1" x14ac:dyDescent="0.2">
      <c r="A265" s="767" t="s">
        <v>2274</v>
      </c>
      <c r="B265" s="816">
        <f t="shared" si="22"/>
        <v>0</v>
      </c>
      <c r="C265" s="827">
        <v>0</v>
      </c>
      <c r="D265" s="827">
        <v>0</v>
      </c>
      <c r="E265" s="697" t="s">
        <v>42</v>
      </c>
      <c r="F265" s="827" t="s">
        <v>42</v>
      </c>
      <c r="G265" s="869" t="s">
        <v>42</v>
      </c>
      <c r="H265" s="816">
        <f t="shared" si="23"/>
        <v>3</v>
      </c>
      <c r="I265" s="827">
        <v>1</v>
      </c>
      <c r="J265" s="827">
        <v>2</v>
      </c>
    </row>
    <row r="266" spans="1:10" ht="12.75" customHeight="1" x14ac:dyDescent="0.2">
      <c r="A266" s="767" t="s">
        <v>2275</v>
      </c>
      <c r="B266" s="816">
        <f t="shared" si="22"/>
        <v>0</v>
      </c>
      <c r="C266" s="827">
        <v>0</v>
      </c>
      <c r="D266" s="827">
        <v>0</v>
      </c>
      <c r="E266" s="697" t="s">
        <v>42</v>
      </c>
      <c r="F266" s="827" t="s">
        <v>42</v>
      </c>
      <c r="G266" s="869" t="s">
        <v>42</v>
      </c>
      <c r="H266" s="816">
        <f t="shared" si="23"/>
        <v>3</v>
      </c>
      <c r="I266" s="827">
        <v>0</v>
      </c>
      <c r="J266" s="827">
        <v>3</v>
      </c>
    </row>
    <row r="267" spans="1:10" ht="12.75" customHeight="1" x14ac:dyDescent="0.2">
      <c r="A267" s="767" t="s">
        <v>2276</v>
      </c>
      <c r="B267" s="816">
        <f t="shared" si="22"/>
        <v>0</v>
      </c>
      <c r="C267" s="827">
        <v>0</v>
      </c>
      <c r="D267" s="827">
        <v>0</v>
      </c>
      <c r="E267" s="697" t="s">
        <v>42</v>
      </c>
      <c r="F267" s="827" t="s">
        <v>42</v>
      </c>
      <c r="G267" s="869" t="s">
        <v>42</v>
      </c>
      <c r="H267" s="816">
        <f t="shared" si="23"/>
        <v>5</v>
      </c>
      <c r="I267" s="827">
        <v>0</v>
      </c>
      <c r="J267" s="827">
        <v>5</v>
      </c>
    </row>
    <row r="268" spans="1:10" ht="12.75" customHeight="1" x14ac:dyDescent="0.2">
      <c r="A268" s="767" t="s">
        <v>2277</v>
      </c>
      <c r="B268" s="816">
        <f t="shared" si="22"/>
        <v>0</v>
      </c>
      <c r="C268" s="827">
        <v>0</v>
      </c>
      <c r="D268" s="827">
        <v>0</v>
      </c>
      <c r="E268" s="697" t="s">
        <v>42</v>
      </c>
      <c r="F268" s="827" t="s">
        <v>42</v>
      </c>
      <c r="G268" s="869" t="s">
        <v>42</v>
      </c>
      <c r="H268" s="816">
        <f t="shared" si="23"/>
        <v>1</v>
      </c>
      <c r="I268" s="827">
        <v>1</v>
      </c>
      <c r="J268" s="827">
        <v>0</v>
      </c>
    </row>
    <row r="269" spans="1:10" ht="12.75" customHeight="1" x14ac:dyDescent="0.2">
      <c r="A269" s="767" t="s">
        <v>2278</v>
      </c>
      <c r="B269" s="816">
        <f t="shared" si="22"/>
        <v>0</v>
      </c>
      <c r="C269" s="827">
        <v>0</v>
      </c>
      <c r="D269" s="827">
        <v>0</v>
      </c>
      <c r="E269" s="697" t="s">
        <v>42</v>
      </c>
      <c r="F269" s="827" t="s">
        <v>42</v>
      </c>
      <c r="G269" s="869" t="s">
        <v>42</v>
      </c>
      <c r="H269" s="816">
        <f t="shared" si="23"/>
        <v>1</v>
      </c>
      <c r="I269" s="827">
        <v>0</v>
      </c>
      <c r="J269" s="827">
        <v>1</v>
      </c>
    </row>
    <row r="270" spans="1:10" ht="12.75" customHeight="1" x14ac:dyDescent="0.2">
      <c r="A270" s="767" t="s">
        <v>2279</v>
      </c>
      <c r="B270" s="816">
        <f t="shared" si="22"/>
        <v>0</v>
      </c>
      <c r="C270" s="827">
        <v>0</v>
      </c>
      <c r="D270" s="827">
        <v>0</v>
      </c>
      <c r="E270" s="697" t="s">
        <v>42</v>
      </c>
      <c r="F270" s="827" t="s">
        <v>42</v>
      </c>
      <c r="G270" s="869" t="s">
        <v>42</v>
      </c>
      <c r="H270" s="816">
        <f t="shared" si="23"/>
        <v>3</v>
      </c>
      <c r="I270" s="827">
        <v>1</v>
      </c>
      <c r="J270" s="827">
        <v>2</v>
      </c>
    </row>
    <row r="271" spans="1:10" ht="12.75" customHeight="1" x14ac:dyDescent="0.2">
      <c r="A271" s="767" t="s">
        <v>2280</v>
      </c>
      <c r="B271" s="816">
        <f t="shared" si="22"/>
        <v>0</v>
      </c>
      <c r="C271" s="827">
        <v>0</v>
      </c>
      <c r="D271" s="827">
        <v>0</v>
      </c>
      <c r="E271" s="697" t="s">
        <v>42</v>
      </c>
      <c r="F271" s="827" t="s">
        <v>42</v>
      </c>
      <c r="G271" s="869" t="s">
        <v>42</v>
      </c>
      <c r="H271" s="816">
        <f t="shared" si="23"/>
        <v>1</v>
      </c>
      <c r="I271" s="827">
        <v>0</v>
      </c>
      <c r="J271" s="827">
        <v>1</v>
      </c>
    </row>
    <row r="272" spans="1:10" ht="12.75" customHeight="1" x14ac:dyDescent="0.2">
      <c r="A272" s="767" t="s">
        <v>2281</v>
      </c>
      <c r="B272" s="816">
        <f t="shared" si="22"/>
        <v>0</v>
      </c>
      <c r="C272" s="827">
        <v>0</v>
      </c>
      <c r="D272" s="827">
        <v>0</v>
      </c>
      <c r="E272" s="697" t="s">
        <v>42</v>
      </c>
      <c r="F272" s="827" t="s">
        <v>42</v>
      </c>
      <c r="G272" s="869" t="s">
        <v>42</v>
      </c>
      <c r="H272" s="816">
        <f t="shared" si="23"/>
        <v>2</v>
      </c>
      <c r="I272" s="827">
        <v>0</v>
      </c>
      <c r="J272" s="827">
        <v>2</v>
      </c>
    </row>
    <row r="273" spans="1:11" ht="12.75" customHeight="1" x14ac:dyDescent="0.2">
      <c r="A273" s="846"/>
      <c r="B273" s="823"/>
      <c r="C273" s="734"/>
      <c r="D273" s="734"/>
      <c r="E273" s="715"/>
      <c r="F273" s="734"/>
      <c r="G273" s="824"/>
      <c r="H273" s="823"/>
      <c r="I273" s="734"/>
      <c r="J273" s="734"/>
    </row>
    <row r="274" spans="1:11" ht="12.75" customHeight="1" x14ac:dyDescent="0.2">
      <c r="A274" s="717" t="s">
        <v>1406</v>
      </c>
      <c r="B274" s="816">
        <f t="shared" ref="B274:B284" si="24">+C274+D274</f>
        <v>120</v>
      </c>
      <c r="C274" s="817">
        <f>C275+C286</f>
        <v>11</v>
      </c>
      <c r="D274" s="817">
        <f>D275+D286</f>
        <v>109</v>
      </c>
      <c r="E274" s="697" t="s">
        <v>42</v>
      </c>
      <c r="F274" s="697" t="s">
        <v>42</v>
      </c>
      <c r="G274" s="697" t="s">
        <v>42</v>
      </c>
      <c r="H274" s="816">
        <f t="shared" ref="H274:H284" si="25">+I274+J274</f>
        <v>115</v>
      </c>
      <c r="I274" s="817">
        <f>I275+I286</f>
        <v>6</v>
      </c>
      <c r="J274" s="817">
        <f>J275+J286</f>
        <v>109</v>
      </c>
      <c r="K274" s="733"/>
    </row>
    <row r="275" spans="1:11" ht="12.75" customHeight="1" x14ac:dyDescent="0.2">
      <c r="A275" s="770" t="s">
        <v>451</v>
      </c>
      <c r="B275" s="816">
        <f t="shared" si="24"/>
        <v>89</v>
      </c>
      <c r="C275" s="858">
        <f>SUM(C276:C284)</f>
        <v>9</v>
      </c>
      <c r="D275" s="858">
        <f>SUM(D276:D284)</f>
        <v>80</v>
      </c>
      <c r="E275" s="697" t="s">
        <v>42</v>
      </c>
      <c r="F275" s="858" t="s">
        <v>42</v>
      </c>
      <c r="G275" s="881" t="s">
        <v>42</v>
      </c>
      <c r="H275" s="816">
        <f t="shared" si="25"/>
        <v>115</v>
      </c>
      <c r="I275" s="858">
        <f>SUM(I276:I284)</f>
        <v>6</v>
      </c>
      <c r="J275" s="858">
        <f>SUM(J276:J284)</f>
        <v>109</v>
      </c>
      <c r="K275" s="733"/>
    </row>
    <row r="276" spans="1:11" ht="12.75" customHeight="1" x14ac:dyDescent="0.2">
      <c r="A276" s="767" t="s">
        <v>2282</v>
      </c>
      <c r="B276" s="816">
        <f t="shared" si="24"/>
        <v>55</v>
      </c>
      <c r="C276" s="827">
        <v>8</v>
      </c>
      <c r="D276" s="827">
        <v>47</v>
      </c>
      <c r="E276" s="697" t="s">
        <v>42</v>
      </c>
      <c r="F276" s="827" t="s">
        <v>42</v>
      </c>
      <c r="G276" s="869" t="s">
        <v>42</v>
      </c>
      <c r="H276" s="816">
        <f t="shared" si="25"/>
        <v>16</v>
      </c>
      <c r="I276" s="827">
        <v>3</v>
      </c>
      <c r="J276" s="827">
        <v>13</v>
      </c>
      <c r="K276" s="733"/>
    </row>
    <row r="277" spans="1:11" ht="12.75" customHeight="1" x14ac:dyDescent="0.2">
      <c r="A277" s="767" t="s">
        <v>2283</v>
      </c>
      <c r="B277" s="816">
        <f t="shared" si="24"/>
        <v>34</v>
      </c>
      <c r="C277" s="827">
        <v>1</v>
      </c>
      <c r="D277" s="827">
        <v>33</v>
      </c>
      <c r="E277" s="697" t="s">
        <v>42</v>
      </c>
      <c r="F277" s="827" t="s">
        <v>42</v>
      </c>
      <c r="G277" s="869" t="s">
        <v>42</v>
      </c>
      <c r="H277" s="816">
        <f t="shared" si="25"/>
        <v>30</v>
      </c>
      <c r="I277" s="827">
        <v>0</v>
      </c>
      <c r="J277" s="827">
        <v>30</v>
      </c>
      <c r="K277" s="733"/>
    </row>
    <row r="278" spans="1:11" ht="12.75" customHeight="1" x14ac:dyDescent="0.2">
      <c r="A278" s="767" t="s">
        <v>1409</v>
      </c>
      <c r="B278" s="816">
        <f t="shared" si="24"/>
        <v>0</v>
      </c>
      <c r="C278" s="827">
        <v>0</v>
      </c>
      <c r="D278" s="827">
        <v>0</v>
      </c>
      <c r="E278" s="697" t="s">
        <v>42</v>
      </c>
      <c r="F278" s="827" t="s">
        <v>42</v>
      </c>
      <c r="G278" s="869" t="s">
        <v>42</v>
      </c>
      <c r="H278" s="816">
        <f t="shared" si="25"/>
        <v>5</v>
      </c>
      <c r="I278" s="827">
        <v>0</v>
      </c>
      <c r="J278" s="827">
        <v>5</v>
      </c>
      <c r="K278" s="733"/>
    </row>
    <row r="279" spans="1:11" ht="12.75" customHeight="1" x14ac:dyDescent="0.2">
      <c r="A279" s="767" t="s">
        <v>1410</v>
      </c>
      <c r="B279" s="816">
        <f t="shared" si="24"/>
        <v>0</v>
      </c>
      <c r="C279" s="827">
        <v>0</v>
      </c>
      <c r="D279" s="827">
        <v>0</v>
      </c>
      <c r="E279" s="697" t="s">
        <v>42</v>
      </c>
      <c r="F279" s="827" t="s">
        <v>42</v>
      </c>
      <c r="G279" s="869" t="s">
        <v>42</v>
      </c>
      <c r="H279" s="816">
        <f t="shared" si="25"/>
        <v>3</v>
      </c>
      <c r="I279" s="827">
        <v>0</v>
      </c>
      <c r="J279" s="827">
        <v>3</v>
      </c>
      <c r="K279" s="733"/>
    </row>
    <row r="280" spans="1:11" ht="12.75" customHeight="1" x14ac:dyDescent="0.2">
      <c r="A280" s="755" t="s">
        <v>1411</v>
      </c>
      <c r="B280" s="816">
        <f t="shared" si="24"/>
        <v>0</v>
      </c>
      <c r="C280" s="827">
        <v>0</v>
      </c>
      <c r="D280" s="827">
        <v>0</v>
      </c>
      <c r="E280" s="697" t="s">
        <v>42</v>
      </c>
      <c r="F280" s="827" t="s">
        <v>42</v>
      </c>
      <c r="G280" s="869" t="s">
        <v>42</v>
      </c>
      <c r="H280" s="816">
        <f t="shared" si="25"/>
        <v>6</v>
      </c>
      <c r="I280" s="827">
        <v>1</v>
      </c>
      <c r="J280" s="827">
        <v>5</v>
      </c>
      <c r="K280" s="733"/>
    </row>
    <row r="281" spans="1:11" ht="12.75" customHeight="1" x14ac:dyDescent="0.2">
      <c r="A281" s="755" t="s">
        <v>2284</v>
      </c>
      <c r="B281" s="816">
        <f t="shared" si="24"/>
        <v>0</v>
      </c>
      <c r="C281" s="827">
        <v>0</v>
      </c>
      <c r="D281" s="827">
        <v>0</v>
      </c>
      <c r="E281" s="697" t="s">
        <v>42</v>
      </c>
      <c r="F281" s="827" t="s">
        <v>42</v>
      </c>
      <c r="G281" s="869" t="s">
        <v>42</v>
      </c>
      <c r="H281" s="816">
        <f t="shared" si="25"/>
        <v>22</v>
      </c>
      <c r="I281" s="827">
        <v>1</v>
      </c>
      <c r="J281" s="827">
        <v>21</v>
      </c>
    </row>
    <row r="282" spans="1:11" ht="12.75" customHeight="1" x14ac:dyDescent="0.2">
      <c r="A282" s="755" t="s">
        <v>1407</v>
      </c>
      <c r="B282" s="816">
        <f t="shared" si="24"/>
        <v>0</v>
      </c>
      <c r="C282" s="827">
        <v>0</v>
      </c>
      <c r="D282" s="827">
        <v>0</v>
      </c>
      <c r="E282" s="697" t="s">
        <v>42</v>
      </c>
      <c r="F282" s="827" t="s">
        <v>42</v>
      </c>
      <c r="G282" s="869" t="s">
        <v>42</v>
      </c>
      <c r="H282" s="816">
        <f t="shared" si="25"/>
        <v>7</v>
      </c>
      <c r="I282" s="827">
        <v>0</v>
      </c>
      <c r="J282" s="827">
        <v>7</v>
      </c>
    </row>
    <row r="283" spans="1:11" ht="12.75" customHeight="1" x14ac:dyDescent="0.2">
      <c r="A283" s="755" t="s">
        <v>1408</v>
      </c>
      <c r="B283" s="816">
        <f t="shared" si="24"/>
        <v>0</v>
      </c>
      <c r="C283" s="827">
        <v>0</v>
      </c>
      <c r="D283" s="827">
        <v>0</v>
      </c>
      <c r="E283" s="697" t="s">
        <v>42</v>
      </c>
      <c r="F283" s="827" t="s">
        <v>42</v>
      </c>
      <c r="G283" s="869" t="s">
        <v>42</v>
      </c>
      <c r="H283" s="816">
        <f t="shared" si="25"/>
        <v>11</v>
      </c>
      <c r="I283" s="827">
        <v>1</v>
      </c>
      <c r="J283" s="827">
        <v>10</v>
      </c>
    </row>
    <row r="284" spans="1:11" ht="12.75" customHeight="1" x14ac:dyDescent="0.2">
      <c r="A284" s="755" t="s">
        <v>2285</v>
      </c>
      <c r="B284" s="816">
        <f t="shared" si="24"/>
        <v>0</v>
      </c>
      <c r="C284" s="827">
        <v>0</v>
      </c>
      <c r="D284" s="827">
        <v>0</v>
      </c>
      <c r="E284" s="697" t="s">
        <v>42</v>
      </c>
      <c r="F284" s="827" t="s">
        <v>42</v>
      </c>
      <c r="G284" s="869" t="s">
        <v>42</v>
      </c>
      <c r="H284" s="816">
        <f t="shared" si="25"/>
        <v>15</v>
      </c>
      <c r="I284" s="827">
        <v>0</v>
      </c>
      <c r="J284" s="827">
        <v>15</v>
      </c>
    </row>
    <row r="285" spans="1:11" ht="12.75" customHeight="1" x14ac:dyDescent="0.2">
      <c r="A285" s="754" t="s">
        <v>85</v>
      </c>
      <c r="B285" s="816"/>
      <c r="C285" s="734"/>
      <c r="D285" s="734"/>
      <c r="E285" s="697"/>
      <c r="F285" s="827"/>
      <c r="G285" s="869"/>
      <c r="H285" s="816"/>
      <c r="I285" s="734"/>
      <c r="J285" s="734"/>
    </row>
    <row r="286" spans="1:11" ht="12.75" customHeight="1" x14ac:dyDescent="0.2">
      <c r="A286" s="755" t="s">
        <v>2282</v>
      </c>
      <c r="B286" s="816">
        <f>+C286+D286</f>
        <v>31</v>
      </c>
      <c r="C286" s="858">
        <v>2</v>
      </c>
      <c r="D286" s="858">
        <v>29</v>
      </c>
      <c r="E286" s="697" t="s">
        <v>42</v>
      </c>
      <c r="F286" s="858" t="s">
        <v>42</v>
      </c>
      <c r="G286" s="881" t="s">
        <v>42</v>
      </c>
      <c r="H286" s="816">
        <f>+I286+J286</f>
        <v>0</v>
      </c>
      <c r="I286" s="858">
        <v>0</v>
      </c>
      <c r="J286" s="858">
        <v>0</v>
      </c>
    </row>
    <row r="287" spans="1:11" ht="12.75" customHeight="1" x14ac:dyDescent="0.2">
      <c r="A287" s="872"/>
      <c r="B287" s="823"/>
      <c r="C287" s="734"/>
      <c r="D287" s="734"/>
      <c r="E287" s="715"/>
      <c r="F287" s="734"/>
      <c r="G287" s="824"/>
      <c r="H287" s="823"/>
      <c r="I287" s="734"/>
      <c r="J287" s="734"/>
    </row>
    <row r="288" spans="1:11" ht="12.75" customHeight="1" x14ac:dyDescent="0.2">
      <c r="A288" s="717" t="s">
        <v>1043</v>
      </c>
      <c r="B288" s="816">
        <f t="shared" ref="B288:B296" si="26">+C288+D288</f>
        <v>11</v>
      </c>
      <c r="C288" s="817">
        <f>C289+C295</f>
        <v>1</v>
      </c>
      <c r="D288" s="817">
        <f>D289+D295</f>
        <v>10</v>
      </c>
      <c r="E288" s="697" t="s">
        <v>42</v>
      </c>
      <c r="F288" s="697" t="s">
        <v>42</v>
      </c>
      <c r="G288" s="697" t="s">
        <v>42</v>
      </c>
      <c r="H288" s="816">
        <f t="shared" ref="H288:H296" si="27">+I288+J288</f>
        <v>24</v>
      </c>
      <c r="I288" s="817">
        <f>I289+I295</f>
        <v>5</v>
      </c>
      <c r="J288" s="817">
        <f>J289+J295</f>
        <v>19</v>
      </c>
    </row>
    <row r="289" spans="1:10" ht="12.75" customHeight="1" x14ac:dyDescent="0.2">
      <c r="A289" s="770" t="s">
        <v>451</v>
      </c>
      <c r="B289" s="816">
        <f t="shared" si="26"/>
        <v>11</v>
      </c>
      <c r="C289" s="858">
        <f>SUM(C290:C294)</f>
        <v>1</v>
      </c>
      <c r="D289" s="858">
        <f>SUM(D290:D294)</f>
        <v>10</v>
      </c>
      <c r="E289" s="697" t="s">
        <v>42</v>
      </c>
      <c r="F289" s="858" t="s">
        <v>42</v>
      </c>
      <c r="G289" s="881" t="s">
        <v>42</v>
      </c>
      <c r="H289" s="816">
        <f t="shared" si="27"/>
        <v>10</v>
      </c>
      <c r="I289" s="858">
        <f>SUM(I290:I294)</f>
        <v>3</v>
      </c>
      <c r="J289" s="858">
        <f>SUM(J290:J294)</f>
        <v>7</v>
      </c>
    </row>
    <row r="290" spans="1:10" ht="12.75" customHeight="1" x14ac:dyDescent="0.2">
      <c r="A290" s="767" t="s">
        <v>1412</v>
      </c>
      <c r="B290" s="816">
        <f t="shared" si="26"/>
        <v>4</v>
      </c>
      <c r="C290" s="827">
        <v>0</v>
      </c>
      <c r="D290" s="827">
        <v>4</v>
      </c>
      <c r="E290" s="697" t="s">
        <v>42</v>
      </c>
      <c r="F290" s="827" t="s">
        <v>42</v>
      </c>
      <c r="G290" s="869" t="s">
        <v>42</v>
      </c>
      <c r="H290" s="816">
        <f t="shared" si="27"/>
        <v>0</v>
      </c>
      <c r="I290" s="827">
        <v>0</v>
      </c>
      <c r="J290" s="827">
        <v>0</v>
      </c>
    </row>
    <row r="291" spans="1:10" s="819" customFormat="1" ht="12.75" customHeight="1" x14ac:dyDescent="0.2">
      <c r="A291" s="767" t="s">
        <v>1413</v>
      </c>
      <c r="B291" s="816">
        <f t="shared" si="26"/>
        <v>7</v>
      </c>
      <c r="C291" s="827">
        <v>1</v>
      </c>
      <c r="D291" s="827">
        <v>6</v>
      </c>
      <c r="E291" s="697" t="s">
        <v>42</v>
      </c>
      <c r="F291" s="827" t="s">
        <v>42</v>
      </c>
      <c r="G291" s="869" t="s">
        <v>42</v>
      </c>
      <c r="H291" s="816">
        <f t="shared" si="27"/>
        <v>3</v>
      </c>
      <c r="I291" s="827">
        <v>0</v>
      </c>
      <c r="J291" s="827">
        <v>3</v>
      </c>
    </row>
    <row r="292" spans="1:10" ht="12.75" customHeight="1" x14ac:dyDescent="0.2">
      <c r="A292" s="767" t="s">
        <v>1414</v>
      </c>
      <c r="B292" s="816">
        <f t="shared" si="26"/>
        <v>0</v>
      </c>
      <c r="C292" s="827">
        <v>0</v>
      </c>
      <c r="D292" s="827">
        <v>0</v>
      </c>
      <c r="E292" s="697" t="s">
        <v>42</v>
      </c>
      <c r="F292" s="827" t="s">
        <v>42</v>
      </c>
      <c r="G292" s="869" t="s">
        <v>42</v>
      </c>
      <c r="H292" s="816">
        <f t="shared" si="27"/>
        <v>4</v>
      </c>
      <c r="I292" s="827">
        <v>1</v>
      </c>
      <c r="J292" s="827">
        <v>3</v>
      </c>
    </row>
    <row r="293" spans="1:10" ht="12.75" customHeight="1" x14ac:dyDescent="0.2">
      <c r="A293" s="767" t="s">
        <v>1415</v>
      </c>
      <c r="B293" s="816">
        <f t="shared" si="26"/>
        <v>0</v>
      </c>
      <c r="C293" s="827">
        <v>0</v>
      </c>
      <c r="D293" s="827">
        <v>0</v>
      </c>
      <c r="E293" s="697" t="s">
        <v>42</v>
      </c>
      <c r="F293" s="827" t="s">
        <v>42</v>
      </c>
      <c r="G293" s="869" t="s">
        <v>42</v>
      </c>
      <c r="H293" s="816">
        <f t="shared" si="27"/>
        <v>2</v>
      </c>
      <c r="I293" s="827">
        <v>2</v>
      </c>
      <c r="J293" s="827">
        <v>0</v>
      </c>
    </row>
    <row r="294" spans="1:10" ht="12.75" customHeight="1" x14ac:dyDescent="0.2">
      <c r="A294" s="767" t="s">
        <v>2286</v>
      </c>
      <c r="B294" s="816">
        <f t="shared" si="26"/>
        <v>0</v>
      </c>
      <c r="C294" s="827">
        <v>0</v>
      </c>
      <c r="D294" s="827">
        <v>0</v>
      </c>
      <c r="E294" s="697" t="s">
        <v>42</v>
      </c>
      <c r="F294" s="827" t="s">
        <v>42</v>
      </c>
      <c r="G294" s="869" t="s">
        <v>42</v>
      </c>
      <c r="H294" s="816">
        <f t="shared" si="27"/>
        <v>1</v>
      </c>
      <c r="I294" s="827">
        <v>0</v>
      </c>
      <c r="J294" s="827">
        <v>1</v>
      </c>
    </row>
    <row r="295" spans="1:10" ht="12.75" customHeight="1" x14ac:dyDescent="0.2">
      <c r="A295" s="770" t="s">
        <v>85</v>
      </c>
      <c r="B295" s="816">
        <f t="shared" si="26"/>
        <v>0</v>
      </c>
      <c r="C295" s="858">
        <f>C296</f>
        <v>0</v>
      </c>
      <c r="D295" s="858">
        <f>D296</f>
        <v>0</v>
      </c>
      <c r="E295" s="697" t="s">
        <v>42</v>
      </c>
      <c r="F295" s="858" t="s">
        <v>42</v>
      </c>
      <c r="G295" s="881" t="s">
        <v>42</v>
      </c>
      <c r="H295" s="816">
        <f t="shared" si="27"/>
        <v>14</v>
      </c>
      <c r="I295" s="858">
        <f>I296</f>
        <v>2</v>
      </c>
      <c r="J295" s="858">
        <f>J296</f>
        <v>12</v>
      </c>
    </row>
    <row r="296" spans="1:10" ht="12.75" customHeight="1" x14ac:dyDescent="0.2">
      <c r="A296" s="767" t="s">
        <v>2287</v>
      </c>
      <c r="B296" s="816">
        <f t="shared" si="26"/>
        <v>0</v>
      </c>
      <c r="C296" s="827">
        <v>0</v>
      </c>
      <c r="D296" s="827">
        <v>0</v>
      </c>
      <c r="E296" s="697" t="s">
        <v>42</v>
      </c>
      <c r="F296" s="827" t="s">
        <v>42</v>
      </c>
      <c r="G296" s="869" t="s">
        <v>42</v>
      </c>
      <c r="H296" s="816">
        <f t="shared" si="27"/>
        <v>14</v>
      </c>
      <c r="I296" s="827">
        <v>2</v>
      </c>
      <c r="J296" s="827">
        <v>12</v>
      </c>
    </row>
    <row r="297" spans="1:10" ht="12.75" customHeight="1" x14ac:dyDescent="0.2">
      <c r="A297" s="751"/>
      <c r="B297" s="823"/>
      <c r="C297" s="734"/>
      <c r="D297" s="824"/>
      <c r="E297" s="715"/>
      <c r="F297" s="734"/>
      <c r="G297" s="824"/>
      <c r="H297" s="823"/>
      <c r="I297" s="734"/>
      <c r="J297" s="734"/>
    </row>
    <row r="298" spans="1:10" ht="13.5" customHeight="1" x14ac:dyDescent="0.2">
      <c r="A298" s="717" t="s">
        <v>1015</v>
      </c>
      <c r="B298" s="816">
        <f>+C298+D298</f>
        <v>0</v>
      </c>
      <c r="C298" s="817">
        <f>C299</f>
        <v>0</v>
      </c>
      <c r="D298" s="817">
        <f>D299</f>
        <v>0</v>
      </c>
      <c r="E298" s="697" t="s">
        <v>42</v>
      </c>
      <c r="F298" s="697" t="s">
        <v>42</v>
      </c>
      <c r="G298" s="697" t="s">
        <v>42</v>
      </c>
      <c r="H298" s="816">
        <f>+I298+J298</f>
        <v>12</v>
      </c>
      <c r="I298" s="817">
        <f>I299</f>
        <v>4</v>
      </c>
      <c r="J298" s="817">
        <f>J299</f>
        <v>8</v>
      </c>
    </row>
    <row r="299" spans="1:10" ht="12.75" customHeight="1" x14ac:dyDescent="0.2">
      <c r="A299" s="882" t="s">
        <v>1416</v>
      </c>
      <c r="B299" s="816">
        <f>+C299+D299</f>
        <v>0</v>
      </c>
      <c r="C299" s="883">
        <v>0</v>
      </c>
      <c r="D299" s="884">
        <v>0</v>
      </c>
      <c r="E299" s="697" t="s">
        <v>42</v>
      </c>
      <c r="F299" s="883" t="s">
        <v>42</v>
      </c>
      <c r="G299" s="884" t="s">
        <v>42</v>
      </c>
      <c r="H299" s="816">
        <f>+I299+J299</f>
        <v>12</v>
      </c>
      <c r="I299" s="883">
        <v>4</v>
      </c>
      <c r="J299" s="883">
        <v>8</v>
      </c>
    </row>
    <row r="300" spans="1:10" ht="12.75" customHeight="1" x14ac:dyDescent="0.2">
      <c r="A300" s="882"/>
      <c r="B300" s="816"/>
      <c r="C300" s="883"/>
      <c r="D300" s="884"/>
      <c r="E300" s="697"/>
      <c r="F300" s="883"/>
      <c r="G300" s="884"/>
      <c r="H300" s="816"/>
      <c r="I300" s="883"/>
      <c r="J300" s="883"/>
    </row>
    <row r="301" spans="1:10" ht="13.5" customHeight="1" x14ac:dyDescent="0.2">
      <c r="A301" s="717" t="s">
        <v>1434</v>
      </c>
      <c r="B301" s="816">
        <f>+C301+D301</f>
        <v>0</v>
      </c>
      <c r="C301" s="817">
        <f>C302</f>
        <v>0</v>
      </c>
      <c r="D301" s="817">
        <f>D302</f>
        <v>0</v>
      </c>
      <c r="E301" s="697" t="s">
        <v>42</v>
      </c>
      <c r="F301" s="697" t="s">
        <v>42</v>
      </c>
      <c r="G301" s="697" t="s">
        <v>42</v>
      </c>
      <c r="H301" s="816">
        <f>+I301+J301</f>
        <v>1</v>
      </c>
      <c r="I301" s="817">
        <f>I302</f>
        <v>0</v>
      </c>
      <c r="J301" s="817">
        <f>J302</f>
        <v>1</v>
      </c>
    </row>
    <row r="302" spans="1:10" ht="12.75" customHeight="1" x14ac:dyDescent="0.2">
      <c r="A302" s="882" t="s">
        <v>1435</v>
      </c>
      <c r="B302" s="816">
        <f>+C302+D302</f>
        <v>0</v>
      </c>
      <c r="C302" s="883">
        <v>0</v>
      </c>
      <c r="D302" s="884">
        <v>0</v>
      </c>
      <c r="E302" s="697" t="s">
        <v>42</v>
      </c>
      <c r="F302" s="883" t="s">
        <v>42</v>
      </c>
      <c r="G302" s="884" t="s">
        <v>42</v>
      </c>
      <c r="H302" s="816">
        <f>+I302+J302</f>
        <v>1</v>
      </c>
      <c r="I302" s="883">
        <v>0</v>
      </c>
      <c r="J302" s="883">
        <v>1</v>
      </c>
    </row>
    <row r="303" spans="1:10" ht="12.75" customHeight="1" x14ac:dyDescent="0.2">
      <c r="A303" s="882"/>
      <c r="B303" s="816"/>
      <c r="C303" s="883"/>
      <c r="D303" s="884"/>
      <c r="E303" s="697"/>
      <c r="F303" s="883"/>
      <c r="G303" s="884"/>
      <c r="H303" s="816"/>
      <c r="I303" s="883"/>
      <c r="J303" s="883"/>
    </row>
    <row r="304" spans="1:10" ht="13.5" customHeight="1" x14ac:dyDescent="0.2">
      <c r="A304" s="717" t="s">
        <v>1432</v>
      </c>
      <c r="B304" s="816">
        <f>+C304+D304</f>
        <v>21</v>
      </c>
      <c r="C304" s="817">
        <f>C305</f>
        <v>9</v>
      </c>
      <c r="D304" s="817">
        <f>D305</f>
        <v>12</v>
      </c>
      <c r="E304" s="697" t="s">
        <v>42</v>
      </c>
      <c r="F304" s="697" t="s">
        <v>42</v>
      </c>
      <c r="G304" s="697" t="s">
        <v>42</v>
      </c>
      <c r="H304" s="816">
        <f>+I304+J304</f>
        <v>0</v>
      </c>
      <c r="I304" s="817">
        <f>I305</f>
        <v>0</v>
      </c>
      <c r="J304" s="817">
        <f>J305</f>
        <v>0</v>
      </c>
    </row>
    <row r="305" spans="1:10" ht="12.75" customHeight="1" x14ac:dyDescent="0.2">
      <c r="A305" s="882" t="s">
        <v>1433</v>
      </c>
      <c r="B305" s="816">
        <f>+C305+D305</f>
        <v>21</v>
      </c>
      <c r="C305" s="883">
        <v>9</v>
      </c>
      <c r="D305" s="884">
        <v>12</v>
      </c>
      <c r="E305" s="697" t="s">
        <v>42</v>
      </c>
      <c r="F305" s="883" t="s">
        <v>42</v>
      </c>
      <c r="G305" s="884" t="s">
        <v>42</v>
      </c>
      <c r="H305" s="816">
        <f>+I305+J305</f>
        <v>0</v>
      </c>
      <c r="I305" s="883">
        <v>0</v>
      </c>
      <c r="J305" s="883">
        <v>0</v>
      </c>
    </row>
    <row r="306" spans="1:10" ht="12.75" customHeight="1" x14ac:dyDescent="0.2">
      <c r="A306" s="872"/>
      <c r="B306" s="823"/>
      <c r="C306" s="734"/>
      <c r="D306" s="824"/>
      <c r="E306" s="712"/>
      <c r="F306" s="734"/>
      <c r="G306" s="824"/>
      <c r="H306" s="823"/>
      <c r="I306" s="734"/>
      <c r="J306" s="734"/>
    </row>
    <row r="307" spans="1:10" ht="19.5" customHeight="1" x14ac:dyDescent="0.2">
      <c r="A307" s="717" t="s">
        <v>2288</v>
      </c>
      <c r="B307" s="816">
        <f>+C307+D307</f>
        <v>0</v>
      </c>
      <c r="C307" s="817">
        <f>C308</f>
        <v>0</v>
      </c>
      <c r="D307" s="817">
        <f>D308</f>
        <v>0</v>
      </c>
      <c r="E307" s="697" t="s">
        <v>42</v>
      </c>
      <c r="F307" s="697" t="s">
        <v>42</v>
      </c>
      <c r="G307" s="697" t="s">
        <v>42</v>
      </c>
      <c r="H307" s="816">
        <f>+I307+J307</f>
        <v>10</v>
      </c>
      <c r="I307" s="817">
        <f>I308</f>
        <v>6</v>
      </c>
      <c r="J307" s="817">
        <f>J308</f>
        <v>4</v>
      </c>
    </row>
    <row r="308" spans="1:10" ht="12.75" customHeight="1" x14ac:dyDescent="0.2">
      <c r="A308" s="767" t="s">
        <v>1417</v>
      </c>
      <c r="B308" s="816">
        <f>+C308+D308</f>
        <v>0</v>
      </c>
      <c r="C308" s="827">
        <v>0</v>
      </c>
      <c r="D308" s="869">
        <v>0</v>
      </c>
      <c r="E308" s="697" t="s">
        <v>42</v>
      </c>
      <c r="F308" s="827" t="s">
        <v>42</v>
      </c>
      <c r="G308" s="869" t="s">
        <v>42</v>
      </c>
      <c r="H308" s="816">
        <f>+I308+J308</f>
        <v>10</v>
      </c>
      <c r="I308" s="827">
        <v>6</v>
      </c>
      <c r="J308" s="827">
        <v>4</v>
      </c>
    </row>
    <row r="309" spans="1:10" ht="12.75" customHeight="1" x14ac:dyDescent="0.2">
      <c r="A309" s="751"/>
      <c r="B309" s="823"/>
      <c r="C309" s="734"/>
      <c r="D309" s="824"/>
      <c r="E309" s="715"/>
      <c r="F309" s="734"/>
      <c r="G309" s="824"/>
      <c r="H309" s="823"/>
      <c r="I309" s="734"/>
      <c r="J309" s="734"/>
    </row>
    <row r="310" spans="1:10" ht="34.5" customHeight="1" x14ac:dyDescent="0.2">
      <c r="A310" s="885" t="s">
        <v>1418</v>
      </c>
      <c r="B310" s="697">
        <f>C310+D310</f>
        <v>9</v>
      </c>
      <c r="C310" s="697">
        <f>C311</f>
        <v>6</v>
      </c>
      <c r="D310" s="697">
        <f>D311</f>
        <v>3</v>
      </c>
      <c r="E310" s="697" t="s">
        <v>42</v>
      </c>
      <c r="F310" s="697" t="s">
        <v>42</v>
      </c>
      <c r="G310" s="697" t="s">
        <v>42</v>
      </c>
      <c r="H310" s="697">
        <f>+I310+J310</f>
        <v>0</v>
      </c>
      <c r="I310" s="718">
        <f>I311</f>
        <v>0</v>
      </c>
      <c r="J310" s="718">
        <f>J311</f>
        <v>0</v>
      </c>
    </row>
    <row r="311" spans="1:10" ht="12.75" customHeight="1" x14ac:dyDescent="0.2">
      <c r="A311" s="779" t="s">
        <v>1419</v>
      </c>
      <c r="B311" s="816">
        <f>+C311+D311</f>
        <v>9</v>
      </c>
      <c r="C311" s="827">
        <v>6</v>
      </c>
      <c r="D311" s="869">
        <v>3</v>
      </c>
      <c r="E311" s="697" t="s">
        <v>42</v>
      </c>
      <c r="F311" s="827" t="s">
        <v>42</v>
      </c>
      <c r="G311" s="869" t="s">
        <v>42</v>
      </c>
      <c r="H311" s="816">
        <f>+I311+J311</f>
        <v>0</v>
      </c>
      <c r="I311" s="827">
        <v>0</v>
      </c>
      <c r="J311" s="827">
        <v>0</v>
      </c>
    </row>
    <row r="312" spans="1:10" ht="12.75" customHeight="1" x14ac:dyDescent="0.2">
      <c r="A312" s="780"/>
      <c r="B312" s="823"/>
      <c r="C312" s="734"/>
      <c r="D312" s="824"/>
      <c r="E312" s="715"/>
      <c r="F312" s="734"/>
      <c r="G312" s="824"/>
      <c r="H312" s="823"/>
      <c r="I312" s="734"/>
      <c r="J312" s="734"/>
    </row>
    <row r="313" spans="1:10" ht="27.75" customHeight="1" x14ac:dyDescent="0.2">
      <c r="A313" s="849" t="s">
        <v>1422</v>
      </c>
      <c r="B313" s="697">
        <f>+C313+D313</f>
        <v>3</v>
      </c>
      <c r="C313" s="718">
        <f>C314</f>
        <v>1</v>
      </c>
      <c r="D313" s="718">
        <f>D314</f>
        <v>2</v>
      </c>
      <c r="E313" s="697" t="s">
        <v>42</v>
      </c>
      <c r="F313" s="697" t="s">
        <v>42</v>
      </c>
      <c r="G313" s="697" t="s">
        <v>42</v>
      </c>
      <c r="H313" s="697">
        <f>+I313+J313</f>
        <v>2</v>
      </c>
      <c r="I313" s="718">
        <f>I314</f>
        <v>1</v>
      </c>
      <c r="J313" s="718">
        <f>J314</f>
        <v>1</v>
      </c>
    </row>
    <row r="314" spans="1:10" ht="12.75" customHeight="1" x14ac:dyDescent="0.2">
      <c r="A314" s="779" t="s">
        <v>2289</v>
      </c>
      <c r="B314" s="816">
        <f>+C314+D314</f>
        <v>3</v>
      </c>
      <c r="C314" s="827">
        <v>1</v>
      </c>
      <c r="D314" s="869">
        <v>2</v>
      </c>
      <c r="E314" s="697" t="s">
        <v>42</v>
      </c>
      <c r="F314" s="827" t="s">
        <v>42</v>
      </c>
      <c r="G314" s="869" t="s">
        <v>42</v>
      </c>
      <c r="H314" s="816">
        <f>+I314+J314</f>
        <v>2</v>
      </c>
      <c r="I314" s="827">
        <v>1</v>
      </c>
      <c r="J314" s="827">
        <v>1</v>
      </c>
    </row>
    <row r="315" spans="1:10" ht="12.75" customHeight="1" x14ac:dyDescent="0.2">
      <c r="A315" s="780"/>
      <c r="B315" s="823"/>
      <c r="C315" s="734"/>
      <c r="D315" s="824"/>
      <c r="E315" s="715"/>
      <c r="F315" s="734"/>
      <c r="G315" s="824"/>
      <c r="H315" s="823"/>
      <c r="I315" s="734"/>
      <c r="J315" s="734"/>
    </row>
    <row r="316" spans="1:10" ht="12.75" customHeight="1" x14ac:dyDescent="0.2">
      <c r="A316" s="843" t="s">
        <v>1423</v>
      </c>
      <c r="B316" s="816">
        <f>+C316+D316</f>
        <v>20</v>
      </c>
      <c r="C316" s="817">
        <f>C317</f>
        <v>10</v>
      </c>
      <c r="D316" s="817">
        <f>D317</f>
        <v>10</v>
      </c>
      <c r="E316" s="697" t="s">
        <v>42</v>
      </c>
      <c r="F316" s="697" t="s">
        <v>42</v>
      </c>
      <c r="G316" s="697" t="s">
        <v>42</v>
      </c>
      <c r="H316" s="816">
        <f>+I316+J316</f>
        <v>24</v>
      </c>
      <c r="I316" s="817">
        <f>I317</f>
        <v>7</v>
      </c>
      <c r="J316" s="817">
        <f>J317</f>
        <v>17</v>
      </c>
    </row>
    <row r="317" spans="1:10" ht="12.75" customHeight="1" x14ac:dyDescent="0.2">
      <c r="A317" s="779" t="s">
        <v>1424</v>
      </c>
      <c r="B317" s="816">
        <f>+C317+D317</f>
        <v>20</v>
      </c>
      <c r="C317" s="827">
        <v>10</v>
      </c>
      <c r="D317" s="869">
        <v>10</v>
      </c>
      <c r="E317" s="697" t="s">
        <v>42</v>
      </c>
      <c r="F317" s="827" t="s">
        <v>42</v>
      </c>
      <c r="G317" s="869" t="s">
        <v>42</v>
      </c>
      <c r="H317" s="816">
        <f>+I317+J317</f>
        <v>24</v>
      </c>
      <c r="I317" s="827">
        <v>7</v>
      </c>
      <c r="J317" s="827">
        <v>17</v>
      </c>
    </row>
    <row r="318" spans="1:10" ht="12.75" customHeight="1" x14ac:dyDescent="0.2">
      <c r="A318" s="886"/>
      <c r="B318" s="823"/>
      <c r="C318" s="734"/>
      <c r="D318" s="824"/>
      <c r="E318" s="715"/>
      <c r="F318" s="734"/>
      <c r="G318" s="824"/>
      <c r="H318" s="823"/>
      <c r="I318" s="734"/>
      <c r="J318" s="734"/>
    </row>
    <row r="319" spans="1:10" ht="12.75" customHeight="1" x14ac:dyDescent="0.2">
      <c r="A319" s="885" t="s">
        <v>2290</v>
      </c>
      <c r="B319" s="816">
        <f>+C319+D319</f>
        <v>14</v>
      </c>
      <c r="C319" s="817">
        <f>C320</f>
        <v>2</v>
      </c>
      <c r="D319" s="817">
        <f>D320</f>
        <v>12</v>
      </c>
      <c r="E319" s="697" t="s">
        <v>42</v>
      </c>
      <c r="F319" s="697" t="s">
        <v>42</v>
      </c>
      <c r="G319" s="697" t="s">
        <v>42</v>
      </c>
      <c r="H319" s="816">
        <f>+I319+J319</f>
        <v>1</v>
      </c>
      <c r="I319" s="817">
        <f>I320</f>
        <v>0</v>
      </c>
      <c r="J319" s="817">
        <f>J320</f>
        <v>1</v>
      </c>
    </row>
    <row r="320" spans="1:10" ht="12.75" customHeight="1" x14ac:dyDescent="0.2">
      <c r="A320" s="767" t="s">
        <v>1425</v>
      </c>
      <c r="B320" s="816">
        <f>+C320+D320</f>
        <v>14</v>
      </c>
      <c r="C320" s="827">
        <v>2</v>
      </c>
      <c r="D320" s="869">
        <v>12</v>
      </c>
      <c r="E320" s="697" t="s">
        <v>42</v>
      </c>
      <c r="F320" s="827" t="s">
        <v>42</v>
      </c>
      <c r="G320" s="869" t="s">
        <v>42</v>
      </c>
      <c r="H320" s="816">
        <f>+I320+J320</f>
        <v>1</v>
      </c>
      <c r="I320" s="827">
        <v>0</v>
      </c>
      <c r="J320" s="869">
        <v>1</v>
      </c>
    </row>
    <row r="321" spans="1:10" ht="12.75" customHeight="1" x14ac:dyDescent="0.2">
      <c r="A321" s="872"/>
      <c r="B321" s="823"/>
      <c r="C321" s="734"/>
      <c r="D321" s="824"/>
      <c r="E321" s="715"/>
      <c r="F321" s="734"/>
      <c r="G321" s="824"/>
      <c r="H321" s="823"/>
      <c r="I321" s="734"/>
      <c r="J321" s="824"/>
    </row>
    <row r="322" spans="1:10" ht="12.75" customHeight="1" x14ac:dyDescent="0.2">
      <c r="A322" s="885" t="s">
        <v>1426</v>
      </c>
      <c r="B322" s="816">
        <f>+C322+D322</f>
        <v>0</v>
      </c>
      <c r="C322" s="817">
        <f>C323</f>
        <v>0</v>
      </c>
      <c r="D322" s="817">
        <f>D323</f>
        <v>0</v>
      </c>
      <c r="E322" s="697" t="s">
        <v>42</v>
      </c>
      <c r="F322" s="697" t="s">
        <v>42</v>
      </c>
      <c r="G322" s="697" t="s">
        <v>42</v>
      </c>
      <c r="H322" s="816">
        <f>+I322+J322</f>
        <v>3</v>
      </c>
      <c r="I322" s="817">
        <f>I323</f>
        <v>0</v>
      </c>
      <c r="J322" s="817">
        <f>J323</f>
        <v>3</v>
      </c>
    </row>
    <row r="323" spans="1:10" ht="12.75" customHeight="1" x14ac:dyDescent="0.2">
      <c r="A323" s="767" t="s">
        <v>1427</v>
      </c>
      <c r="B323" s="816">
        <f>+C323+D323</f>
        <v>0</v>
      </c>
      <c r="C323" s="827">
        <v>0</v>
      </c>
      <c r="D323" s="869">
        <v>0</v>
      </c>
      <c r="E323" s="697" t="s">
        <v>42</v>
      </c>
      <c r="F323" s="827" t="s">
        <v>42</v>
      </c>
      <c r="G323" s="869" t="s">
        <v>42</v>
      </c>
      <c r="H323" s="816">
        <f>+I323+J323</f>
        <v>3</v>
      </c>
      <c r="I323" s="827">
        <v>0</v>
      </c>
      <c r="J323" s="869">
        <v>3</v>
      </c>
    </row>
    <row r="324" spans="1:10" ht="12.75" customHeight="1" x14ac:dyDescent="0.2">
      <c r="A324" s="872"/>
      <c r="B324" s="823"/>
      <c r="C324" s="734"/>
      <c r="D324" s="824"/>
      <c r="E324" s="715"/>
      <c r="F324" s="734"/>
      <c r="G324" s="824"/>
      <c r="H324" s="823"/>
      <c r="I324" s="734"/>
      <c r="J324" s="824"/>
    </row>
    <row r="325" spans="1:10" ht="12.75" customHeight="1" x14ac:dyDescent="0.2">
      <c r="A325" s="885" t="s">
        <v>1428</v>
      </c>
      <c r="B325" s="816">
        <f>+C325+D325</f>
        <v>13</v>
      </c>
      <c r="C325" s="817">
        <f>C326</f>
        <v>6</v>
      </c>
      <c r="D325" s="817">
        <f>D326</f>
        <v>7</v>
      </c>
      <c r="E325" s="697" t="s">
        <v>42</v>
      </c>
      <c r="F325" s="697" t="s">
        <v>42</v>
      </c>
      <c r="G325" s="697" t="s">
        <v>42</v>
      </c>
      <c r="H325" s="816">
        <f>+I325+J325</f>
        <v>1</v>
      </c>
      <c r="I325" s="817">
        <f>I326</f>
        <v>0</v>
      </c>
      <c r="J325" s="817">
        <f>J326</f>
        <v>1</v>
      </c>
    </row>
    <row r="326" spans="1:10" ht="12.75" customHeight="1" x14ac:dyDescent="0.2">
      <c r="A326" s="767" t="s">
        <v>2291</v>
      </c>
      <c r="B326" s="816">
        <f>+C326+D326</f>
        <v>13</v>
      </c>
      <c r="C326" s="827">
        <v>6</v>
      </c>
      <c r="D326" s="869">
        <v>7</v>
      </c>
      <c r="E326" s="697" t="s">
        <v>42</v>
      </c>
      <c r="F326" s="827" t="s">
        <v>42</v>
      </c>
      <c r="G326" s="869" t="s">
        <v>42</v>
      </c>
      <c r="H326" s="816">
        <f>+I326+J326</f>
        <v>1</v>
      </c>
      <c r="I326" s="827">
        <v>0</v>
      </c>
      <c r="J326" s="869">
        <v>1</v>
      </c>
    </row>
    <row r="327" spans="1:10" ht="12.75" customHeight="1" x14ac:dyDescent="0.2">
      <c r="A327" s="872"/>
      <c r="B327" s="823"/>
      <c r="C327" s="734"/>
      <c r="D327" s="824"/>
      <c r="E327" s="715"/>
      <c r="F327" s="734"/>
      <c r="G327" s="824"/>
      <c r="H327" s="823"/>
      <c r="I327" s="734"/>
      <c r="J327" s="824"/>
    </row>
    <row r="328" spans="1:10" ht="12.75" customHeight="1" x14ac:dyDescent="0.2">
      <c r="A328" s="885" t="s">
        <v>2292</v>
      </c>
      <c r="B328" s="816">
        <f>+C328+D328</f>
        <v>2</v>
      </c>
      <c r="C328" s="817">
        <f>C329</f>
        <v>1</v>
      </c>
      <c r="D328" s="817">
        <f>D329</f>
        <v>1</v>
      </c>
      <c r="E328" s="697" t="s">
        <v>42</v>
      </c>
      <c r="F328" s="697" t="s">
        <v>42</v>
      </c>
      <c r="G328" s="697" t="s">
        <v>42</v>
      </c>
      <c r="H328" s="816">
        <f>+I328+J328</f>
        <v>0</v>
      </c>
      <c r="I328" s="817">
        <f>I329</f>
        <v>0</v>
      </c>
      <c r="J328" s="817">
        <f>J329</f>
        <v>0</v>
      </c>
    </row>
    <row r="329" spans="1:10" ht="12.75" customHeight="1" x14ac:dyDescent="0.2">
      <c r="A329" s="767" t="s">
        <v>1429</v>
      </c>
      <c r="B329" s="816">
        <f>+C329+D329</f>
        <v>2</v>
      </c>
      <c r="C329" s="827">
        <v>1</v>
      </c>
      <c r="D329" s="869">
        <v>1</v>
      </c>
      <c r="E329" s="697" t="s">
        <v>42</v>
      </c>
      <c r="F329" s="827" t="s">
        <v>42</v>
      </c>
      <c r="G329" s="869" t="s">
        <v>42</v>
      </c>
      <c r="H329" s="816">
        <f>+I329+J329</f>
        <v>0</v>
      </c>
      <c r="I329" s="827">
        <v>0</v>
      </c>
      <c r="J329" s="869">
        <v>0</v>
      </c>
    </row>
    <row r="330" spans="1:10" ht="12.75" customHeight="1" x14ac:dyDescent="0.2">
      <c r="A330" s="872"/>
      <c r="B330" s="823"/>
      <c r="C330" s="734"/>
      <c r="D330" s="824"/>
      <c r="E330" s="715"/>
      <c r="F330" s="734"/>
      <c r="G330" s="824"/>
      <c r="H330" s="823"/>
      <c r="I330" s="734"/>
      <c r="J330" s="824"/>
    </row>
    <row r="331" spans="1:10" ht="12.75" customHeight="1" x14ac:dyDescent="0.2">
      <c r="A331" s="885" t="s">
        <v>1430</v>
      </c>
      <c r="B331" s="816">
        <f>+C331+D331</f>
        <v>1</v>
      </c>
      <c r="C331" s="817">
        <f>C332+C333</f>
        <v>0</v>
      </c>
      <c r="D331" s="817">
        <f>D332+D333</f>
        <v>1</v>
      </c>
      <c r="E331" s="697" t="s">
        <v>42</v>
      </c>
      <c r="F331" s="697" t="s">
        <v>42</v>
      </c>
      <c r="G331" s="697" t="s">
        <v>42</v>
      </c>
      <c r="H331" s="816">
        <f>+I331+J331</f>
        <v>1</v>
      </c>
      <c r="I331" s="817">
        <f>I332+I333</f>
        <v>0</v>
      </c>
      <c r="J331" s="817">
        <f>J332+J333</f>
        <v>1</v>
      </c>
    </row>
    <row r="332" spans="1:10" ht="12.75" customHeight="1" x14ac:dyDescent="0.2">
      <c r="A332" s="767" t="s">
        <v>2293</v>
      </c>
      <c r="B332" s="816">
        <f>+C332+D332</f>
        <v>0</v>
      </c>
      <c r="C332" s="827">
        <v>0</v>
      </c>
      <c r="D332" s="869">
        <v>0</v>
      </c>
      <c r="E332" s="697" t="s">
        <v>42</v>
      </c>
      <c r="F332" s="827" t="s">
        <v>42</v>
      </c>
      <c r="G332" s="869" t="s">
        <v>42</v>
      </c>
      <c r="H332" s="816">
        <f>+I332+J332</f>
        <v>1</v>
      </c>
      <c r="I332" s="827">
        <v>0</v>
      </c>
      <c r="J332" s="869">
        <v>1</v>
      </c>
    </row>
    <row r="333" spans="1:10" ht="12.75" customHeight="1" x14ac:dyDescent="0.2">
      <c r="A333" s="767" t="s">
        <v>1431</v>
      </c>
      <c r="B333" s="816">
        <f>+C333+D333</f>
        <v>1</v>
      </c>
      <c r="C333" s="827">
        <v>0</v>
      </c>
      <c r="D333" s="869">
        <v>1</v>
      </c>
      <c r="E333" s="697" t="s">
        <v>42</v>
      </c>
      <c r="F333" s="827" t="s">
        <v>42</v>
      </c>
      <c r="G333" s="869" t="s">
        <v>42</v>
      </c>
      <c r="H333" s="816">
        <f>+I333+J333</f>
        <v>0</v>
      </c>
      <c r="I333" s="827">
        <v>0</v>
      </c>
      <c r="J333" s="869">
        <v>0</v>
      </c>
    </row>
    <row r="334" spans="1:10" ht="12.75" customHeight="1" x14ac:dyDescent="0.2">
      <c r="A334" s="872"/>
      <c r="B334" s="823"/>
      <c r="C334" s="734"/>
      <c r="D334" s="824"/>
      <c r="E334" s="715"/>
      <c r="F334" s="734"/>
      <c r="G334" s="824"/>
      <c r="H334" s="823"/>
      <c r="I334" s="734"/>
      <c r="J334" s="824"/>
    </row>
    <row r="335" spans="1:10" ht="12.75" customHeight="1" x14ac:dyDescent="0.2">
      <c r="A335" s="885" t="s">
        <v>2294</v>
      </c>
      <c r="B335" s="816">
        <f>+C335+D335</f>
        <v>26</v>
      </c>
      <c r="C335" s="817">
        <f>C336</f>
        <v>8</v>
      </c>
      <c r="D335" s="817">
        <f>D336</f>
        <v>18</v>
      </c>
      <c r="E335" s="697" t="s">
        <v>42</v>
      </c>
      <c r="F335" s="697" t="s">
        <v>42</v>
      </c>
      <c r="G335" s="697" t="s">
        <v>42</v>
      </c>
      <c r="H335" s="816">
        <f>+I335+J335</f>
        <v>7</v>
      </c>
      <c r="I335" s="817">
        <f>I336</f>
        <v>2</v>
      </c>
      <c r="J335" s="817">
        <f>J336</f>
        <v>5</v>
      </c>
    </row>
    <row r="336" spans="1:10" ht="12.75" customHeight="1" x14ac:dyDescent="0.2">
      <c r="A336" s="767" t="s">
        <v>2295</v>
      </c>
      <c r="B336" s="816">
        <f>+C336+D336</f>
        <v>26</v>
      </c>
      <c r="C336" s="827">
        <v>8</v>
      </c>
      <c r="D336" s="869">
        <v>18</v>
      </c>
      <c r="E336" s="697" t="s">
        <v>42</v>
      </c>
      <c r="F336" s="827" t="s">
        <v>42</v>
      </c>
      <c r="G336" s="869" t="s">
        <v>42</v>
      </c>
      <c r="H336" s="816">
        <f>+I336+J336</f>
        <v>7</v>
      </c>
      <c r="I336" s="827">
        <v>2</v>
      </c>
      <c r="J336" s="869">
        <v>5</v>
      </c>
    </row>
    <row r="337" spans="1:10" ht="12.75" customHeight="1" x14ac:dyDescent="0.2">
      <c r="A337" s="872"/>
      <c r="B337" s="823"/>
      <c r="C337" s="734"/>
      <c r="D337" s="824"/>
      <c r="E337" s="715"/>
      <c r="F337" s="734"/>
      <c r="G337" s="824"/>
      <c r="H337" s="823"/>
      <c r="I337" s="734"/>
      <c r="J337" s="824"/>
    </row>
    <row r="338" spans="1:10" ht="12.75" customHeight="1" x14ac:dyDescent="0.2">
      <c r="A338" s="885" t="s">
        <v>2296</v>
      </c>
      <c r="B338" s="816">
        <f>+C338+D338</f>
        <v>0</v>
      </c>
      <c r="C338" s="817">
        <f>C339+C340</f>
        <v>0</v>
      </c>
      <c r="D338" s="817">
        <f>D339+D340</f>
        <v>0</v>
      </c>
      <c r="E338" s="697" t="s">
        <v>42</v>
      </c>
      <c r="F338" s="697" t="s">
        <v>42</v>
      </c>
      <c r="G338" s="697" t="s">
        <v>42</v>
      </c>
      <c r="H338" s="816">
        <f>+I338+J338</f>
        <v>8</v>
      </c>
      <c r="I338" s="817">
        <f>I339+I340</f>
        <v>1</v>
      </c>
      <c r="J338" s="817">
        <f>J339+J340</f>
        <v>7</v>
      </c>
    </row>
    <row r="339" spans="1:10" ht="12.75" customHeight="1" x14ac:dyDescent="0.2">
      <c r="A339" s="767" t="s">
        <v>2297</v>
      </c>
      <c r="B339" s="816">
        <f>+C339+D339</f>
        <v>0</v>
      </c>
      <c r="C339" s="827">
        <v>0</v>
      </c>
      <c r="D339" s="869">
        <v>0</v>
      </c>
      <c r="E339" s="697" t="s">
        <v>42</v>
      </c>
      <c r="F339" s="827" t="s">
        <v>42</v>
      </c>
      <c r="G339" s="869" t="s">
        <v>42</v>
      </c>
      <c r="H339" s="816">
        <f>+I339+J339</f>
        <v>2</v>
      </c>
      <c r="I339" s="827">
        <v>1</v>
      </c>
      <c r="J339" s="869">
        <v>1</v>
      </c>
    </row>
    <row r="340" spans="1:10" ht="12.75" customHeight="1" x14ac:dyDescent="0.2">
      <c r="A340" s="767" t="s">
        <v>1420</v>
      </c>
      <c r="B340" s="816">
        <f>+C340+D340</f>
        <v>0</v>
      </c>
      <c r="C340" s="827">
        <v>0</v>
      </c>
      <c r="D340" s="869">
        <v>0</v>
      </c>
      <c r="E340" s="697" t="s">
        <v>42</v>
      </c>
      <c r="F340" s="827" t="s">
        <v>42</v>
      </c>
      <c r="G340" s="869" t="s">
        <v>42</v>
      </c>
      <c r="H340" s="816">
        <f>+I340+J340</f>
        <v>6</v>
      </c>
      <c r="I340" s="827">
        <v>0</v>
      </c>
      <c r="J340" s="869">
        <v>6</v>
      </c>
    </row>
    <row r="341" spans="1:10" ht="12.75" customHeight="1" x14ac:dyDescent="0.2">
      <c r="A341" s="767"/>
      <c r="B341" s="816"/>
      <c r="C341" s="827"/>
      <c r="D341" s="869"/>
      <c r="E341" s="697"/>
      <c r="F341" s="827"/>
      <c r="G341" s="869"/>
      <c r="H341" s="816"/>
      <c r="I341" s="827"/>
      <c r="J341" s="869"/>
    </row>
    <row r="342" spans="1:10" ht="12.75" customHeight="1" x14ac:dyDescent="0.2">
      <c r="A342" s="885" t="s">
        <v>2298</v>
      </c>
      <c r="B342" s="816">
        <f>C342+D342</f>
        <v>35</v>
      </c>
      <c r="C342" s="817">
        <f>C343+C344</f>
        <v>19</v>
      </c>
      <c r="D342" s="817">
        <f>D343+D344</f>
        <v>16</v>
      </c>
      <c r="E342" s="697" t="s">
        <v>42</v>
      </c>
      <c r="F342" s="697" t="s">
        <v>42</v>
      </c>
      <c r="G342" s="697" t="s">
        <v>42</v>
      </c>
      <c r="H342" s="816">
        <f>I342+J342</f>
        <v>2</v>
      </c>
      <c r="I342" s="817">
        <f>I343+I344</f>
        <v>1</v>
      </c>
      <c r="J342" s="817">
        <f>J343+J344</f>
        <v>1</v>
      </c>
    </row>
    <row r="343" spans="1:10" ht="12.75" customHeight="1" x14ac:dyDescent="0.2">
      <c r="A343" s="767" t="s">
        <v>2299</v>
      </c>
      <c r="B343" s="816">
        <f>C343+D343</f>
        <v>35</v>
      </c>
      <c r="C343" s="827">
        <v>19</v>
      </c>
      <c r="D343" s="869">
        <v>16</v>
      </c>
      <c r="E343" s="697" t="s">
        <v>42</v>
      </c>
      <c r="F343" s="827" t="s">
        <v>42</v>
      </c>
      <c r="G343" s="869" t="s">
        <v>42</v>
      </c>
      <c r="H343" s="816">
        <f>I343+J343</f>
        <v>1</v>
      </c>
      <c r="I343" s="827">
        <v>0</v>
      </c>
      <c r="J343" s="869">
        <v>1</v>
      </c>
    </row>
    <row r="344" spans="1:10" ht="12.75" customHeight="1" x14ac:dyDescent="0.2">
      <c r="A344" s="767" t="s">
        <v>2300</v>
      </c>
      <c r="B344" s="816">
        <f>C344+D344</f>
        <v>0</v>
      </c>
      <c r="C344" s="827">
        <v>0</v>
      </c>
      <c r="D344" s="869">
        <v>0</v>
      </c>
      <c r="E344" s="697" t="s">
        <v>42</v>
      </c>
      <c r="F344" s="827" t="s">
        <v>42</v>
      </c>
      <c r="G344" s="869" t="s">
        <v>42</v>
      </c>
      <c r="H344" s="816">
        <f>I344+J344</f>
        <v>1</v>
      </c>
      <c r="I344" s="827">
        <v>1</v>
      </c>
      <c r="J344" s="869">
        <v>0</v>
      </c>
    </row>
    <row r="345" spans="1:10" ht="12.75" customHeight="1" x14ac:dyDescent="0.2">
      <c r="A345" s="872"/>
      <c r="B345" s="823"/>
      <c r="C345" s="872"/>
      <c r="D345" s="872"/>
      <c r="E345" s="715"/>
      <c r="F345" s="734"/>
      <c r="G345" s="824"/>
      <c r="H345" s="823"/>
      <c r="I345" s="872"/>
      <c r="J345" s="872"/>
    </row>
    <row r="346" spans="1:10" ht="12.75" customHeight="1" x14ac:dyDescent="0.2">
      <c r="A346" s="887" t="s">
        <v>1436</v>
      </c>
    </row>
    <row r="347" spans="1:10" ht="12.75" customHeight="1" x14ac:dyDescent="0.2">
      <c r="A347" s="888" t="s">
        <v>1097</v>
      </c>
    </row>
    <row r="348" spans="1:10" ht="12.75" customHeight="1" x14ac:dyDescent="0.2">
      <c r="A348" s="1528" t="s">
        <v>2301</v>
      </c>
      <c r="B348" s="1528"/>
      <c r="C348" s="1528"/>
      <c r="D348" s="1528"/>
      <c r="E348" s="1528"/>
      <c r="F348" s="1528"/>
      <c r="G348" s="1528"/>
      <c r="H348" s="1528"/>
      <c r="I348" s="1528"/>
      <c r="J348" s="1528"/>
    </row>
    <row r="349" spans="1:10" ht="55.5" customHeight="1" x14ac:dyDescent="0.2">
      <c r="A349" s="1529" t="s">
        <v>2302</v>
      </c>
      <c r="B349" s="1529"/>
      <c r="C349" s="1529"/>
      <c r="D349" s="1529"/>
      <c r="E349" s="1529"/>
      <c r="F349" s="1529"/>
      <c r="G349" s="1529"/>
      <c r="H349" s="1529"/>
      <c r="I349" s="1529"/>
      <c r="J349" s="1529"/>
    </row>
    <row r="350" spans="1:10" ht="27" customHeight="1" x14ac:dyDescent="0.2">
      <c r="A350" s="1530" t="s">
        <v>2303</v>
      </c>
      <c r="B350" s="1530"/>
      <c r="C350" s="1530"/>
      <c r="D350" s="1530"/>
      <c r="E350" s="1530"/>
      <c r="F350" s="1530"/>
      <c r="G350" s="1530"/>
      <c r="H350" s="1530"/>
      <c r="I350" s="1530"/>
      <c r="J350" s="1530"/>
    </row>
    <row r="351" spans="1:10" ht="12.75" customHeight="1" x14ac:dyDescent="0.2">
      <c r="A351" s="1531" t="s">
        <v>2304</v>
      </c>
      <c r="B351" s="1531"/>
      <c r="C351" s="1531"/>
      <c r="D351" s="1531"/>
      <c r="E351" s="1531"/>
      <c r="F351" s="1531"/>
      <c r="G351" s="1531"/>
      <c r="H351" s="1531"/>
      <c r="I351" s="1531"/>
      <c r="J351" s="1531"/>
    </row>
    <row r="352" spans="1:10" ht="12.75" customHeight="1" x14ac:dyDescent="0.2">
      <c r="A352" s="1527"/>
      <c r="B352" s="1527"/>
      <c r="C352" s="1527"/>
      <c r="D352" s="1527"/>
      <c r="E352" s="1527"/>
      <c r="F352" s="1527"/>
      <c r="G352" s="1527"/>
      <c r="H352" s="1527"/>
      <c r="I352" s="1527"/>
      <c r="J352" s="1527"/>
    </row>
    <row r="353" spans="1:10" ht="12.75" customHeight="1" x14ac:dyDescent="0.2">
      <c r="A353" s="1527"/>
      <c r="B353" s="1527"/>
      <c r="C353" s="1527"/>
      <c r="D353" s="1527"/>
      <c r="E353" s="1527"/>
      <c r="F353" s="1527"/>
      <c r="G353" s="1527"/>
      <c r="H353" s="1527"/>
      <c r="I353" s="1527"/>
      <c r="J353" s="1527"/>
    </row>
    <row r="354" spans="1:10" ht="12.75" customHeight="1" x14ac:dyDescent="0.2">
      <c r="A354" s="1527"/>
      <c r="B354" s="1527"/>
      <c r="C354" s="1527"/>
      <c r="D354" s="1527"/>
      <c r="E354" s="1527"/>
      <c r="F354" s="1527"/>
      <c r="G354" s="1527"/>
      <c r="H354" s="1527"/>
      <c r="I354" s="1527"/>
      <c r="J354" s="1527"/>
    </row>
    <row r="355" spans="1:10" ht="12.75" customHeight="1" x14ac:dyDescent="0.2">
      <c r="A355" s="1527"/>
      <c r="B355" s="1527"/>
      <c r="C355" s="1527"/>
      <c r="D355" s="1527"/>
      <c r="E355" s="1527"/>
      <c r="F355" s="1527"/>
      <c r="G355" s="1527"/>
      <c r="H355" s="1527"/>
      <c r="I355" s="1527"/>
      <c r="J355" s="1527"/>
    </row>
    <row r="356" spans="1:10" ht="12.75" customHeight="1" x14ac:dyDescent="0.2">
      <c r="A356" s="1527"/>
      <c r="B356" s="1527"/>
      <c r="C356" s="1527"/>
      <c r="D356" s="1527"/>
      <c r="E356" s="1527"/>
      <c r="F356" s="1527"/>
      <c r="G356" s="1527"/>
      <c r="H356" s="1527"/>
      <c r="I356" s="1527"/>
      <c r="J356" s="1527"/>
    </row>
  </sheetData>
  <mergeCells count="19">
    <mergeCell ref="D1:J2"/>
    <mergeCell ref="A6:D6"/>
    <mergeCell ref="A7:A9"/>
    <mergeCell ref="C7:D7"/>
    <mergeCell ref="E7:E9"/>
    <mergeCell ref="F7:G7"/>
    <mergeCell ref="I7:J7"/>
    <mergeCell ref="C8:D8"/>
    <mergeCell ref="F8:G8"/>
    <mergeCell ref="I8:J8"/>
    <mergeCell ref="A354:J354"/>
    <mergeCell ref="A355:J355"/>
    <mergeCell ref="A356:J356"/>
    <mergeCell ref="A348:J348"/>
    <mergeCell ref="A349:J349"/>
    <mergeCell ref="A350:J350"/>
    <mergeCell ref="A351:J351"/>
    <mergeCell ref="A352:J352"/>
    <mergeCell ref="A353:J353"/>
  </mergeCells>
  <printOptions horizontalCentered="1"/>
  <pageMargins left="0" right="0" top="0.39370078740157483" bottom="0.19685039370078741" header="0.51181102362204722" footer="0.51181102362204722"/>
  <pageSetup paperSize="9" orientation="landscape"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71" transitionEvaluation="1">
    <tabColor theme="1"/>
    <pageSetUpPr autoPageBreaks="0"/>
  </sheetPr>
  <dimension ref="A1:U210"/>
  <sheetViews>
    <sheetView showGridLines="0" showRowColHeaders="0" topLeftCell="A71" zoomScale="90" zoomScaleNormal="90" workbookViewId="0"/>
  </sheetViews>
  <sheetFormatPr baseColWidth="10" defaultColWidth="6.765625" defaultRowHeight="12.75" customHeight="1" x14ac:dyDescent="0.2"/>
  <cols>
    <col min="1" max="1" width="51.84375" style="822" customWidth="1"/>
    <col min="2" max="2" width="5.3046875" style="809" customWidth="1"/>
    <col min="3" max="4" width="4.23046875" style="809" customWidth="1"/>
    <col min="5" max="5" width="4.84375" style="809" customWidth="1"/>
    <col min="6" max="6" width="4.23046875" style="809" customWidth="1"/>
    <col min="7" max="7" width="5.15234375" style="809" customWidth="1"/>
    <col min="8" max="8" width="5" style="809" customWidth="1"/>
    <col min="9" max="10" width="4.23046875" style="809" customWidth="1"/>
    <col min="11" max="16384" width="6.765625" style="811"/>
  </cols>
  <sheetData>
    <row r="1" spans="1:10" ht="23.25" customHeight="1" x14ac:dyDescent="0.2">
      <c r="A1" s="808" t="s">
        <v>1437</v>
      </c>
      <c r="F1" s="1510" t="s">
        <v>937</v>
      </c>
      <c r="G1" s="1510"/>
      <c r="H1" s="1510"/>
      <c r="I1" s="1510"/>
    </row>
    <row r="2" spans="1:10" ht="12.75" customHeight="1" x14ac:dyDescent="0.2">
      <c r="C2" s="1536"/>
      <c r="D2" s="1536"/>
      <c r="E2" s="1536"/>
      <c r="F2" s="1510"/>
      <c r="G2" s="1510"/>
      <c r="H2" s="1510"/>
      <c r="I2" s="1510"/>
    </row>
    <row r="3" spans="1:10" ht="12.75" customHeight="1" x14ac:dyDescent="0.2">
      <c r="A3" s="812" t="s">
        <v>1438</v>
      </c>
      <c r="C3" s="1536"/>
      <c r="D3" s="1536"/>
      <c r="E3" s="1536"/>
    </row>
    <row r="4" spans="1:10" ht="12.75" customHeight="1" x14ac:dyDescent="0.2">
      <c r="A4" s="813"/>
      <c r="C4" s="1536"/>
      <c r="D4" s="1536"/>
      <c r="E4" s="1536"/>
    </row>
    <row r="5" spans="1:10" ht="57.75" customHeight="1" x14ac:dyDescent="0.2">
      <c r="A5" s="1537" t="s">
        <v>2305</v>
      </c>
      <c r="B5" s="1537"/>
      <c r="C5" s="1537"/>
      <c r="D5" s="1537"/>
      <c r="E5" s="1537"/>
      <c r="F5" s="1537"/>
      <c r="G5" s="1537"/>
      <c r="H5" s="1537"/>
      <c r="I5" s="1537"/>
      <c r="J5" s="1537"/>
    </row>
    <row r="6" spans="1:10" ht="38.25" customHeight="1" x14ac:dyDescent="0.2">
      <c r="A6" s="1532" t="s">
        <v>1439</v>
      </c>
      <c r="B6" s="1517" t="s">
        <v>61</v>
      </c>
      <c r="C6" s="1506" t="s">
        <v>715</v>
      </c>
      <c r="D6" s="1506"/>
      <c r="E6" s="1538" t="s">
        <v>61</v>
      </c>
      <c r="F6" s="1506" t="s">
        <v>479</v>
      </c>
      <c r="G6" s="1506"/>
      <c r="H6" s="1538" t="s">
        <v>61</v>
      </c>
      <c r="I6" s="1506" t="s">
        <v>716</v>
      </c>
      <c r="J6" s="1506"/>
    </row>
    <row r="7" spans="1:10" ht="17.25" customHeight="1" x14ac:dyDescent="0.2">
      <c r="A7" s="1533"/>
      <c r="B7" s="1512"/>
      <c r="C7" s="1506" t="s">
        <v>111</v>
      </c>
      <c r="D7" s="1506"/>
      <c r="E7" s="1539"/>
      <c r="F7" s="1506" t="s">
        <v>111</v>
      </c>
      <c r="G7" s="1506"/>
      <c r="H7" s="1539"/>
      <c r="I7" s="1506" t="s">
        <v>111</v>
      </c>
      <c r="J7" s="1506"/>
    </row>
    <row r="8" spans="1:10" ht="17.25" customHeight="1" x14ac:dyDescent="0.2">
      <c r="A8" s="1534"/>
      <c r="B8" s="1512"/>
      <c r="C8" s="692" t="s">
        <v>114</v>
      </c>
      <c r="D8" s="692" t="s">
        <v>115</v>
      </c>
      <c r="E8" s="1539"/>
      <c r="F8" s="692" t="s">
        <v>114</v>
      </c>
      <c r="G8" s="692" t="s">
        <v>115</v>
      </c>
      <c r="H8" s="1539"/>
      <c r="I8" s="692" t="s">
        <v>114</v>
      </c>
      <c r="J8" s="692" t="s">
        <v>115</v>
      </c>
    </row>
    <row r="9" spans="1:10" ht="21" customHeight="1" x14ac:dyDescent="0.25">
      <c r="A9" s="889" t="s">
        <v>61</v>
      </c>
      <c r="B9" s="816">
        <f>C9+D9</f>
        <v>1495</v>
      </c>
      <c r="C9" s="817">
        <f>C11+C82+C123+C160+C184</f>
        <v>616</v>
      </c>
      <c r="D9" s="817">
        <f>D11+D82+D123+D160+D184</f>
        <v>879</v>
      </c>
      <c r="E9" s="816">
        <f>F9+G9</f>
        <v>5388</v>
      </c>
      <c r="F9" s="817">
        <f>F11+F82+F123+F160+F184</f>
        <v>1976</v>
      </c>
      <c r="G9" s="817">
        <f>G11+G82+G123+G160+G184</f>
        <v>3412</v>
      </c>
      <c r="H9" s="816">
        <f>I9+J9</f>
        <v>848</v>
      </c>
      <c r="I9" s="817">
        <f>I11+I82+I123+I160+I184</f>
        <v>324</v>
      </c>
      <c r="J9" s="817">
        <f>J11+J82+J123+J160+J184</f>
        <v>524</v>
      </c>
    </row>
    <row r="10" spans="1:10" ht="12.75" customHeight="1" x14ac:dyDescent="0.2">
      <c r="A10" s="711"/>
      <c r="B10" s="823"/>
      <c r="C10" s="734"/>
      <c r="D10" s="824"/>
      <c r="E10" s="823"/>
      <c r="F10" s="734"/>
      <c r="G10" s="824"/>
      <c r="H10" s="823"/>
      <c r="I10" s="734"/>
      <c r="J10" s="824"/>
    </row>
    <row r="11" spans="1:10" ht="21.75" customHeight="1" x14ac:dyDescent="0.25">
      <c r="A11" s="815" t="s">
        <v>2306</v>
      </c>
      <c r="B11" s="816">
        <f>C11+D11</f>
        <v>486</v>
      </c>
      <c r="C11" s="817">
        <f>C13+C66+C78</f>
        <v>133</v>
      </c>
      <c r="D11" s="817">
        <f>D13+D66+D78</f>
        <v>353</v>
      </c>
      <c r="E11" s="816">
        <f>F11+G11</f>
        <v>1814</v>
      </c>
      <c r="F11" s="817">
        <f>F13+F66+F78</f>
        <v>451</v>
      </c>
      <c r="G11" s="817">
        <f>G13+G66+G78</f>
        <v>1363</v>
      </c>
      <c r="H11" s="816">
        <f>I11+J11</f>
        <v>216</v>
      </c>
      <c r="I11" s="817">
        <f>I13+I66+I78</f>
        <v>44</v>
      </c>
      <c r="J11" s="817">
        <f>J13+J66+J78</f>
        <v>172</v>
      </c>
    </row>
    <row r="12" spans="1:10" ht="12.75" customHeight="1" x14ac:dyDescent="0.2">
      <c r="A12" s="728"/>
      <c r="B12" s="823"/>
      <c r="C12" s="734"/>
      <c r="D12" s="734"/>
      <c r="E12" s="823"/>
      <c r="F12" s="734"/>
      <c r="G12" s="734"/>
      <c r="H12" s="823"/>
      <c r="I12" s="734"/>
      <c r="J12" s="734"/>
    </row>
    <row r="13" spans="1:10" ht="12.75" customHeight="1" x14ac:dyDescent="0.2">
      <c r="A13" s="845" t="s">
        <v>2307</v>
      </c>
      <c r="B13" s="816">
        <f>C13+D13</f>
        <v>374</v>
      </c>
      <c r="C13" s="817">
        <f>SUM(C14:C64)</f>
        <v>79</v>
      </c>
      <c r="D13" s="817">
        <f>SUM(D14:D64)</f>
        <v>295</v>
      </c>
      <c r="E13" s="816">
        <f>F13+G13</f>
        <v>1532</v>
      </c>
      <c r="F13" s="817">
        <f>SUM(F14:F64)</f>
        <v>322</v>
      </c>
      <c r="G13" s="817">
        <f>SUM(G14:G64)</f>
        <v>1210</v>
      </c>
      <c r="H13" s="816">
        <f>I13+J13</f>
        <v>187</v>
      </c>
      <c r="I13" s="817">
        <f>SUM(I14:I64)</f>
        <v>34</v>
      </c>
      <c r="J13" s="817">
        <f>SUM(J14:J64)</f>
        <v>153</v>
      </c>
    </row>
    <row r="14" spans="1:10" ht="12.75" customHeight="1" x14ac:dyDescent="0.2">
      <c r="A14" s="731" t="s">
        <v>2308</v>
      </c>
      <c r="B14" s="816">
        <f t="shared" ref="B14:B80" si="0">C14+D14</f>
        <v>0</v>
      </c>
      <c r="C14" s="827">
        <v>0</v>
      </c>
      <c r="D14" s="827">
        <v>0</v>
      </c>
      <c r="E14" s="816">
        <f t="shared" ref="E14:E80" si="1">F14+G14</f>
        <v>1</v>
      </c>
      <c r="F14" s="827">
        <v>0</v>
      </c>
      <c r="G14" s="827">
        <v>1</v>
      </c>
      <c r="H14" s="816">
        <f>I14+J14</f>
        <v>0</v>
      </c>
      <c r="I14" s="827">
        <v>0</v>
      </c>
      <c r="J14" s="827">
        <v>0</v>
      </c>
    </row>
    <row r="15" spans="1:10" ht="12.75" customHeight="1" x14ac:dyDescent="0.2">
      <c r="A15" s="731" t="s">
        <v>1461</v>
      </c>
      <c r="B15" s="816">
        <f t="shared" si="0"/>
        <v>0</v>
      </c>
      <c r="C15" s="827">
        <v>0</v>
      </c>
      <c r="D15" s="827">
        <v>0</v>
      </c>
      <c r="E15" s="816">
        <f t="shared" si="1"/>
        <v>22</v>
      </c>
      <c r="F15" s="827">
        <v>5</v>
      </c>
      <c r="G15" s="827">
        <v>17</v>
      </c>
      <c r="H15" s="816">
        <f>I15+J15</f>
        <v>2</v>
      </c>
      <c r="I15" s="827">
        <v>2</v>
      </c>
      <c r="J15" s="827">
        <v>0</v>
      </c>
    </row>
    <row r="16" spans="1:10" ht="12.75" customHeight="1" x14ac:dyDescent="0.2">
      <c r="A16" s="731" t="s">
        <v>1490</v>
      </c>
      <c r="B16" s="816">
        <f t="shared" si="0"/>
        <v>0</v>
      </c>
      <c r="C16" s="827">
        <v>0</v>
      </c>
      <c r="D16" s="827">
        <v>0</v>
      </c>
      <c r="E16" s="816">
        <f t="shared" si="1"/>
        <v>38</v>
      </c>
      <c r="F16" s="827">
        <v>14</v>
      </c>
      <c r="G16" s="827">
        <v>24</v>
      </c>
      <c r="H16" s="816">
        <f t="shared" ref="H16:H80" si="2">I16+J16</f>
        <v>4</v>
      </c>
      <c r="I16" s="827">
        <v>1</v>
      </c>
      <c r="J16" s="827">
        <v>3</v>
      </c>
    </row>
    <row r="17" spans="1:10" ht="12.75" customHeight="1" x14ac:dyDescent="0.2">
      <c r="A17" s="731" t="s">
        <v>1468</v>
      </c>
      <c r="B17" s="816">
        <f t="shared" si="0"/>
        <v>27</v>
      </c>
      <c r="C17" s="827">
        <v>7</v>
      </c>
      <c r="D17" s="827">
        <v>20</v>
      </c>
      <c r="E17" s="816">
        <f t="shared" si="1"/>
        <v>62</v>
      </c>
      <c r="F17" s="827">
        <v>14</v>
      </c>
      <c r="G17" s="827">
        <v>48</v>
      </c>
      <c r="H17" s="816">
        <f t="shared" si="2"/>
        <v>0</v>
      </c>
      <c r="I17" s="827">
        <v>0</v>
      </c>
      <c r="J17" s="827">
        <v>0</v>
      </c>
    </row>
    <row r="18" spans="1:10" ht="27" customHeight="1" x14ac:dyDescent="0.2">
      <c r="A18" s="878" t="s">
        <v>1460</v>
      </c>
      <c r="B18" s="816">
        <f t="shared" si="0"/>
        <v>2</v>
      </c>
      <c r="C18" s="827">
        <v>0</v>
      </c>
      <c r="D18" s="827">
        <v>2</v>
      </c>
      <c r="E18" s="816">
        <f t="shared" si="1"/>
        <v>15</v>
      </c>
      <c r="F18" s="827">
        <v>1</v>
      </c>
      <c r="G18" s="827">
        <v>14</v>
      </c>
      <c r="H18" s="816">
        <f t="shared" si="2"/>
        <v>2</v>
      </c>
      <c r="I18" s="827">
        <v>0</v>
      </c>
      <c r="J18" s="827">
        <v>2</v>
      </c>
    </row>
    <row r="19" spans="1:10" ht="12.75" customHeight="1" x14ac:dyDescent="0.2">
      <c r="A19" s="731" t="s">
        <v>1467</v>
      </c>
      <c r="B19" s="816">
        <f t="shared" si="0"/>
        <v>0</v>
      </c>
      <c r="C19" s="827">
        <v>0</v>
      </c>
      <c r="D19" s="827">
        <v>0</v>
      </c>
      <c r="E19" s="816">
        <f t="shared" si="1"/>
        <v>36</v>
      </c>
      <c r="F19" s="827">
        <v>12</v>
      </c>
      <c r="G19" s="827">
        <v>24</v>
      </c>
      <c r="H19" s="816">
        <f t="shared" si="2"/>
        <v>3</v>
      </c>
      <c r="I19" s="827">
        <v>3</v>
      </c>
      <c r="J19" s="827">
        <v>0</v>
      </c>
    </row>
    <row r="20" spans="1:10" ht="12.75" customHeight="1" x14ac:dyDescent="0.2">
      <c r="A20" s="731" t="s">
        <v>1465</v>
      </c>
      <c r="B20" s="816">
        <f t="shared" si="0"/>
        <v>1</v>
      </c>
      <c r="C20" s="827">
        <v>0</v>
      </c>
      <c r="D20" s="827">
        <v>1</v>
      </c>
      <c r="E20" s="816">
        <f t="shared" si="1"/>
        <v>40</v>
      </c>
      <c r="F20" s="827">
        <v>4</v>
      </c>
      <c r="G20" s="827">
        <v>36</v>
      </c>
      <c r="H20" s="816">
        <f t="shared" si="2"/>
        <v>2</v>
      </c>
      <c r="I20" s="827">
        <v>1</v>
      </c>
      <c r="J20" s="827">
        <v>1</v>
      </c>
    </row>
    <row r="21" spans="1:10" ht="12.75" customHeight="1" x14ac:dyDescent="0.2">
      <c r="A21" s="731" t="s">
        <v>1458</v>
      </c>
      <c r="B21" s="816">
        <f t="shared" si="0"/>
        <v>0</v>
      </c>
      <c r="C21" s="827">
        <v>0</v>
      </c>
      <c r="D21" s="827">
        <v>0</v>
      </c>
      <c r="E21" s="816">
        <f t="shared" si="1"/>
        <v>6</v>
      </c>
      <c r="F21" s="827">
        <v>4</v>
      </c>
      <c r="G21" s="827">
        <v>2</v>
      </c>
      <c r="H21" s="816">
        <f t="shared" si="2"/>
        <v>1</v>
      </c>
      <c r="I21" s="827">
        <v>0</v>
      </c>
      <c r="J21" s="827">
        <v>1</v>
      </c>
    </row>
    <row r="22" spans="1:10" ht="12.75" customHeight="1" x14ac:dyDescent="0.2">
      <c r="A22" s="731" t="s">
        <v>1488</v>
      </c>
      <c r="B22" s="816">
        <f t="shared" si="0"/>
        <v>0</v>
      </c>
      <c r="C22" s="827">
        <v>0</v>
      </c>
      <c r="D22" s="827">
        <v>0</v>
      </c>
      <c r="E22" s="816">
        <f t="shared" si="1"/>
        <v>11</v>
      </c>
      <c r="F22" s="827">
        <v>6</v>
      </c>
      <c r="G22" s="827">
        <v>5</v>
      </c>
      <c r="H22" s="816">
        <f t="shared" si="2"/>
        <v>0</v>
      </c>
      <c r="I22" s="827">
        <v>0</v>
      </c>
      <c r="J22" s="827">
        <v>0</v>
      </c>
    </row>
    <row r="23" spans="1:10" ht="12.75" customHeight="1" x14ac:dyDescent="0.2">
      <c r="A23" s="731" t="s">
        <v>1489</v>
      </c>
      <c r="B23" s="816">
        <f t="shared" si="0"/>
        <v>0</v>
      </c>
      <c r="C23" s="827">
        <v>0</v>
      </c>
      <c r="D23" s="827">
        <v>0</v>
      </c>
      <c r="E23" s="816">
        <f t="shared" si="1"/>
        <v>42</v>
      </c>
      <c r="F23" s="827">
        <v>21</v>
      </c>
      <c r="G23" s="827">
        <v>21</v>
      </c>
      <c r="H23" s="816">
        <f t="shared" si="2"/>
        <v>0</v>
      </c>
      <c r="I23" s="827">
        <v>0</v>
      </c>
      <c r="J23" s="827">
        <v>0</v>
      </c>
    </row>
    <row r="24" spans="1:10" ht="12.75" customHeight="1" x14ac:dyDescent="0.2">
      <c r="A24" s="731" t="s">
        <v>1448</v>
      </c>
      <c r="B24" s="816">
        <f t="shared" si="0"/>
        <v>7</v>
      </c>
      <c r="C24" s="827">
        <v>2</v>
      </c>
      <c r="D24" s="827">
        <v>5</v>
      </c>
      <c r="E24" s="816">
        <f t="shared" si="1"/>
        <v>27</v>
      </c>
      <c r="F24" s="827">
        <v>10</v>
      </c>
      <c r="G24" s="827">
        <v>17</v>
      </c>
      <c r="H24" s="816">
        <f t="shared" si="2"/>
        <v>1</v>
      </c>
      <c r="I24" s="827">
        <v>0</v>
      </c>
      <c r="J24" s="827">
        <v>1</v>
      </c>
    </row>
    <row r="25" spans="1:10" ht="12.75" customHeight="1" x14ac:dyDescent="0.2">
      <c r="A25" s="731" t="s">
        <v>1459</v>
      </c>
      <c r="B25" s="816">
        <f t="shared" si="0"/>
        <v>3</v>
      </c>
      <c r="C25" s="827">
        <v>1</v>
      </c>
      <c r="D25" s="827">
        <v>2</v>
      </c>
      <c r="E25" s="816">
        <f t="shared" si="1"/>
        <v>10</v>
      </c>
      <c r="F25" s="827">
        <v>2</v>
      </c>
      <c r="G25" s="827">
        <v>8</v>
      </c>
      <c r="H25" s="816">
        <f t="shared" si="2"/>
        <v>2</v>
      </c>
      <c r="I25" s="827">
        <v>1</v>
      </c>
      <c r="J25" s="827">
        <v>1</v>
      </c>
    </row>
    <row r="26" spans="1:10" ht="12.75" customHeight="1" x14ac:dyDescent="0.2">
      <c r="A26" s="731" t="s">
        <v>1447</v>
      </c>
      <c r="B26" s="816">
        <f t="shared" si="0"/>
        <v>5</v>
      </c>
      <c r="C26" s="827">
        <v>1</v>
      </c>
      <c r="D26" s="827">
        <v>4</v>
      </c>
      <c r="E26" s="816">
        <f t="shared" si="1"/>
        <v>18</v>
      </c>
      <c r="F26" s="827">
        <v>6</v>
      </c>
      <c r="G26" s="827">
        <v>12</v>
      </c>
      <c r="H26" s="816">
        <f t="shared" si="2"/>
        <v>4</v>
      </c>
      <c r="I26" s="827">
        <v>1</v>
      </c>
      <c r="J26" s="827">
        <v>3</v>
      </c>
    </row>
    <row r="27" spans="1:10" ht="12.75" customHeight="1" x14ac:dyDescent="0.2">
      <c r="A27" s="731" t="s">
        <v>1462</v>
      </c>
      <c r="B27" s="816">
        <f t="shared" si="0"/>
        <v>0</v>
      </c>
      <c r="C27" s="827">
        <v>0</v>
      </c>
      <c r="D27" s="827">
        <v>0</v>
      </c>
      <c r="E27" s="816">
        <f t="shared" si="1"/>
        <v>30</v>
      </c>
      <c r="F27" s="827">
        <v>1</v>
      </c>
      <c r="G27" s="827">
        <v>29</v>
      </c>
      <c r="H27" s="816">
        <f t="shared" si="2"/>
        <v>0</v>
      </c>
      <c r="I27" s="827">
        <v>0</v>
      </c>
      <c r="J27" s="827">
        <v>0</v>
      </c>
    </row>
    <row r="28" spans="1:10" ht="12.75" customHeight="1" x14ac:dyDescent="0.2">
      <c r="A28" s="731" t="s">
        <v>1484</v>
      </c>
      <c r="B28" s="816">
        <f t="shared" si="0"/>
        <v>0</v>
      </c>
      <c r="C28" s="827">
        <v>0</v>
      </c>
      <c r="D28" s="827">
        <v>0</v>
      </c>
      <c r="E28" s="816">
        <f t="shared" si="1"/>
        <v>10</v>
      </c>
      <c r="F28" s="827">
        <v>9</v>
      </c>
      <c r="G28" s="827">
        <v>1</v>
      </c>
      <c r="H28" s="816">
        <f t="shared" si="2"/>
        <v>1</v>
      </c>
      <c r="I28" s="827">
        <v>1</v>
      </c>
      <c r="J28" s="827">
        <v>0</v>
      </c>
    </row>
    <row r="29" spans="1:10" ht="12.75" customHeight="1" x14ac:dyDescent="0.2">
      <c r="A29" s="731" t="s">
        <v>1469</v>
      </c>
      <c r="B29" s="816">
        <f t="shared" si="0"/>
        <v>22</v>
      </c>
      <c r="C29" s="827">
        <v>1</v>
      </c>
      <c r="D29" s="827">
        <v>21</v>
      </c>
      <c r="E29" s="816">
        <f t="shared" si="1"/>
        <v>42</v>
      </c>
      <c r="F29" s="827">
        <v>5</v>
      </c>
      <c r="G29" s="827">
        <v>37</v>
      </c>
      <c r="H29" s="816">
        <f t="shared" si="2"/>
        <v>1</v>
      </c>
      <c r="I29" s="827">
        <v>0</v>
      </c>
      <c r="J29" s="827">
        <v>1</v>
      </c>
    </row>
    <row r="30" spans="1:10" ht="12.75" customHeight="1" x14ac:dyDescent="0.2">
      <c r="A30" s="731" t="s">
        <v>1449</v>
      </c>
      <c r="B30" s="816">
        <f t="shared" si="0"/>
        <v>15</v>
      </c>
      <c r="C30" s="827">
        <v>6</v>
      </c>
      <c r="D30" s="827">
        <v>9</v>
      </c>
      <c r="E30" s="816">
        <f t="shared" si="1"/>
        <v>39</v>
      </c>
      <c r="F30" s="827">
        <v>17</v>
      </c>
      <c r="G30" s="827">
        <v>22</v>
      </c>
      <c r="H30" s="816">
        <f t="shared" si="2"/>
        <v>6</v>
      </c>
      <c r="I30" s="827">
        <v>3</v>
      </c>
      <c r="J30" s="827">
        <v>3</v>
      </c>
    </row>
    <row r="31" spans="1:10" ht="12.75" customHeight="1" x14ac:dyDescent="0.2">
      <c r="A31" s="731" t="s">
        <v>2309</v>
      </c>
      <c r="B31" s="816">
        <f t="shared" si="0"/>
        <v>2</v>
      </c>
      <c r="C31" s="827">
        <v>0</v>
      </c>
      <c r="D31" s="827">
        <v>2</v>
      </c>
      <c r="E31" s="816">
        <f t="shared" si="1"/>
        <v>4</v>
      </c>
      <c r="F31" s="827">
        <v>0</v>
      </c>
      <c r="G31" s="827">
        <v>4</v>
      </c>
      <c r="H31" s="816">
        <f t="shared" si="2"/>
        <v>0</v>
      </c>
      <c r="I31" s="827">
        <v>0</v>
      </c>
      <c r="J31" s="827">
        <v>0</v>
      </c>
    </row>
    <row r="32" spans="1:10" ht="12.75" customHeight="1" x14ac:dyDescent="0.2">
      <c r="A32" s="731" t="s">
        <v>2310</v>
      </c>
      <c r="B32" s="816">
        <f t="shared" si="0"/>
        <v>11</v>
      </c>
      <c r="C32" s="827">
        <v>6</v>
      </c>
      <c r="D32" s="827">
        <v>5</v>
      </c>
      <c r="E32" s="816">
        <f t="shared" si="1"/>
        <v>11</v>
      </c>
      <c r="F32" s="827">
        <v>6</v>
      </c>
      <c r="G32" s="827">
        <v>5</v>
      </c>
      <c r="H32" s="816">
        <f t="shared" si="2"/>
        <v>0</v>
      </c>
      <c r="I32" s="827">
        <v>0</v>
      </c>
      <c r="J32" s="827">
        <v>0</v>
      </c>
    </row>
    <row r="33" spans="1:10" ht="12.75" customHeight="1" x14ac:dyDescent="0.2">
      <c r="A33" s="731" t="s">
        <v>1463</v>
      </c>
      <c r="B33" s="816">
        <f t="shared" si="0"/>
        <v>0</v>
      </c>
      <c r="C33" s="827">
        <v>0</v>
      </c>
      <c r="D33" s="827">
        <v>0</v>
      </c>
      <c r="E33" s="816">
        <f t="shared" si="1"/>
        <v>10</v>
      </c>
      <c r="F33" s="827">
        <v>1</v>
      </c>
      <c r="G33" s="827">
        <v>9</v>
      </c>
      <c r="H33" s="816">
        <f t="shared" si="2"/>
        <v>1</v>
      </c>
      <c r="I33" s="827">
        <v>0</v>
      </c>
      <c r="J33" s="827">
        <v>1</v>
      </c>
    </row>
    <row r="34" spans="1:10" ht="12.75" customHeight="1" x14ac:dyDescent="0.2">
      <c r="A34" s="731" t="s">
        <v>1464</v>
      </c>
      <c r="B34" s="816">
        <f t="shared" si="0"/>
        <v>0</v>
      </c>
      <c r="C34" s="827">
        <v>0</v>
      </c>
      <c r="D34" s="827">
        <v>0</v>
      </c>
      <c r="E34" s="816">
        <f t="shared" si="1"/>
        <v>20</v>
      </c>
      <c r="F34" s="827">
        <v>2</v>
      </c>
      <c r="G34" s="827">
        <v>18</v>
      </c>
      <c r="H34" s="816">
        <f t="shared" si="2"/>
        <v>1</v>
      </c>
      <c r="I34" s="827">
        <v>0</v>
      </c>
      <c r="J34" s="827">
        <v>1</v>
      </c>
    </row>
    <row r="35" spans="1:10" ht="12.75" customHeight="1" x14ac:dyDescent="0.2">
      <c r="A35" s="731" t="s">
        <v>1451</v>
      </c>
      <c r="B35" s="816">
        <f t="shared" si="0"/>
        <v>15</v>
      </c>
      <c r="C35" s="827">
        <v>8</v>
      </c>
      <c r="D35" s="827">
        <v>7</v>
      </c>
      <c r="E35" s="816">
        <f t="shared" si="1"/>
        <v>37</v>
      </c>
      <c r="F35" s="827">
        <v>19</v>
      </c>
      <c r="G35" s="827">
        <v>18</v>
      </c>
      <c r="H35" s="816">
        <f t="shared" si="2"/>
        <v>4</v>
      </c>
      <c r="I35" s="827">
        <v>1</v>
      </c>
      <c r="J35" s="827">
        <v>3</v>
      </c>
    </row>
    <row r="36" spans="1:10" ht="12.75" customHeight="1" x14ac:dyDescent="0.2">
      <c r="A36" s="731" t="s">
        <v>1466</v>
      </c>
      <c r="B36" s="816">
        <f t="shared" si="0"/>
        <v>0</v>
      </c>
      <c r="C36" s="827">
        <v>0</v>
      </c>
      <c r="D36" s="827">
        <v>0</v>
      </c>
      <c r="E36" s="816">
        <f t="shared" si="1"/>
        <v>17</v>
      </c>
      <c r="F36" s="827">
        <v>2</v>
      </c>
      <c r="G36" s="827">
        <v>15</v>
      </c>
      <c r="H36" s="816">
        <f t="shared" si="2"/>
        <v>0</v>
      </c>
      <c r="I36" s="827">
        <v>0</v>
      </c>
      <c r="J36" s="827">
        <v>0</v>
      </c>
    </row>
    <row r="37" spans="1:10" ht="12.75" customHeight="1" x14ac:dyDescent="0.2">
      <c r="A37" s="731" t="s">
        <v>1450</v>
      </c>
      <c r="B37" s="816">
        <f t="shared" si="0"/>
        <v>16</v>
      </c>
      <c r="C37" s="827">
        <v>3</v>
      </c>
      <c r="D37" s="827">
        <v>13</v>
      </c>
      <c r="E37" s="816">
        <f t="shared" si="1"/>
        <v>42</v>
      </c>
      <c r="F37" s="827">
        <v>15</v>
      </c>
      <c r="G37" s="827">
        <v>27</v>
      </c>
      <c r="H37" s="816">
        <f t="shared" si="2"/>
        <v>6</v>
      </c>
      <c r="I37" s="827">
        <v>3</v>
      </c>
      <c r="J37" s="827">
        <v>3</v>
      </c>
    </row>
    <row r="38" spans="1:10" ht="12.75" customHeight="1" x14ac:dyDescent="0.2">
      <c r="A38" s="731" t="s">
        <v>1475</v>
      </c>
      <c r="B38" s="816">
        <f t="shared" si="0"/>
        <v>0</v>
      </c>
      <c r="C38" s="827">
        <v>0</v>
      </c>
      <c r="D38" s="827">
        <v>0</v>
      </c>
      <c r="E38" s="816">
        <f t="shared" si="1"/>
        <v>9</v>
      </c>
      <c r="F38" s="827">
        <v>3</v>
      </c>
      <c r="G38" s="827">
        <v>6</v>
      </c>
      <c r="H38" s="816">
        <f t="shared" si="2"/>
        <v>0</v>
      </c>
      <c r="I38" s="827">
        <v>0</v>
      </c>
      <c r="J38" s="827">
        <v>0</v>
      </c>
    </row>
    <row r="39" spans="1:10" ht="12.75" customHeight="1" x14ac:dyDescent="0.2">
      <c r="A39" s="731" t="s">
        <v>1476</v>
      </c>
      <c r="B39" s="816">
        <f t="shared" si="0"/>
        <v>0</v>
      </c>
      <c r="C39" s="827">
        <v>0</v>
      </c>
      <c r="D39" s="827">
        <v>0</v>
      </c>
      <c r="E39" s="816">
        <f t="shared" si="1"/>
        <v>1</v>
      </c>
      <c r="F39" s="827">
        <v>0</v>
      </c>
      <c r="G39" s="827">
        <v>1</v>
      </c>
      <c r="H39" s="816">
        <f t="shared" si="2"/>
        <v>0</v>
      </c>
      <c r="I39" s="827">
        <v>0</v>
      </c>
      <c r="J39" s="827">
        <v>0</v>
      </c>
    </row>
    <row r="40" spans="1:10" ht="12.75" customHeight="1" x14ac:dyDescent="0.2">
      <c r="A40" s="731" t="s">
        <v>1481</v>
      </c>
      <c r="B40" s="816">
        <f t="shared" si="0"/>
        <v>0</v>
      </c>
      <c r="C40" s="827">
        <v>0</v>
      </c>
      <c r="D40" s="827">
        <v>0</v>
      </c>
      <c r="E40" s="816">
        <f t="shared" si="1"/>
        <v>12</v>
      </c>
      <c r="F40" s="827">
        <v>5</v>
      </c>
      <c r="G40" s="827">
        <v>7</v>
      </c>
      <c r="H40" s="816">
        <f t="shared" si="2"/>
        <v>0</v>
      </c>
      <c r="I40" s="827">
        <v>0</v>
      </c>
      <c r="J40" s="827">
        <v>0</v>
      </c>
    </row>
    <row r="41" spans="1:10" ht="12.75" customHeight="1" x14ac:dyDescent="0.2">
      <c r="A41" s="731" t="s">
        <v>1455</v>
      </c>
      <c r="B41" s="816">
        <f t="shared" si="0"/>
        <v>0</v>
      </c>
      <c r="C41" s="827">
        <v>0</v>
      </c>
      <c r="D41" s="827">
        <v>0</v>
      </c>
      <c r="E41" s="816">
        <f t="shared" si="1"/>
        <v>1</v>
      </c>
      <c r="F41" s="827">
        <v>0</v>
      </c>
      <c r="G41" s="827">
        <v>1</v>
      </c>
      <c r="H41" s="816">
        <f t="shared" si="2"/>
        <v>0</v>
      </c>
      <c r="I41" s="827">
        <v>0</v>
      </c>
      <c r="J41" s="827">
        <v>0</v>
      </c>
    </row>
    <row r="42" spans="1:10" ht="12.75" customHeight="1" x14ac:dyDescent="0.2">
      <c r="A42" s="731" t="s">
        <v>1480</v>
      </c>
      <c r="B42" s="816">
        <f t="shared" si="0"/>
        <v>1</v>
      </c>
      <c r="C42" s="827">
        <v>0</v>
      </c>
      <c r="D42" s="827">
        <v>1</v>
      </c>
      <c r="E42" s="816">
        <f t="shared" si="1"/>
        <v>14</v>
      </c>
      <c r="F42" s="827">
        <v>4</v>
      </c>
      <c r="G42" s="827">
        <v>10</v>
      </c>
      <c r="H42" s="816">
        <f t="shared" si="2"/>
        <v>4</v>
      </c>
      <c r="I42" s="827">
        <v>0</v>
      </c>
      <c r="J42" s="827">
        <v>4</v>
      </c>
    </row>
    <row r="43" spans="1:10" ht="12.75" customHeight="1" x14ac:dyDescent="0.2">
      <c r="A43" s="731" t="s">
        <v>1457</v>
      </c>
      <c r="B43" s="816">
        <f t="shared" si="0"/>
        <v>16</v>
      </c>
      <c r="C43" s="827">
        <v>3</v>
      </c>
      <c r="D43" s="827">
        <v>13</v>
      </c>
      <c r="E43" s="816">
        <f t="shared" si="1"/>
        <v>25</v>
      </c>
      <c r="F43" s="827">
        <v>4</v>
      </c>
      <c r="G43" s="827">
        <v>21</v>
      </c>
      <c r="H43" s="816">
        <f t="shared" si="2"/>
        <v>4</v>
      </c>
      <c r="I43" s="827">
        <v>0</v>
      </c>
      <c r="J43" s="827">
        <v>4</v>
      </c>
    </row>
    <row r="44" spans="1:10" ht="12.75" customHeight="1" x14ac:dyDescent="0.2">
      <c r="A44" s="731" t="s">
        <v>1454</v>
      </c>
      <c r="B44" s="816">
        <f t="shared" si="0"/>
        <v>26</v>
      </c>
      <c r="C44" s="827">
        <v>3</v>
      </c>
      <c r="D44" s="827">
        <v>23</v>
      </c>
      <c r="E44" s="816">
        <f t="shared" si="1"/>
        <v>88</v>
      </c>
      <c r="F44" s="827">
        <v>3</v>
      </c>
      <c r="G44" s="827">
        <v>85</v>
      </c>
      <c r="H44" s="816">
        <f t="shared" si="2"/>
        <v>20</v>
      </c>
      <c r="I44" s="827">
        <v>0</v>
      </c>
      <c r="J44" s="827">
        <v>20</v>
      </c>
    </row>
    <row r="45" spans="1:10" ht="12.75" customHeight="1" x14ac:dyDescent="0.2">
      <c r="A45" s="731" t="s">
        <v>1452</v>
      </c>
      <c r="B45" s="816">
        <f t="shared" si="0"/>
        <v>23</v>
      </c>
      <c r="C45" s="827">
        <v>5</v>
      </c>
      <c r="D45" s="827">
        <v>18</v>
      </c>
      <c r="E45" s="816">
        <f t="shared" si="1"/>
        <v>39</v>
      </c>
      <c r="F45" s="827">
        <v>5</v>
      </c>
      <c r="G45" s="827">
        <v>34</v>
      </c>
      <c r="H45" s="816">
        <f t="shared" si="2"/>
        <v>12</v>
      </c>
      <c r="I45" s="827">
        <v>0</v>
      </c>
      <c r="J45" s="827">
        <v>12</v>
      </c>
    </row>
    <row r="46" spans="1:10" ht="12.75" customHeight="1" x14ac:dyDescent="0.2">
      <c r="A46" s="731" t="s">
        <v>1453</v>
      </c>
      <c r="B46" s="816">
        <f t="shared" si="0"/>
        <v>50</v>
      </c>
      <c r="C46" s="827">
        <v>8</v>
      </c>
      <c r="D46" s="827">
        <v>42</v>
      </c>
      <c r="E46" s="816">
        <f t="shared" si="1"/>
        <v>161</v>
      </c>
      <c r="F46" s="827">
        <v>29</v>
      </c>
      <c r="G46" s="827">
        <v>132</v>
      </c>
      <c r="H46" s="816">
        <f t="shared" si="2"/>
        <v>10</v>
      </c>
      <c r="I46" s="827">
        <v>3</v>
      </c>
      <c r="J46" s="827">
        <v>7</v>
      </c>
    </row>
    <row r="47" spans="1:10" ht="12.75" customHeight="1" x14ac:dyDescent="0.2">
      <c r="A47" s="731" t="s">
        <v>2311</v>
      </c>
      <c r="B47" s="816">
        <f t="shared" si="0"/>
        <v>48</v>
      </c>
      <c r="C47" s="827">
        <v>13</v>
      </c>
      <c r="D47" s="827">
        <v>35</v>
      </c>
      <c r="E47" s="816">
        <f t="shared" si="1"/>
        <v>124</v>
      </c>
      <c r="F47" s="827">
        <v>31</v>
      </c>
      <c r="G47" s="827">
        <v>93</v>
      </c>
      <c r="H47" s="816">
        <f t="shared" si="2"/>
        <v>42</v>
      </c>
      <c r="I47" s="827">
        <v>7</v>
      </c>
      <c r="J47" s="827">
        <v>35</v>
      </c>
    </row>
    <row r="48" spans="1:10" ht="12.75" customHeight="1" x14ac:dyDescent="0.2">
      <c r="A48" s="731" t="s">
        <v>1455</v>
      </c>
      <c r="B48" s="816">
        <f t="shared" si="0"/>
        <v>0</v>
      </c>
      <c r="C48" s="827">
        <v>0</v>
      </c>
      <c r="D48" s="827">
        <v>0</v>
      </c>
      <c r="E48" s="816">
        <f t="shared" si="1"/>
        <v>10</v>
      </c>
      <c r="F48" s="827">
        <v>0</v>
      </c>
      <c r="G48" s="827">
        <v>10</v>
      </c>
      <c r="H48" s="816">
        <f t="shared" si="2"/>
        <v>3</v>
      </c>
      <c r="I48" s="827">
        <v>0</v>
      </c>
      <c r="J48" s="827">
        <v>3</v>
      </c>
    </row>
    <row r="49" spans="1:10" ht="12.75" customHeight="1" x14ac:dyDescent="0.2">
      <c r="A49" s="731" t="s">
        <v>1482</v>
      </c>
      <c r="B49" s="816">
        <f t="shared" si="0"/>
        <v>22</v>
      </c>
      <c r="C49" s="827">
        <v>1</v>
      </c>
      <c r="D49" s="827">
        <v>21</v>
      </c>
      <c r="E49" s="816">
        <f t="shared" si="1"/>
        <v>192</v>
      </c>
      <c r="F49" s="827">
        <v>20</v>
      </c>
      <c r="G49" s="827">
        <v>172</v>
      </c>
      <c r="H49" s="816">
        <f t="shared" si="2"/>
        <v>0</v>
      </c>
      <c r="I49" s="827">
        <v>0</v>
      </c>
      <c r="J49" s="827">
        <v>0</v>
      </c>
    </row>
    <row r="50" spans="1:10" ht="12.75" customHeight="1" x14ac:dyDescent="0.2">
      <c r="A50" s="731" t="s">
        <v>1487</v>
      </c>
      <c r="B50" s="816">
        <f t="shared" si="0"/>
        <v>0</v>
      </c>
      <c r="C50" s="827">
        <v>0</v>
      </c>
      <c r="D50" s="827">
        <v>0</v>
      </c>
      <c r="E50" s="816">
        <f t="shared" si="1"/>
        <v>1</v>
      </c>
      <c r="F50" s="827">
        <v>1</v>
      </c>
      <c r="G50" s="827">
        <v>0</v>
      </c>
      <c r="H50" s="816">
        <f t="shared" si="2"/>
        <v>0</v>
      </c>
      <c r="I50" s="827">
        <v>0</v>
      </c>
      <c r="J50" s="827">
        <v>0</v>
      </c>
    </row>
    <row r="51" spans="1:10" ht="12.75" customHeight="1" x14ac:dyDescent="0.2">
      <c r="A51" s="731" t="s">
        <v>1478</v>
      </c>
      <c r="B51" s="816">
        <f t="shared" si="0"/>
        <v>0</v>
      </c>
      <c r="C51" s="827">
        <v>0</v>
      </c>
      <c r="D51" s="827">
        <v>0</v>
      </c>
      <c r="E51" s="816">
        <f t="shared" si="1"/>
        <v>6</v>
      </c>
      <c r="F51" s="827">
        <v>1</v>
      </c>
      <c r="G51" s="827">
        <v>5</v>
      </c>
      <c r="H51" s="816">
        <f t="shared" si="2"/>
        <v>0</v>
      </c>
      <c r="I51" s="827">
        <v>0</v>
      </c>
      <c r="J51" s="827">
        <v>0</v>
      </c>
    </row>
    <row r="52" spans="1:10" ht="12.75" customHeight="1" x14ac:dyDescent="0.2">
      <c r="A52" s="731" t="s">
        <v>1470</v>
      </c>
      <c r="B52" s="816">
        <f t="shared" si="0"/>
        <v>36</v>
      </c>
      <c r="C52" s="827">
        <v>6</v>
      </c>
      <c r="D52" s="827">
        <v>30</v>
      </c>
      <c r="E52" s="816">
        <f t="shared" si="1"/>
        <v>156</v>
      </c>
      <c r="F52" s="827">
        <v>20</v>
      </c>
      <c r="G52" s="827">
        <v>136</v>
      </c>
      <c r="H52" s="816">
        <f t="shared" si="2"/>
        <v>31</v>
      </c>
      <c r="I52" s="827">
        <v>5</v>
      </c>
      <c r="J52" s="827">
        <v>26</v>
      </c>
    </row>
    <row r="53" spans="1:10" ht="12.75" customHeight="1" x14ac:dyDescent="0.2">
      <c r="A53" s="731" t="s">
        <v>1456</v>
      </c>
      <c r="B53" s="816">
        <f t="shared" si="0"/>
        <v>0</v>
      </c>
      <c r="C53" s="827">
        <v>0</v>
      </c>
      <c r="D53" s="827">
        <v>0</v>
      </c>
      <c r="E53" s="816">
        <f t="shared" si="1"/>
        <v>9</v>
      </c>
      <c r="F53" s="827">
        <v>1</v>
      </c>
      <c r="G53" s="827">
        <v>8</v>
      </c>
      <c r="H53" s="816">
        <f t="shared" si="2"/>
        <v>0</v>
      </c>
      <c r="I53" s="827">
        <v>0</v>
      </c>
      <c r="J53" s="827">
        <v>0</v>
      </c>
    </row>
    <row r="54" spans="1:10" ht="12.75" customHeight="1" x14ac:dyDescent="0.2">
      <c r="A54" s="731" t="s">
        <v>1479</v>
      </c>
      <c r="B54" s="816">
        <f t="shared" si="0"/>
        <v>0</v>
      </c>
      <c r="C54" s="827">
        <v>0</v>
      </c>
      <c r="D54" s="827">
        <v>0</v>
      </c>
      <c r="E54" s="816">
        <f t="shared" si="1"/>
        <v>8</v>
      </c>
      <c r="F54" s="827">
        <v>0</v>
      </c>
      <c r="G54" s="827">
        <v>8</v>
      </c>
      <c r="H54" s="816">
        <f t="shared" si="2"/>
        <v>5</v>
      </c>
      <c r="I54" s="827">
        <v>0</v>
      </c>
      <c r="J54" s="827">
        <v>5</v>
      </c>
    </row>
    <row r="55" spans="1:10" ht="12.75" customHeight="1" x14ac:dyDescent="0.2">
      <c r="A55" s="731" t="s">
        <v>1472</v>
      </c>
      <c r="B55" s="816">
        <f t="shared" si="0"/>
        <v>1</v>
      </c>
      <c r="C55" s="827">
        <v>0</v>
      </c>
      <c r="D55" s="827">
        <v>1</v>
      </c>
      <c r="E55" s="816">
        <f t="shared" si="1"/>
        <v>27</v>
      </c>
      <c r="F55" s="827">
        <v>4</v>
      </c>
      <c r="G55" s="827">
        <v>23</v>
      </c>
      <c r="H55" s="816">
        <f t="shared" si="2"/>
        <v>8</v>
      </c>
      <c r="I55" s="827">
        <v>0</v>
      </c>
      <c r="J55" s="827">
        <v>8</v>
      </c>
    </row>
    <row r="56" spans="1:10" ht="12.75" customHeight="1" x14ac:dyDescent="0.2">
      <c r="A56" s="731" t="s">
        <v>1483</v>
      </c>
      <c r="B56" s="816">
        <f t="shared" si="0"/>
        <v>0</v>
      </c>
      <c r="C56" s="827">
        <v>0</v>
      </c>
      <c r="D56" s="827">
        <v>0</v>
      </c>
      <c r="E56" s="816">
        <f t="shared" si="1"/>
        <v>6</v>
      </c>
      <c r="F56" s="827">
        <v>1</v>
      </c>
      <c r="G56" s="827">
        <v>5</v>
      </c>
      <c r="H56" s="816">
        <f t="shared" si="2"/>
        <v>0</v>
      </c>
      <c r="I56" s="827">
        <v>0</v>
      </c>
      <c r="J56" s="827">
        <v>0</v>
      </c>
    </row>
    <row r="57" spans="1:10" ht="12.75" customHeight="1" x14ac:dyDescent="0.2">
      <c r="A57" s="731" t="s">
        <v>2312</v>
      </c>
      <c r="B57" s="816">
        <f t="shared" si="0"/>
        <v>0</v>
      </c>
      <c r="C57" s="827">
        <v>0</v>
      </c>
      <c r="D57" s="827">
        <v>0</v>
      </c>
      <c r="E57" s="816">
        <f t="shared" si="1"/>
        <v>3</v>
      </c>
      <c r="F57" s="827">
        <v>2</v>
      </c>
      <c r="G57" s="827">
        <v>1</v>
      </c>
      <c r="H57" s="816">
        <f t="shared" si="2"/>
        <v>0</v>
      </c>
      <c r="I57" s="827">
        <v>0</v>
      </c>
      <c r="J57" s="827">
        <v>0</v>
      </c>
    </row>
    <row r="58" spans="1:10" ht="12.75" customHeight="1" x14ac:dyDescent="0.2">
      <c r="A58" s="731" t="s">
        <v>1473</v>
      </c>
      <c r="B58" s="816">
        <f t="shared" si="0"/>
        <v>25</v>
      </c>
      <c r="C58" s="827">
        <v>5</v>
      </c>
      <c r="D58" s="827">
        <v>20</v>
      </c>
      <c r="E58" s="816">
        <f t="shared" si="1"/>
        <v>47</v>
      </c>
      <c r="F58" s="827">
        <v>10</v>
      </c>
      <c r="G58" s="827">
        <v>37</v>
      </c>
      <c r="H58" s="816">
        <f t="shared" si="2"/>
        <v>0</v>
      </c>
      <c r="I58" s="827">
        <v>0</v>
      </c>
      <c r="J58" s="827">
        <v>0</v>
      </c>
    </row>
    <row r="59" spans="1:10" ht="12.75" customHeight="1" x14ac:dyDescent="0.2">
      <c r="A59" s="731" t="s">
        <v>1477</v>
      </c>
      <c r="B59" s="816">
        <f t="shared" si="0"/>
        <v>0</v>
      </c>
      <c r="C59" s="827">
        <v>0</v>
      </c>
      <c r="D59" s="827">
        <v>0</v>
      </c>
      <c r="E59" s="816">
        <f t="shared" si="1"/>
        <v>0</v>
      </c>
      <c r="F59" s="827">
        <v>0</v>
      </c>
      <c r="G59" s="827">
        <v>0</v>
      </c>
      <c r="H59" s="816">
        <f t="shared" si="2"/>
        <v>1</v>
      </c>
      <c r="I59" s="827">
        <v>1</v>
      </c>
      <c r="J59" s="827">
        <v>0</v>
      </c>
    </row>
    <row r="60" spans="1:10" ht="12.75" customHeight="1" x14ac:dyDescent="0.2">
      <c r="A60" s="731" t="s">
        <v>1471</v>
      </c>
      <c r="B60" s="816">
        <f t="shared" si="0"/>
        <v>0</v>
      </c>
      <c r="C60" s="827">
        <v>0</v>
      </c>
      <c r="D60" s="827">
        <v>0</v>
      </c>
      <c r="E60" s="816">
        <f t="shared" si="1"/>
        <v>0</v>
      </c>
      <c r="F60" s="827">
        <v>0</v>
      </c>
      <c r="G60" s="827">
        <v>0</v>
      </c>
      <c r="H60" s="816">
        <f t="shared" si="2"/>
        <v>4</v>
      </c>
      <c r="I60" s="827">
        <v>0</v>
      </c>
      <c r="J60" s="827">
        <v>4</v>
      </c>
    </row>
    <row r="61" spans="1:10" ht="12.75" customHeight="1" x14ac:dyDescent="0.2">
      <c r="A61" s="731" t="s">
        <v>1476</v>
      </c>
      <c r="B61" s="816">
        <f t="shared" si="0"/>
        <v>0</v>
      </c>
      <c r="C61" s="827">
        <v>0</v>
      </c>
      <c r="D61" s="827">
        <v>0</v>
      </c>
      <c r="E61" s="816">
        <f t="shared" si="1"/>
        <v>0</v>
      </c>
      <c r="F61" s="827">
        <v>0</v>
      </c>
      <c r="G61" s="827">
        <v>0</v>
      </c>
      <c r="H61" s="816">
        <f t="shared" si="2"/>
        <v>1</v>
      </c>
      <c r="I61" s="827">
        <v>0</v>
      </c>
      <c r="J61" s="827">
        <v>1</v>
      </c>
    </row>
    <row r="62" spans="1:10" ht="12.75" customHeight="1" x14ac:dyDescent="0.2">
      <c r="A62" s="731" t="s">
        <v>2313</v>
      </c>
      <c r="B62" s="816">
        <f t="shared" si="0"/>
        <v>0</v>
      </c>
      <c r="C62" s="827">
        <v>0</v>
      </c>
      <c r="D62" s="827">
        <v>0</v>
      </c>
      <c r="E62" s="816">
        <f t="shared" si="1"/>
        <v>0</v>
      </c>
      <c r="F62" s="827">
        <v>0</v>
      </c>
      <c r="G62" s="827">
        <v>0</v>
      </c>
      <c r="H62" s="816">
        <f t="shared" si="2"/>
        <v>1</v>
      </c>
      <c r="I62" s="827">
        <v>1</v>
      </c>
      <c r="J62" s="827">
        <v>0</v>
      </c>
    </row>
    <row r="63" spans="1:10" ht="12.75" customHeight="1" x14ac:dyDescent="0.2">
      <c r="A63" s="731" t="s">
        <v>3151</v>
      </c>
      <c r="B63" s="816">
        <f t="shared" si="0"/>
        <v>0</v>
      </c>
      <c r="C63" s="827">
        <v>0</v>
      </c>
      <c r="D63" s="827">
        <v>0</v>
      </c>
      <c r="E63" s="816">
        <f t="shared" si="1"/>
        <v>1</v>
      </c>
      <c r="F63" s="827">
        <v>1</v>
      </c>
      <c r="G63" s="827">
        <v>0</v>
      </c>
      <c r="H63" s="816">
        <f t="shared" si="2"/>
        <v>0</v>
      </c>
      <c r="I63" s="827">
        <v>0</v>
      </c>
      <c r="J63" s="827">
        <v>0</v>
      </c>
    </row>
    <row r="64" spans="1:10" ht="12.75" customHeight="1" x14ac:dyDescent="0.2">
      <c r="A64" s="731" t="s">
        <v>3152</v>
      </c>
      <c r="B64" s="816">
        <f t="shared" si="0"/>
        <v>0</v>
      </c>
      <c r="C64" s="827">
        <v>0</v>
      </c>
      <c r="D64" s="827">
        <v>0</v>
      </c>
      <c r="E64" s="816">
        <f t="shared" si="1"/>
        <v>2</v>
      </c>
      <c r="F64" s="827">
        <v>1</v>
      </c>
      <c r="G64" s="827">
        <v>1</v>
      </c>
      <c r="H64" s="816">
        <f t="shared" si="2"/>
        <v>0</v>
      </c>
      <c r="I64" s="827">
        <v>0</v>
      </c>
      <c r="J64" s="827">
        <v>0</v>
      </c>
    </row>
    <row r="65" spans="1:10" ht="12.75" customHeight="1" x14ac:dyDescent="0.2">
      <c r="A65" s="759"/>
      <c r="B65" s="823"/>
      <c r="C65" s="734"/>
      <c r="D65" s="734"/>
      <c r="E65" s="816"/>
      <c r="F65" s="734"/>
      <c r="G65" s="734"/>
      <c r="H65" s="816"/>
      <c r="I65" s="734"/>
      <c r="J65" s="734"/>
    </row>
    <row r="66" spans="1:10" ht="12.75" customHeight="1" x14ac:dyDescent="0.2">
      <c r="A66" s="845" t="s">
        <v>2314</v>
      </c>
      <c r="B66" s="816">
        <f t="shared" si="0"/>
        <v>101</v>
      </c>
      <c r="C66" s="817">
        <f>SUM(C67:C76)</f>
        <v>51</v>
      </c>
      <c r="D66" s="817">
        <f>SUM(D67:D76)</f>
        <v>50</v>
      </c>
      <c r="E66" s="816">
        <f t="shared" si="1"/>
        <v>259</v>
      </c>
      <c r="F66" s="817">
        <f>SUM(F67:F76)</f>
        <v>123</v>
      </c>
      <c r="G66" s="817">
        <f>SUM(G67:G76)</f>
        <v>136</v>
      </c>
      <c r="H66" s="816">
        <f t="shared" si="2"/>
        <v>29</v>
      </c>
      <c r="I66" s="817">
        <f>SUM(I67:I76)</f>
        <v>10</v>
      </c>
      <c r="J66" s="817">
        <f>SUM(J67:J76)</f>
        <v>19</v>
      </c>
    </row>
    <row r="67" spans="1:10" ht="12.75" customHeight="1" x14ac:dyDescent="0.2">
      <c r="A67" s="890" t="s">
        <v>1440</v>
      </c>
      <c r="B67" s="816">
        <f t="shared" si="0"/>
        <v>63</v>
      </c>
      <c r="C67" s="883">
        <v>38</v>
      </c>
      <c r="D67" s="883">
        <v>25</v>
      </c>
      <c r="E67" s="816">
        <f t="shared" si="1"/>
        <v>158</v>
      </c>
      <c r="F67" s="883">
        <v>74</v>
      </c>
      <c r="G67" s="883">
        <v>84</v>
      </c>
      <c r="H67" s="816">
        <f t="shared" si="2"/>
        <v>7</v>
      </c>
      <c r="I67" s="883">
        <v>3</v>
      </c>
      <c r="J67" s="883">
        <v>4</v>
      </c>
    </row>
    <row r="68" spans="1:10" ht="12.75" customHeight="1" x14ac:dyDescent="0.2">
      <c r="A68" s="891" t="s">
        <v>1441</v>
      </c>
      <c r="B68" s="816">
        <f t="shared" si="0"/>
        <v>12</v>
      </c>
      <c r="C68" s="883">
        <v>5</v>
      </c>
      <c r="D68" s="883">
        <v>7</v>
      </c>
      <c r="E68" s="816">
        <f t="shared" si="1"/>
        <v>16</v>
      </c>
      <c r="F68" s="883">
        <v>9</v>
      </c>
      <c r="G68" s="883">
        <v>7</v>
      </c>
      <c r="H68" s="816">
        <f t="shared" si="2"/>
        <v>0</v>
      </c>
      <c r="I68" s="883">
        <v>0</v>
      </c>
      <c r="J68" s="883">
        <v>0</v>
      </c>
    </row>
    <row r="69" spans="1:10" ht="12.75" customHeight="1" x14ac:dyDescent="0.2">
      <c r="A69" s="891" t="s">
        <v>1442</v>
      </c>
      <c r="B69" s="816">
        <f t="shared" si="0"/>
        <v>10</v>
      </c>
      <c r="C69" s="883">
        <v>2</v>
      </c>
      <c r="D69" s="883">
        <v>8</v>
      </c>
      <c r="E69" s="816">
        <f t="shared" si="1"/>
        <v>32</v>
      </c>
      <c r="F69" s="883">
        <v>13</v>
      </c>
      <c r="G69" s="883">
        <v>19</v>
      </c>
      <c r="H69" s="816">
        <f t="shared" si="2"/>
        <v>7</v>
      </c>
      <c r="I69" s="883">
        <v>2</v>
      </c>
      <c r="J69" s="883">
        <v>5</v>
      </c>
    </row>
    <row r="70" spans="1:10" ht="12.75" customHeight="1" x14ac:dyDescent="0.2">
      <c r="A70" s="891" t="s">
        <v>1486</v>
      </c>
      <c r="B70" s="816">
        <f t="shared" si="0"/>
        <v>0</v>
      </c>
      <c r="C70" s="883">
        <v>0</v>
      </c>
      <c r="D70" s="883">
        <v>0</v>
      </c>
      <c r="E70" s="816">
        <f t="shared" si="1"/>
        <v>5</v>
      </c>
      <c r="F70" s="883">
        <v>4</v>
      </c>
      <c r="G70" s="883">
        <v>1</v>
      </c>
      <c r="H70" s="816">
        <f t="shared" si="2"/>
        <v>1</v>
      </c>
      <c r="I70" s="883">
        <v>1</v>
      </c>
      <c r="J70" s="883">
        <v>0</v>
      </c>
    </row>
    <row r="71" spans="1:10" ht="12.75" customHeight="1" x14ac:dyDescent="0.2">
      <c r="A71" s="891" t="s">
        <v>1485</v>
      </c>
      <c r="B71" s="816">
        <f t="shared" si="0"/>
        <v>2</v>
      </c>
      <c r="C71" s="883">
        <v>1</v>
      </c>
      <c r="D71" s="883">
        <v>1</v>
      </c>
      <c r="E71" s="816">
        <f t="shared" si="1"/>
        <v>11</v>
      </c>
      <c r="F71" s="883">
        <v>8</v>
      </c>
      <c r="G71" s="883">
        <v>3</v>
      </c>
      <c r="H71" s="816">
        <f t="shared" si="2"/>
        <v>1</v>
      </c>
      <c r="I71" s="883">
        <v>1</v>
      </c>
      <c r="J71" s="883">
        <v>0</v>
      </c>
    </row>
    <row r="72" spans="1:10" s="819" customFormat="1" ht="12.75" customHeight="1" x14ac:dyDescent="0.2">
      <c r="A72" s="891" t="s">
        <v>1446</v>
      </c>
      <c r="B72" s="816">
        <f t="shared" si="0"/>
        <v>0</v>
      </c>
      <c r="C72" s="883">
        <v>0</v>
      </c>
      <c r="D72" s="883">
        <v>0</v>
      </c>
      <c r="E72" s="816">
        <f t="shared" si="1"/>
        <v>6</v>
      </c>
      <c r="F72" s="883">
        <v>2</v>
      </c>
      <c r="G72" s="883">
        <v>4</v>
      </c>
      <c r="H72" s="816">
        <f t="shared" si="2"/>
        <v>3</v>
      </c>
      <c r="I72" s="883">
        <v>2</v>
      </c>
      <c r="J72" s="883">
        <v>1</v>
      </c>
    </row>
    <row r="73" spans="1:10" s="819" customFormat="1" ht="12.75" customHeight="1" x14ac:dyDescent="0.2">
      <c r="A73" s="891" t="s">
        <v>1443</v>
      </c>
      <c r="B73" s="816">
        <f t="shared" si="0"/>
        <v>3</v>
      </c>
      <c r="C73" s="883">
        <v>2</v>
      </c>
      <c r="D73" s="883">
        <v>1</v>
      </c>
      <c r="E73" s="816">
        <f t="shared" si="1"/>
        <v>7</v>
      </c>
      <c r="F73" s="883">
        <v>4</v>
      </c>
      <c r="G73" s="883">
        <v>3</v>
      </c>
      <c r="H73" s="816">
        <f t="shared" si="2"/>
        <v>1</v>
      </c>
      <c r="I73" s="883">
        <v>1</v>
      </c>
      <c r="J73" s="883">
        <v>0</v>
      </c>
    </row>
    <row r="74" spans="1:10" s="819" customFormat="1" ht="12.75" customHeight="1" x14ac:dyDescent="0.2">
      <c r="A74" s="891" t="s">
        <v>1444</v>
      </c>
      <c r="B74" s="816">
        <f t="shared" si="0"/>
        <v>2</v>
      </c>
      <c r="C74" s="883">
        <v>0</v>
      </c>
      <c r="D74" s="883">
        <v>2</v>
      </c>
      <c r="E74" s="816">
        <f t="shared" si="1"/>
        <v>6</v>
      </c>
      <c r="F74" s="883">
        <v>3</v>
      </c>
      <c r="G74" s="883">
        <v>3</v>
      </c>
      <c r="H74" s="816">
        <f t="shared" si="2"/>
        <v>7</v>
      </c>
      <c r="I74" s="883">
        <v>0</v>
      </c>
      <c r="J74" s="883">
        <v>7</v>
      </c>
    </row>
    <row r="75" spans="1:10" ht="12.75" customHeight="1" x14ac:dyDescent="0.2">
      <c r="A75" s="891" t="s">
        <v>1445</v>
      </c>
      <c r="B75" s="816">
        <f t="shared" si="0"/>
        <v>9</v>
      </c>
      <c r="C75" s="883">
        <v>3</v>
      </c>
      <c r="D75" s="883">
        <v>6</v>
      </c>
      <c r="E75" s="816">
        <f t="shared" si="1"/>
        <v>17</v>
      </c>
      <c r="F75" s="883">
        <v>6</v>
      </c>
      <c r="G75" s="883">
        <v>11</v>
      </c>
      <c r="H75" s="816">
        <f t="shared" si="2"/>
        <v>2</v>
      </c>
      <c r="I75" s="883">
        <v>0</v>
      </c>
      <c r="J75" s="883">
        <v>2</v>
      </c>
    </row>
    <row r="76" spans="1:10" ht="12.75" customHeight="1" x14ac:dyDescent="0.2">
      <c r="A76" s="891" t="s">
        <v>3153</v>
      </c>
      <c r="B76" s="816">
        <f t="shared" si="0"/>
        <v>0</v>
      </c>
      <c r="C76" s="883">
        <v>0</v>
      </c>
      <c r="D76" s="883">
        <v>0</v>
      </c>
      <c r="E76" s="816">
        <f t="shared" si="1"/>
        <v>1</v>
      </c>
      <c r="F76" s="883">
        <v>0</v>
      </c>
      <c r="G76" s="883">
        <v>1</v>
      </c>
      <c r="H76" s="816">
        <f t="shared" si="2"/>
        <v>0</v>
      </c>
      <c r="I76" s="883">
        <v>0</v>
      </c>
      <c r="J76" s="883">
        <v>0</v>
      </c>
    </row>
    <row r="77" spans="1:10" ht="12.75" customHeight="1" x14ac:dyDescent="0.2">
      <c r="A77" s="759"/>
      <c r="B77" s="823"/>
      <c r="C77" s="734"/>
      <c r="D77" s="734"/>
      <c r="E77" s="823"/>
      <c r="F77" s="734"/>
      <c r="G77" s="734"/>
      <c r="H77" s="823"/>
      <c r="I77" s="734"/>
      <c r="J77" s="734"/>
    </row>
    <row r="78" spans="1:10" ht="12.75" customHeight="1" x14ac:dyDescent="0.2">
      <c r="A78" s="845" t="s">
        <v>2315</v>
      </c>
      <c r="B78" s="816">
        <f t="shared" si="0"/>
        <v>11</v>
      </c>
      <c r="C78" s="817">
        <f>SUM(C79:C80)</f>
        <v>3</v>
      </c>
      <c r="D78" s="817">
        <f>SUM(D79:D80)</f>
        <v>8</v>
      </c>
      <c r="E78" s="816">
        <f t="shared" si="1"/>
        <v>23</v>
      </c>
      <c r="F78" s="817">
        <f>SUM(F79:F80)</f>
        <v>6</v>
      </c>
      <c r="G78" s="817">
        <f>SUM(G79:G80)</f>
        <v>17</v>
      </c>
      <c r="H78" s="816">
        <f t="shared" si="2"/>
        <v>0</v>
      </c>
      <c r="I78" s="817">
        <f>SUM(I79:I80)</f>
        <v>0</v>
      </c>
      <c r="J78" s="817">
        <f>SUM(J79:J80)</f>
        <v>0</v>
      </c>
    </row>
    <row r="79" spans="1:10" ht="12.75" customHeight="1" x14ac:dyDescent="0.2">
      <c r="A79" s="731" t="s">
        <v>2316</v>
      </c>
      <c r="B79" s="816">
        <f t="shared" si="0"/>
        <v>1</v>
      </c>
      <c r="C79" s="827">
        <v>1</v>
      </c>
      <c r="D79" s="827">
        <v>0</v>
      </c>
      <c r="E79" s="816">
        <f t="shared" si="1"/>
        <v>1</v>
      </c>
      <c r="F79" s="827">
        <v>1</v>
      </c>
      <c r="G79" s="827">
        <v>0</v>
      </c>
      <c r="H79" s="816">
        <f t="shared" si="2"/>
        <v>0</v>
      </c>
      <c r="I79" s="827">
        <v>0</v>
      </c>
      <c r="J79" s="827">
        <v>0</v>
      </c>
    </row>
    <row r="80" spans="1:10" ht="12.75" customHeight="1" x14ac:dyDescent="0.2">
      <c r="A80" s="731" t="s">
        <v>1474</v>
      </c>
      <c r="B80" s="816">
        <f t="shared" si="0"/>
        <v>10</v>
      </c>
      <c r="C80" s="827">
        <v>2</v>
      </c>
      <c r="D80" s="827">
        <v>8</v>
      </c>
      <c r="E80" s="816">
        <f t="shared" si="1"/>
        <v>22</v>
      </c>
      <c r="F80" s="827">
        <v>5</v>
      </c>
      <c r="G80" s="827">
        <v>17</v>
      </c>
      <c r="H80" s="816">
        <f t="shared" si="2"/>
        <v>0</v>
      </c>
      <c r="I80" s="827">
        <v>0</v>
      </c>
      <c r="J80" s="827">
        <v>0</v>
      </c>
    </row>
    <row r="81" spans="1:10" ht="12.75" customHeight="1" x14ac:dyDescent="0.2">
      <c r="A81" s="728"/>
      <c r="B81" s="823"/>
      <c r="C81" s="734"/>
      <c r="D81" s="734"/>
      <c r="E81" s="823"/>
      <c r="F81" s="734"/>
      <c r="G81" s="734"/>
      <c r="H81" s="823"/>
      <c r="I81" s="734"/>
      <c r="J81" s="734"/>
    </row>
    <row r="82" spans="1:10" s="819" customFormat="1" ht="21.75" customHeight="1" x14ac:dyDescent="0.25">
      <c r="A82" s="815" t="s">
        <v>1143</v>
      </c>
      <c r="B82" s="816">
        <f t="shared" ref="B82:B147" si="3">C82+D82</f>
        <v>372</v>
      </c>
      <c r="C82" s="817">
        <f>C84+C100+C106+C110+C119</f>
        <v>170</v>
      </c>
      <c r="D82" s="817">
        <f>D84+D100+D106+D110+D119</f>
        <v>202</v>
      </c>
      <c r="E82" s="816">
        <f t="shared" ref="E82:E147" si="4">F82+G82</f>
        <v>991</v>
      </c>
      <c r="F82" s="817">
        <f>F84+F100+F106+F110+F119</f>
        <v>424</v>
      </c>
      <c r="G82" s="817">
        <f>G84+G100+G106+G110+G119</f>
        <v>567</v>
      </c>
      <c r="H82" s="816">
        <f t="shared" ref="H82:H147" si="5">I82+J82</f>
        <v>280</v>
      </c>
      <c r="I82" s="817">
        <f>I84+I100+I106+I110+I119</f>
        <v>98</v>
      </c>
      <c r="J82" s="817">
        <f>J84+J100+J106+J110+J119</f>
        <v>182</v>
      </c>
    </row>
    <row r="83" spans="1:10" s="819" customFormat="1" ht="12.75" customHeight="1" x14ac:dyDescent="0.2">
      <c r="A83" s="772"/>
      <c r="B83" s="823"/>
      <c r="C83" s="844"/>
      <c r="D83" s="844"/>
      <c r="E83" s="823"/>
      <c r="F83" s="844"/>
      <c r="G83" s="844"/>
      <c r="H83" s="823"/>
      <c r="I83" s="844"/>
      <c r="J83" s="844"/>
    </row>
    <row r="84" spans="1:10" ht="12.75" customHeight="1" x14ac:dyDescent="0.2">
      <c r="A84" s="845" t="s">
        <v>1144</v>
      </c>
      <c r="B84" s="816">
        <f t="shared" si="3"/>
        <v>179</v>
      </c>
      <c r="C84" s="817">
        <f>SUM(C85:C98)</f>
        <v>87</v>
      </c>
      <c r="D84" s="817">
        <f>SUM(D85:D98)</f>
        <v>92</v>
      </c>
      <c r="E84" s="816">
        <f t="shared" si="4"/>
        <v>504</v>
      </c>
      <c r="F84" s="817">
        <f>SUM(F85:F98)</f>
        <v>225</v>
      </c>
      <c r="G84" s="817">
        <f>SUM(G85:G98)</f>
        <v>279</v>
      </c>
      <c r="H84" s="816">
        <f t="shared" si="5"/>
        <v>134</v>
      </c>
      <c r="I84" s="817">
        <f>SUM(I85:I98)</f>
        <v>47</v>
      </c>
      <c r="J84" s="817">
        <f>SUM(J85:J98)</f>
        <v>87</v>
      </c>
    </row>
    <row r="85" spans="1:10" ht="12.75" customHeight="1" x14ac:dyDescent="0.2">
      <c r="A85" s="837" t="s">
        <v>1491</v>
      </c>
      <c r="B85" s="816">
        <f t="shared" si="3"/>
        <v>10</v>
      </c>
      <c r="C85" s="827">
        <v>3</v>
      </c>
      <c r="D85" s="827">
        <v>7</v>
      </c>
      <c r="E85" s="816">
        <f t="shared" si="4"/>
        <v>33</v>
      </c>
      <c r="F85" s="827">
        <v>8</v>
      </c>
      <c r="G85" s="827">
        <v>25</v>
      </c>
      <c r="H85" s="816">
        <f t="shared" si="5"/>
        <v>8</v>
      </c>
      <c r="I85" s="827">
        <v>3</v>
      </c>
      <c r="J85" s="827">
        <v>5</v>
      </c>
    </row>
    <row r="86" spans="1:10" ht="12.75" customHeight="1" x14ac:dyDescent="0.2">
      <c r="A86" s="837" t="s">
        <v>1492</v>
      </c>
      <c r="B86" s="816">
        <f t="shared" si="3"/>
        <v>8</v>
      </c>
      <c r="C86" s="827">
        <v>4</v>
      </c>
      <c r="D86" s="827">
        <v>4</v>
      </c>
      <c r="E86" s="816">
        <f t="shared" si="4"/>
        <v>32</v>
      </c>
      <c r="F86" s="827">
        <v>19</v>
      </c>
      <c r="G86" s="827">
        <v>13</v>
      </c>
      <c r="H86" s="816">
        <f t="shared" si="5"/>
        <v>10</v>
      </c>
      <c r="I86" s="827">
        <v>6</v>
      </c>
      <c r="J86" s="827">
        <v>4</v>
      </c>
    </row>
    <row r="87" spans="1:10" ht="12.75" customHeight="1" x14ac:dyDescent="0.2">
      <c r="A87" s="837" t="s">
        <v>1493</v>
      </c>
      <c r="B87" s="816">
        <f t="shared" si="3"/>
        <v>27</v>
      </c>
      <c r="C87" s="827">
        <v>16</v>
      </c>
      <c r="D87" s="827">
        <v>11</v>
      </c>
      <c r="E87" s="816">
        <f t="shared" si="4"/>
        <v>93</v>
      </c>
      <c r="F87" s="827">
        <v>51</v>
      </c>
      <c r="G87" s="827">
        <v>42</v>
      </c>
      <c r="H87" s="816">
        <f t="shared" si="5"/>
        <v>29</v>
      </c>
      <c r="I87" s="827">
        <v>12</v>
      </c>
      <c r="J87" s="827">
        <v>17</v>
      </c>
    </row>
    <row r="88" spans="1:10" ht="12.75" customHeight="1" x14ac:dyDescent="0.2">
      <c r="A88" s="837" t="s">
        <v>1494</v>
      </c>
      <c r="B88" s="816">
        <f t="shared" si="3"/>
        <v>17</v>
      </c>
      <c r="C88" s="827">
        <v>2</v>
      </c>
      <c r="D88" s="827">
        <v>15</v>
      </c>
      <c r="E88" s="816">
        <f t="shared" si="4"/>
        <v>42</v>
      </c>
      <c r="F88" s="827">
        <v>8</v>
      </c>
      <c r="G88" s="827">
        <v>34</v>
      </c>
      <c r="H88" s="816">
        <f t="shared" si="5"/>
        <v>11</v>
      </c>
      <c r="I88" s="827">
        <v>0</v>
      </c>
      <c r="J88" s="827">
        <v>11</v>
      </c>
    </row>
    <row r="89" spans="1:10" ht="12.75" customHeight="1" x14ac:dyDescent="0.2">
      <c r="A89" s="837" t="s">
        <v>1495</v>
      </c>
      <c r="B89" s="816">
        <f t="shared" si="3"/>
        <v>12</v>
      </c>
      <c r="C89" s="827">
        <v>10</v>
      </c>
      <c r="D89" s="827">
        <v>2</v>
      </c>
      <c r="E89" s="816">
        <f t="shared" si="4"/>
        <v>35</v>
      </c>
      <c r="F89" s="827">
        <v>27</v>
      </c>
      <c r="G89" s="827">
        <v>8</v>
      </c>
      <c r="H89" s="816">
        <f t="shared" si="5"/>
        <v>10</v>
      </c>
      <c r="I89" s="827">
        <v>8</v>
      </c>
      <c r="J89" s="827">
        <v>2</v>
      </c>
    </row>
    <row r="90" spans="1:10" ht="12.75" customHeight="1" x14ac:dyDescent="0.2">
      <c r="A90" s="837" t="s">
        <v>1496</v>
      </c>
      <c r="B90" s="816">
        <f t="shared" si="3"/>
        <v>20</v>
      </c>
      <c r="C90" s="827">
        <v>8</v>
      </c>
      <c r="D90" s="827">
        <v>12</v>
      </c>
      <c r="E90" s="816">
        <f t="shared" si="4"/>
        <v>76</v>
      </c>
      <c r="F90" s="827">
        <v>23</v>
      </c>
      <c r="G90" s="827">
        <v>53</v>
      </c>
      <c r="H90" s="816">
        <f t="shared" si="5"/>
        <v>22</v>
      </c>
      <c r="I90" s="827">
        <v>6</v>
      </c>
      <c r="J90" s="827">
        <v>16</v>
      </c>
    </row>
    <row r="91" spans="1:10" ht="12.75" customHeight="1" x14ac:dyDescent="0.2">
      <c r="A91" s="837" t="s">
        <v>1497</v>
      </c>
      <c r="B91" s="816">
        <f t="shared" si="3"/>
        <v>16</v>
      </c>
      <c r="C91" s="827">
        <v>3</v>
      </c>
      <c r="D91" s="827">
        <v>13</v>
      </c>
      <c r="E91" s="816">
        <f t="shared" si="4"/>
        <v>51</v>
      </c>
      <c r="F91" s="827">
        <v>12</v>
      </c>
      <c r="G91" s="827">
        <v>39</v>
      </c>
      <c r="H91" s="816">
        <f t="shared" si="5"/>
        <v>20</v>
      </c>
      <c r="I91" s="827">
        <v>3</v>
      </c>
      <c r="J91" s="827">
        <v>17</v>
      </c>
    </row>
    <row r="92" spans="1:10" ht="12.75" customHeight="1" x14ac:dyDescent="0.2">
      <c r="A92" s="837" t="s">
        <v>1498</v>
      </c>
      <c r="B92" s="816">
        <f t="shared" si="3"/>
        <v>9</v>
      </c>
      <c r="C92" s="827">
        <v>3</v>
      </c>
      <c r="D92" s="827">
        <v>6</v>
      </c>
      <c r="E92" s="816">
        <f t="shared" si="4"/>
        <v>26</v>
      </c>
      <c r="F92" s="827">
        <v>7</v>
      </c>
      <c r="G92" s="827">
        <v>19</v>
      </c>
      <c r="H92" s="816">
        <f t="shared" si="5"/>
        <v>6</v>
      </c>
      <c r="I92" s="827">
        <v>1</v>
      </c>
      <c r="J92" s="827">
        <v>5</v>
      </c>
    </row>
    <row r="93" spans="1:10" ht="12.75" customHeight="1" x14ac:dyDescent="0.2">
      <c r="A93" s="837" t="s">
        <v>1499</v>
      </c>
      <c r="B93" s="816">
        <f t="shared" si="3"/>
        <v>6</v>
      </c>
      <c r="C93" s="827">
        <v>3</v>
      </c>
      <c r="D93" s="827">
        <v>3</v>
      </c>
      <c r="E93" s="816">
        <f t="shared" si="4"/>
        <v>21</v>
      </c>
      <c r="F93" s="827">
        <v>11</v>
      </c>
      <c r="G93" s="827">
        <v>10</v>
      </c>
      <c r="H93" s="816">
        <f t="shared" si="5"/>
        <v>1</v>
      </c>
      <c r="I93" s="827">
        <v>1</v>
      </c>
      <c r="J93" s="827">
        <v>0</v>
      </c>
    </row>
    <row r="94" spans="1:10" ht="12.75" customHeight="1" x14ac:dyDescent="0.2">
      <c r="A94" s="837" t="s">
        <v>1500</v>
      </c>
      <c r="B94" s="816">
        <f t="shared" si="3"/>
        <v>0</v>
      </c>
      <c r="C94" s="827">
        <v>0</v>
      </c>
      <c r="D94" s="827">
        <v>0</v>
      </c>
      <c r="E94" s="816">
        <f t="shared" si="4"/>
        <v>0</v>
      </c>
      <c r="F94" s="827">
        <v>0</v>
      </c>
      <c r="G94" s="827">
        <v>0</v>
      </c>
      <c r="H94" s="816">
        <f t="shared" si="5"/>
        <v>0</v>
      </c>
      <c r="I94" s="827">
        <v>0</v>
      </c>
      <c r="J94" s="827">
        <v>0</v>
      </c>
    </row>
    <row r="95" spans="1:10" ht="12.75" customHeight="1" x14ac:dyDescent="0.2">
      <c r="A95" s="837" t="s">
        <v>1501</v>
      </c>
      <c r="B95" s="816">
        <f t="shared" si="3"/>
        <v>0</v>
      </c>
      <c r="C95" s="827">
        <v>0</v>
      </c>
      <c r="D95" s="827">
        <v>0</v>
      </c>
      <c r="E95" s="816">
        <f t="shared" si="4"/>
        <v>1</v>
      </c>
      <c r="F95" s="827">
        <v>1</v>
      </c>
      <c r="G95" s="827">
        <v>0</v>
      </c>
      <c r="H95" s="816">
        <f t="shared" si="5"/>
        <v>0</v>
      </c>
      <c r="I95" s="827">
        <v>0</v>
      </c>
      <c r="J95" s="827">
        <v>0</v>
      </c>
    </row>
    <row r="96" spans="1:10" ht="12.75" customHeight="1" x14ac:dyDescent="0.2">
      <c r="A96" s="837" t="s">
        <v>1502</v>
      </c>
      <c r="B96" s="816">
        <f t="shared" si="3"/>
        <v>4</v>
      </c>
      <c r="C96" s="827">
        <v>4</v>
      </c>
      <c r="D96" s="827">
        <v>0</v>
      </c>
      <c r="E96" s="816">
        <f t="shared" si="4"/>
        <v>16</v>
      </c>
      <c r="F96" s="827">
        <v>11</v>
      </c>
      <c r="G96" s="827">
        <v>5</v>
      </c>
      <c r="H96" s="816">
        <f t="shared" si="5"/>
        <v>1</v>
      </c>
      <c r="I96" s="827">
        <v>1</v>
      </c>
      <c r="J96" s="827">
        <v>0</v>
      </c>
    </row>
    <row r="97" spans="1:10" ht="12.75" customHeight="1" x14ac:dyDescent="0.2">
      <c r="A97" s="837" t="s">
        <v>1503</v>
      </c>
      <c r="B97" s="816">
        <f t="shared" si="3"/>
        <v>30</v>
      </c>
      <c r="C97" s="827">
        <v>20</v>
      </c>
      <c r="D97" s="827">
        <v>10</v>
      </c>
      <c r="E97" s="816">
        <f t="shared" si="4"/>
        <v>58</v>
      </c>
      <c r="F97" s="827">
        <v>36</v>
      </c>
      <c r="G97" s="827">
        <v>22</v>
      </c>
      <c r="H97" s="816">
        <f t="shared" si="5"/>
        <v>16</v>
      </c>
      <c r="I97" s="827">
        <v>6</v>
      </c>
      <c r="J97" s="827">
        <v>10</v>
      </c>
    </row>
    <row r="98" spans="1:10" ht="12.75" customHeight="1" x14ac:dyDescent="0.2">
      <c r="A98" s="837" t="s">
        <v>2317</v>
      </c>
      <c r="B98" s="816">
        <f t="shared" si="3"/>
        <v>20</v>
      </c>
      <c r="C98" s="827">
        <v>11</v>
      </c>
      <c r="D98" s="827">
        <v>9</v>
      </c>
      <c r="E98" s="816">
        <f t="shared" si="4"/>
        <v>20</v>
      </c>
      <c r="F98" s="827">
        <v>11</v>
      </c>
      <c r="G98" s="827">
        <v>9</v>
      </c>
      <c r="H98" s="816">
        <f t="shared" si="5"/>
        <v>0</v>
      </c>
      <c r="I98" s="827">
        <v>0</v>
      </c>
      <c r="J98" s="827">
        <v>0</v>
      </c>
    </row>
    <row r="99" spans="1:10" ht="12.75" customHeight="1" x14ac:dyDescent="0.2">
      <c r="A99" s="839"/>
      <c r="B99" s="823"/>
      <c r="C99" s="734"/>
      <c r="D99" s="734"/>
      <c r="E99" s="823"/>
      <c r="F99" s="734"/>
      <c r="G99" s="734"/>
      <c r="H99" s="823"/>
      <c r="I99" s="734"/>
      <c r="J99" s="734"/>
    </row>
    <row r="100" spans="1:10" ht="12.75" customHeight="1" x14ac:dyDescent="0.2">
      <c r="A100" s="845" t="s">
        <v>984</v>
      </c>
      <c r="B100" s="816">
        <f t="shared" si="3"/>
        <v>68</v>
      </c>
      <c r="C100" s="817">
        <f>SUM(C101:C104)</f>
        <v>53</v>
      </c>
      <c r="D100" s="817">
        <f>SUM(D101:D104)</f>
        <v>15</v>
      </c>
      <c r="E100" s="816">
        <f t="shared" si="4"/>
        <v>141</v>
      </c>
      <c r="F100" s="817">
        <f>SUM(F101:F104)</f>
        <v>107</v>
      </c>
      <c r="G100" s="817">
        <f>SUM(G101:G104)</f>
        <v>34</v>
      </c>
      <c r="H100" s="816">
        <f t="shared" si="5"/>
        <v>39</v>
      </c>
      <c r="I100" s="817">
        <f>SUM(I101:I104)</f>
        <v>24</v>
      </c>
      <c r="J100" s="817">
        <f>SUM(J101:J104)</f>
        <v>15</v>
      </c>
    </row>
    <row r="101" spans="1:10" ht="12.75" customHeight="1" x14ac:dyDescent="0.2">
      <c r="A101" s="837" t="s">
        <v>1504</v>
      </c>
      <c r="B101" s="816">
        <f t="shared" si="3"/>
        <v>1</v>
      </c>
      <c r="C101" s="827">
        <v>1</v>
      </c>
      <c r="D101" s="827">
        <v>0</v>
      </c>
      <c r="E101" s="816">
        <f t="shared" si="4"/>
        <v>17</v>
      </c>
      <c r="F101" s="827">
        <v>17</v>
      </c>
      <c r="G101" s="827">
        <v>0</v>
      </c>
      <c r="H101" s="816">
        <f t="shared" si="5"/>
        <v>3</v>
      </c>
      <c r="I101" s="827">
        <v>3</v>
      </c>
      <c r="J101" s="827">
        <v>0</v>
      </c>
    </row>
    <row r="102" spans="1:10" ht="12.75" customHeight="1" x14ac:dyDescent="0.2">
      <c r="A102" s="837" t="s">
        <v>1505</v>
      </c>
      <c r="B102" s="816">
        <f t="shared" si="3"/>
        <v>18</v>
      </c>
      <c r="C102" s="827">
        <v>11</v>
      </c>
      <c r="D102" s="827">
        <v>7</v>
      </c>
      <c r="E102" s="816">
        <f t="shared" si="4"/>
        <v>75</v>
      </c>
      <c r="F102" s="827">
        <v>49</v>
      </c>
      <c r="G102" s="827">
        <v>26</v>
      </c>
      <c r="H102" s="816">
        <f t="shared" si="5"/>
        <v>24</v>
      </c>
      <c r="I102" s="827">
        <v>11</v>
      </c>
      <c r="J102" s="827">
        <v>13</v>
      </c>
    </row>
    <row r="103" spans="1:10" ht="12.75" customHeight="1" x14ac:dyDescent="0.2">
      <c r="A103" s="837" t="s">
        <v>2318</v>
      </c>
      <c r="B103" s="816">
        <f t="shared" si="3"/>
        <v>43</v>
      </c>
      <c r="C103" s="827">
        <v>35</v>
      </c>
      <c r="D103" s="827">
        <v>8</v>
      </c>
      <c r="E103" s="816">
        <f t="shared" si="4"/>
        <v>43</v>
      </c>
      <c r="F103" s="827">
        <v>35</v>
      </c>
      <c r="G103" s="827">
        <v>8</v>
      </c>
      <c r="H103" s="816">
        <f t="shared" si="5"/>
        <v>2</v>
      </c>
      <c r="I103" s="827">
        <v>0</v>
      </c>
      <c r="J103" s="827">
        <v>2</v>
      </c>
    </row>
    <row r="104" spans="1:10" ht="12.75" customHeight="1" x14ac:dyDescent="0.2">
      <c r="A104" s="837" t="s">
        <v>2319</v>
      </c>
      <c r="B104" s="816">
        <f t="shared" si="3"/>
        <v>6</v>
      </c>
      <c r="C104" s="827">
        <v>6</v>
      </c>
      <c r="D104" s="827">
        <v>0</v>
      </c>
      <c r="E104" s="816">
        <f t="shared" si="4"/>
        <v>6</v>
      </c>
      <c r="F104" s="827">
        <v>6</v>
      </c>
      <c r="G104" s="827">
        <v>0</v>
      </c>
      <c r="H104" s="816">
        <f t="shared" si="5"/>
        <v>10</v>
      </c>
      <c r="I104" s="827">
        <v>10</v>
      </c>
      <c r="J104" s="827">
        <v>0</v>
      </c>
    </row>
    <row r="105" spans="1:10" ht="12.75" customHeight="1" x14ac:dyDescent="0.2">
      <c r="A105" s="839"/>
      <c r="B105" s="823"/>
      <c r="C105" s="734"/>
      <c r="D105" s="734"/>
      <c r="E105" s="823"/>
      <c r="F105" s="734"/>
      <c r="G105" s="734"/>
      <c r="H105" s="823"/>
      <c r="I105" s="734"/>
      <c r="J105" s="734"/>
    </row>
    <row r="106" spans="1:10" ht="12.75" customHeight="1" x14ac:dyDescent="0.2">
      <c r="A106" s="845" t="s">
        <v>1148</v>
      </c>
      <c r="B106" s="816">
        <f t="shared" si="3"/>
        <v>0</v>
      </c>
      <c r="C106" s="817">
        <f>C107+C108</f>
        <v>0</v>
      </c>
      <c r="D106" s="817">
        <f>D107+D108</f>
        <v>0</v>
      </c>
      <c r="E106" s="816">
        <f t="shared" si="4"/>
        <v>22</v>
      </c>
      <c r="F106" s="817">
        <f>F107+F108</f>
        <v>15</v>
      </c>
      <c r="G106" s="817">
        <f>G107+G108</f>
        <v>7</v>
      </c>
      <c r="H106" s="816">
        <f t="shared" si="5"/>
        <v>12</v>
      </c>
      <c r="I106" s="817">
        <f>I107+I108</f>
        <v>9</v>
      </c>
      <c r="J106" s="817">
        <f>J107+J108</f>
        <v>3</v>
      </c>
    </row>
    <row r="107" spans="1:10" ht="12.75" customHeight="1" x14ac:dyDescent="0.2">
      <c r="A107" s="837" t="s">
        <v>1506</v>
      </c>
      <c r="B107" s="816">
        <f t="shared" si="3"/>
        <v>0</v>
      </c>
      <c r="C107" s="827">
        <v>0</v>
      </c>
      <c r="D107" s="827">
        <v>0</v>
      </c>
      <c r="E107" s="816">
        <f t="shared" si="4"/>
        <v>14</v>
      </c>
      <c r="F107" s="827">
        <v>12</v>
      </c>
      <c r="G107" s="827">
        <v>2</v>
      </c>
      <c r="H107" s="816">
        <f t="shared" si="5"/>
        <v>11</v>
      </c>
      <c r="I107" s="827">
        <v>9</v>
      </c>
      <c r="J107" s="827">
        <v>2</v>
      </c>
    </row>
    <row r="108" spans="1:10" ht="12.75" customHeight="1" x14ac:dyDescent="0.2">
      <c r="A108" s="837" t="s">
        <v>1507</v>
      </c>
      <c r="B108" s="816">
        <f t="shared" si="3"/>
        <v>0</v>
      </c>
      <c r="C108" s="827">
        <v>0</v>
      </c>
      <c r="D108" s="827">
        <v>0</v>
      </c>
      <c r="E108" s="816">
        <f t="shared" si="4"/>
        <v>8</v>
      </c>
      <c r="F108" s="827">
        <v>3</v>
      </c>
      <c r="G108" s="827">
        <v>5</v>
      </c>
      <c r="H108" s="816">
        <f t="shared" si="5"/>
        <v>1</v>
      </c>
      <c r="I108" s="827">
        <v>0</v>
      </c>
      <c r="J108" s="827">
        <v>1</v>
      </c>
    </row>
    <row r="109" spans="1:10" ht="12.75" customHeight="1" x14ac:dyDescent="0.2">
      <c r="A109" s="839"/>
      <c r="B109" s="823"/>
      <c r="C109" s="734"/>
      <c r="D109" s="734"/>
      <c r="E109" s="823"/>
      <c r="F109" s="734"/>
      <c r="G109" s="734"/>
      <c r="H109" s="823"/>
      <c r="I109" s="734"/>
      <c r="J109" s="734"/>
    </row>
    <row r="110" spans="1:10" ht="12.75" customHeight="1" x14ac:dyDescent="0.2">
      <c r="A110" s="845" t="s">
        <v>1508</v>
      </c>
      <c r="B110" s="816">
        <f t="shared" si="3"/>
        <v>109</v>
      </c>
      <c r="C110" s="817">
        <f>SUM(C111:C117)</f>
        <v>22</v>
      </c>
      <c r="D110" s="817">
        <f>SUM(D111:D117)</f>
        <v>87</v>
      </c>
      <c r="E110" s="816">
        <f t="shared" si="4"/>
        <v>291</v>
      </c>
      <c r="F110" s="817">
        <f>SUM(F111:F117)</f>
        <v>62</v>
      </c>
      <c r="G110" s="817">
        <f>SUM(G111:G117)</f>
        <v>229</v>
      </c>
      <c r="H110" s="816">
        <f t="shared" si="5"/>
        <v>91</v>
      </c>
      <c r="I110" s="817">
        <f>SUM(I111:I117)</f>
        <v>15</v>
      </c>
      <c r="J110" s="817">
        <f>SUM(J111:J117)</f>
        <v>76</v>
      </c>
    </row>
    <row r="111" spans="1:10" s="819" customFormat="1" ht="12.75" customHeight="1" x14ac:dyDescent="0.2">
      <c r="A111" s="731" t="s">
        <v>1509</v>
      </c>
      <c r="B111" s="816">
        <f t="shared" si="3"/>
        <v>0</v>
      </c>
      <c r="C111" s="827">
        <v>0</v>
      </c>
      <c r="D111" s="827">
        <v>0</v>
      </c>
      <c r="E111" s="816">
        <f t="shared" si="4"/>
        <v>1</v>
      </c>
      <c r="F111" s="827">
        <v>0</v>
      </c>
      <c r="G111" s="827">
        <v>1</v>
      </c>
      <c r="H111" s="816">
        <f t="shared" si="5"/>
        <v>15</v>
      </c>
      <c r="I111" s="827">
        <v>6</v>
      </c>
      <c r="J111" s="827">
        <v>9</v>
      </c>
    </row>
    <row r="112" spans="1:10" s="819" customFormat="1" ht="12.75" customHeight="1" x14ac:dyDescent="0.2">
      <c r="A112" s="731" t="s">
        <v>1510</v>
      </c>
      <c r="B112" s="816">
        <f t="shared" si="3"/>
        <v>22</v>
      </c>
      <c r="C112" s="827">
        <v>6</v>
      </c>
      <c r="D112" s="827">
        <v>16</v>
      </c>
      <c r="E112" s="816">
        <f t="shared" si="4"/>
        <v>84</v>
      </c>
      <c r="F112" s="827">
        <v>26</v>
      </c>
      <c r="G112" s="827">
        <v>58</v>
      </c>
      <c r="H112" s="816">
        <f t="shared" si="5"/>
        <v>17</v>
      </c>
      <c r="I112" s="827">
        <v>3</v>
      </c>
      <c r="J112" s="827">
        <v>14</v>
      </c>
    </row>
    <row r="113" spans="1:10" s="819" customFormat="1" ht="12.75" customHeight="1" x14ac:dyDescent="0.2">
      <c r="A113" s="731" t="s">
        <v>1511</v>
      </c>
      <c r="B113" s="816">
        <f t="shared" si="3"/>
        <v>45</v>
      </c>
      <c r="C113" s="827">
        <v>8</v>
      </c>
      <c r="D113" s="827">
        <v>37</v>
      </c>
      <c r="E113" s="816">
        <f t="shared" si="4"/>
        <v>107</v>
      </c>
      <c r="F113" s="827">
        <v>14</v>
      </c>
      <c r="G113" s="827">
        <v>93</v>
      </c>
      <c r="H113" s="816">
        <f t="shared" si="5"/>
        <v>41</v>
      </c>
      <c r="I113" s="827">
        <v>2</v>
      </c>
      <c r="J113" s="827">
        <v>39</v>
      </c>
    </row>
    <row r="114" spans="1:10" s="819" customFormat="1" ht="12.75" customHeight="1" x14ac:dyDescent="0.2">
      <c r="A114" s="731" t="s">
        <v>1512</v>
      </c>
      <c r="B114" s="816">
        <f t="shared" si="3"/>
        <v>42</v>
      </c>
      <c r="C114" s="827">
        <v>8</v>
      </c>
      <c r="D114" s="827">
        <v>34</v>
      </c>
      <c r="E114" s="816">
        <f t="shared" si="4"/>
        <v>62</v>
      </c>
      <c r="F114" s="827">
        <v>11</v>
      </c>
      <c r="G114" s="827">
        <v>51</v>
      </c>
      <c r="H114" s="816">
        <f t="shared" si="5"/>
        <v>8</v>
      </c>
      <c r="I114" s="827">
        <v>2</v>
      </c>
      <c r="J114" s="827">
        <v>6</v>
      </c>
    </row>
    <row r="115" spans="1:10" s="819" customFormat="1" ht="12.75" customHeight="1" x14ac:dyDescent="0.2">
      <c r="A115" s="731" t="s">
        <v>1513</v>
      </c>
      <c r="B115" s="816">
        <f t="shared" si="3"/>
        <v>0</v>
      </c>
      <c r="C115" s="827">
        <v>0</v>
      </c>
      <c r="D115" s="827">
        <v>0</v>
      </c>
      <c r="E115" s="816">
        <f t="shared" si="4"/>
        <v>20</v>
      </c>
      <c r="F115" s="827">
        <v>7</v>
      </c>
      <c r="G115" s="827">
        <v>13</v>
      </c>
      <c r="H115" s="816">
        <f t="shared" si="5"/>
        <v>2</v>
      </c>
      <c r="I115" s="827">
        <v>0</v>
      </c>
      <c r="J115" s="827">
        <v>2</v>
      </c>
    </row>
    <row r="116" spans="1:10" s="819" customFormat="1" ht="12.75" customHeight="1" x14ac:dyDescent="0.2">
      <c r="A116" s="731" t="s">
        <v>1514</v>
      </c>
      <c r="B116" s="816">
        <f t="shared" si="3"/>
        <v>0</v>
      </c>
      <c r="C116" s="827">
        <v>0</v>
      </c>
      <c r="D116" s="827">
        <v>0</v>
      </c>
      <c r="E116" s="816">
        <f t="shared" si="4"/>
        <v>17</v>
      </c>
      <c r="F116" s="827">
        <v>4</v>
      </c>
      <c r="G116" s="827">
        <v>13</v>
      </c>
      <c r="H116" s="816">
        <f t="shared" si="5"/>
        <v>8</v>
      </c>
      <c r="I116" s="827">
        <v>2</v>
      </c>
      <c r="J116" s="827">
        <v>6</v>
      </c>
    </row>
    <row r="117" spans="1:10" s="819" customFormat="1" ht="12.75" customHeight="1" x14ac:dyDescent="0.2">
      <c r="A117" s="731" t="s">
        <v>1515</v>
      </c>
      <c r="B117" s="816">
        <f t="shared" si="3"/>
        <v>0</v>
      </c>
      <c r="C117" s="827">
        <v>0</v>
      </c>
      <c r="D117" s="827">
        <v>0</v>
      </c>
      <c r="E117" s="816">
        <f t="shared" si="4"/>
        <v>0</v>
      </c>
      <c r="F117" s="827">
        <v>0</v>
      </c>
      <c r="G117" s="827">
        <v>0</v>
      </c>
      <c r="H117" s="816">
        <f t="shared" si="5"/>
        <v>0</v>
      </c>
      <c r="I117" s="827">
        <v>0</v>
      </c>
      <c r="J117" s="827">
        <v>0</v>
      </c>
    </row>
    <row r="118" spans="1:10" s="819" customFormat="1" ht="12.75" customHeight="1" x14ac:dyDescent="0.2">
      <c r="A118" s="759"/>
      <c r="B118" s="823"/>
      <c r="C118" s="734"/>
      <c r="D118" s="734"/>
      <c r="E118" s="823"/>
      <c r="F118" s="734"/>
      <c r="G118" s="734"/>
      <c r="H118" s="823"/>
      <c r="I118" s="734"/>
      <c r="J118" s="734"/>
    </row>
    <row r="119" spans="1:10" ht="12.75" customHeight="1" x14ac:dyDescent="0.2">
      <c r="A119" s="845" t="s">
        <v>1151</v>
      </c>
      <c r="B119" s="816">
        <f t="shared" si="3"/>
        <v>16</v>
      </c>
      <c r="C119" s="817">
        <f>C120+C121</f>
        <v>8</v>
      </c>
      <c r="D119" s="817">
        <f>D120+D121</f>
        <v>8</v>
      </c>
      <c r="E119" s="816">
        <f t="shared" si="4"/>
        <v>33</v>
      </c>
      <c r="F119" s="817">
        <f>F120+F121</f>
        <v>15</v>
      </c>
      <c r="G119" s="817">
        <f>G120+G121</f>
        <v>18</v>
      </c>
      <c r="H119" s="816">
        <f t="shared" si="5"/>
        <v>4</v>
      </c>
      <c r="I119" s="817">
        <f>I120+I121</f>
        <v>3</v>
      </c>
      <c r="J119" s="817">
        <f>J120+J121</f>
        <v>1</v>
      </c>
    </row>
    <row r="120" spans="1:10" s="819" customFormat="1" ht="12.75" customHeight="1" x14ac:dyDescent="0.2">
      <c r="A120" s="731" t="s">
        <v>1516</v>
      </c>
      <c r="B120" s="816">
        <f t="shared" si="3"/>
        <v>4</v>
      </c>
      <c r="C120" s="827">
        <v>2</v>
      </c>
      <c r="D120" s="827">
        <v>2</v>
      </c>
      <c r="E120" s="816">
        <f t="shared" si="4"/>
        <v>6</v>
      </c>
      <c r="F120" s="827">
        <v>3</v>
      </c>
      <c r="G120" s="827">
        <v>3</v>
      </c>
      <c r="H120" s="816">
        <f t="shared" si="5"/>
        <v>2</v>
      </c>
      <c r="I120" s="827">
        <v>1</v>
      </c>
      <c r="J120" s="827">
        <v>1</v>
      </c>
    </row>
    <row r="121" spans="1:10" s="819" customFormat="1" ht="12.75" customHeight="1" x14ac:dyDescent="0.2">
      <c r="A121" s="731" t="s">
        <v>1517</v>
      </c>
      <c r="B121" s="816">
        <f t="shared" si="3"/>
        <v>12</v>
      </c>
      <c r="C121" s="827">
        <v>6</v>
      </c>
      <c r="D121" s="827">
        <v>6</v>
      </c>
      <c r="E121" s="816">
        <f t="shared" si="4"/>
        <v>27</v>
      </c>
      <c r="F121" s="827">
        <v>12</v>
      </c>
      <c r="G121" s="827">
        <v>15</v>
      </c>
      <c r="H121" s="816">
        <f t="shared" si="5"/>
        <v>2</v>
      </c>
      <c r="I121" s="827">
        <v>2</v>
      </c>
      <c r="J121" s="827">
        <v>0</v>
      </c>
    </row>
    <row r="122" spans="1:10" s="819" customFormat="1" ht="12.75" customHeight="1" x14ac:dyDescent="0.2">
      <c r="A122" s="759"/>
      <c r="B122" s="823"/>
      <c r="C122" s="734"/>
      <c r="D122" s="734"/>
      <c r="E122" s="823"/>
      <c r="F122" s="734"/>
      <c r="G122" s="734"/>
      <c r="H122" s="823"/>
      <c r="I122" s="734"/>
      <c r="J122" s="734"/>
    </row>
    <row r="123" spans="1:10" s="819" customFormat="1" ht="21.75" customHeight="1" x14ac:dyDescent="0.25">
      <c r="A123" s="815" t="s">
        <v>1169</v>
      </c>
      <c r="B123" s="816">
        <f t="shared" si="3"/>
        <v>288</v>
      </c>
      <c r="C123" s="817">
        <f>C125+C130+C137+C142+C149+C153+C156</f>
        <v>145</v>
      </c>
      <c r="D123" s="817">
        <f>D125+D130+D137+D142+D149+D153+D156</f>
        <v>143</v>
      </c>
      <c r="E123" s="816">
        <f t="shared" si="4"/>
        <v>1539</v>
      </c>
      <c r="F123" s="817">
        <f>F125+F130+F137+F142+F149+F153+F156</f>
        <v>724</v>
      </c>
      <c r="G123" s="817">
        <f>G125+G130+G137+G142+G149+G153+G156</f>
        <v>815</v>
      </c>
      <c r="H123" s="816">
        <f t="shared" si="5"/>
        <v>216</v>
      </c>
      <c r="I123" s="817">
        <f>I125+I130+I137+I142+I149+I153+I156</f>
        <v>107</v>
      </c>
      <c r="J123" s="817">
        <f>J125+J130+J137+J142+J149+J153+J156</f>
        <v>109</v>
      </c>
    </row>
    <row r="124" spans="1:10" s="819" customFormat="1" ht="12.75" customHeight="1" x14ac:dyDescent="0.2">
      <c r="A124" s="772"/>
      <c r="B124" s="823"/>
      <c r="C124" s="734"/>
      <c r="D124" s="734"/>
      <c r="E124" s="823"/>
      <c r="F124" s="734"/>
      <c r="G124" s="734"/>
      <c r="H124" s="823"/>
      <c r="I124" s="844"/>
      <c r="J124" s="844"/>
    </row>
    <row r="125" spans="1:10" s="819" customFormat="1" ht="12.75" customHeight="1" x14ac:dyDescent="0.2">
      <c r="A125" s="845" t="s">
        <v>1170</v>
      </c>
      <c r="B125" s="816">
        <f t="shared" si="3"/>
        <v>50</v>
      </c>
      <c r="C125" s="817">
        <f>C126+C127+C128</f>
        <v>26</v>
      </c>
      <c r="D125" s="817">
        <f>D126+D127+D128</f>
        <v>24</v>
      </c>
      <c r="E125" s="816">
        <f t="shared" si="4"/>
        <v>306</v>
      </c>
      <c r="F125" s="817">
        <f>F126+F127+F128</f>
        <v>139</v>
      </c>
      <c r="G125" s="817">
        <f>G126+G127+G128</f>
        <v>167</v>
      </c>
      <c r="H125" s="816">
        <f t="shared" si="5"/>
        <v>31</v>
      </c>
      <c r="I125" s="817">
        <f>I126+I127+I128</f>
        <v>17</v>
      </c>
      <c r="J125" s="817">
        <f>J126+J127+J128</f>
        <v>14</v>
      </c>
    </row>
    <row r="126" spans="1:10" s="819" customFormat="1" ht="12.75" customHeight="1" x14ac:dyDescent="0.2">
      <c r="A126" s="731" t="s">
        <v>1247</v>
      </c>
      <c r="B126" s="816">
        <f t="shared" si="3"/>
        <v>6</v>
      </c>
      <c r="C126" s="827">
        <v>5</v>
      </c>
      <c r="D126" s="827">
        <v>1</v>
      </c>
      <c r="E126" s="816">
        <f t="shared" si="4"/>
        <v>52</v>
      </c>
      <c r="F126" s="827">
        <v>29</v>
      </c>
      <c r="G126" s="827">
        <v>23</v>
      </c>
      <c r="H126" s="816">
        <f t="shared" si="5"/>
        <v>10</v>
      </c>
      <c r="I126" s="827">
        <v>4</v>
      </c>
      <c r="J126" s="827">
        <v>6</v>
      </c>
    </row>
    <row r="127" spans="1:10" s="819" customFormat="1" ht="12.75" customHeight="1" x14ac:dyDescent="0.2">
      <c r="A127" s="731" t="s">
        <v>1248</v>
      </c>
      <c r="B127" s="816">
        <f t="shared" si="3"/>
        <v>25</v>
      </c>
      <c r="C127" s="827">
        <v>15</v>
      </c>
      <c r="D127" s="827">
        <v>10</v>
      </c>
      <c r="E127" s="816">
        <f t="shared" si="4"/>
        <v>136</v>
      </c>
      <c r="F127" s="827">
        <v>73</v>
      </c>
      <c r="G127" s="827">
        <v>63</v>
      </c>
      <c r="H127" s="816">
        <f t="shared" si="5"/>
        <v>7</v>
      </c>
      <c r="I127" s="827">
        <v>6</v>
      </c>
      <c r="J127" s="827">
        <v>1</v>
      </c>
    </row>
    <row r="128" spans="1:10" s="819" customFormat="1" ht="12.75" customHeight="1" x14ac:dyDescent="0.2">
      <c r="A128" s="731" t="s">
        <v>1518</v>
      </c>
      <c r="B128" s="816">
        <f t="shared" si="3"/>
        <v>19</v>
      </c>
      <c r="C128" s="827">
        <v>6</v>
      </c>
      <c r="D128" s="827">
        <v>13</v>
      </c>
      <c r="E128" s="816">
        <f t="shared" si="4"/>
        <v>118</v>
      </c>
      <c r="F128" s="827">
        <v>37</v>
      </c>
      <c r="G128" s="827">
        <v>81</v>
      </c>
      <c r="H128" s="816">
        <f t="shared" si="5"/>
        <v>14</v>
      </c>
      <c r="I128" s="827">
        <v>7</v>
      </c>
      <c r="J128" s="827">
        <v>7</v>
      </c>
    </row>
    <row r="129" spans="1:10" s="819" customFormat="1" ht="12.75" customHeight="1" x14ac:dyDescent="0.2">
      <c r="A129" s="759"/>
      <c r="B129" s="823"/>
      <c r="C129" s="734"/>
      <c r="D129" s="734"/>
      <c r="E129" s="823"/>
      <c r="F129" s="734"/>
      <c r="G129" s="734"/>
      <c r="H129" s="823"/>
      <c r="I129" s="844"/>
      <c r="J129" s="844"/>
    </row>
    <row r="130" spans="1:10" s="819" customFormat="1" ht="12.75" customHeight="1" x14ac:dyDescent="0.2">
      <c r="A130" s="845" t="s">
        <v>976</v>
      </c>
      <c r="B130" s="816">
        <f t="shared" si="3"/>
        <v>37</v>
      </c>
      <c r="C130" s="817">
        <f>SUM(C131:C135)</f>
        <v>13</v>
      </c>
      <c r="D130" s="817">
        <f>SUM(D131:D135)</f>
        <v>24</v>
      </c>
      <c r="E130" s="816">
        <f t="shared" si="4"/>
        <v>308</v>
      </c>
      <c r="F130" s="817">
        <f>SUM(F131:F135)</f>
        <v>136</v>
      </c>
      <c r="G130" s="817">
        <f>SUM(G131:G135)</f>
        <v>172</v>
      </c>
      <c r="H130" s="816">
        <f t="shared" si="5"/>
        <v>41</v>
      </c>
      <c r="I130" s="817">
        <f>SUM(I131:I135)</f>
        <v>12</v>
      </c>
      <c r="J130" s="817">
        <f>SUM(J131:J135)</f>
        <v>29</v>
      </c>
    </row>
    <row r="131" spans="1:10" s="819" customFormat="1" ht="12.75" customHeight="1" x14ac:dyDescent="0.2">
      <c r="A131" s="731" t="s">
        <v>1519</v>
      </c>
      <c r="B131" s="816">
        <f t="shared" si="3"/>
        <v>18</v>
      </c>
      <c r="C131" s="827">
        <v>6</v>
      </c>
      <c r="D131" s="827">
        <v>12</v>
      </c>
      <c r="E131" s="816">
        <f t="shared" si="4"/>
        <v>135</v>
      </c>
      <c r="F131" s="827">
        <v>49</v>
      </c>
      <c r="G131" s="827">
        <v>86</v>
      </c>
      <c r="H131" s="816">
        <f t="shared" si="5"/>
        <v>13</v>
      </c>
      <c r="I131" s="827">
        <v>1</v>
      </c>
      <c r="J131" s="827">
        <v>12</v>
      </c>
    </row>
    <row r="132" spans="1:10" s="819" customFormat="1" ht="12.75" customHeight="1" x14ac:dyDescent="0.2">
      <c r="A132" s="731" t="s">
        <v>1520</v>
      </c>
      <c r="B132" s="816">
        <f t="shared" si="3"/>
        <v>6</v>
      </c>
      <c r="C132" s="827">
        <v>2</v>
      </c>
      <c r="D132" s="827">
        <v>4</v>
      </c>
      <c r="E132" s="816">
        <f t="shared" si="4"/>
        <v>51</v>
      </c>
      <c r="F132" s="827">
        <v>21</v>
      </c>
      <c r="G132" s="827">
        <v>30</v>
      </c>
      <c r="H132" s="816">
        <f t="shared" si="5"/>
        <v>8</v>
      </c>
      <c r="I132" s="827">
        <v>3</v>
      </c>
      <c r="J132" s="827">
        <v>5</v>
      </c>
    </row>
    <row r="133" spans="1:10" s="819" customFormat="1" ht="12.75" customHeight="1" x14ac:dyDescent="0.2">
      <c r="A133" s="731" t="s">
        <v>1521</v>
      </c>
      <c r="B133" s="816">
        <f t="shared" si="3"/>
        <v>0</v>
      </c>
      <c r="C133" s="827">
        <v>0</v>
      </c>
      <c r="D133" s="827">
        <v>0</v>
      </c>
      <c r="E133" s="816">
        <f t="shared" si="4"/>
        <v>22</v>
      </c>
      <c r="F133" s="827">
        <v>17</v>
      </c>
      <c r="G133" s="827">
        <v>5</v>
      </c>
      <c r="H133" s="816">
        <f t="shared" si="5"/>
        <v>7</v>
      </c>
      <c r="I133" s="827">
        <v>2</v>
      </c>
      <c r="J133" s="827">
        <v>5</v>
      </c>
    </row>
    <row r="134" spans="1:10" s="819" customFormat="1" ht="12.75" customHeight="1" x14ac:dyDescent="0.2">
      <c r="A134" s="731" t="s">
        <v>1249</v>
      </c>
      <c r="B134" s="816">
        <f t="shared" si="3"/>
        <v>4</v>
      </c>
      <c r="C134" s="827">
        <v>1</v>
      </c>
      <c r="D134" s="827">
        <v>3</v>
      </c>
      <c r="E134" s="816">
        <f t="shared" si="4"/>
        <v>71</v>
      </c>
      <c r="F134" s="827">
        <v>37</v>
      </c>
      <c r="G134" s="827">
        <v>34</v>
      </c>
      <c r="H134" s="816">
        <f t="shared" si="5"/>
        <v>11</v>
      </c>
      <c r="I134" s="827">
        <v>6</v>
      </c>
      <c r="J134" s="827">
        <v>5</v>
      </c>
    </row>
    <row r="135" spans="1:10" s="819" customFormat="1" ht="12.75" customHeight="1" x14ac:dyDescent="0.2">
      <c r="A135" s="731" t="s">
        <v>1522</v>
      </c>
      <c r="B135" s="816">
        <f t="shared" si="3"/>
        <v>9</v>
      </c>
      <c r="C135" s="827">
        <v>4</v>
      </c>
      <c r="D135" s="827">
        <v>5</v>
      </c>
      <c r="E135" s="816">
        <f t="shared" si="4"/>
        <v>29</v>
      </c>
      <c r="F135" s="827">
        <v>12</v>
      </c>
      <c r="G135" s="827">
        <v>17</v>
      </c>
      <c r="H135" s="816">
        <f t="shared" si="5"/>
        <v>2</v>
      </c>
      <c r="I135" s="827">
        <v>0</v>
      </c>
      <c r="J135" s="827">
        <v>2</v>
      </c>
    </row>
    <row r="136" spans="1:10" s="819" customFormat="1" ht="12.75" customHeight="1" x14ac:dyDescent="0.2">
      <c r="A136" s="759"/>
      <c r="B136" s="823"/>
      <c r="C136" s="734"/>
      <c r="D136" s="734"/>
      <c r="E136" s="823"/>
      <c r="F136" s="734"/>
      <c r="G136" s="734"/>
      <c r="H136" s="823"/>
      <c r="I136" s="841"/>
      <c r="J136" s="841"/>
    </row>
    <row r="137" spans="1:10" s="819" customFormat="1" ht="12.75" customHeight="1" x14ac:dyDescent="0.2">
      <c r="A137" s="845" t="s">
        <v>2320</v>
      </c>
      <c r="B137" s="816">
        <f t="shared" si="3"/>
        <v>132</v>
      </c>
      <c r="C137" s="817">
        <f>SUM(C138:C140)</f>
        <v>78</v>
      </c>
      <c r="D137" s="817">
        <f>SUM(D138:D140)</f>
        <v>54</v>
      </c>
      <c r="E137" s="816">
        <f t="shared" si="4"/>
        <v>552</v>
      </c>
      <c r="F137" s="817">
        <f>SUM(F138:F140)</f>
        <v>323</v>
      </c>
      <c r="G137" s="817">
        <f>SUM(G138:G140)</f>
        <v>229</v>
      </c>
      <c r="H137" s="816">
        <f t="shared" si="5"/>
        <v>114</v>
      </c>
      <c r="I137" s="817">
        <f>SUM(I138:I140)</f>
        <v>64</v>
      </c>
      <c r="J137" s="817">
        <f>SUM(J138:J140)</f>
        <v>50</v>
      </c>
    </row>
    <row r="138" spans="1:10" s="819" customFormat="1" ht="12.75" customHeight="1" x14ac:dyDescent="0.2">
      <c r="A138" s="731" t="s">
        <v>1523</v>
      </c>
      <c r="B138" s="816">
        <f t="shared" si="3"/>
        <v>100</v>
      </c>
      <c r="C138" s="827">
        <v>63</v>
      </c>
      <c r="D138" s="827">
        <v>37</v>
      </c>
      <c r="E138" s="816">
        <f t="shared" si="4"/>
        <v>451</v>
      </c>
      <c r="F138" s="827">
        <v>280</v>
      </c>
      <c r="G138" s="827">
        <v>171</v>
      </c>
      <c r="H138" s="816">
        <f t="shared" si="5"/>
        <v>97</v>
      </c>
      <c r="I138" s="827">
        <v>60</v>
      </c>
      <c r="J138" s="827">
        <v>37</v>
      </c>
    </row>
    <row r="139" spans="1:10" s="819" customFormat="1" ht="12.75" customHeight="1" x14ac:dyDescent="0.2">
      <c r="A139" s="731" t="s">
        <v>1524</v>
      </c>
      <c r="B139" s="816">
        <f t="shared" si="3"/>
        <v>32</v>
      </c>
      <c r="C139" s="827">
        <v>15</v>
      </c>
      <c r="D139" s="827">
        <v>17</v>
      </c>
      <c r="E139" s="816">
        <f t="shared" si="4"/>
        <v>101</v>
      </c>
      <c r="F139" s="827">
        <v>43</v>
      </c>
      <c r="G139" s="827">
        <v>58</v>
      </c>
      <c r="H139" s="816">
        <f t="shared" si="5"/>
        <v>17</v>
      </c>
      <c r="I139" s="827">
        <v>4</v>
      </c>
      <c r="J139" s="827">
        <v>13</v>
      </c>
    </row>
    <row r="140" spans="1:10" s="819" customFormat="1" ht="12.75" customHeight="1" x14ac:dyDescent="0.2">
      <c r="A140" s="731" t="s">
        <v>2321</v>
      </c>
      <c r="B140" s="816">
        <f t="shared" si="3"/>
        <v>0</v>
      </c>
      <c r="C140" s="827">
        <v>0</v>
      </c>
      <c r="D140" s="827">
        <v>0</v>
      </c>
      <c r="E140" s="816">
        <f t="shared" si="4"/>
        <v>0</v>
      </c>
      <c r="F140" s="827">
        <v>0</v>
      </c>
      <c r="G140" s="827">
        <v>0</v>
      </c>
      <c r="H140" s="816">
        <f t="shared" si="5"/>
        <v>0</v>
      </c>
      <c r="I140" s="827">
        <v>0</v>
      </c>
      <c r="J140" s="827">
        <v>0</v>
      </c>
    </row>
    <row r="141" spans="1:10" s="819" customFormat="1" ht="12.75" customHeight="1" x14ac:dyDescent="0.2">
      <c r="A141" s="759"/>
      <c r="B141" s="823"/>
      <c r="C141" s="734"/>
      <c r="D141" s="734"/>
      <c r="E141" s="823"/>
      <c r="F141" s="734"/>
      <c r="G141" s="734"/>
      <c r="H141" s="823"/>
      <c r="I141" s="844"/>
      <c r="J141" s="844"/>
    </row>
    <row r="142" spans="1:10" s="819" customFormat="1" ht="12.75" customHeight="1" x14ac:dyDescent="0.2">
      <c r="A142" s="845" t="s">
        <v>1525</v>
      </c>
      <c r="B142" s="816">
        <f t="shared" si="3"/>
        <v>22</v>
      </c>
      <c r="C142" s="817">
        <f>SUM(C143:C147)</f>
        <v>11</v>
      </c>
      <c r="D142" s="817">
        <f>SUM(D143:D147)</f>
        <v>11</v>
      </c>
      <c r="E142" s="816">
        <f t="shared" si="4"/>
        <v>162</v>
      </c>
      <c r="F142" s="817">
        <f>SUM(F143:F147)</f>
        <v>66</v>
      </c>
      <c r="G142" s="817">
        <f>SUM(G143:G147)</f>
        <v>96</v>
      </c>
      <c r="H142" s="816">
        <f t="shared" si="5"/>
        <v>12</v>
      </c>
      <c r="I142" s="817">
        <f>SUM(I143:I147)</f>
        <v>10</v>
      </c>
      <c r="J142" s="817">
        <f>SUM(J143:J147)</f>
        <v>2</v>
      </c>
    </row>
    <row r="143" spans="1:10" s="819" customFormat="1" ht="12.75" customHeight="1" x14ac:dyDescent="0.2">
      <c r="A143" s="731" t="s">
        <v>1526</v>
      </c>
      <c r="B143" s="816">
        <f t="shared" si="3"/>
        <v>16</v>
      </c>
      <c r="C143" s="827">
        <v>5</v>
      </c>
      <c r="D143" s="827">
        <v>11</v>
      </c>
      <c r="E143" s="816">
        <f t="shared" si="4"/>
        <v>100</v>
      </c>
      <c r="F143" s="827">
        <v>34</v>
      </c>
      <c r="G143" s="827">
        <v>66</v>
      </c>
      <c r="H143" s="816">
        <f t="shared" si="5"/>
        <v>7</v>
      </c>
      <c r="I143" s="827">
        <v>6</v>
      </c>
      <c r="J143" s="827">
        <v>1</v>
      </c>
    </row>
    <row r="144" spans="1:10" s="819" customFormat="1" ht="12.75" customHeight="1" x14ac:dyDescent="0.2">
      <c r="A144" s="731" t="s">
        <v>1358</v>
      </c>
      <c r="B144" s="816">
        <f t="shared" si="3"/>
        <v>6</v>
      </c>
      <c r="C144" s="827">
        <v>6</v>
      </c>
      <c r="D144" s="827">
        <v>0</v>
      </c>
      <c r="E144" s="816">
        <f t="shared" si="4"/>
        <v>35</v>
      </c>
      <c r="F144" s="827">
        <v>27</v>
      </c>
      <c r="G144" s="827">
        <v>8</v>
      </c>
      <c r="H144" s="816">
        <f t="shared" si="5"/>
        <v>3</v>
      </c>
      <c r="I144" s="827">
        <v>3</v>
      </c>
      <c r="J144" s="827">
        <v>0</v>
      </c>
    </row>
    <row r="145" spans="1:10" s="819" customFormat="1" ht="12.75" customHeight="1" x14ac:dyDescent="0.2">
      <c r="A145" s="731" t="s">
        <v>1527</v>
      </c>
      <c r="B145" s="816">
        <f t="shared" si="3"/>
        <v>0</v>
      </c>
      <c r="C145" s="827">
        <v>0</v>
      </c>
      <c r="D145" s="827">
        <v>0</v>
      </c>
      <c r="E145" s="816">
        <f t="shared" si="4"/>
        <v>10</v>
      </c>
      <c r="F145" s="827">
        <v>2</v>
      </c>
      <c r="G145" s="827">
        <v>8</v>
      </c>
      <c r="H145" s="816">
        <f t="shared" si="5"/>
        <v>0</v>
      </c>
      <c r="I145" s="827">
        <v>0</v>
      </c>
      <c r="J145" s="827">
        <v>0</v>
      </c>
    </row>
    <row r="146" spans="1:10" s="819" customFormat="1" ht="12.75" customHeight="1" x14ac:dyDescent="0.2">
      <c r="A146" s="731" t="s">
        <v>1528</v>
      </c>
      <c r="B146" s="816">
        <f t="shared" si="3"/>
        <v>0</v>
      </c>
      <c r="C146" s="827">
        <v>0</v>
      </c>
      <c r="D146" s="827">
        <v>0</v>
      </c>
      <c r="E146" s="816">
        <f t="shared" si="4"/>
        <v>6</v>
      </c>
      <c r="F146" s="827">
        <v>2</v>
      </c>
      <c r="G146" s="827">
        <v>4</v>
      </c>
      <c r="H146" s="816">
        <f t="shared" si="5"/>
        <v>2</v>
      </c>
      <c r="I146" s="827">
        <v>1</v>
      </c>
      <c r="J146" s="827">
        <v>1</v>
      </c>
    </row>
    <row r="147" spans="1:10" s="819" customFormat="1" ht="12.75" customHeight="1" x14ac:dyDescent="0.2">
      <c r="A147" s="731" t="s">
        <v>2322</v>
      </c>
      <c r="B147" s="816">
        <f t="shared" si="3"/>
        <v>0</v>
      </c>
      <c r="C147" s="827">
        <v>0</v>
      </c>
      <c r="D147" s="827">
        <v>0</v>
      </c>
      <c r="E147" s="816">
        <f t="shared" si="4"/>
        <v>11</v>
      </c>
      <c r="F147" s="827">
        <v>1</v>
      </c>
      <c r="G147" s="827">
        <v>10</v>
      </c>
      <c r="H147" s="816">
        <f t="shared" si="5"/>
        <v>0</v>
      </c>
      <c r="I147" s="827">
        <v>0</v>
      </c>
      <c r="J147" s="827">
        <v>0</v>
      </c>
    </row>
    <row r="148" spans="1:10" s="819" customFormat="1" ht="12.75" customHeight="1" x14ac:dyDescent="0.2">
      <c r="A148" s="759"/>
      <c r="B148" s="823"/>
      <c r="C148" s="734"/>
      <c r="D148" s="734"/>
      <c r="E148" s="823"/>
      <c r="F148" s="734"/>
      <c r="G148" s="734"/>
      <c r="H148" s="823"/>
      <c r="I148" s="844"/>
      <c r="J148" s="844"/>
    </row>
    <row r="149" spans="1:10" s="819" customFormat="1" ht="12.75" customHeight="1" x14ac:dyDescent="0.2">
      <c r="A149" s="845" t="s">
        <v>1529</v>
      </c>
      <c r="B149" s="816">
        <f t="shared" ref="B149:B182" si="6">C149+D149</f>
        <v>30</v>
      </c>
      <c r="C149" s="817">
        <f>C150+C151</f>
        <v>10</v>
      </c>
      <c r="D149" s="817">
        <f>D150+D151</f>
        <v>20</v>
      </c>
      <c r="E149" s="816">
        <f t="shared" ref="E149:E178" si="7">F149+G149</f>
        <v>99</v>
      </c>
      <c r="F149" s="817">
        <f>F150+F151</f>
        <v>30</v>
      </c>
      <c r="G149" s="817">
        <f>G150+G151</f>
        <v>69</v>
      </c>
      <c r="H149" s="816">
        <f t="shared" ref="H149:H178" si="8">I149+J149</f>
        <v>1</v>
      </c>
      <c r="I149" s="817">
        <f>I150+I151</f>
        <v>0</v>
      </c>
      <c r="J149" s="817">
        <f>J150+J151</f>
        <v>1</v>
      </c>
    </row>
    <row r="150" spans="1:10" s="819" customFormat="1" ht="12.75" customHeight="1" x14ac:dyDescent="0.2">
      <c r="A150" s="731" t="s">
        <v>1530</v>
      </c>
      <c r="B150" s="816">
        <f t="shared" si="6"/>
        <v>0</v>
      </c>
      <c r="C150" s="827">
        <v>0</v>
      </c>
      <c r="D150" s="827">
        <v>0</v>
      </c>
      <c r="E150" s="816">
        <f t="shared" si="7"/>
        <v>33</v>
      </c>
      <c r="F150" s="827">
        <v>13</v>
      </c>
      <c r="G150" s="827">
        <v>20</v>
      </c>
      <c r="H150" s="816">
        <f t="shared" si="8"/>
        <v>1</v>
      </c>
      <c r="I150" s="827">
        <v>0</v>
      </c>
      <c r="J150" s="827">
        <v>1</v>
      </c>
    </row>
    <row r="151" spans="1:10" s="819" customFormat="1" ht="12.75" customHeight="1" x14ac:dyDescent="0.2">
      <c r="A151" s="731" t="s">
        <v>1531</v>
      </c>
      <c r="B151" s="816">
        <f t="shared" si="6"/>
        <v>30</v>
      </c>
      <c r="C151" s="827">
        <v>10</v>
      </c>
      <c r="D151" s="827">
        <v>20</v>
      </c>
      <c r="E151" s="816">
        <f t="shared" si="7"/>
        <v>66</v>
      </c>
      <c r="F151" s="827">
        <v>17</v>
      </c>
      <c r="G151" s="827">
        <v>49</v>
      </c>
      <c r="H151" s="816">
        <f t="shared" si="8"/>
        <v>0</v>
      </c>
      <c r="I151" s="827">
        <v>0</v>
      </c>
      <c r="J151" s="827">
        <v>0</v>
      </c>
    </row>
    <row r="152" spans="1:10" s="819" customFormat="1" ht="12.75" customHeight="1" x14ac:dyDescent="0.2">
      <c r="A152" s="759"/>
      <c r="B152" s="823"/>
      <c r="C152" s="734"/>
      <c r="D152" s="734"/>
      <c r="E152" s="823"/>
      <c r="F152" s="734"/>
      <c r="G152" s="734"/>
      <c r="H152" s="823"/>
      <c r="I152" s="844"/>
      <c r="J152" s="844"/>
    </row>
    <row r="153" spans="1:10" s="819" customFormat="1" ht="12.75" customHeight="1" x14ac:dyDescent="0.2">
      <c r="A153" s="845" t="s">
        <v>1186</v>
      </c>
      <c r="B153" s="816">
        <f t="shared" si="6"/>
        <v>14</v>
      </c>
      <c r="C153" s="817">
        <f>C154</f>
        <v>4</v>
      </c>
      <c r="D153" s="817">
        <f>D154</f>
        <v>10</v>
      </c>
      <c r="E153" s="816">
        <f t="shared" si="7"/>
        <v>103</v>
      </c>
      <c r="F153" s="817">
        <f>F154</f>
        <v>22</v>
      </c>
      <c r="G153" s="817">
        <f>G154</f>
        <v>81</v>
      </c>
      <c r="H153" s="816">
        <f t="shared" si="8"/>
        <v>17</v>
      </c>
      <c r="I153" s="817">
        <f>I154</f>
        <v>4</v>
      </c>
      <c r="J153" s="817">
        <f>J154</f>
        <v>13</v>
      </c>
    </row>
    <row r="154" spans="1:10" s="819" customFormat="1" ht="12.75" customHeight="1" x14ac:dyDescent="0.2">
      <c r="A154" s="731" t="s">
        <v>1532</v>
      </c>
      <c r="B154" s="816">
        <f t="shared" si="6"/>
        <v>14</v>
      </c>
      <c r="C154" s="827">
        <v>4</v>
      </c>
      <c r="D154" s="827">
        <v>10</v>
      </c>
      <c r="E154" s="816">
        <f t="shared" si="7"/>
        <v>103</v>
      </c>
      <c r="F154" s="827">
        <v>22</v>
      </c>
      <c r="G154" s="827">
        <v>81</v>
      </c>
      <c r="H154" s="816">
        <f t="shared" si="8"/>
        <v>17</v>
      </c>
      <c r="I154" s="827">
        <v>4</v>
      </c>
      <c r="J154" s="827">
        <v>13</v>
      </c>
    </row>
    <row r="155" spans="1:10" s="819" customFormat="1" ht="12.75" customHeight="1" x14ac:dyDescent="0.2">
      <c r="A155" s="759"/>
      <c r="B155" s="823"/>
      <c r="C155" s="734"/>
      <c r="D155" s="734"/>
      <c r="E155" s="823"/>
      <c r="F155" s="734"/>
      <c r="G155" s="734"/>
      <c r="H155" s="823"/>
      <c r="I155" s="734"/>
      <c r="J155" s="734"/>
    </row>
    <row r="156" spans="1:10" s="819" customFormat="1" ht="12.75" customHeight="1" x14ac:dyDescent="0.2">
      <c r="A156" s="845" t="s">
        <v>984</v>
      </c>
      <c r="B156" s="816">
        <f t="shared" si="6"/>
        <v>3</v>
      </c>
      <c r="C156" s="817">
        <f>C157+C158</f>
        <v>3</v>
      </c>
      <c r="D156" s="817">
        <f>D157+D158</f>
        <v>0</v>
      </c>
      <c r="E156" s="816">
        <f t="shared" si="7"/>
        <v>9</v>
      </c>
      <c r="F156" s="817">
        <f>F157+F158</f>
        <v>8</v>
      </c>
      <c r="G156" s="817">
        <f>G157+G158</f>
        <v>1</v>
      </c>
      <c r="H156" s="816">
        <f t="shared" si="8"/>
        <v>0</v>
      </c>
      <c r="I156" s="817">
        <f>I157+I158</f>
        <v>0</v>
      </c>
      <c r="J156" s="817">
        <f>J157+J158</f>
        <v>0</v>
      </c>
    </row>
    <row r="157" spans="1:10" s="819" customFormat="1" ht="12.75" customHeight="1" x14ac:dyDescent="0.2">
      <c r="A157" s="731" t="s">
        <v>1533</v>
      </c>
      <c r="B157" s="816">
        <f t="shared" si="6"/>
        <v>0</v>
      </c>
      <c r="C157" s="827">
        <v>0</v>
      </c>
      <c r="D157" s="827">
        <v>0</v>
      </c>
      <c r="E157" s="816">
        <f t="shared" si="7"/>
        <v>0</v>
      </c>
      <c r="F157" s="827">
        <v>0</v>
      </c>
      <c r="G157" s="827">
        <v>0</v>
      </c>
      <c r="H157" s="816">
        <f t="shared" si="8"/>
        <v>0</v>
      </c>
      <c r="I157" s="827">
        <v>0</v>
      </c>
      <c r="J157" s="827">
        <v>0</v>
      </c>
    </row>
    <row r="158" spans="1:10" s="819" customFormat="1" ht="12.75" customHeight="1" x14ac:dyDescent="0.2">
      <c r="A158" s="731" t="s">
        <v>1534</v>
      </c>
      <c r="B158" s="816">
        <f t="shared" si="6"/>
        <v>3</v>
      </c>
      <c r="C158" s="827">
        <v>3</v>
      </c>
      <c r="D158" s="827">
        <v>0</v>
      </c>
      <c r="E158" s="816">
        <f t="shared" si="7"/>
        <v>9</v>
      </c>
      <c r="F158" s="827">
        <v>8</v>
      </c>
      <c r="G158" s="827">
        <v>1</v>
      </c>
      <c r="H158" s="816">
        <f t="shared" si="8"/>
        <v>0</v>
      </c>
      <c r="I158" s="827">
        <v>0</v>
      </c>
      <c r="J158" s="827">
        <v>0</v>
      </c>
    </row>
    <row r="159" spans="1:10" s="819" customFormat="1" ht="12.75" customHeight="1" x14ac:dyDescent="0.2">
      <c r="A159" s="759"/>
      <c r="B159" s="823"/>
      <c r="C159" s="734"/>
      <c r="D159" s="734"/>
      <c r="E159" s="823"/>
      <c r="F159" s="734"/>
      <c r="G159" s="734"/>
      <c r="H159" s="823"/>
      <c r="I159" s="734"/>
      <c r="J159" s="734"/>
    </row>
    <row r="160" spans="1:10" s="819" customFormat="1" ht="21.75" customHeight="1" x14ac:dyDescent="0.25">
      <c r="A160" s="815" t="s">
        <v>1187</v>
      </c>
      <c r="B160" s="816">
        <f t="shared" si="6"/>
        <v>208</v>
      </c>
      <c r="C160" s="817">
        <f>C162+C166+C170+C173+C180</f>
        <v>117</v>
      </c>
      <c r="D160" s="817">
        <f>D162+D166+D170+D173+D180</f>
        <v>91</v>
      </c>
      <c r="E160" s="816">
        <f t="shared" si="7"/>
        <v>589</v>
      </c>
      <c r="F160" s="817">
        <f>F162+F166+F170+F173+F180</f>
        <v>284</v>
      </c>
      <c r="G160" s="817">
        <f>G162+G166+G170+G173+G180</f>
        <v>305</v>
      </c>
      <c r="H160" s="816">
        <f t="shared" si="8"/>
        <v>88</v>
      </c>
      <c r="I160" s="817">
        <f>I162+I166+I170+I173+I180</f>
        <v>60</v>
      </c>
      <c r="J160" s="817">
        <f>J162+J166+J170+J173+J180</f>
        <v>28</v>
      </c>
    </row>
    <row r="161" spans="1:21" s="819" customFormat="1" ht="12.75" customHeight="1" x14ac:dyDescent="0.2">
      <c r="A161" s="892"/>
      <c r="B161" s="823"/>
      <c r="C161" s="893"/>
      <c r="D161" s="734"/>
      <c r="E161" s="823"/>
      <c r="F161" s="734"/>
      <c r="G161" s="734"/>
      <c r="H161" s="823"/>
      <c r="I161" s="844"/>
      <c r="J161" s="844"/>
    </row>
    <row r="162" spans="1:21" s="819" customFormat="1" ht="12.75" customHeight="1" x14ac:dyDescent="0.2">
      <c r="A162" s="845" t="s">
        <v>1535</v>
      </c>
      <c r="B162" s="816">
        <f t="shared" si="6"/>
        <v>40</v>
      </c>
      <c r="C162" s="817">
        <f>SUM(C163:C164)</f>
        <v>21</v>
      </c>
      <c r="D162" s="817">
        <f>SUM(D163:D164)</f>
        <v>19</v>
      </c>
      <c r="E162" s="816">
        <f t="shared" si="7"/>
        <v>116</v>
      </c>
      <c r="F162" s="817">
        <f>SUM(F163:F164)</f>
        <v>71</v>
      </c>
      <c r="G162" s="817">
        <f>SUM(G163:G164)</f>
        <v>45</v>
      </c>
      <c r="H162" s="816">
        <f t="shared" si="8"/>
        <v>12</v>
      </c>
      <c r="I162" s="817">
        <f>SUM(I163:I164)</f>
        <v>8</v>
      </c>
      <c r="J162" s="817">
        <f>SUM(J163:J164)</f>
        <v>4</v>
      </c>
    </row>
    <row r="163" spans="1:21" s="819" customFormat="1" ht="12.75" customHeight="1" x14ac:dyDescent="0.2">
      <c r="A163" s="731" t="s">
        <v>1536</v>
      </c>
      <c r="B163" s="816">
        <f t="shared" si="6"/>
        <v>39</v>
      </c>
      <c r="C163" s="827">
        <v>20</v>
      </c>
      <c r="D163" s="827">
        <v>19</v>
      </c>
      <c r="E163" s="816">
        <f t="shared" si="7"/>
        <v>93</v>
      </c>
      <c r="F163" s="827">
        <v>56</v>
      </c>
      <c r="G163" s="827">
        <v>37</v>
      </c>
      <c r="H163" s="816">
        <f t="shared" si="8"/>
        <v>12</v>
      </c>
      <c r="I163" s="827">
        <v>8</v>
      </c>
      <c r="J163" s="827">
        <v>4</v>
      </c>
    </row>
    <row r="164" spans="1:21" ht="12.75" customHeight="1" x14ac:dyDescent="0.2">
      <c r="A164" s="731" t="s">
        <v>1537</v>
      </c>
      <c r="B164" s="816">
        <f t="shared" si="6"/>
        <v>1</v>
      </c>
      <c r="C164" s="827">
        <v>1</v>
      </c>
      <c r="D164" s="827">
        <v>0</v>
      </c>
      <c r="E164" s="816">
        <f t="shared" si="7"/>
        <v>23</v>
      </c>
      <c r="F164" s="827">
        <v>15</v>
      </c>
      <c r="G164" s="827">
        <v>8</v>
      </c>
      <c r="H164" s="816">
        <f t="shared" si="8"/>
        <v>0</v>
      </c>
      <c r="I164" s="827">
        <v>0</v>
      </c>
      <c r="J164" s="827">
        <v>0</v>
      </c>
    </row>
    <row r="165" spans="1:21" ht="12.75" customHeight="1" x14ac:dyDescent="0.2">
      <c r="A165" s="839"/>
      <c r="B165" s="823"/>
      <c r="C165" s="734"/>
      <c r="D165" s="734"/>
      <c r="E165" s="823"/>
      <c r="F165" s="734"/>
      <c r="G165" s="734"/>
      <c r="H165" s="823"/>
      <c r="I165" s="734"/>
      <c r="J165" s="734"/>
    </row>
    <row r="166" spans="1:21" s="819" customFormat="1" ht="12.75" customHeight="1" x14ac:dyDescent="0.2">
      <c r="A166" s="845" t="s">
        <v>1538</v>
      </c>
      <c r="B166" s="816">
        <f t="shared" si="6"/>
        <v>54</v>
      </c>
      <c r="C166" s="817">
        <f>C167+C168</f>
        <v>29</v>
      </c>
      <c r="D166" s="817">
        <f>D167+D168</f>
        <v>25</v>
      </c>
      <c r="E166" s="816">
        <f t="shared" si="7"/>
        <v>228</v>
      </c>
      <c r="F166" s="817">
        <f>F167+F168</f>
        <v>103</v>
      </c>
      <c r="G166" s="817">
        <f>G167+G168</f>
        <v>125</v>
      </c>
      <c r="H166" s="816">
        <f t="shared" si="8"/>
        <v>5</v>
      </c>
      <c r="I166" s="817">
        <f>I167+I168</f>
        <v>3</v>
      </c>
      <c r="J166" s="817">
        <f>J167+J168</f>
        <v>2</v>
      </c>
    </row>
    <row r="167" spans="1:21" ht="12.75" customHeight="1" x14ac:dyDescent="0.2">
      <c r="A167" s="837" t="s">
        <v>1539</v>
      </c>
      <c r="B167" s="816">
        <f t="shared" si="6"/>
        <v>27</v>
      </c>
      <c r="C167" s="827">
        <v>14</v>
      </c>
      <c r="D167" s="827">
        <v>13</v>
      </c>
      <c r="E167" s="816">
        <f t="shared" si="7"/>
        <v>122</v>
      </c>
      <c r="F167" s="827">
        <v>54</v>
      </c>
      <c r="G167" s="827">
        <v>68</v>
      </c>
      <c r="H167" s="816">
        <f t="shared" si="8"/>
        <v>3</v>
      </c>
      <c r="I167" s="827">
        <v>2</v>
      </c>
      <c r="J167" s="827">
        <v>1</v>
      </c>
    </row>
    <row r="168" spans="1:21" ht="12.75" customHeight="1" x14ac:dyDescent="0.2">
      <c r="A168" s="837" t="s">
        <v>2323</v>
      </c>
      <c r="B168" s="816">
        <f t="shared" si="6"/>
        <v>27</v>
      </c>
      <c r="C168" s="827">
        <v>15</v>
      </c>
      <c r="D168" s="827">
        <v>12</v>
      </c>
      <c r="E168" s="816">
        <f t="shared" si="7"/>
        <v>106</v>
      </c>
      <c r="F168" s="827">
        <v>49</v>
      </c>
      <c r="G168" s="827">
        <v>57</v>
      </c>
      <c r="H168" s="816">
        <f t="shared" si="8"/>
        <v>2</v>
      </c>
      <c r="I168" s="827">
        <v>1</v>
      </c>
      <c r="J168" s="827">
        <v>1</v>
      </c>
    </row>
    <row r="169" spans="1:21" ht="12.75" customHeight="1" x14ac:dyDescent="0.2">
      <c r="A169" s="839"/>
      <c r="B169" s="823"/>
      <c r="C169" s="734"/>
      <c r="D169" s="734"/>
      <c r="E169" s="823"/>
      <c r="F169" s="734"/>
      <c r="G169" s="734"/>
      <c r="H169" s="823"/>
      <c r="I169" s="734"/>
      <c r="J169" s="734"/>
    </row>
    <row r="170" spans="1:21" ht="12.75" customHeight="1" x14ac:dyDescent="0.2">
      <c r="A170" s="845" t="s">
        <v>1540</v>
      </c>
      <c r="B170" s="816">
        <f t="shared" si="6"/>
        <v>29</v>
      </c>
      <c r="C170" s="817">
        <f>C171</f>
        <v>5</v>
      </c>
      <c r="D170" s="817">
        <f>D171</f>
        <v>24</v>
      </c>
      <c r="E170" s="816">
        <f t="shared" si="7"/>
        <v>160</v>
      </c>
      <c r="F170" s="817">
        <f>F171</f>
        <v>48</v>
      </c>
      <c r="G170" s="817">
        <f>G171</f>
        <v>112</v>
      </c>
      <c r="H170" s="816">
        <f t="shared" si="8"/>
        <v>0</v>
      </c>
      <c r="I170" s="817">
        <f>I171</f>
        <v>0</v>
      </c>
      <c r="J170" s="817">
        <f>J171</f>
        <v>0</v>
      </c>
    </row>
    <row r="171" spans="1:21" ht="12.75" customHeight="1" x14ac:dyDescent="0.2">
      <c r="A171" s="837" t="s">
        <v>1541</v>
      </c>
      <c r="B171" s="816">
        <f t="shared" si="6"/>
        <v>29</v>
      </c>
      <c r="C171" s="827">
        <v>5</v>
      </c>
      <c r="D171" s="827">
        <v>24</v>
      </c>
      <c r="E171" s="816">
        <f t="shared" si="7"/>
        <v>160</v>
      </c>
      <c r="F171" s="827">
        <v>48</v>
      </c>
      <c r="G171" s="827">
        <v>112</v>
      </c>
      <c r="H171" s="816">
        <f t="shared" si="8"/>
        <v>0</v>
      </c>
      <c r="I171" s="827">
        <v>0</v>
      </c>
      <c r="J171" s="827">
        <v>0</v>
      </c>
    </row>
    <row r="172" spans="1:21" ht="12.75" customHeight="1" x14ac:dyDescent="0.2">
      <c r="A172" s="839"/>
      <c r="B172" s="823"/>
      <c r="C172" s="734"/>
      <c r="D172" s="734"/>
      <c r="E172" s="823"/>
      <c r="F172" s="734"/>
      <c r="G172" s="734"/>
      <c r="H172" s="823"/>
      <c r="I172" s="734"/>
      <c r="J172" s="734"/>
      <c r="K172" s="814"/>
      <c r="L172" s="814"/>
      <c r="M172" s="814"/>
      <c r="N172" s="814"/>
      <c r="O172" s="682"/>
      <c r="P172" s="682"/>
      <c r="Q172" s="682"/>
      <c r="R172" s="682"/>
      <c r="S172" s="682"/>
      <c r="T172" s="682"/>
      <c r="U172" s="682"/>
    </row>
    <row r="173" spans="1:21" ht="12.75" customHeight="1" x14ac:dyDescent="0.2">
      <c r="A173" s="845" t="s">
        <v>1202</v>
      </c>
      <c r="B173" s="816">
        <f t="shared" si="6"/>
        <v>69</v>
      </c>
      <c r="C173" s="817">
        <f>SUM(C174:C178)</f>
        <v>60</v>
      </c>
      <c r="D173" s="817">
        <f>SUM(D174:D178)</f>
        <v>9</v>
      </c>
      <c r="E173" s="816">
        <f t="shared" si="7"/>
        <v>69</v>
      </c>
      <c r="F173" s="817">
        <f>SUM(F174:F178)</f>
        <v>60</v>
      </c>
      <c r="G173" s="817">
        <f>SUM(G174:G178)</f>
        <v>9</v>
      </c>
      <c r="H173" s="816">
        <f t="shared" si="8"/>
        <v>55</v>
      </c>
      <c r="I173" s="817">
        <f>SUM(I174:I178)</f>
        <v>48</v>
      </c>
      <c r="J173" s="817">
        <f>SUM(J174:J178)</f>
        <v>7</v>
      </c>
      <c r="K173" s="814"/>
      <c r="L173" s="814"/>
      <c r="M173" s="814"/>
      <c r="N173" s="814"/>
      <c r="O173" s="682"/>
      <c r="P173" s="682"/>
      <c r="Q173" s="682"/>
      <c r="R173" s="682"/>
      <c r="S173" s="682"/>
      <c r="T173" s="682"/>
      <c r="U173" s="682"/>
    </row>
    <row r="174" spans="1:21" ht="12.75" customHeight="1" x14ac:dyDescent="0.2">
      <c r="A174" s="837" t="s">
        <v>1542</v>
      </c>
      <c r="B174" s="816">
        <f t="shared" si="6"/>
        <v>13</v>
      </c>
      <c r="C174" s="827">
        <v>11</v>
      </c>
      <c r="D174" s="827">
        <v>2</v>
      </c>
      <c r="E174" s="816">
        <f t="shared" si="7"/>
        <v>13</v>
      </c>
      <c r="F174" s="827">
        <v>11</v>
      </c>
      <c r="G174" s="827">
        <v>2</v>
      </c>
      <c r="H174" s="816">
        <f t="shared" si="8"/>
        <v>0</v>
      </c>
      <c r="I174" s="827">
        <v>0</v>
      </c>
      <c r="J174" s="827">
        <v>0</v>
      </c>
      <c r="K174" s="814"/>
      <c r="L174" s="814"/>
      <c r="M174" s="814"/>
      <c r="N174" s="814"/>
      <c r="O174" s="682"/>
      <c r="P174" s="682"/>
      <c r="Q174" s="682"/>
      <c r="R174" s="682"/>
      <c r="S174" s="682"/>
      <c r="T174" s="682"/>
      <c r="U174" s="682"/>
    </row>
    <row r="175" spans="1:21" ht="12.75" customHeight="1" x14ac:dyDescent="0.2">
      <c r="A175" s="837" t="s">
        <v>1543</v>
      </c>
      <c r="B175" s="816">
        <f t="shared" si="6"/>
        <v>11</v>
      </c>
      <c r="C175" s="827">
        <v>10</v>
      </c>
      <c r="D175" s="827">
        <v>1</v>
      </c>
      <c r="E175" s="816">
        <f t="shared" si="7"/>
        <v>11</v>
      </c>
      <c r="F175" s="827">
        <v>10</v>
      </c>
      <c r="G175" s="827">
        <v>1</v>
      </c>
      <c r="H175" s="816">
        <f t="shared" si="8"/>
        <v>10</v>
      </c>
      <c r="I175" s="827">
        <v>9</v>
      </c>
      <c r="J175" s="827">
        <v>1</v>
      </c>
      <c r="K175" s="814"/>
      <c r="L175" s="814"/>
      <c r="M175" s="814"/>
      <c r="N175" s="814"/>
      <c r="O175" s="682"/>
      <c r="P175" s="682"/>
      <c r="Q175" s="682"/>
      <c r="R175" s="682"/>
      <c r="S175" s="682"/>
      <c r="T175" s="682"/>
      <c r="U175" s="682"/>
    </row>
    <row r="176" spans="1:21" ht="12.75" customHeight="1" x14ac:dyDescent="0.2">
      <c r="A176" s="837" t="s">
        <v>1544</v>
      </c>
      <c r="B176" s="816">
        <f t="shared" si="6"/>
        <v>0</v>
      </c>
      <c r="C176" s="827">
        <v>0</v>
      </c>
      <c r="D176" s="827">
        <v>0</v>
      </c>
      <c r="E176" s="816">
        <f t="shared" si="7"/>
        <v>0</v>
      </c>
      <c r="F176" s="827">
        <v>0</v>
      </c>
      <c r="G176" s="827">
        <v>0</v>
      </c>
      <c r="H176" s="816">
        <f t="shared" si="8"/>
        <v>0</v>
      </c>
      <c r="I176" s="827">
        <v>0</v>
      </c>
      <c r="J176" s="827">
        <v>0</v>
      </c>
      <c r="K176" s="814"/>
      <c r="L176" s="814"/>
      <c r="M176" s="814"/>
      <c r="N176" s="814"/>
      <c r="O176" s="682"/>
      <c r="P176" s="682"/>
      <c r="Q176" s="682"/>
      <c r="R176" s="682"/>
      <c r="S176" s="682"/>
      <c r="T176" s="682"/>
      <c r="U176" s="682"/>
    </row>
    <row r="177" spans="1:21" ht="12.75" customHeight="1" x14ac:dyDescent="0.2">
      <c r="A177" s="837" t="s">
        <v>1545</v>
      </c>
      <c r="B177" s="816">
        <f t="shared" si="6"/>
        <v>33</v>
      </c>
      <c r="C177" s="827">
        <v>30</v>
      </c>
      <c r="D177" s="827">
        <v>3</v>
      </c>
      <c r="E177" s="816">
        <f t="shared" si="7"/>
        <v>33</v>
      </c>
      <c r="F177" s="827">
        <v>30</v>
      </c>
      <c r="G177" s="827">
        <v>3</v>
      </c>
      <c r="H177" s="816">
        <f t="shared" si="8"/>
        <v>33</v>
      </c>
      <c r="I177" s="827">
        <v>30</v>
      </c>
      <c r="J177" s="827">
        <v>3</v>
      </c>
      <c r="K177" s="814"/>
      <c r="L177" s="814"/>
      <c r="M177" s="814"/>
      <c r="N177" s="814"/>
      <c r="O177" s="682"/>
      <c r="P177" s="682"/>
      <c r="Q177" s="682"/>
      <c r="R177" s="682"/>
      <c r="S177" s="682"/>
      <c r="T177" s="682"/>
      <c r="U177" s="682"/>
    </row>
    <row r="178" spans="1:21" ht="12.75" customHeight="1" x14ac:dyDescent="0.2">
      <c r="A178" s="837" t="s">
        <v>2324</v>
      </c>
      <c r="B178" s="816">
        <f t="shared" si="6"/>
        <v>12</v>
      </c>
      <c r="C178" s="827">
        <v>9</v>
      </c>
      <c r="D178" s="827">
        <v>3</v>
      </c>
      <c r="E178" s="816">
        <f t="shared" si="7"/>
        <v>12</v>
      </c>
      <c r="F178" s="827">
        <v>9</v>
      </c>
      <c r="G178" s="827">
        <v>3</v>
      </c>
      <c r="H178" s="816">
        <f t="shared" si="8"/>
        <v>12</v>
      </c>
      <c r="I178" s="827">
        <v>9</v>
      </c>
      <c r="J178" s="827">
        <v>3</v>
      </c>
      <c r="K178" s="814"/>
      <c r="L178" s="814"/>
      <c r="M178" s="814"/>
      <c r="N178" s="814"/>
      <c r="O178" s="682"/>
      <c r="P178" s="682"/>
      <c r="Q178" s="682"/>
      <c r="R178" s="682"/>
      <c r="S178" s="682"/>
      <c r="T178" s="682"/>
      <c r="U178" s="682"/>
    </row>
    <row r="179" spans="1:21" ht="12.75" customHeight="1" x14ac:dyDescent="0.2">
      <c r="A179" s="839"/>
      <c r="B179" s="823"/>
      <c r="C179" s="734"/>
      <c r="D179" s="734"/>
      <c r="E179" s="823"/>
      <c r="F179" s="734"/>
      <c r="G179" s="734"/>
      <c r="H179" s="823"/>
      <c r="I179" s="734"/>
      <c r="J179" s="734"/>
      <c r="K179" s="814"/>
      <c r="L179" s="814"/>
      <c r="M179" s="814"/>
      <c r="N179" s="814"/>
      <c r="O179" s="682"/>
      <c r="P179" s="682"/>
      <c r="Q179" s="682"/>
      <c r="R179" s="682"/>
      <c r="S179" s="682"/>
      <c r="T179" s="682"/>
      <c r="U179" s="682"/>
    </row>
    <row r="180" spans="1:21" ht="12.75" customHeight="1" x14ac:dyDescent="0.2">
      <c r="A180" s="845" t="s">
        <v>1546</v>
      </c>
      <c r="B180" s="816">
        <f t="shared" si="6"/>
        <v>16</v>
      </c>
      <c r="C180" s="817">
        <f>SUM(C181:C182)</f>
        <v>2</v>
      </c>
      <c r="D180" s="817">
        <f>SUM(D181:D182)</f>
        <v>14</v>
      </c>
      <c r="E180" s="816">
        <f>F180+G180</f>
        <v>16</v>
      </c>
      <c r="F180" s="817">
        <f>SUM(F181:F182)</f>
        <v>2</v>
      </c>
      <c r="G180" s="817">
        <f>SUM(G181:G182)</f>
        <v>14</v>
      </c>
      <c r="H180" s="816">
        <f>I180+J180</f>
        <v>16</v>
      </c>
      <c r="I180" s="817">
        <f>SUM(I181:I182)</f>
        <v>1</v>
      </c>
      <c r="J180" s="817">
        <f>SUM(J181:J182)</f>
        <v>15</v>
      </c>
      <c r="K180" s="814"/>
      <c r="L180" s="814"/>
      <c r="M180" s="814"/>
      <c r="N180" s="814"/>
      <c r="O180" s="682"/>
      <c r="P180" s="682"/>
      <c r="Q180" s="682"/>
      <c r="R180" s="682"/>
      <c r="S180" s="682"/>
      <c r="T180" s="682"/>
      <c r="U180" s="682"/>
    </row>
    <row r="181" spans="1:21" ht="12.75" customHeight="1" x14ac:dyDescent="0.2">
      <c r="A181" s="837" t="s">
        <v>1547</v>
      </c>
      <c r="B181" s="816">
        <f t="shared" si="6"/>
        <v>12</v>
      </c>
      <c r="C181" s="827">
        <v>0</v>
      </c>
      <c r="D181" s="827">
        <v>12</v>
      </c>
      <c r="E181" s="816">
        <f>F181+G181</f>
        <v>12</v>
      </c>
      <c r="F181" s="827">
        <v>0</v>
      </c>
      <c r="G181" s="827">
        <v>12</v>
      </c>
      <c r="H181" s="816">
        <f>I181+J181</f>
        <v>13</v>
      </c>
      <c r="I181" s="827">
        <v>0</v>
      </c>
      <c r="J181" s="827">
        <v>13</v>
      </c>
      <c r="K181" s="814"/>
      <c r="L181" s="814"/>
      <c r="M181" s="814"/>
      <c r="N181" s="814"/>
      <c r="O181" s="682"/>
      <c r="P181" s="682"/>
      <c r="Q181" s="682"/>
      <c r="R181" s="682"/>
      <c r="S181" s="682"/>
      <c r="T181" s="682"/>
      <c r="U181" s="682"/>
    </row>
    <row r="182" spans="1:21" ht="12.75" customHeight="1" x14ac:dyDescent="0.2">
      <c r="A182" s="837" t="s">
        <v>1548</v>
      </c>
      <c r="B182" s="816">
        <f t="shared" si="6"/>
        <v>4</v>
      </c>
      <c r="C182" s="827">
        <v>2</v>
      </c>
      <c r="D182" s="827">
        <v>2</v>
      </c>
      <c r="E182" s="816">
        <f>F182+G182</f>
        <v>4</v>
      </c>
      <c r="F182" s="827">
        <v>2</v>
      </c>
      <c r="G182" s="827">
        <v>2</v>
      </c>
      <c r="H182" s="816">
        <f>I182+J182</f>
        <v>3</v>
      </c>
      <c r="I182" s="827">
        <v>1</v>
      </c>
      <c r="J182" s="827">
        <v>2</v>
      </c>
      <c r="K182" s="814"/>
      <c r="L182" s="814"/>
      <c r="M182" s="814"/>
      <c r="N182" s="814"/>
      <c r="O182" s="682"/>
      <c r="P182" s="682"/>
      <c r="Q182" s="682"/>
      <c r="R182" s="682"/>
      <c r="S182" s="682"/>
      <c r="T182" s="682"/>
      <c r="U182" s="682"/>
    </row>
    <row r="183" spans="1:21" ht="12.75" customHeight="1" x14ac:dyDescent="0.2">
      <c r="A183" s="839"/>
      <c r="B183" s="823"/>
      <c r="C183" s="734"/>
      <c r="D183" s="734"/>
      <c r="E183" s="823"/>
      <c r="F183" s="734"/>
      <c r="G183" s="734"/>
      <c r="H183" s="823"/>
      <c r="I183" s="734"/>
      <c r="J183" s="734"/>
      <c r="K183" s="814"/>
      <c r="L183" s="814"/>
      <c r="M183" s="814"/>
      <c r="N183" s="814"/>
      <c r="O183" s="682"/>
      <c r="P183" s="682"/>
      <c r="Q183" s="682"/>
      <c r="R183" s="682"/>
      <c r="S183" s="682"/>
      <c r="T183" s="682"/>
      <c r="U183" s="682"/>
    </row>
    <row r="184" spans="1:21" s="819" customFormat="1" ht="21.75" customHeight="1" x14ac:dyDescent="0.25">
      <c r="A184" s="815" t="s">
        <v>1549</v>
      </c>
      <c r="B184" s="816">
        <f>+C184+D184</f>
        <v>141</v>
      </c>
      <c r="C184" s="817">
        <f>C186+C201+C204</f>
        <v>51</v>
      </c>
      <c r="D184" s="817">
        <f>D186+D201+D204</f>
        <v>90</v>
      </c>
      <c r="E184" s="816">
        <f>+F184+G184</f>
        <v>455</v>
      </c>
      <c r="F184" s="817">
        <f>F186+F201+F204</f>
        <v>93</v>
      </c>
      <c r="G184" s="817">
        <f>G186+G201+G204</f>
        <v>362</v>
      </c>
      <c r="H184" s="816">
        <f>I184+J184</f>
        <v>48</v>
      </c>
      <c r="I184" s="817">
        <f>I186+I201+I204</f>
        <v>15</v>
      </c>
      <c r="J184" s="817">
        <f>J186+J201+J204</f>
        <v>33</v>
      </c>
    </row>
    <row r="185" spans="1:21" ht="12.75" customHeight="1" x14ac:dyDescent="0.2">
      <c r="A185" s="759"/>
      <c r="B185" s="712"/>
      <c r="C185" s="894"/>
      <c r="D185" s="894"/>
      <c r="E185" s="712"/>
      <c r="F185" s="894"/>
      <c r="G185" s="894"/>
      <c r="H185" s="712"/>
      <c r="I185" s="894"/>
      <c r="J185" s="894"/>
      <c r="K185" s="814"/>
      <c r="L185" s="814"/>
      <c r="M185" s="814"/>
      <c r="N185" s="814"/>
      <c r="O185" s="682"/>
      <c r="P185" s="682"/>
      <c r="Q185" s="682"/>
      <c r="R185" s="682"/>
      <c r="S185" s="682"/>
      <c r="T185" s="682"/>
      <c r="U185" s="682"/>
    </row>
    <row r="186" spans="1:21" ht="12.75" customHeight="1" x14ac:dyDescent="0.2">
      <c r="A186" s="717" t="s">
        <v>932</v>
      </c>
      <c r="B186" s="697">
        <f>+C186+D186</f>
        <v>125</v>
      </c>
      <c r="C186" s="718">
        <f>SUM(C187:C199)</f>
        <v>40</v>
      </c>
      <c r="D186" s="718">
        <f>SUM(D187:D199)</f>
        <v>85</v>
      </c>
      <c r="E186" s="697">
        <f>+F186+G186</f>
        <v>416</v>
      </c>
      <c r="F186" s="718">
        <f>SUM(F187:F199)</f>
        <v>76</v>
      </c>
      <c r="G186" s="718">
        <f>SUM(G187:G199)</f>
        <v>340</v>
      </c>
      <c r="H186" s="697">
        <f>+I186+J186</f>
        <v>46</v>
      </c>
      <c r="I186" s="718">
        <f>SUM(I187:I199)</f>
        <v>14</v>
      </c>
      <c r="J186" s="718">
        <f>SUM(J187:J199)</f>
        <v>32</v>
      </c>
      <c r="K186" s="814"/>
      <c r="L186" s="814"/>
      <c r="M186" s="814"/>
      <c r="N186" s="814"/>
      <c r="O186" s="682"/>
      <c r="P186" s="682"/>
      <c r="Q186" s="682"/>
      <c r="R186" s="682"/>
      <c r="S186" s="682"/>
      <c r="T186" s="682"/>
      <c r="U186" s="682"/>
    </row>
    <row r="187" spans="1:21" ht="12.75" customHeight="1" x14ac:dyDescent="0.2">
      <c r="A187" s="731" t="s">
        <v>1550</v>
      </c>
      <c r="B187" s="697">
        <f t="shared" ref="B187:B205" si="9">+C187+D187</f>
        <v>30</v>
      </c>
      <c r="C187" s="895">
        <v>17</v>
      </c>
      <c r="D187" s="895">
        <v>13</v>
      </c>
      <c r="E187" s="697">
        <f t="shared" ref="E187:E205" si="10">+F187+G187</f>
        <v>56</v>
      </c>
      <c r="F187" s="895">
        <v>26</v>
      </c>
      <c r="G187" s="895">
        <v>30</v>
      </c>
      <c r="H187" s="697">
        <f t="shared" ref="H187:H205" si="11">+I187+J187</f>
        <v>11</v>
      </c>
      <c r="I187" s="895">
        <v>4</v>
      </c>
      <c r="J187" s="895">
        <v>7</v>
      </c>
      <c r="K187" s="814"/>
      <c r="L187" s="814"/>
      <c r="M187" s="814"/>
      <c r="N187" s="814"/>
      <c r="O187" s="682"/>
      <c r="P187" s="682"/>
      <c r="Q187" s="682"/>
      <c r="R187" s="682"/>
      <c r="S187" s="682"/>
      <c r="T187" s="682"/>
      <c r="U187" s="682"/>
    </row>
    <row r="188" spans="1:21" ht="12.75" customHeight="1" x14ac:dyDescent="0.2">
      <c r="A188" s="731" t="s">
        <v>1551</v>
      </c>
      <c r="B188" s="697">
        <f t="shared" si="9"/>
        <v>21</v>
      </c>
      <c r="C188" s="895">
        <v>7</v>
      </c>
      <c r="D188" s="895">
        <v>14</v>
      </c>
      <c r="E188" s="697">
        <f t="shared" si="10"/>
        <v>32</v>
      </c>
      <c r="F188" s="895">
        <v>9</v>
      </c>
      <c r="G188" s="895">
        <v>23</v>
      </c>
      <c r="H188" s="697">
        <f t="shared" si="11"/>
        <v>3</v>
      </c>
      <c r="I188" s="895">
        <v>1</v>
      </c>
      <c r="J188" s="895">
        <v>2</v>
      </c>
      <c r="K188" s="814"/>
      <c r="L188" s="814"/>
      <c r="M188" s="814"/>
      <c r="N188" s="814"/>
      <c r="O188" s="682"/>
      <c r="P188" s="682"/>
      <c r="Q188" s="682"/>
      <c r="R188" s="682"/>
      <c r="S188" s="682"/>
      <c r="T188" s="682"/>
      <c r="U188" s="682"/>
    </row>
    <row r="189" spans="1:21" ht="12.75" customHeight="1" x14ac:dyDescent="0.2">
      <c r="A189" s="731" t="s">
        <v>1552</v>
      </c>
      <c r="B189" s="697">
        <f t="shared" si="9"/>
        <v>18</v>
      </c>
      <c r="C189" s="895">
        <v>4</v>
      </c>
      <c r="D189" s="895">
        <v>14</v>
      </c>
      <c r="E189" s="697">
        <f t="shared" si="10"/>
        <v>32</v>
      </c>
      <c r="F189" s="895">
        <v>6</v>
      </c>
      <c r="G189" s="895">
        <v>26</v>
      </c>
      <c r="H189" s="697">
        <f t="shared" si="11"/>
        <v>7</v>
      </c>
      <c r="I189" s="895">
        <v>1</v>
      </c>
      <c r="J189" s="895">
        <v>6</v>
      </c>
      <c r="K189" s="814"/>
      <c r="L189" s="814"/>
      <c r="M189" s="814"/>
      <c r="N189" s="814"/>
      <c r="O189" s="682"/>
      <c r="P189" s="682"/>
      <c r="Q189" s="682"/>
      <c r="R189" s="682"/>
      <c r="S189" s="682"/>
      <c r="T189" s="682"/>
      <c r="U189" s="682"/>
    </row>
    <row r="190" spans="1:21" ht="12.75" customHeight="1" x14ac:dyDescent="0.2">
      <c r="A190" s="731" t="s">
        <v>1553</v>
      </c>
      <c r="B190" s="697">
        <f t="shared" si="9"/>
        <v>16</v>
      </c>
      <c r="C190" s="895">
        <v>4</v>
      </c>
      <c r="D190" s="895">
        <v>12</v>
      </c>
      <c r="E190" s="697">
        <f t="shared" si="10"/>
        <v>25</v>
      </c>
      <c r="F190" s="895">
        <v>6</v>
      </c>
      <c r="G190" s="895">
        <v>19</v>
      </c>
      <c r="H190" s="697">
        <f t="shared" si="11"/>
        <v>2</v>
      </c>
      <c r="I190" s="895">
        <v>0</v>
      </c>
      <c r="J190" s="895">
        <v>2</v>
      </c>
      <c r="K190" s="814"/>
      <c r="L190" s="814"/>
      <c r="M190" s="814"/>
      <c r="N190" s="814"/>
      <c r="O190" s="682"/>
      <c r="P190" s="682"/>
      <c r="Q190" s="682"/>
      <c r="R190" s="682"/>
      <c r="S190" s="682"/>
      <c r="T190" s="682"/>
      <c r="U190" s="682"/>
    </row>
    <row r="191" spans="1:21" ht="12.75" customHeight="1" x14ac:dyDescent="0.2">
      <c r="A191" s="731" t="s">
        <v>1554</v>
      </c>
      <c r="B191" s="697">
        <f t="shared" si="9"/>
        <v>16</v>
      </c>
      <c r="C191" s="895">
        <v>4</v>
      </c>
      <c r="D191" s="895">
        <v>12</v>
      </c>
      <c r="E191" s="697">
        <f t="shared" si="10"/>
        <v>25</v>
      </c>
      <c r="F191" s="895">
        <v>6</v>
      </c>
      <c r="G191" s="895">
        <v>19</v>
      </c>
      <c r="H191" s="697">
        <f t="shared" si="11"/>
        <v>10</v>
      </c>
      <c r="I191" s="895">
        <v>1</v>
      </c>
      <c r="J191" s="895">
        <v>9</v>
      </c>
      <c r="K191" s="814"/>
      <c r="L191" s="814"/>
      <c r="M191" s="814"/>
      <c r="N191" s="814"/>
      <c r="O191" s="682"/>
      <c r="P191" s="682"/>
      <c r="Q191" s="682"/>
      <c r="R191" s="682"/>
      <c r="S191" s="682"/>
      <c r="T191" s="682"/>
      <c r="U191" s="682"/>
    </row>
    <row r="192" spans="1:21" ht="12.75" customHeight="1" x14ac:dyDescent="0.2">
      <c r="A192" s="731" t="s">
        <v>1555</v>
      </c>
      <c r="B192" s="697">
        <f t="shared" si="9"/>
        <v>0</v>
      </c>
      <c r="C192" s="895">
        <v>0</v>
      </c>
      <c r="D192" s="895">
        <v>0</v>
      </c>
      <c r="E192" s="697">
        <f t="shared" si="10"/>
        <v>181</v>
      </c>
      <c r="F192" s="895">
        <v>8</v>
      </c>
      <c r="G192" s="895">
        <v>173</v>
      </c>
      <c r="H192" s="697">
        <f t="shared" si="11"/>
        <v>0</v>
      </c>
      <c r="I192" s="895">
        <v>0</v>
      </c>
      <c r="J192" s="895">
        <v>0</v>
      </c>
      <c r="K192" s="814"/>
      <c r="L192" s="814"/>
      <c r="M192" s="814"/>
      <c r="N192" s="814"/>
      <c r="O192" s="682"/>
      <c r="P192" s="682"/>
      <c r="Q192" s="682"/>
      <c r="R192" s="682"/>
      <c r="S192" s="682"/>
      <c r="T192" s="682"/>
      <c r="U192" s="682"/>
    </row>
    <row r="193" spans="1:21" ht="12.75" customHeight="1" x14ac:dyDescent="0.2">
      <c r="A193" s="731" t="s">
        <v>1556</v>
      </c>
      <c r="B193" s="697">
        <f t="shared" si="9"/>
        <v>0</v>
      </c>
      <c r="C193" s="895">
        <v>0</v>
      </c>
      <c r="D193" s="895">
        <v>0</v>
      </c>
      <c r="E193" s="697">
        <f t="shared" si="10"/>
        <v>16</v>
      </c>
      <c r="F193" s="895">
        <v>5</v>
      </c>
      <c r="G193" s="895">
        <v>11</v>
      </c>
      <c r="H193" s="697">
        <f t="shared" si="11"/>
        <v>1</v>
      </c>
      <c r="I193" s="895">
        <v>0</v>
      </c>
      <c r="J193" s="895">
        <v>1</v>
      </c>
      <c r="K193" s="814"/>
      <c r="L193" s="814"/>
      <c r="M193" s="814"/>
      <c r="N193" s="814"/>
      <c r="O193" s="682"/>
      <c r="P193" s="682"/>
      <c r="Q193" s="682"/>
      <c r="R193" s="682"/>
      <c r="S193" s="682"/>
      <c r="T193" s="682"/>
      <c r="U193" s="682"/>
    </row>
    <row r="194" spans="1:21" ht="12.75" customHeight="1" x14ac:dyDescent="0.2">
      <c r="A194" s="731" t="s">
        <v>1557</v>
      </c>
      <c r="B194" s="697">
        <f t="shared" si="9"/>
        <v>2</v>
      </c>
      <c r="C194" s="895">
        <v>1</v>
      </c>
      <c r="D194" s="895">
        <v>1</v>
      </c>
      <c r="E194" s="697">
        <f t="shared" si="10"/>
        <v>11</v>
      </c>
      <c r="F194" s="895">
        <v>3</v>
      </c>
      <c r="G194" s="895">
        <v>8</v>
      </c>
      <c r="H194" s="697">
        <f t="shared" si="11"/>
        <v>2</v>
      </c>
      <c r="I194" s="895">
        <v>2</v>
      </c>
      <c r="J194" s="895">
        <v>0</v>
      </c>
      <c r="K194" s="814"/>
      <c r="L194" s="814"/>
      <c r="M194" s="814"/>
      <c r="N194" s="814"/>
      <c r="O194" s="682"/>
      <c r="P194" s="682"/>
      <c r="Q194" s="682"/>
      <c r="R194" s="682"/>
      <c r="S194" s="682"/>
      <c r="T194" s="682"/>
      <c r="U194" s="682"/>
    </row>
    <row r="195" spans="1:21" ht="12.75" customHeight="1" x14ac:dyDescent="0.2">
      <c r="A195" s="731" t="s">
        <v>1558</v>
      </c>
      <c r="B195" s="697">
        <f t="shared" si="9"/>
        <v>10</v>
      </c>
      <c r="C195" s="895">
        <v>0</v>
      </c>
      <c r="D195" s="895">
        <v>10</v>
      </c>
      <c r="E195" s="697">
        <f t="shared" si="10"/>
        <v>21</v>
      </c>
      <c r="F195" s="895">
        <v>2</v>
      </c>
      <c r="G195" s="895">
        <v>19</v>
      </c>
      <c r="H195" s="697">
        <f t="shared" si="11"/>
        <v>5</v>
      </c>
      <c r="I195" s="895">
        <v>3</v>
      </c>
      <c r="J195" s="895">
        <v>2</v>
      </c>
      <c r="K195" s="814"/>
      <c r="L195" s="814"/>
      <c r="M195" s="814"/>
      <c r="N195" s="814"/>
      <c r="O195" s="682"/>
      <c r="P195" s="682"/>
      <c r="Q195" s="682"/>
      <c r="R195" s="682"/>
      <c r="S195" s="682"/>
      <c r="T195" s="682"/>
      <c r="U195" s="682"/>
    </row>
    <row r="196" spans="1:21" ht="12.75" customHeight="1" x14ac:dyDescent="0.2">
      <c r="A196" s="731" t="s">
        <v>1559</v>
      </c>
      <c r="B196" s="697">
        <f t="shared" si="9"/>
        <v>8</v>
      </c>
      <c r="C196" s="895">
        <v>2</v>
      </c>
      <c r="D196" s="895">
        <v>6</v>
      </c>
      <c r="E196" s="697">
        <f t="shared" si="10"/>
        <v>10</v>
      </c>
      <c r="F196" s="895">
        <v>3</v>
      </c>
      <c r="G196" s="895">
        <v>7</v>
      </c>
      <c r="H196" s="697">
        <f t="shared" si="11"/>
        <v>1</v>
      </c>
      <c r="I196" s="895">
        <v>0</v>
      </c>
      <c r="J196" s="895">
        <v>1</v>
      </c>
      <c r="K196" s="814"/>
      <c r="L196" s="814"/>
      <c r="M196" s="814"/>
      <c r="N196" s="814"/>
      <c r="O196" s="682"/>
      <c r="P196" s="682"/>
      <c r="Q196" s="682"/>
      <c r="R196" s="682"/>
      <c r="S196" s="682"/>
      <c r="T196" s="682"/>
      <c r="U196" s="682"/>
    </row>
    <row r="197" spans="1:21" ht="12.75" customHeight="1" x14ac:dyDescent="0.2">
      <c r="A197" s="731" t="s">
        <v>1560</v>
      </c>
      <c r="B197" s="697">
        <f t="shared" si="9"/>
        <v>4</v>
      </c>
      <c r="C197" s="895">
        <v>1</v>
      </c>
      <c r="D197" s="895">
        <v>3</v>
      </c>
      <c r="E197" s="697">
        <f t="shared" si="10"/>
        <v>7</v>
      </c>
      <c r="F197" s="895">
        <v>2</v>
      </c>
      <c r="G197" s="895">
        <v>5</v>
      </c>
      <c r="H197" s="697">
        <f t="shared" si="11"/>
        <v>1</v>
      </c>
      <c r="I197" s="895">
        <v>1</v>
      </c>
      <c r="J197" s="895">
        <v>0</v>
      </c>
      <c r="K197" s="814"/>
      <c r="L197" s="814"/>
      <c r="M197" s="814"/>
      <c r="N197" s="814"/>
      <c r="O197" s="682"/>
      <c r="P197" s="682"/>
      <c r="Q197" s="682"/>
      <c r="R197" s="682"/>
      <c r="S197" s="682"/>
      <c r="T197" s="682"/>
      <c r="U197" s="682"/>
    </row>
    <row r="198" spans="1:21" ht="12.75" customHeight="1" x14ac:dyDescent="0.2">
      <c r="A198" s="731" t="s">
        <v>2325</v>
      </c>
      <c r="B198" s="697">
        <f t="shared" si="9"/>
        <v>0</v>
      </c>
      <c r="C198" s="895">
        <v>0</v>
      </c>
      <c r="D198" s="895">
        <v>0</v>
      </c>
      <c r="E198" s="697">
        <f t="shared" si="10"/>
        <v>0</v>
      </c>
      <c r="F198" s="895">
        <v>0</v>
      </c>
      <c r="G198" s="895">
        <v>0</v>
      </c>
      <c r="H198" s="697">
        <f t="shared" si="11"/>
        <v>2</v>
      </c>
      <c r="I198" s="895">
        <v>0</v>
      </c>
      <c r="J198" s="895">
        <v>2</v>
      </c>
      <c r="K198" s="814"/>
      <c r="L198" s="814"/>
      <c r="M198" s="814"/>
      <c r="N198" s="814"/>
      <c r="O198" s="682"/>
      <c r="P198" s="682"/>
      <c r="Q198" s="682"/>
      <c r="R198" s="682"/>
      <c r="S198" s="682"/>
      <c r="T198" s="682"/>
      <c r="U198" s="682"/>
    </row>
    <row r="199" spans="1:21" ht="12.75" customHeight="1" x14ac:dyDescent="0.2">
      <c r="A199" s="731" t="s">
        <v>2326</v>
      </c>
      <c r="B199" s="697">
        <f t="shared" si="9"/>
        <v>0</v>
      </c>
      <c r="C199" s="895">
        <v>0</v>
      </c>
      <c r="D199" s="895">
        <v>0</v>
      </c>
      <c r="E199" s="697">
        <f t="shared" si="10"/>
        <v>0</v>
      </c>
      <c r="F199" s="895">
        <v>0</v>
      </c>
      <c r="G199" s="895">
        <v>0</v>
      </c>
      <c r="H199" s="697">
        <f t="shared" si="11"/>
        <v>1</v>
      </c>
      <c r="I199" s="895">
        <v>1</v>
      </c>
      <c r="J199" s="895">
        <v>0</v>
      </c>
      <c r="K199" s="814"/>
      <c r="L199" s="814"/>
      <c r="M199" s="814"/>
      <c r="N199" s="814"/>
      <c r="O199" s="682"/>
      <c r="P199" s="682"/>
      <c r="Q199" s="682"/>
      <c r="R199" s="682"/>
      <c r="S199" s="682"/>
      <c r="T199" s="682"/>
      <c r="U199" s="682"/>
    </row>
    <row r="200" spans="1:21" ht="12.75" customHeight="1" x14ac:dyDescent="0.2">
      <c r="A200" s="759"/>
      <c r="B200" s="712"/>
      <c r="C200" s="894"/>
      <c r="D200" s="894"/>
      <c r="E200" s="712"/>
      <c r="F200" s="894"/>
      <c r="G200" s="894"/>
      <c r="H200" s="712"/>
      <c r="I200" s="894"/>
      <c r="J200" s="894"/>
      <c r="K200" s="814"/>
      <c r="L200" s="814"/>
      <c r="M200" s="814"/>
      <c r="N200" s="814"/>
      <c r="O200" s="682"/>
      <c r="P200" s="682"/>
      <c r="Q200" s="682"/>
      <c r="R200" s="682"/>
      <c r="S200" s="682"/>
      <c r="T200" s="682"/>
      <c r="U200" s="682"/>
    </row>
    <row r="201" spans="1:21" ht="12.75" customHeight="1" x14ac:dyDescent="0.2">
      <c r="A201" s="717" t="s">
        <v>1561</v>
      </c>
      <c r="B201" s="697">
        <f t="shared" si="9"/>
        <v>13</v>
      </c>
      <c r="C201" s="718">
        <f>C202</f>
        <v>9</v>
      </c>
      <c r="D201" s="718">
        <f>D202</f>
        <v>4</v>
      </c>
      <c r="E201" s="697">
        <f t="shared" si="10"/>
        <v>32</v>
      </c>
      <c r="F201" s="718">
        <f>F202</f>
        <v>11</v>
      </c>
      <c r="G201" s="718">
        <f>G202</f>
        <v>21</v>
      </c>
      <c r="H201" s="697">
        <f t="shared" si="11"/>
        <v>2</v>
      </c>
      <c r="I201" s="718">
        <f>I202</f>
        <v>1</v>
      </c>
      <c r="J201" s="718">
        <f>J202</f>
        <v>1</v>
      </c>
      <c r="K201" s="814"/>
      <c r="L201" s="814"/>
      <c r="M201" s="814"/>
      <c r="N201" s="814"/>
      <c r="O201" s="682"/>
      <c r="P201" s="682"/>
      <c r="Q201" s="682"/>
      <c r="R201" s="682"/>
      <c r="S201" s="682"/>
      <c r="T201" s="682"/>
      <c r="U201" s="682"/>
    </row>
    <row r="202" spans="1:21" ht="12.75" customHeight="1" x14ac:dyDescent="0.2">
      <c r="A202" s="731" t="s">
        <v>1562</v>
      </c>
      <c r="B202" s="697">
        <f t="shared" si="9"/>
        <v>13</v>
      </c>
      <c r="C202" s="895">
        <v>9</v>
      </c>
      <c r="D202" s="895">
        <v>4</v>
      </c>
      <c r="E202" s="697">
        <f t="shared" si="10"/>
        <v>32</v>
      </c>
      <c r="F202" s="895">
        <v>11</v>
      </c>
      <c r="G202" s="895">
        <v>21</v>
      </c>
      <c r="H202" s="697">
        <f t="shared" si="11"/>
        <v>2</v>
      </c>
      <c r="I202" s="895">
        <v>1</v>
      </c>
      <c r="J202" s="895">
        <v>1</v>
      </c>
      <c r="K202" s="814"/>
      <c r="L202" s="814"/>
      <c r="M202" s="814"/>
      <c r="N202" s="814"/>
      <c r="O202" s="682"/>
      <c r="P202" s="682"/>
      <c r="Q202" s="682"/>
      <c r="R202" s="682"/>
      <c r="S202" s="682"/>
      <c r="T202" s="682"/>
      <c r="U202" s="682"/>
    </row>
    <row r="203" spans="1:21" ht="12.75" customHeight="1" x14ac:dyDescent="0.2">
      <c r="A203" s="759"/>
      <c r="B203" s="712"/>
      <c r="C203" s="894"/>
      <c r="D203" s="894"/>
      <c r="E203" s="712"/>
      <c r="F203" s="894"/>
      <c r="G203" s="894"/>
      <c r="H203" s="712"/>
      <c r="I203" s="894"/>
      <c r="J203" s="894"/>
      <c r="K203" s="814"/>
      <c r="L203" s="814"/>
      <c r="M203" s="814"/>
      <c r="N203" s="814"/>
      <c r="O203" s="682"/>
      <c r="P203" s="682"/>
      <c r="Q203" s="682"/>
      <c r="R203" s="682"/>
      <c r="S203" s="682"/>
      <c r="T203" s="682"/>
      <c r="U203" s="682"/>
    </row>
    <row r="204" spans="1:21" ht="12.75" customHeight="1" x14ac:dyDescent="0.2">
      <c r="A204" s="717" t="s">
        <v>997</v>
      </c>
      <c r="B204" s="697">
        <f t="shared" si="9"/>
        <v>3</v>
      </c>
      <c r="C204" s="718">
        <f>C205</f>
        <v>2</v>
      </c>
      <c r="D204" s="718">
        <f>D205</f>
        <v>1</v>
      </c>
      <c r="E204" s="697">
        <f t="shared" si="10"/>
        <v>7</v>
      </c>
      <c r="F204" s="718">
        <f>F205</f>
        <v>6</v>
      </c>
      <c r="G204" s="718">
        <f>G205</f>
        <v>1</v>
      </c>
      <c r="H204" s="697">
        <f t="shared" si="11"/>
        <v>0</v>
      </c>
      <c r="I204" s="718">
        <f>I205</f>
        <v>0</v>
      </c>
      <c r="J204" s="718">
        <f>J205</f>
        <v>0</v>
      </c>
      <c r="K204" s="814"/>
      <c r="L204" s="814"/>
      <c r="M204" s="814"/>
      <c r="N204" s="814"/>
      <c r="O204" s="682"/>
      <c r="P204" s="682"/>
      <c r="Q204" s="682"/>
      <c r="R204" s="682"/>
      <c r="S204" s="682"/>
      <c r="T204" s="682"/>
      <c r="U204" s="682"/>
    </row>
    <row r="205" spans="1:21" ht="12.75" customHeight="1" x14ac:dyDescent="0.2">
      <c r="A205" s="731" t="s">
        <v>1563</v>
      </c>
      <c r="B205" s="697">
        <f t="shared" si="9"/>
        <v>3</v>
      </c>
      <c r="C205" s="895">
        <v>2</v>
      </c>
      <c r="D205" s="895">
        <v>1</v>
      </c>
      <c r="E205" s="697">
        <f t="shared" si="10"/>
        <v>7</v>
      </c>
      <c r="F205" s="895">
        <v>6</v>
      </c>
      <c r="G205" s="895">
        <v>1</v>
      </c>
      <c r="H205" s="697">
        <f t="shared" si="11"/>
        <v>0</v>
      </c>
      <c r="I205" s="895">
        <v>0</v>
      </c>
      <c r="J205" s="895">
        <v>0</v>
      </c>
      <c r="K205" s="814"/>
      <c r="L205" s="814"/>
      <c r="M205" s="814"/>
      <c r="N205" s="814"/>
      <c r="O205" s="682"/>
      <c r="P205" s="682"/>
      <c r="Q205" s="682"/>
      <c r="R205" s="682"/>
      <c r="S205" s="682"/>
      <c r="T205" s="682"/>
      <c r="U205" s="682"/>
    </row>
    <row r="206" spans="1:21" ht="12.75" customHeight="1" x14ac:dyDescent="0.2">
      <c r="A206" s="759"/>
      <c r="B206" s="712"/>
      <c r="C206" s="894"/>
      <c r="D206" s="894"/>
      <c r="E206" s="712"/>
      <c r="F206" s="894"/>
      <c r="G206" s="894"/>
      <c r="H206" s="712"/>
      <c r="I206" s="894"/>
      <c r="J206" s="894"/>
      <c r="K206" s="814"/>
      <c r="L206" s="814"/>
      <c r="M206" s="814"/>
      <c r="N206" s="814"/>
      <c r="O206" s="682"/>
      <c r="P206" s="682"/>
      <c r="Q206" s="682"/>
      <c r="R206" s="682"/>
      <c r="S206" s="682"/>
      <c r="T206" s="682"/>
      <c r="U206" s="682"/>
    </row>
    <row r="207" spans="1:21" ht="12.75" customHeight="1" x14ac:dyDescent="0.2">
      <c r="A207" s="896"/>
      <c r="B207" s="896"/>
      <c r="C207" s="896"/>
      <c r="D207" s="897"/>
      <c r="E207" s="898"/>
      <c r="F207" s="899"/>
      <c r="G207" s="899"/>
      <c r="H207" s="898"/>
      <c r="I207" s="899"/>
      <c r="J207" s="899"/>
      <c r="K207" s="825"/>
      <c r="L207" s="898"/>
      <c r="M207" s="900"/>
      <c r="N207" s="814"/>
      <c r="O207" s="682"/>
      <c r="P207" s="682"/>
      <c r="Q207" s="682"/>
      <c r="R207" s="682"/>
      <c r="S207" s="682"/>
      <c r="T207" s="682"/>
      <c r="U207" s="682"/>
    </row>
    <row r="208" spans="1:21" ht="12.75" customHeight="1" x14ac:dyDescent="0.2">
      <c r="A208" s="901" t="s">
        <v>917</v>
      </c>
      <c r="B208" s="898"/>
      <c r="C208" s="900"/>
      <c r="D208" s="900"/>
      <c r="E208" s="898"/>
      <c r="F208" s="900"/>
      <c r="G208" s="900"/>
      <c r="H208" s="898"/>
      <c r="I208" s="900"/>
      <c r="J208" s="900"/>
      <c r="K208" s="825"/>
      <c r="L208" s="898"/>
      <c r="M208" s="900"/>
      <c r="N208" s="814"/>
      <c r="O208" s="682"/>
      <c r="P208" s="682"/>
      <c r="Q208" s="682"/>
      <c r="R208" s="682"/>
      <c r="S208" s="682"/>
      <c r="T208" s="682"/>
      <c r="U208" s="682"/>
    </row>
    <row r="209" spans="11:14" ht="12.75" customHeight="1" x14ac:dyDescent="0.2">
      <c r="K209" s="836"/>
      <c r="L209" s="836"/>
      <c r="M209" s="836"/>
      <c r="N209" s="836"/>
    </row>
    <row r="210" spans="11:14" ht="12.75" customHeight="1" x14ac:dyDescent="0.2">
      <c r="K210" s="836"/>
      <c r="L210" s="836"/>
      <c r="M210" s="836"/>
      <c r="N210" s="836"/>
    </row>
  </sheetData>
  <mergeCells count="13">
    <mergeCell ref="C7:D7"/>
    <mergeCell ref="F7:G7"/>
    <mergeCell ref="I7:J7"/>
    <mergeCell ref="F1:I2"/>
    <mergeCell ref="C2:E4"/>
    <mergeCell ref="A5:J5"/>
    <mergeCell ref="A6:A8"/>
    <mergeCell ref="B6:B8"/>
    <mergeCell ref="C6:D6"/>
    <mergeCell ref="E6:E8"/>
    <mergeCell ref="F6:G6"/>
    <mergeCell ref="H6:H8"/>
    <mergeCell ref="I6:J6"/>
  </mergeCells>
  <printOptions horizontalCentered="1"/>
  <pageMargins left="0" right="0" top="0.78740157480314965" bottom="0.19685039370078741" header="0.51181102362204722" footer="0.51181102362204722"/>
  <pageSetup paperSize="9" scale="90" orientation="landscape" r:id="rId1"/>
  <headerFooter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abColor theme="1"/>
    <pageSetUpPr autoPageBreaks="0"/>
  </sheetPr>
  <dimension ref="A1:J50"/>
  <sheetViews>
    <sheetView showGridLines="0" showRowColHeaders="0" zoomScale="90" zoomScaleNormal="90" workbookViewId="0"/>
  </sheetViews>
  <sheetFormatPr baseColWidth="10" defaultColWidth="6.765625" defaultRowHeight="12.75" customHeight="1" x14ac:dyDescent="0.2"/>
  <cols>
    <col min="1" max="1" width="35.921875" style="822" customWidth="1"/>
    <col min="2" max="6" width="4.23046875" style="809" customWidth="1"/>
    <col min="7" max="7" width="5.61328125" style="809" customWidth="1"/>
    <col min="8" max="8" width="4.61328125" style="809" customWidth="1"/>
    <col min="9" max="10" width="4.23046875" style="809" customWidth="1"/>
    <col min="11" max="16384" width="6.765625" style="811"/>
  </cols>
  <sheetData>
    <row r="1" spans="1:10" ht="12.75" customHeight="1" x14ac:dyDescent="0.2">
      <c r="A1" s="808" t="s">
        <v>1564</v>
      </c>
      <c r="F1" s="1510" t="s">
        <v>937</v>
      </c>
      <c r="G1" s="1510"/>
      <c r="H1" s="1510"/>
      <c r="I1" s="1510"/>
    </row>
    <row r="2" spans="1:10" ht="12.75" customHeight="1" x14ac:dyDescent="0.2">
      <c r="A2" s="808"/>
      <c r="F2" s="1510"/>
      <c r="G2" s="1510"/>
      <c r="H2" s="1510"/>
      <c r="I2" s="1510"/>
    </row>
    <row r="3" spans="1:10" ht="12.75" customHeight="1" x14ac:dyDescent="0.2">
      <c r="A3" s="812" t="s">
        <v>1565</v>
      </c>
    </row>
    <row r="4" spans="1:10" ht="12.75" customHeight="1" x14ac:dyDescent="0.2">
      <c r="A4" s="813"/>
    </row>
    <row r="5" spans="1:10" ht="27.75" customHeight="1" x14ac:dyDescent="0.2">
      <c r="A5" s="1511" t="s">
        <v>2348</v>
      </c>
      <c r="B5" s="1511"/>
      <c r="C5" s="1511"/>
      <c r="D5" s="1511"/>
      <c r="E5" s="1511"/>
      <c r="F5" s="1511"/>
      <c r="G5" s="1511"/>
      <c r="H5" s="1511"/>
      <c r="I5" s="1511"/>
      <c r="J5" s="1511"/>
    </row>
    <row r="6" spans="1:10" ht="16.5" customHeight="1" x14ac:dyDescent="0.2">
      <c r="A6" s="1506" t="s">
        <v>1566</v>
      </c>
      <c r="B6" s="1512" t="s">
        <v>61</v>
      </c>
      <c r="C6" s="1506" t="s">
        <v>715</v>
      </c>
      <c r="D6" s="1506"/>
      <c r="E6" s="1512" t="s">
        <v>61</v>
      </c>
      <c r="F6" s="1506" t="s">
        <v>479</v>
      </c>
      <c r="G6" s="1506"/>
      <c r="H6" s="1512" t="s">
        <v>61</v>
      </c>
      <c r="I6" s="1506" t="s">
        <v>716</v>
      </c>
      <c r="J6" s="1506"/>
    </row>
    <row r="7" spans="1:10" ht="17.25" customHeight="1" x14ac:dyDescent="0.2">
      <c r="A7" s="1506"/>
      <c r="B7" s="1512"/>
      <c r="C7" s="1506" t="s">
        <v>111</v>
      </c>
      <c r="D7" s="1506"/>
      <c r="E7" s="1512"/>
      <c r="F7" s="1506" t="s">
        <v>111</v>
      </c>
      <c r="G7" s="1506"/>
      <c r="H7" s="1512"/>
      <c r="I7" s="1506" t="s">
        <v>111</v>
      </c>
      <c r="J7" s="1506"/>
    </row>
    <row r="8" spans="1:10" ht="15.75" customHeight="1" x14ac:dyDescent="0.2">
      <c r="A8" s="1506"/>
      <c r="B8" s="1512"/>
      <c r="C8" s="691" t="s">
        <v>114</v>
      </c>
      <c r="D8" s="691" t="s">
        <v>115</v>
      </c>
      <c r="E8" s="1512"/>
      <c r="F8" s="691" t="s">
        <v>114</v>
      </c>
      <c r="G8" s="691" t="s">
        <v>115</v>
      </c>
      <c r="H8" s="1512"/>
      <c r="I8" s="691" t="s">
        <v>114</v>
      </c>
      <c r="J8" s="691" t="s">
        <v>115</v>
      </c>
    </row>
    <row r="9" spans="1:10" ht="15" customHeight="1" x14ac:dyDescent="0.2">
      <c r="A9" s="717" t="s">
        <v>61</v>
      </c>
      <c r="B9" s="1243">
        <f>SUM(C9:D9)</f>
        <v>238</v>
      </c>
      <c r="C9" s="1242">
        <f>C11+C14+C17+C20+C28+C38+C41+C44</f>
        <v>152</v>
      </c>
      <c r="D9" s="1242">
        <f>D11+D14+D17+D20+D28+D38+D41+D44</f>
        <v>86</v>
      </c>
      <c r="E9" s="1243">
        <f>SUM(F9:G9)</f>
        <v>1074</v>
      </c>
      <c r="F9" s="1242">
        <f>F11+F14+F17+F20+F28+F38+F41+F44</f>
        <v>368</v>
      </c>
      <c r="G9" s="1242">
        <f>G11+G14+G17+G20+G28+G38+G41+G44</f>
        <v>706</v>
      </c>
      <c r="H9" s="1243">
        <f>SUM(I9:J9)</f>
        <v>156</v>
      </c>
      <c r="I9" s="1242">
        <f>I11+I14+I17+I20+I28+I38+I41+I44</f>
        <v>108</v>
      </c>
      <c r="J9" s="1242">
        <f>J11+J14+J17+J20+J28+J38+J41+J44</f>
        <v>48</v>
      </c>
    </row>
    <row r="10" spans="1:10" ht="12.75" customHeight="1" x14ac:dyDescent="0.2">
      <c r="A10" s="711"/>
      <c r="B10" s="712"/>
      <c r="C10" s="734"/>
      <c r="D10" s="824"/>
      <c r="E10" s="712"/>
      <c r="F10" s="734"/>
      <c r="G10" s="824"/>
      <c r="H10" s="712"/>
      <c r="I10" s="734"/>
      <c r="J10" s="824"/>
    </row>
    <row r="11" spans="1:10" s="819" customFormat="1" ht="30" customHeight="1" x14ac:dyDescent="0.2">
      <c r="A11" s="956" t="s">
        <v>1567</v>
      </c>
      <c r="B11" s="697">
        <f>+C11+D11</f>
        <v>9</v>
      </c>
      <c r="C11" s="718">
        <f>SUM(C12)</f>
        <v>1</v>
      </c>
      <c r="D11" s="718">
        <f>SUM(D12)</f>
        <v>8</v>
      </c>
      <c r="E11" s="697">
        <f>+F11+G11</f>
        <v>82</v>
      </c>
      <c r="F11" s="718">
        <f>SUM(F12)</f>
        <v>11</v>
      </c>
      <c r="G11" s="718">
        <f>SUM(G12)</f>
        <v>71</v>
      </c>
      <c r="H11" s="697">
        <f>+I11+J11</f>
        <v>4</v>
      </c>
      <c r="I11" s="718">
        <f>SUM(I12)</f>
        <v>2</v>
      </c>
      <c r="J11" s="718">
        <f>SUM(J12)</f>
        <v>2</v>
      </c>
    </row>
    <row r="12" spans="1:10" s="819" customFormat="1" ht="12.75" customHeight="1" x14ac:dyDescent="0.2">
      <c r="A12" s="731" t="s">
        <v>1568</v>
      </c>
      <c r="B12" s="697">
        <f>+C12+D12</f>
        <v>9</v>
      </c>
      <c r="C12" s="895">
        <v>1</v>
      </c>
      <c r="D12" s="895">
        <v>8</v>
      </c>
      <c r="E12" s="697">
        <f>+F12+G12</f>
        <v>82</v>
      </c>
      <c r="F12" s="895">
        <v>11</v>
      </c>
      <c r="G12" s="895">
        <v>71</v>
      </c>
      <c r="H12" s="697">
        <f>+I12+J12</f>
        <v>4</v>
      </c>
      <c r="I12" s="895">
        <v>2</v>
      </c>
      <c r="J12" s="895">
        <v>2</v>
      </c>
    </row>
    <row r="13" spans="1:10" ht="12.75" customHeight="1" x14ac:dyDescent="0.2">
      <c r="A13" s="759"/>
      <c r="B13" s="712"/>
      <c r="C13" s="894"/>
      <c r="D13" s="894"/>
      <c r="E13" s="712"/>
      <c r="F13" s="894"/>
      <c r="G13" s="894"/>
      <c r="H13" s="712"/>
      <c r="I13" s="894"/>
      <c r="J13" s="894"/>
    </row>
    <row r="14" spans="1:10" ht="39" customHeight="1" x14ac:dyDescent="0.2">
      <c r="A14" s="885" t="s">
        <v>1569</v>
      </c>
      <c r="B14" s="697">
        <f>+C14+D14</f>
        <v>6</v>
      </c>
      <c r="C14" s="718">
        <f>C15</f>
        <v>1</v>
      </c>
      <c r="D14" s="718">
        <f>D15</f>
        <v>5</v>
      </c>
      <c r="E14" s="697">
        <f>+F14+G14</f>
        <v>61</v>
      </c>
      <c r="F14" s="718">
        <f>F15</f>
        <v>14</v>
      </c>
      <c r="G14" s="718">
        <f>G15</f>
        <v>47</v>
      </c>
      <c r="H14" s="697">
        <f>+I14+J14</f>
        <v>18</v>
      </c>
      <c r="I14" s="718">
        <f>I15</f>
        <v>4</v>
      </c>
      <c r="J14" s="718">
        <f>J15</f>
        <v>14</v>
      </c>
    </row>
    <row r="15" spans="1:10" ht="12.75" customHeight="1" x14ac:dyDescent="0.2">
      <c r="A15" s="731" t="s">
        <v>2349</v>
      </c>
      <c r="B15" s="697">
        <f>+C15+D15</f>
        <v>6</v>
      </c>
      <c r="C15" s="895">
        <v>1</v>
      </c>
      <c r="D15" s="895">
        <v>5</v>
      </c>
      <c r="E15" s="697">
        <f>+F15+G15</f>
        <v>61</v>
      </c>
      <c r="F15" s="895">
        <v>14</v>
      </c>
      <c r="G15" s="895">
        <v>47</v>
      </c>
      <c r="H15" s="697">
        <f>+I15+J15</f>
        <v>18</v>
      </c>
      <c r="I15" s="895">
        <v>4</v>
      </c>
      <c r="J15" s="895">
        <v>14</v>
      </c>
    </row>
    <row r="16" spans="1:10" ht="12.75" customHeight="1" x14ac:dyDescent="0.2">
      <c r="A16" s="759"/>
      <c r="B16" s="712"/>
      <c r="C16" s="894"/>
      <c r="D16" s="894"/>
      <c r="E16" s="712"/>
      <c r="F16" s="894"/>
      <c r="G16" s="894"/>
      <c r="H16" s="712"/>
      <c r="I16" s="894"/>
      <c r="J16" s="894"/>
    </row>
    <row r="17" spans="1:10" ht="12.75" customHeight="1" x14ac:dyDescent="0.2">
      <c r="A17" s="717" t="s">
        <v>926</v>
      </c>
      <c r="B17" s="697">
        <f>+C17+D17</f>
        <v>39</v>
      </c>
      <c r="C17" s="718">
        <f>C18</f>
        <v>23</v>
      </c>
      <c r="D17" s="1242">
        <f t="shared" ref="D17:J17" si="0">D18</f>
        <v>16</v>
      </c>
      <c r="E17" s="1243">
        <f>+F17+G17</f>
        <v>39</v>
      </c>
      <c r="F17" s="1242">
        <f t="shared" si="0"/>
        <v>23</v>
      </c>
      <c r="G17" s="1242">
        <f t="shared" si="0"/>
        <v>16</v>
      </c>
      <c r="H17" s="1243">
        <f>+I17+J17</f>
        <v>21</v>
      </c>
      <c r="I17" s="1242">
        <f t="shared" si="0"/>
        <v>14</v>
      </c>
      <c r="J17" s="1242">
        <f t="shared" si="0"/>
        <v>7</v>
      </c>
    </row>
    <row r="18" spans="1:10" ht="12.75" customHeight="1" x14ac:dyDescent="0.2">
      <c r="A18" s="957" t="s">
        <v>3131</v>
      </c>
      <c r="B18" s="816">
        <f>+C18+D18</f>
        <v>39</v>
      </c>
      <c r="C18" s="895">
        <v>23</v>
      </c>
      <c r="D18" s="895">
        <v>16</v>
      </c>
      <c r="E18" s="816">
        <f>+F18+G18</f>
        <v>39</v>
      </c>
      <c r="F18" s="895">
        <v>23</v>
      </c>
      <c r="G18" s="895">
        <v>16</v>
      </c>
      <c r="H18" s="697">
        <f>+I18+J18</f>
        <v>21</v>
      </c>
      <c r="I18" s="895">
        <v>14</v>
      </c>
      <c r="J18" s="895">
        <v>7</v>
      </c>
    </row>
    <row r="19" spans="1:10" ht="12.75" customHeight="1" x14ac:dyDescent="0.2">
      <c r="A19" s="958"/>
      <c r="B19" s="823"/>
      <c r="C19" s="894"/>
      <c r="D19" s="894"/>
      <c r="E19" s="823"/>
      <c r="F19" s="894"/>
      <c r="G19" s="894"/>
      <c r="H19" s="823"/>
      <c r="I19" s="894"/>
      <c r="J19" s="894"/>
    </row>
    <row r="20" spans="1:10" ht="12.75" customHeight="1" x14ac:dyDescent="0.2">
      <c r="A20" s="959" t="s">
        <v>927</v>
      </c>
      <c r="B20" s="816">
        <f t="shared" ref="B20:B35" si="1">C20+D20</f>
        <v>94</v>
      </c>
      <c r="C20" s="960">
        <f>SUM(C21:C26)</f>
        <v>82</v>
      </c>
      <c r="D20" s="960">
        <f>SUM(D21:D26)</f>
        <v>12</v>
      </c>
      <c r="E20" s="816">
        <f t="shared" ref="E20:E26" si="2">F20+G20</f>
        <v>94</v>
      </c>
      <c r="F20" s="960">
        <f>SUM(F21:F26)</f>
        <v>82</v>
      </c>
      <c r="G20" s="960">
        <f>SUM(G21:G26)</f>
        <v>12</v>
      </c>
      <c r="H20" s="816">
        <f t="shared" ref="H20:H35" si="3">I20+J20</f>
        <v>94</v>
      </c>
      <c r="I20" s="960">
        <f>SUM(I21:I26)</f>
        <v>82</v>
      </c>
      <c r="J20" s="960">
        <f>SUM(J21:J26)</f>
        <v>12</v>
      </c>
    </row>
    <row r="21" spans="1:10" ht="12.75" customHeight="1" x14ac:dyDescent="0.2">
      <c r="A21" s="957" t="s">
        <v>1570</v>
      </c>
      <c r="B21" s="816">
        <f t="shared" si="1"/>
        <v>4</v>
      </c>
      <c r="C21" s="895">
        <v>4</v>
      </c>
      <c r="D21" s="895">
        <v>0</v>
      </c>
      <c r="E21" s="816">
        <f t="shared" si="2"/>
        <v>4</v>
      </c>
      <c r="F21" s="895">
        <v>4</v>
      </c>
      <c r="G21" s="895">
        <v>0</v>
      </c>
      <c r="H21" s="816">
        <f t="shared" si="3"/>
        <v>4</v>
      </c>
      <c r="I21" s="895">
        <v>4</v>
      </c>
      <c r="J21" s="895">
        <v>0</v>
      </c>
    </row>
    <row r="22" spans="1:10" ht="12.75" customHeight="1" x14ac:dyDescent="0.2">
      <c r="A22" s="957" t="s">
        <v>1571</v>
      </c>
      <c r="B22" s="816">
        <f t="shared" si="1"/>
        <v>13</v>
      </c>
      <c r="C22" s="895">
        <v>13</v>
      </c>
      <c r="D22" s="895">
        <v>0</v>
      </c>
      <c r="E22" s="816">
        <f t="shared" si="2"/>
        <v>13</v>
      </c>
      <c r="F22" s="895">
        <v>13</v>
      </c>
      <c r="G22" s="895">
        <v>0</v>
      </c>
      <c r="H22" s="816">
        <f t="shared" si="3"/>
        <v>13</v>
      </c>
      <c r="I22" s="895">
        <v>13</v>
      </c>
      <c r="J22" s="895">
        <v>0</v>
      </c>
    </row>
    <row r="23" spans="1:10" ht="12.75" customHeight="1" x14ac:dyDescent="0.2">
      <c r="A23" s="957" t="s">
        <v>1572</v>
      </c>
      <c r="B23" s="816">
        <f t="shared" si="1"/>
        <v>7</v>
      </c>
      <c r="C23" s="895">
        <v>7</v>
      </c>
      <c r="D23" s="895">
        <v>0</v>
      </c>
      <c r="E23" s="816">
        <f t="shared" si="2"/>
        <v>7</v>
      </c>
      <c r="F23" s="895">
        <v>7</v>
      </c>
      <c r="G23" s="895">
        <v>0</v>
      </c>
      <c r="H23" s="816">
        <f t="shared" si="3"/>
        <v>7</v>
      </c>
      <c r="I23" s="895">
        <v>7</v>
      </c>
      <c r="J23" s="895">
        <v>0</v>
      </c>
    </row>
    <row r="24" spans="1:10" ht="12.75" customHeight="1" x14ac:dyDescent="0.2">
      <c r="A24" s="957" t="s">
        <v>1573</v>
      </c>
      <c r="B24" s="816">
        <f t="shared" si="1"/>
        <v>20</v>
      </c>
      <c r="C24" s="895">
        <v>17</v>
      </c>
      <c r="D24" s="895">
        <v>3</v>
      </c>
      <c r="E24" s="816">
        <f t="shared" si="2"/>
        <v>20</v>
      </c>
      <c r="F24" s="895">
        <v>17</v>
      </c>
      <c r="G24" s="895">
        <v>3</v>
      </c>
      <c r="H24" s="816">
        <f t="shared" si="3"/>
        <v>20</v>
      </c>
      <c r="I24" s="895">
        <v>17</v>
      </c>
      <c r="J24" s="895">
        <v>3</v>
      </c>
    </row>
    <row r="25" spans="1:10" ht="12.75" customHeight="1" x14ac:dyDescent="0.2">
      <c r="A25" s="957" t="s">
        <v>1574</v>
      </c>
      <c r="B25" s="816">
        <f t="shared" si="1"/>
        <v>42</v>
      </c>
      <c r="C25" s="895">
        <v>34</v>
      </c>
      <c r="D25" s="895">
        <v>8</v>
      </c>
      <c r="E25" s="816">
        <f t="shared" si="2"/>
        <v>42</v>
      </c>
      <c r="F25" s="895">
        <v>34</v>
      </c>
      <c r="G25" s="895">
        <v>8</v>
      </c>
      <c r="H25" s="816">
        <f t="shared" si="3"/>
        <v>42</v>
      </c>
      <c r="I25" s="895">
        <v>34</v>
      </c>
      <c r="J25" s="895">
        <v>8</v>
      </c>
    </row>
    <row r="26" spans="1:10" ht="12.75" customHeight="1" x14ac:dyDescent="0.2">
      <c r="A26" s="957" t="s">
        <v>1575</v>
      </c>
      <c r="B26" s="816">
        <f t="shared" si="1"/>
        <v>8</v>
      </c>
      <c r="C26" s="895">
        <v>7</v>
      </c>
      <c r="D26" s="895">
        <v>1</v>
      </c>
      <c r="E26" s="816">
        <f t="shared" si="2"/>
        <v>8</v>
      </c>
      <c r="F26" s="895">
        <v>7</v>
      </c>
      <c r="G26" s="895">
        <v>1</v>
      </c>
      <c r="H26" s="816">
        <f t="shared" si="3"/>
        <v>8</v>
      </c>
      <c r="I26" s="895">
        <v>7</v>
      </c>
      <c r="J26" s="895">
        <v>1</v>
      </c>
    </row>
    <row r="27" spans="1:10" ht="11.25" customHeight="1" x14ac:dyDescent="0.2">
      <c r="A27" s="958"/>
      <c r="B27" s="823"/>
      <c r="C27" s="894"/>
      <c r="D27" s="894"/>
      <c r="E27" s="823"/>
      <c r="F27" s="894"/>
      <c r="G27" s="894"/>
      <c r="H27" s="823"/>
      <c r="I27" s="894"/>
      <c r="J27" s="894"/>
    </row>
    <row r="28" spans="1:10" ht="30" customHeight="1" x14ac:dyDescent="0.2">
      <c r="A28" s="961" t="s">
        <v>1576</v>
      </c>
      <c r="B28" s="697">
        <f t="shared" si="1"/>
        <v>77</v>
      </c>
      <c r="C28" s="962">
        <f>SUM(C29:C35)</f>
        <v>38</v>
      </c>
      <c r="D28" s="962">
        <f>SUM(D29:D35)</f>
        <v>39</v>
      </c>
      <c r="E28" s="697">
        <f t="shared" ref="E28:E35" si="4">F28+G28</f>
        <v>736</v>
      </c>
      <c r="F28" s="962">
        <f>SUM(F29:F35)</f>
        <v>217</v>
      </c>
      <c r="G28" s="962">
        <f>SUM(G29:G35)</f>
        <v>519</v>
      </c>
      <c r="H28" s="697">
        <f t="shared" si="3"/>
        <v>16</v>
      </c>
      <c r="I28" s="962">
        <f>SUM(I29:I35)</f>
        <v>6</v>
      </c>
      <c r="J28" s="962">
        <f>SUM(J29:J35)</f>
        <v>10</v>
      </c>
    </row>
    <row r="29" spans="1:10" ht="11.25" customHeight="1" x14ac:dyDescent="0.2">
      <c r="A29" s="957" t="s">
        <v>1577</v>
      </c>
      <c r="B29" s="816">
        <f t="shared" si="1"/>
        <v>42</v>
      </c>
      <c r="C29" s="895">
        <v>22</v>
      </c>
      <c r="D29" s="895">
        <v>20</v>
      </c>
      <c r="E29" s="816">
        <f t="shared" si="4"/>
        <v>199</v>
      </c>
      <c r="F29" s="895">
        <v>70</v>
      </c>
      <c r="G29" s="895">
        <v>129</v>
      </c>
      <c r="H29" s="816">
        <f t="shared" si="3"/>
        <v>4</v>
      </c>
      <c r="I29" s="895">
        <v>0</v>
      </c>
      <c r="J29" s="895">
        <v>4</v>
      </c>
    </row>
    <row r="30" spans="1:10" ht="11.25" customHeight="1" x14ac:dyDescent="0.2">
      <c r="A30" s="957" t="s">
        <v>2350</v>
      </c>
      <c r="B30" s="816">
        <f t="shared" si="1"/>
        <v>0</v>
      </c>
      <c r="C30" s="895">
        <v>0</v>
      </c>
      <c r="D30" s="895">
        <v>0</v>
      </c>
      <c r="E30" s="816">
        <f t="shared" si="4"/>
        <v>75</v>
      </c>
      <c r="F30" s="895">
        <v>17</v>
      </c>
      <c r="G30" s="895">
        <v>58</v>
      </c>
      <c r="H30" s="816">
        <f t="shared" si="3"/>
        <v>2</v>
      </c>
      <c r="I30" s="895">
        <v>0</v>
      </c>
      <c r="J30" s="895">
        <v>2</v>
      </c>
    </row>
    <row r="31" spans="1:10" ht="11.25" customHeight="1" x14ac:dyDescent="0.2">
      <c r="A31" s="957" t="s">
        <v>2351</v>
      </c>
      <c r="B31" s="816">
        <f t="shared" si="1"/>
        <v>0</v>
      </c>
      <c r="C31" s="895">
        <v>0</v>
      </c>
      <c r="D31" s="895">
        <v>0</v>
      </c>
      <c r="E31" s="816">
        <f t="shared" si="4"/>
        <v>75</v>
      </c>
      <c r="F31" s="895">
        <v>17</v>
      </c>
      <c r="G31" s="895">
        <v>58</v>
      </c>
      <c r="H31" s="816">
        <f t="shared" si="3"/>
        <v>1</v>
      </c>
      <c r="I31" s="895">
        <v>0</v>
      </c>
      <c r="J31" s="895">
        <v>1</v>
      </c>
    </row>
    <row r="32" spans="1:10" ht="11.25" customHeight="1" x14ac:dyDescent="0.2">
      <c r="A32" s="957" t="s">
        <v>1421</v>
      </c>
      <c r="B32" s="816">
        <f t="shared" si="1"/>
        <v>35</v>
      </c>
      <c r="C32" s="895">
        <v>16</v>
      </c>
      <c r="D32" s="895">
        <v>19</v>
      </c>
      <c r="E32" s="816">
        <f t="shared" si="4"/>
        <v>166</v>
      </c>
      <c r="F32" s="895">
        <v>74</v>
      </c>
      <c r="G32" s="895">
        <v>92</v>
      </c>
      <c r="H32" s="816">
        <f t="shared" si="3"/>
        <v>7</v>
      </c>
      <c r="I32" s="895">
        <v>6</v>
      </c>
      <c r="J32" s="895">
        <v>1</v>
      </c>
    </row>
    <row r="33" spans="1:10" ht="11.25" customHeight="1" x14ac:dyDescent="0.2">
      <c r="A33" s="957" t="s">
        <v>1579</v>
      </c>
      <c r="B33" s="816">
        <f t="shared" si="1"/>
        <v>0</v>
      </c>
      <c r="C33" s="895">
        <v>0</v>
      </c>
      <c r="D33" s="895">
        <v>0</v>
      </c>
      <c r="E33" s="816">
        <f t="shared" si="4"/>
        <v>73</v>
      </c>
      <c r="F33" s="895">
        <v>11</v>
      </c>
      <c r="G33" s="895">
        <v>62</v>
      </c>
      <c r="H33" s="816">
        <f t="shared" si="3"/>
        <v>0</v>
      </c>
      <c r="I33" s="895">
        <v>0</v>
      </c>
      <c r="J33" s="895">
        <v>0</v>
      </c>
    </row>
    <row r="34" spans="1:10" ht="11.25" customHeight="1" x14ac:dyDescent="0.2">
      <c r="A34" s="957" t="s">
        <v>1580</v>
      </c>
      <c r="B34" s="816">
        <f t="shared" si="1"/>
        <v>0</v>
      </c>
      <c r="C34" s="895">
        <v>0</v>
      </c>
      <c r="D34" s="895">
        <v>0</v>
      </c>
      <c r="E34" s="816">
        <f t="shared" si="4"/>
        <v>73</v>
      </c>
      <c r="F34" s="895">
        <v>11</v>
      </c>
      <c r="G34" s="895">
        <v>62</v>
      </c>
      <c r="H34" s="816">
        <f t="shared" si="3"/>
        <v>0</v>
      </c>
      <c r="I34" s="895">
        <v>0</v>
      </c>
      <c r="J34" s="895">
        <v>0</v>
      </c>
    </row>
    <row r="35" spans="1:10" ht="11.25" customHeight="1" x14ac:dyDescent="0.2">
      <c r="A35" s="957" t="s">
        <v>1578</v>
      </c>
      <c r="B35" s="816">
        <f t="shared" si="1"/>
        <v>0</v>
      </c>
      <c r="C35" s="895">
        <v>0</v>
      </c>
      <c r="D35" s="895">
        <v>0</v>
      </c>
      <c r="E35" s="816">
        <f t="shared" si="4"/>
        <v>75</v>
      </c>
      <c r="F35" s="895">
        <v>17</v>
      </c>
      <c r="G35" s="895">
        <v>58</v>
      </c>
      <c r="H35" s="816">
        <f t="shared" si="3"/>
        <v>2</v>
      </c>
      <c r="I35" s="895">
        <v>0</v>
      </c>
      <c r="J35" s="895">
        <v>2</v>
      </c>
    </row>
    <row r="36" spans="1:10" ht="11.25" customHeight="1" x14ac:dyDescent="0.2">
      <c r="A36" s="958"/>
      <c r="B36" s="823"/>
      <c r="C36" s="894"/>
      <c r="D36" s="894"/>
      <c r="E36" s="823"/>
      <c r="F36" s="894"/>
      <c r="G36" s="894"/>
      <c r="H36" s="823"/>
      <c r="I36" s="894"/>
      <c r="J36" s="894"/>
    </row>
    <row r="37" spans="1:10" ht="12.75" customHeight="1" x14ac:dyDescent="0.2">
      <c r="A37" s="958"/>
      <c r="B37" s="823"/>
      <c r="C37" s="894"/>
      <c r="D37" s="894"/>
      <c r="E37" s="823"/>
      <c r="F37" s="894"/>
      <c r="G37" s="894"/>
      <c r="H37" s="823"/>
      <c r="I37" s="894"/>
      <c r="J37" s="894"/>
    </row>
    <row r="38" spans="1:10" ht="12.75" customHeight="1" x14ac:dyDescent="0.2">
      <c r="A38" s="959" t="s">
        <v>1581</v>
      </c>
      <c r="B38" s="816">
        <f>C38+D38</f>
        <v>0</v>
      </c>
      <c r="C38" s="960">
        <f>C39</f>
        <v>0</v>
      </c>
      <c r="D38" s="960">
        <f>D39</f>
        <v>0</v>
      </c>
      <c r="E38" s="816">
        <f>F38+G38</f>
        <v>21</v>
      </c>
      <c r="F38" s="960">
        <f>F39</f>
        <v>8</v>
      </c>
      <c r="G38" s="960">
        <f>G39</f>
        <v>13</v>
      </c>
      <c r="H38" s="816">
        <f>I38+J38</f>
        <v>0</v>
      </c>
      <c r="I38" s="960">
        <f>I39</f>
        <v>0</v>
      </c>
      <c r="J38" s="960">
        <f>J39</f>
        <v>0</v>
      </c>
    </row>
    <row r="39" spans="1:10" ht="12.75" customHeight="1" x14ac:dyDescent="0.2">
      <c r="A39" s="957" t="s">
        <v>1582</v>
      </c>
      <c r="B39" s="816">
        <f>C39+D39</f>
        <v>0</v>
      </c>
      <c r="C39" s="895">
        <v>0</v>
      </c>
      <c r="D39" s="895">
        <v>0</v>
      </c>
      <c r="E39" s="816">
        <f>F39+G39</f>
        <v>21</v>
      </c>
      <c r="F39" s="895">
        <v>8</v>
      </c>
      <c r="G39" s="895">
        <v>13</v>
      </c>
      <c r="H39" s="816">
        <f>I39+J39</f>
        <v>0</v>
      </c>
      <c r="I39" s="895">
        <v>0</v>
      </c>
      <c r="J39" s="895">
        <v>0</v>
      </c>
    </row>
    <row r="40" spans="1:10" ht="12.75" customHeight="1" x14ac:dyDescent="0.2">
      <c r="A40" s="958"/>
      <c r="B40" s="823"/>
      <c r="C40" s="894"/>
      <c r="D40" s="894"/>
      <c r="E40" s="823"/>
      <c r="F40" s="894"/>
      <c r="G40" s="894"/>
      <c r="H40" s="823"/>
      <c r="I40" s="894"/>
      <c r="J40" s="894"/>
    </row>
    <row r="41" spans="1:10" ht="12.75" customHeight="1" x14ac:dyDescent="0.2">
      <c r="A41" s="959" t="s">
        <v>1583</v>
      </c>
      <c r="B41" s="816" t="s">
        <v>42</v>
      </c>
      <c r="C41" s="960" t="str">
        <f>C42</f>
        <v>s/d</v>
      </c>
      <c r="D41" s="960" t="str">
        <f>D42</f>
        <v>s/d</v>
      </c>
      <c r="E41" s="816" t="s">
        <v>42</v>
      </c>
      <c r="F41" s="960" t="str">
        <f>F42</f>
        <v>s/d</v>
      </c>
      <c r="G41" s="960" t="str">
        <f>G42</f>
        <v>s/d</v>
      </c>
      <c r="H41" s="816" t="s">
        <v>42</v>
      </c>
      <c r="I41" s="960" t="str">
        <f>I42</f>
        <v>s/d</v>
      </c>
      <c r="J41" s="960" t="str">
        <f>J42</f>
        <v>s/d</v>
      </c>
    </row>
    <row r="42" spans="1:10" ht="12.75" customHeight="1" x14ac:dyDescent="0.2">
      <c r="A42" s="957" t="s">
        <v>1493</v>
      </c>
      <c r="B42" s="816" t="s">
        <v>42</v>
      </c>
      <c r="C42" s="895" t="s">
        <v>42</v>
      </c>
      <c r="D42" s="895" t="s">
        <v>42</v>
      </c>
      <c r="E42" s="816" t="s">
        <v>42</v>
      </c>
      <c r="F42" s="895" t="s">
        <v>42</v>
      </c>
      <c r="G42" s="895" t="s">
        <v>42</v>
      </c>
      <c r="H42" s="816" t="s">
        <v>42</v>
      </c>
      <c r="I42" s="895" t="s">
        <v>42</v>
      </c>
      <c r="J42" s="895" t="s">
        <v>42</v>
      </c>
    </row>
    <row r="43" spans="1:10" ht="12.75" customHeight="1" x14ac:dyDescent="0.2">
      <c r="A43" s="958"/>
      <c r="B43" s="823"/>
      <c r="C43" s="894"/>
      <c r="D43" s="894"/>
      <c r="E43" s="823"/>
      <c r="F43" s="894"/>
      <c r="G43" s="894"/>
      <c r="H43" s="823"/>
      <c r="I43" s="894"/>
      <c r="J43" s="894"/>
    </row>
    <row r="44" spans="1:10" ht="12.75" customHeight="1" x14ac:dyDescent="0.2">
      <c r="A44" s="959" t="s">
        <v>1584</v>
      </c>
      <c r="B44" s="816">
        <f>C44+D44</f>
        <v>13</v>
      </c>
      <c r="C44" s="960">
        <f>C45+C46</f>
        <v>7</v>
      </c>
      <c r="D44" s="960">
        <f>D45+D46</f>
        <v>6</v>
      </c>
      <c r="E44" s="816">
        <f>F44+G44</f>
        <v>41</v>
      </c>
      <c r="F44" s="960">
        <f>F45+F46</f>
        <v>13</v>
      </c>
      <c r="G44" s="960">
        <f>G45+G46</f>
        <v>28</v>
      </c>
      <c r="H44" s="816">
        <f>I44+J44</f>
        <v>3</v>
      </c>
      <c r="I44" s="960">
        <f>I45+I46</f>
        <v>0</v>
      </c>
      <c r="J44" s="960">
        <f>J45+J46</f>
        <v>3</v>
      </c>
    </row>
    <row r="45" spans="1:10" ht="12.75" customHeight="1" x14ac:dyDescent="0.2">
      <c r="A45" s="957" t="s">
        <v>1585</v>
      </c>
      <c r="B45" s="816">
        <f>C45+D45</f>
        <v>13</v>
      </c>
      <c r="C45" s="895">
        <v>7</v>
      </c>
      <c r="D45" s="895">
        <v>6</v>
      </c>
      <c r="E45" s="816">
        <f>F45+G45</f>
        <v>35</v>
      </c>
      <c r="F45" s="895">
        <v>12</v>
      </c>
      <c r="G45" s="895">
        <v>23</v>
      </c>
      <c r="H45" s="816">
        <f>I45+J45</f>
        <v>2</v>
      </c>
      <c r="I45" s="895">
        <v>0</v>
      </c>
      <c r="J45" s="895">
        <v>2</v>
      </c>
    </row>
    <row r="46" spans="1:10" ht="12.75" customHeight="1" x14ac:dyDescent="0.2">
      <c r="A46" s="957" t="s">
        <v>1586</v>
      </c>
      <c r="B46" s="816">
        <f>C46+D46</f>
        <v>0</v>
      </c>
      <c r="C46" s="895">
        <v>0</v>
      </c>
      <c r="D46" s="895">
        <v>0</v>
      </c>
      <c r="E46" s="816">
        <f>F46+G46</f>
        <v>6</v>
      </c>
      <c r="F46" s="895">
        <v>1</v>
      </c>
      <c r="G46" s="895">
        <v>5</v>
      </c>
      <c r="H46" s="816">
        <f>I46+J46</f>
        <v>1</v>
      </c>
      <c r="I46" s="895">
        <v>0</v>
      </c>
      <c r="J46" s="895">
        <v>1</v>
      </c>
    </row>
    <row r="47" spans="1:10" ht="12.75" customHeight="1" x14ac:dyDescent="0.2">
      <c r="A47" s="759"/>
      <c r="B47" s="712"/>
      <c r="C47" s="894"/>
      <c r="D47" s="894"/>
      <c r="E47" s="712"/>
      <c r="F47" s="894"/>
      <c r="G47" s="894"/>
      <c r="H47" s="712"/>
      <c r="I47" s="894"/>
      <c r="J47" s="894"/>
    </row>
    <row r="48" spans="1:10" ht="12.75" customHeight="1" x14ac:dyDescent="0.2">
      <c r="A48" s="862" t="s">
        <v>917</v>
      </c>
      <c r="C48" s="811"/>
      <c r="D48" s="811"/>
    </row>
    <row r="49" spans="1:6" s="809" customFormat="1" ht="12.75" customHeight="1" x14ac:dyDescent="0.2">
      <c r="A49" s="819"/>
    </row>
    <row r="50" spans="1:6" s="809" customFormat="1" ht="12.75" customHeight="1" x14ac:dyDescent="0.2">
      <c r="A50" s="1540"/>
      <c r="B50" s="1540"/>
      <c r="C50" s="1540"/>
      <c r="D50" s="1540"/>
      <c r="E50" s="1540"/>
      <c r="F50" s="1540"/>
    </row>
  </sheetData>
  <mergeCells count="13">
    <mergeCell ref="F7:G7"/>
    <mergeCell ref="I7:J7"/>
    <mergeCell ref="A50:F50"/>
    <mergeCell ref="F1:I2"/>
    <mergeCell ref="A5:J5"/>
    <mergeCell ref="A6:A8"/>
    <mergeCell ref="B6:B8"/>
    <mergeCell ref="C6:D6"/>
    <mergeCell ref="E6:E8"/>
    <mergeCell ref="F6:G6"/>
    <mergeCell ref="H6:H8"/>
    <mergeCell ref="I6:J6"/>
    <mergeCell ref="C7:D7"/>
  </mergeCells>
  <printOptions horizontalCentered="1"/>
  <pageMargins left="0" right="0" top="0.39370078740157483" bottom="0" header="0.51181102362204722" footer="0.51181102362204722"/>
  <pageSetup paperSize="9" scale="90" orientation="landscape" r:id="rId1"/>
  <headerFooter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BS129"/>
  <sheetViews>
    <sheetView showGridLines="0" showRowColHeaders="0" zoomScale="80" zoomScaleNormal="80" workbookViewId="0">
      <pane xSplit="1" topLeftCell="B1" activePane="topRight" state="frozen"/>
      <selection activeCell="S37" sqref="S37"/>
      <selection pane="topRight" sqref="A1:C1"/>
    </sheetView>
  </sheetViews>
  <sheetFormatPr baseColWidth="10" defaultColWidth="9.84375" defaultRowHeight="12.75" x14ac:dyDescent="0.2"/>
  <cols>
    <col min="1" max="1" width="21.23046875" style="964" customWidth="1"/>
    <col min="2" max="22" width="6.53515625" style="964" customWidth="1"/>
    <col min="23" max="24" width="4.23046875" style="964" customWidth="1"/>
    <col min="25" max="25" width="6.15234375" style="964" customWidth="1"/>
    <col min="26" max="26" width="5.69140625" style="964" customWidth="1"/>
    <col min="27" max="27" width="7.3828125" style="964" customWidth="1"/>
    <col min="28" max="28" width="5.765625" style="964" customWidth="1"/>
    <col min="29" max="29" width="5.3046875" style="964" customWidth="1"/>
    <col min="30" max="30" width="5.69140625" style="964" customWidth="1"/>
    <col min="31" max="16384" width="9.84375" style="964"/>
  </cols>
  <sheetData>
    <row r="1" spans="1:53" ht="41.25" customHeight="1" x14ac:dyDescent="0.2">
      <c r="A1" s="1543" t="s">
        <v>0</v>
      </c>
      <c r="B1" s="1543"/>
      <c r="C1" s="1543"/>
      <c r="D1" s="963"/>
      <c r="E1" s="1544" t="s">
        <v>937</v>
      </c>
      <c r="F1" s="1544"/>
      <c r="G1" s="963"/>
      <c r="H1" s="963"/>
      <c r="I1" s="963"/>
      <c r="J1" s="963"/>
      <c r="K1" s="963"/>
      <c r="L1" s="963"/>
      <c r="M1" s="963"/>
      <c r="N1" s="963"/>
      <c r="O1" s="963"/>
      <c r="P1" s="963"/>
      <c r="Q1" s="963"/>
      <c r="R1" s="963"/>
      <c r="S1" s="963"/>
      <c r="T1" s="963"/>
      <c r="U1" s="963"/>
      <c r="V1" s="963"/>
      <c r="W1" s="994"/>
      <c r="X1" s="994"/>
      <c r="Y1" s="994"/>
      <c r="Z1" s="994"/>
      <c r="AA1" s="994"/>
      <c r="AB1" s="994"/>
      <c r="AC1" s="994"/>
      <c r="AD1" s="994"/>
      <c r="AE1" s="994"/>
      <c r="AF1" s="994"/>
      <c r="AG1" s="994"/>
      <c r="AH1" s="994"/>
      <c r="AI1" s="994"/>
      <c r="AJ1" s="994"/>
      <c r="AK1" s="994"/>
      <c r="AL1" s="994"/>
      <c r="AM1" s="994"/>
      <c r="AN1" s="994"/>
      <c r="AO1" s="994"/>
      <c r="AP1" s="994"/>
      <c r="AQ1" s="994"/>
      <c r="AR1" s="994"/>
      <c r="AS1" s="994"/>
      <c r="AT1" s="994"/>
      <c r="AU1" s="994"/>
      <c r="AV1" s="994"/>
      <c r="AW1" s="994"/>
      <c r="AX1" s="994"/>
      <c r="AY1" s="994"/>
      <c r="AZ1" s="994"/>
      <c r="BA1" s="994"/>
    </row>
    <row r="2" spans="1:53" ht="11.25" customHeight="1" x14ac:dyDescent="0.2">
      <c r="A2" s="965"/>
      <c r="B2" s="965"/>
      <c r="C2" s="965"/>
      <c r="D2" s="965"/>
      <c r="E2" s="1544"/>
      <c r="F2" s="1544"/>
      <c r="G2" s="965"/>
      <c r="H2" s="965"/>
      <c r="I2" s="965"/>
      <c r="J2" s="965"/>
      <c r="K2" s="965"/>
      <c r="L2" s="965"/>
      <c r="M2" s="965"/>
      <c r="N2" s="965"/>
      <c r="O2" s="965"/>
      <c r="P2" s="965"/>
      <c r="Q2" s="965"/>
      <c r="R2" s="965"/>
      <c r="S2" s="965"/>
      <c r="T2" s="965"/>
      <c r="U2" s="965"/>
      <c r="V2" s="965"/>
      <c r="W2" s="994"/>
      <c r="X2" s="994"/>
      <c r="Y2" s="994"/>
      <c r="Z2" s="994"/>
      <c r="AA2" s="994"/>
      <c r="AB2" s="994"/>
      <c r="AC2" s="994"/>
      <c r="AD2" s="994"/>
      <c r="AE2" s="994"/>
      <c r="AF2" s="994"/>
      <c r="AG2" s="994"/>
      <c r="AH2" s="994"/>
      <c r="AI2" s="994"/>
      <c r="AJ2" s="994"/>
      <c r="AK2" s="994"/>
      <c r="AL2" s="994"/>
      <c r="AM2" s="994"/>
      <c r="AN2" s="994"/>
      <c r="AO2" s="994"/>
      <c r="AP2" s="994"/>
      <c r="AQ2" s="994"/>
      <c r="AR2" s="994"/>
      <c r="AS2" s="994"/>
      <c r="AT2" s="994"/>
      <c r="AU2" s="994"/>
      <c r="AV2" s="994"/>
      <c r="AW2" s="994"/>
      <c r="AX2" s="994"/>
      <c r="AY2" s="994"/>
      <c r="AZ2" s="994"/>
      <c r="BA2" s="994"/>
    </row>
    <row r="3" spans="1:53" s="967" customFormat="1" ht="18.75" customHeight="1" x14ac:dyDescent="0.25">
      <c r="A3" s="1545" t="s">
        <v>890</v>
      </c>
      <c r="B3" s="1545"/>
      <c r="C3" s="1545"/>
      <c r="D3" s="1545"/>
      <c r="E3" s="1545"/>
      <c r="F3" s="1545"/>
      <c r="G3" s="1545"/>
      <c r="H3" s="1545"/>
      <c r="I3" s="1545"/>
      <c r="J3" s="1545"/>
      <c r="K3" s="1545"/>
      <c r="L3" s="1545"/>
      <c r="M3" s="1545"/>
      <c r="N3" s="1545"/>
      <c r="O3" s="1545"/>
      <c r="P3" s="1545"/>
      <c r="Q3" s="1545"/>
      <c r="R3" s="966"/>
      <c r="S3" s="966"/>
      <c r="T3" s="966"/>
      <c r="U3" s="966"/>
      <c r="V3" s="966"/>
      <c r="W3" s="997"/>
      <c r="X3" s="997"/>
      <c r="Y3" s="997"/>
      <c r="Z3" s="997"/>
      <c r="AA3" s="997"/>
      <c r="AB3" s="997"/>
      <c r="AC3" s="997"/>
      <c r="AD3" s="997"/>
      <c r="AE3" s="997"/>
      <c r="AF3" s="997"/>
      <c r="AG3" s="997"/>
      <c r="AH3" s="997"/>
      <c r="AI3" s="997"/>
      <c r="AJ3" s="997"/>
      <c r="AK3" s="997"/>
      <c r="AL3" s="997"/>
      <c r="AM3" s="997"/>
      <c r="AN3" s="997"/>
      <c r="AO3" s="997"/>
      <c r="AP3" s="997"/>
      <c r="AQ3" s="997"/>
      <c r="AR3" s="997"/>
      <c r="AS3" s="997"/>
      <c r="AT3" s="997"/>
      <c r="AU3" s="997"/>
      <c r="AV3" s="997"/>
      <c r="AW3" s="997"/>
      <c r="AX3" s="997"/>
      <c r="AY3" s="997"/>
      <c r="AZ3" s="997"/>
      <c r="BA3" s="997"/>
    </row>
    <row r="4" spans="1:53" s="967" customFormat="1" ht="27.75" customHeight="1" x14ac:dyDescent="0.25">
      <c r="A4" s="968" t="s">
        <v>3132</v>
      </c>
      <c r="B4" s="968"/>
      <c r="C4" s="968"/>
      <c r="D4" s="968"/>
      <c r="E4" s="968"/>
      <c r="F4" s="968"/>
      <c r="G4" s="968"/>
      <c r="H4" s="968"/>
      <c r="I4" s="968"/>
      <c r="J4" s="968"/>
      <c r="K4" s="968"/>
      <c r="L4" s="968"/>
      <c r="M4" s="968"/>
      <c r="N4" s="968"/>
      <c r="O4" s="968"/>
      <c r="P4" s="968"/>
      <c r="Q4" s="968"/>
      <c r="R4" s="969"/>
      <c r="S4" s="969"/>
      <c r="T4" s="969"/>
      <c r="U4" s="970"/>
      <c r="V4" s="970"/>
      <c r="W4" s="997"/>
      <c r="X4" s="997"/>
      <c r="Y4" s="997"/>
      <c r="Z4" s="997"/>
      <c r="AA4" s="997"/>
      <c r="AB4" s="997"/>
      <c r="AC4" s="997"/>
      <c r="AD4" s="997"/>
      <c r="AE4" s="997"/>
      <c r="AF4" s="997"/>
      <c r="AG4" s="997"/>
      <c r="AH4" s="997"/>
      <c r="AI4" s="997"/>
      <c r="AJ4" s="997"/>
      <c r="AK4" s="997"/>
      <c r="AL4" s="997"/>
      <c r="AM4" s="997"/>
      <c r="AN4" s="997"/>
      <c r="AO4" s="997"/>
      <c r="AP4" s="997"/>
      <c r="AQ4" s="997"/>
      <c r="AR4" s="997"/>
      <c r="AS4" s="997"/>
      <c r="AT4" s="997"/>
      <c r="AU4" s="997"/>
      <c r="AV4" s="997"/>
      <c r="AW4" s="997"/>
      <c r="AX4" s="997"/>
      <c r="AY4" s="997"/>
      <c r="AZ4" s="997"/>
      <c r="BA4" s="997"/>
    </row>
    <row r="5" spans="1:53" s="967" customFormat="1" ht="18.75" x14ac:dyDescent="0.25">
      <c r="A5" s="971" t="s">
        <v>893</v>
      </c>
      <c r="B5" s="1546" t="s">
        <v>3</v>
      </c>
      <c r="C5" s="1546"/>
      <c r="D5" s="1546"/>
      <c r="E5" s="1546"/>
      <c r="F5" s="1546"/>
      <c r="G5" s="1546"/>
      <c r="H5" s="1546"/>
      <c r="I5" s="1546"/>
      <c r="J5" s="1546"/>
      <c r="K5" s="1546"/>
      <c r="L5" s="1546"/>
      <c r="M5" s="1546"/>
      <c r="N5" s="1546"/>
      <c r="O5" s="1546"/>
      <c r="P5" s="1546"/>
      <c r="Q5" s="1546"/>
      <c r="R5" s="972"/>
      <c r="S5" s="972"/>
      <c r="T5" s="972"/>
      <c r="U5" s="973"/>
      <c r="V5" s="974"/>
    </row>
    <row r="6" spans="1:53" s="967" customFormat="1" ht="18.75" x14ac:dyDescent="0.25">
      <c r="A6" s="975" t="s">
        <v>1587</v>
      </c>
      <c r="B6" s="976">
        <v>2000</v>
      </c>
      <c r="C6" s="976">
        <v>2001</v>
      </c>
      <c r="D6" s="976">
        <v>2002</v>
      </c>
      <c r="E6" s="976">
        <v>2003</v>
      </c>
      <c r="F6" s="976">
        <v>2004</v>
      </c>
      <c r="G6" s="976">
        <v>2005</v>
      </c>
      <c r="H6" s="976">
        <v>2006</v>
      </c>
      <c r="I6" s="976">
        <v>2007</v>
      </c>
      <c r="J6" s="976">
        <v>2008</v>
      </c>
      <c r="K6" s="976">
        <v>2009</v>
      </c>
      <c r="L6" s="976">
        <v>2010</v>
      </c>
      <c r="M6" s="976">
        <v>2011</v>
      </c>
      <c r="N6" s="976">
        <v>2012</v>
      </c>
      <c r="O6" s="976">
        <v>2013</v>
      </c>
      <c r="P6" s="976">
        <v>2014</v>
      </c>
      <c r="Q6" s="976">
        <v>2015</v>
      </c>
      <c r="R6" s="976">
        <v>2016</v>
      </c>
      <c r="S6" s="976">
        <v>2017</v>
      </c>
      <c r="T6" s="976">
        <v>2018</v>
      </c>
      <c r="U6" s="976">
        <v>2019</v>
      </c>
      <c r="V6" s="977">
        <v>2020</v>
      </c>
    </row>
    <row r="7" spans="1:53" s="967" customFormat="1" ht="6" customHeight="1" x14ac:dyDescent="0.25">
      <c r="A7" s="978"/>
      <c r="B7" s="979"/>
      <c r="C7" s="979"/>
      <c r="D7" s="979"/>
      <c r="E7" s="979"/>
      <c r="F7" s="979"/>
      <c r="G7" s="980"/>
      <c r="H7" s="980"/>
      <c r="I7" s="980"/>
      <c r="J7" s="980"/>
      <c r="K7" s="980"/>
      <c r="L7" s="980"/>
      <c r="M7" s="980"/>
      <c r="N7" s="980"/>
      <c r="O7" s="980"/>
      <c r="P7" s="980"/>
      <c r="Q7" s="980"/>
      <c r="R7" s="980"/>
      <c r="S7" s="980"/>
      <c r="T7" s="980"/>
      <c r="U7" s="980"/>
      <c r="V7" s="981"/>
    </row>
    <row r="8" spans="1:53" s="967" customFormat="1" ht="18.75" x14ac:dyDescent="0.25">
      <c r="A8" s="982" t="s">
        <v>1588</v>
      </c>
      <c r="B8" s="983">
        <f>B10+B24</f>
        <v>82932</v>
      </c>
      <c r="C8" s="983">
        <f t="shared" ref="C8:K8" si="0">C10+C24</f>
        <v>88538</v>
      </c>
      <c r="D8" s="983">
        <f t="shared" si="0"/>
        <v>93462</v>
      </c>
      <c r="E8" s="983">
        <f t="shared" si="0"/>
        <v>98700</v>
      </c>
      <c r="F8" s="983">
        <f t="shared" si="0"/>
        <v>103941</v>
      </c>
      <c r="G8" s="983">
        <f t="shared" si="0"/>
        <v>115096</v>
      </c>
      <c r="H8" s="983">
        <f t="shared" si="0"/>
        <v>123020</v>
      </c>
      <c r="I8" s="983">
        <f t="shared" si="0"/>
        <v>131000</v>
      </c>
      <c r="J8" s="983">
        <f t="shared" si="0"/>
        <v>136304</v>
      </c>
      <c r="K8" s="983">
        <f t="shared" si="0"/>
        <v>140599</v>
      </c>
      <c r="L8" s="983">
        <f>L10+L24</f>
        <v>145795</v>
      </c>
      <c r="M8" s="983">
        <f t="shared" ref="M8:T8" si="1">M10+M24+M40</f>
        <v>151169</v>
      </c>
      <c r="N8" s="983">
        <f t="shared" si="1"/>
        <v>155916</v>
      </c>
      <c r="O8" s="983">
        <f t="shared" si="1"/>
        <v>159788</v>
      </c>
      <c r="P8" s="983">
        <f t="shared" si="1"/>
        <v>163322</v>
      </c>
      <c r="Q8" s="983">
        <f t="shared" si="1"/>
        <v>166622</v>
      </c>
      <c r="R8" s="983">
        <f t="shared" si="1"/>
        <v>170462</v>
      </c>
      <c r="S8" s="983">
        <f t="shared" si="1"/>
        <v>173422</v>
      </c>
      <c r="T8" s="983">
        <f t="shared" si="1"/>
        <v>211587</v>
      </c>
      <c r="U8" s="983">
        <f>U10+U24+U40</f>
        <v>220520</v>
      </c>
      <c r="V8" s="983">
        <f>V10+V24+V40</f>
        <v>228334</v>
      </c>
    </row>
    <row r="9" spans="1:53" s="967" customFormat="1" ht="6" customHeight="1" x14ac:dyDescent="0.25">
      <c r="A9" s="984"/>
      <c r="B9" s="985"/>
      <c r="C9" s="985"/>
      <c r="D9" s="985"/>
      <c r="E9" s="985"/>
      <c r="F9" s="985"/>
      <c r="G9" s="985"/>
      <c r="H9" s="985"/>
      <c r="I9" s="985"/>
      <c r="J9" s="985"/>
      <c r="K9" s="985"/>
      <c r="L9" s="985"/>
      <c r="M9" s="985"/>
      <c r="N9" s="985"/>
      <c r="O9" s="985"/>
      <c r="P9" s="985"/>
      <c r="Q9" s="985"/>
      <c r="R9" s="985"/>
      <c r="S9" s="985"/>
      <c r="T9" s="985"/>
      <c r="U9" s="985"/>
      <c r="V9" s="974"/>
    </row>
    <row r="10" spans="1:53" s="967" customFormat="1" ht="18.75" x14ac:dyDescent="0.25">
      <c r="A10" s="982" t="s">
        <v>1589</v>
      </c>
      <c r="B10" s="983">
        <f t="shared" ref="B10:V10" si="2">B12+B18</f>
        <v>82717</v>
      </c>
      <c r="C10" s="983">
        <f t="shared" si="2"/>
        <v>88200</v>
      </c>
      <c r="D10" s="983">
        <f t="shared" si="2"/>
        <v>93054</v>
      </c>
      <c r="E10" s="983">
        <f t="shared" si="2"/>
        <v>98287</v>
      </c>
      <c r="F10" s="983">
        <f t="shared" si="2"/>
        <v>103348</v>
      </c>
      <c r="G10" s="983">
        <f t="shared" si="2"/>
        <v>113698</v>
      </c>
      <c r="H10" s="983">
        <f t="shared" si="2"/>
        <v>121371</v>
      </c>
      <c r="I10" s="983">
        <f t="shared" si="2"/>
        <v>129122</v>
      </c>
      <c r="J10" s="983">
        <f t="shared" si="2"/>
        <v>133535</v>
      </c>
      <c r="K10" s="983">
        <f t="shared" si="2"/>
        <v>138309</v>
      </c>
      <c r="L10" s="983">
        <f t="shared" si="2"/>
        <v>143233</v>
      </c>
      <c r="M10" s="983">
        <f t="shared" si="2"/>
        <v>148133</v>
      </c>
      <c r="N10" s="983">
        <f t="shared" si="2"/>
        <v>153627</v>
      </c>
      <c r="O10" s="983">
        <f t="shared" si="2"/>
        <v>157511</v>
      </c>
      <c r="P10" s="983">
        <f t="shared" si="2"/>
        <v>161200</v>
      </c>
      <c r="Q10" s="983">
        <f t="shared" si="2"/>
        <v>164341</v>
      </c>
      <c r="R10" s="983">
        <f t="shared" si="2"/>
        <v>168129</v>
      </c>
      <c r="S10" s="983">
        <f t="shared" si="2"/>
        <v>170554</v>
      </c>
      <c r="T10" s="983">
        <f t="shared" si="2"/>
        <v>209847</v>
      </c>
      <c r="U10" s="983">
        <f t="shared" si="2"/>
        <v>218848</v>
      </c>
      <c r="V10" s="983">
        <f t="shared" si="2"/>
        <v>226239</v>
      </c>
    </row>
    <row r="11" spans="1:53" s="967" customFormat="1" ht="6" customHeight="1" x14ac:dyDescent="0.25">
      <c r="A11" s="984"/>
      <c r="B11" s="985"/>
      <c r="C11" s="985"/>
      <c r="D11" s="985"/>
      <c r="E11" s="985"/>
      <c r="F11" s="985"/>
      <c r="G11" s="985"/>
      <c r="H11" s="985"/>
      <c r="I11" s="985"/>
      <c r="J11" s="985"/>
      <c r="K11" s="985"/>
      <c r="L11" s="985"/>
      <c r="M11" s="985"/>
      <c r="N11" s="985"/>
      <c r="O11" s="985"/>
      <c r="P11" s="985"/>
      <c r="Q11" s="985"/>
      <c r="R11" s="985"/>
      <c r="S11" s="985"/>
      <c r="T11" s="985"/>
      <c r="U11" s="985"/>
      <c r="V11" s="974"/>
    </row>
    <row r="12" spans="1:53" s="967" customFormat="1" ht="18.75" x14ac:dyDescent="0.25">
      <c r="A12" s="982" t="s">
        <v>1590</v>
      </c>
      <c r="B12" s="983">
        <f>B14+B16</f>
        <v>74454</v>
      </c>
      <c r="C12" s="983">
        <f t="shared" ref="C12:T12" si="3">C14+C16</f>
        <v>79016</v>
      </c>
      <c r="D12" s="983">
        <f t="shared" si="3"/>
        <v>83857</v>
      </c>
      <c r="E12" s="983">
        <f t="shared" si="3"/>
        <v>88994</v>
      </c>
      <c r="F12" s="983">
        <f t="shared" si="3"/>
        <v>94447</v>
      </c>
      <c r="G12" s="983">
        <f t="shared" si="3"/>
        <v>100233</v>
      </c>
      <c r="H12" s="983">
        <f t="shared" si="3"/>
        <v>106374</v>
      </c>
      <c r="I12" s="983">
        <f t="shared" si="3"/>
        <v>112891</v>
      </c>
      <c r="J12" s="983">
        <f t="shared" si="3"/>
        <v>116290</v>
      </c>
      <c r="K12" s="983">
        <f t="shared" si="3"/>
        <v>119791</v>
      </c>
      <c r="L12" s="983">
        <f t="shared" si="3"/>
        <v>123398</v>
      </c>
      <c r="M12" s="983">
        <f t="shared" si="3"/>
        <v>127114</v>
      </c>
      <c r="N12" s="983">
        <f t="shared" si="3"/>
        <v>130941</v>
      </c>
      <c r="O12" s="983">
        <f t="shared" si="3"/>
        <v>133911</v>
      </c>
      <c r="P12" s="983">
        <f t="shared" si="3"/>
        <v>136993</v>
      </c>
      <c r="Q12" s="983">
        <f t="shared" si="3"/>
        <v>139923</v>
      </c>
      <c r="R12" s="983">
        <f t="shared" si="3"/>
        <v>142569</v>
      </c>
      <c r="S12" s="983">
        <f t="shared" si="3"/>
        <v>145069</v>
      </c>
      <c r="T12" s="983">
        <f t="shared" si="3"/>
        <v>185337</v>
      </c>
      <c r="U12" s="983">
        <f>U14+U16</f>
        <v>194744</v>
      </c>
      <c r="V12" s="983">
        <f>V14+V16</f>
        <v>201426</v>
      </c>
    </row>
    <row r="13" spans="1:53" s="967" customFormat="1" ht="6" customHeight="1" x14ac:dyDescent="0.25">
      <c r="A13" s="984"/>
      <c r="B13" s="985"/>
      <c r="C13" s="985"/>
      <c r="D13" s="985"/>
      <c r="E13" s="985"/>
      <c r="F13" s="985"/>
      <c r="G13" s="985"/>
      <c r="H13" s="985"/>
      <c r="I13" s="985"/>
      <c r="J13" s="985"/>
      <c r="K13" s="985"/>
      <c r="L13" s="985"/>
      <c r="M13" s="985"/>
      <c r="N13" s="985"/>
      <c r="O13" s="985"/>
      <c r="P13" s="985"/>
      <c r="Q13" s="985"/>
      <c r="R13" s="985"/>
      <c r="S13" s="985"/>
      <c r="T13" s="985"/>
      <c r="U13" s="985"/>
      <c r="V13" s="974"/>
    </row>
    <row r="14" spans="1:53" s="967" customFormat="1" ht="18.75" x14ac:dyDescent="0.25">
      <c r="A14" s="982" t="s">
        <v>901</v>
      </c>
      <c r="B14" s="983">
        <v>74454</v>
      </c>
      <c r="C14" s="983">
        <v>79016</v>
      </c>
      <c r="D14" s="983">
        <v>83857</v>
      </c>
      <c r="E14" s="983">
        <v>88994</v>
      </c>
      <c r="F14" s="983">
        <v>94447</v>
      </c>
      <c r="G14" s="983">
        <v>100233</v>
      </c>
      <c r="H14" s="983">
        <v>106374</v>
      </c>
      <c r="I14" s="983">
        <v>112891</v>
      </c>
      <c r="J14" s="983">
        <v>116290</v>
      </c>
      <c r="K14" s="983">
        <v>119791</v>
      </c>
      <c r="L14" s="983">
        <v>123398</v>
      </c>
      <c r="M14" s="983">
        <v>127114</v>
      </c>
      <c r="N14" s="983">
        <v>130941</v>
      </c>
      <c r="O14" s="983">
        <v>133911</v>
      </c>
      <c r="P14" s="983">
        <v>136938</v>
      </c>
      <c r="Q14" s="983">
        <v>139754</v>
      </c>
      <c r="R14" s="983">
        <v>142211</v>
      </c>
      <c r="S14" s="983">
        <v>144348</v>
      </c>
      <c r="T14" s="983">
        <v>184230</v>
      </c>
      <c r="U14" s="983">
        <v>192929</v>
      </c>
      <c r="V14" s="983">
        <v>199268</v>
      </c>
    </row>
    <row r="15" spans="1:53" s="967" customFormat="1" ht="6" customHeight="1" x14ac:dyDescent="0.25">
      <c r="A15" s="984"/>
      <c r="B15" s="985"/>
      <c r="C15" s="985"/>
      <c r="D15" s="985"/>
      <c r="E15" s="985"/>
      <c r="F15" s="985"/>
      <c r="G15" s="985"/>
      <c r="H15" s="985"/>
      <c r="I15" s="985"/>
      <c r="J15" s="985"/>
      <c r="K15" s="985"/>
      <c r="L15" s="985"/>
      <c r="M15" s="985"/>
      <c r="N15" s="985"/>
      <c r="O15" s="985"/>
      <c r="P15" s="985"/>
      <c r="Q15" s="985"/>
      <c r="R15" s="985"/>
      <c r="S15" s="985"/>
      <c r="T15" s="985"/>
      <c r="U15" s="985"/>
      <c r="V15" s="974"/>
    </row>
    <row r="16" spans="1:53" s="967" customFormat="1" ht="18.75" x14ac:dyDescent="0.25">
      <c r="A16" s="982" t="s">
        <v>912</v>
      </c>
      <c r="B16" s="983"/>
      <c r="C16" s="983"/>
      <c r="D16" s="983"/>
      <c r="E16" s="983"/>
      <c r="F16" s="983"/>
      <c r="G16" s="983"/>
      <c r="H16" s="983"/>
      <c r="I16" s="983"/>
      <c r="J16" s="983"/>
      <c r="K16" s="983"/>
      <c r="L16" s="983"/>
      <c r="M16" s="983"/>
      <c r="N16" s="983"/>
      <c r="O16" s="983"/>
      <c r="P16" s="983">
        <v>55</v>
      </c>
      <c r="Q16" s="983">
        <v>169</v>
      </c>
      <c r="R16" s="983">
        <v>358</v>
      </c>
      <c r="S16" s="983">
        <v>721</v>
      </c>
      <c r="T16" s="983">
        <v>1107</v>
      </c>
      <c r="U16" s="983">
        <v>1815</v>
      </c>
      <c r="V16" s="983">
        <v>2158</v>
      </c>
    </row>
    <row r="17" spans="1:22" s="967" customFormat="1" ht="6" customHeight="1" x14ac:dyDescent="0.25">
      <c r="A17" s="984"/>
      <c r="B17" s="985"/>
      <c r="C17" s="985"/>
      <c r="D17" s="985"/>
      <c r="E17" s="985"/>
      <c r="F17" s="985"/>
      <c r="G17" s="985"/>
      <c r="H17" s="985"/>
      <c r="I17" s="985"/>
      <c r="J17" s="985"/>
      <c r="K17" s="985"/>
      <c r="L17" s="985"/>
      <c r="M17" s="985"/>
      <c r="N17" s="985"/>
      <c r="O17" s="985"/>
      <c r="P17" s="985"/>
      <c r="Q17" s="985"/>
      <c r="R17" s="985"/>
      <c r="S17" s="985"/>
      <c r="T17" s="985"/>
      <c r="U17" s="985"/>
      <c r="V17" s="974"/>
    </row>
    <row r="18" spans="1:22" s="967" customFormat="1" ht="18.75" x14ac:dyDescent="0.25">
      <c r="A18" s="986" t="s">
        <v>1591</v>
      </c>
      <c r="B18" s="987">
        <v>8263</v>
      </c>
      <c r="C18" s="987">
        <v>9184</v>
      </c>
      <c r="D18" s="987">
        <v>9197</v>
      </c>
      <c r="E18" s="987">
        <v>9293</v>
      </c>
      <c r="F18" s="987">
        <f t="shared" ref="F18:N18" si="4">SUM(F19:F22)</f>
        <v>8901</v>
      </c>
      <c r="G18" s="987">
        <f t="shared" si="4"/>
        <v>13465</v>
      </c>
      <c r="H18" s="987">
        <f t="shared" si="4"/>
        <v>14997</v>
      </c>
      <c r="I18" s="987">
        <f t="shared" si="4"/>
        <v>16231</v>
      </c>
      <c r="J18" s="987">
        <f t="shared" si="4"/>
        <v>17245</v>
      </c>
      <c r="K18" s="987">
        <f t="shared" si="4"/>
        <v>18518</v>
      </c>
      <c r="L18" s="987">
        <f t="shared" si="4"/>
        <v>19835</v>
      </c>
      <c r="M18" s="987">
        <f t="shared" si="4"/>
        <v>21019</v>
      </c>
      <c r="N18" s="987">
        <f t="shared" si="4"/>
        <v>22686</v>
      </c>
      <c r="O18" s="987">
        <f>SUM(O19:O22)</f>
        <v>23600</v>
      </c>
      <c r="P18" s="987">
        <f>SUM(P19:P22)</f>
        <v>24207</v>
      </c>
      <c r="Q18" s="987">
        <f>SUM(Q19:Q22)</f>
        <v>24418</v>
      </c>
      <c r="R18" s="987">
        <f>SUM(R19:R22)</f>
        <v>25560</v>
      </c>
      <c r="S18" s="987">
        <f>SUM(S19:S22)</f>
        <v>25485</v>
      </c>
      <c r="T18" s="987">
        <f>SUM(T19:T23)</f>
        <v>24510</v>
      </c>
      <c r="U18" s="987">
        <f>SUM(U19:U23)</f>
        <v>24104</v>
      </c>
      <c r="V18" s="987">
        <f>SUM(V19:V23)</f>
        <v>24813</v>
      </c>
    </row>
    <row r="19" spans="1:22" s="967" customFormat="1" ht="18.75" x14ac:dyDescent="0.25">
      <c r="A19" s="988" t="s">
        <v>2352</v>
      </c>
      <c r="B19" s="989">
        <v>4057</v>
      </c>
      <c r="C19" s="989">
        <v>4180</v>
      </c>
      <c r="D19" s="989">
        <v>3591</v>
      </c>
      <c r="E19" s="989">
        <v>3849</v>
      </c>
      <c r="F19" s="989">
        <v>3286</v>
      </c>
      <c r="G19" s="989">
        <v>5580</v>
      </c>
      <c r="H19" s="989">
        <v>5911</v>
      </c>
      <c r="I19" s="989">
        <v>6401</v>
      </c>
      <c r="J19" s="989">
        <v>7126</v>
      </c>
      <c r="K19" s="989">
        <v>7227</v>
      </c>
      <c r="L19" s="989">
        <v>7996</v>
      </c>
      <c r="M19" s="989">
        <f>6655+2244</f>
        <v>8899</v>
      </c>
      <c r="N19" s="989">
        <v>9478</v>
      </c>
      <c r="O19" s="989">
        <v>9402</v>
      </c>
      <c r="P19" s="989">
        <v>9349</v>
      </c>
      <c r="Q19" s="989">
        <v>9496</v>
      </c>
      <c r="R19" s="989">
        <v>9373</v>
      </c>
      <c r="S19" s="989">
        <v>8510</v>
      </c>
      <c r="T19" s="989">
        <v>7749</v>
      </c>
      <c r="U19" s="989">
        <v>7863</v>
      </c>
      <c r="V19" s="983">
        <v>8318</v>
      </c>
    </row>
    <row r="20" spans="1:22" s="967" customFormat="1" ht="18.75" x14ac:dyDescent="0.25">
      <c r="A20" s="990" t="s">
        <v>1592</v>
      </c>
      <c r="B20" s="991">
        <v>3445</v>
      </c>
      <c r="C20" s="991">
        <v>3572</v>
      </c>
      <c r="D20" s="991">
        <v>3900</v>
      </c>
      <c r="E20" s="991">
        <v>3777</v>
      </c>
      <c r="F20" s="991">
        <v>3827</v>
      </c>
      <c r="G20" s="991">
        <v>5674</v>
      </c>
      <c r="H20" s="991">
        <v>5863</v>
      </c>
      <c r="I20" s="991">
        <v>6118</v>
      </c>
      <c r="J20" s="991">
        <v>6442</v>
      </c>
      <c r="K20" s="991">
        <v>7202</v>
      </c>
      <c r="L20" s="991">
        <v>7199</v>
      </c>
      <c r="M20" s="991">
        <f>6991+631</f>
        <v>7622</v>
      </c>
      <c r="N20" s="991">
        <v>7511</v>
      </c>
      <c r="O20" s="991">
        <v>8208</v>
      </c>
      <c r="P20" s="991">
        <v>8345</v>
      </c>
      <c r="Q20" s="991">
        <v>8194</v>
      </c>
      <c r="R20" s="991">
        <v>8065</v>
      </c>
      <c r="S20" s="991">
        <v>7837</v>
      </c>
      <c r="T20" s="991">
        <v>7876</v>
      </c>
      <c r="U20" s="991">
        <v>8083</v>
      </c>
      <c r="V20" s="983">
        <v>8270</v>
      </c>
    </row>
    <row r="21" spans="1:22" s="967" customFormat="1" ht="18.75" x14ac:dyDescent="0.25">
      <c r="A21" s="990" t="s">
        <v>1593</v>
      </c>
      <c r="B21" s="991">
        <v>0</v>
      </c>
      <c r="C21" s="991">
        <v>609</v>
      </c>
      <c r="D21" s="991">
        <v>909</v>
      </c>
      <c r="E21" s="991">
        <v>790</v>
      </c>
      <c r="F21" s="991">
        <v>872</v>
      </c>
      <c r="G21" s="991">
        <v>911</v>
      </c>
      <c r="H21" s="991">
        <v>1611</v>
      </c>
      <c r="I21" s="991">
        <v>1756</v>
      </c>
      <c r="J21" s="991">
        <v>1739</v>
      </c>
      <c r="K21" s="991">
        <v>2064</v>
      </c>
      <c r="L21" s="991">
        <v>2465</v>
      </c>
      <c r="M21" s="991">
        <f>1667+472</f>
        <v>2139</v>
      </c>
      <c r="N21" s="991">
        <v>3475</v>
      </c>
      <c r="O21" s="991">
        <v>3743</v>
      </c>
      <c r="P21" s="991">
        <v>4155</v>
      </c>
      <c r="Q21" s="991">
        <v>4134</v>
      </c>
      <c r="R21" s="991">
        <v>4069</v>
      </c>
      <c r="S21" s="991">
        <v>4970</v>
      </c>
      <c r="T21" s="991">
        <v>4043</v>
      </c>
      <c r="U21" s="991">
        <v>3089</v>
      </c>
      <c r="V21" s="983">
        <v>2632</v>
      </c>
    </row>
    <row r="22" spans="1:22" s="967" customFormat="1" ht="18.75" x14ac:dyDescent="0.25">
      <c r="A22" s="990" t="s">
        <v>1594</v>
      </c>
      <c r="B22" s="991">
        <v>575</v>
      </c>
      <c r="C22" s="991">
        <v>775</v>
      </c>
      <c r="D22" s="991">
        <v>749</v>
      </c>
      <c r="E22" s="991">
        <v>824</v>
      </c>
      <c r="F22" s="991">
        <v>916</v>
      </c>
      <c r="G22" s="991">
        <v>1300</v>
      </c>
      <c r="H22" s="991">
        <v>1612</v>
      </c>
      <c r="I22" s="991">
        <v>1956</v>
      </c>
      <c r="J22" s="991">
        <v>1938</v>
      </c>
      <c r="K22" s="991">
        <v>2025</v>
      </c>
      <c r="L22" s="991">
        <v>2175</v>
      </c>
      <c r="M22" s="991">
        <f>1780+579</f>
        <v>2359</v>
      </c>
      <c r="N22" s="991">
        <v>2222</v>
      </c>
      <c r="O22" s="991">
        <v>2247</v>
      </c>
      <c r="P22" s="991">
        <v>2358</v>
      </c>
      <c r="Q22" s="991">
        <v>2594</v>
      </c>
      <c r="R22" s="991">
        <v>4053</v>
      </c>
      <c r="S22" s="991">
        <v>4168</v>
      </c>
      <c r="T22" s="991">
        <v>4154</v>
      </c>
      <c r="U22" s="991">
        <v>4195</v>
      </c>
      <c r="V22" s="983">
        <v>4657</v>
      </c>
    </row>
    <row r="23" spans="1:22" s="967" customFormat="1" ht="18.75" x14ac:dyDescent="0.25">
      <c r="A23" s="992" t="s">
        <v>3134</v>
      </c>
      <c r="B23" s="993"/>
      <c r="C23" s="993"/>
      <c r="D23" s="993"/>
      <c r="E23" s="993"/>
      <c r="F23" s="993"/>
      <c r="G23" s="993"/>
      <c r="H23" s="993"/>
      <c r="I23" s="993"/>
      <c r="J23" s="993"/>
      <c r="K23" s="993"/>
      <c r="L23" s="993"/>
      <c r="M23" s="993"/>
      <c r="N23" s="993"/>
      <c r="O23" s="993"/>
      <c r="P23" s="993"/>
      <c r="Q23" s="993"/>
      <c r="R23" s="993"/>
      <c r="S23" s="993"/>
      <c r="T23" s="993">
        <v>688</v>
      </c>
      <c r="U23" s="993">
        <v>874</v>
      </c>
      <c r="V23" s="983">
        <v>936</v>
      </c>
    </row>
    <row r="24" spans="1:22" s="967" customFormat="1" ht="18.75" x14ac:dyDescent="0.25">
      <c r="A24" s="986" t="s">
        <v>1595</v>
      </c>
      <c r="B24" s="987">
        <f t="shared" ref="B24:P24" si="5">SUM(B25:B35)</f>
        <v>215</v>
      </c>
      <c r="C24" s="987">
        <f t="shared" si="5"/>
        <v>338</v>
      </c>
      <c r="D24" s="987">
        <f t="shared" si="5"/>
        <v>408</v>
      </c>
      <c r="E24" s="987">
        <f t="shared" si="5"/>
        <v>413</v>
      </c>
      <c r="F24" s="987">
        <f t="shared" si="5"/>
        <v>593</v>
      </c>
      <c r="G24" s="987">
        <f t="shared" si="5"/>
        <v>1398</v>
      </c>
      <c r="H24" s="987">
        <f t="shared" si="5"/>
        <v>1649</v>
      </c>
      <c r="I24" s="987">
        <f t="shared" si="5"/>
        <v>1878</v>
      </c>
      <c r="J24" s="987">
        <f t="shared" si="5"/>
        <v>2769</v>
      </c>
      <c r="K24" s="987">
        <f t="shared" si="5"/>
        <v>2290</v>
      </c>
      <c r="L24" s="987">
        <f t="shared" si="5"/>
        <v>2562</v>
      </c>
      <c r="M24" s="987">
        <f t="shared" si="5"/>
        <v>2930</v>
      </c>
      <c r="N24" s="987">
        <f t="shared" si="5"/>
        <v>2132</v>
      </c>
      <c r="O24" s="987">
        <f t="shared" si="5"/>
        <v>2132</v>
      </c>
      <c r="P24" s="987">
        <f t="shared" si="5"/>
        <v>1937</v>
      </c>
      <c r="Q24" s="987">
        <f>SUM(Q25:Q37)</f>
        <v>2121</v>
      </c>
      <c r="R24" s="987">
        <f>SUM(R25:R37)</f>
        <v>1924</v>
      </c>
      <c r="S24" s="987">
        <f>SUM(S25:S38)</f>
        <v>2432</v>
      </c>
      <c r="T24" s="987">
        <f>SUM(T25:T38)</f>
        <v>1553</v>
      </c>
      <c r="U24" s="987">
        <f>SUM(U25:U39)</f>
        <v>1551</v>
      </c>
      <c r="V24" s="987">
        <f>SUM(V25:V39)</f>
        <v>1962</v>
      </c>
    </row>
    <row r="25" spans="1:22" s="967" customFormat="1" ht="18.75" x14ac:dyDescent="0.25">
      <c r="A25" s="988" t="s">
        <v>1596</v>
      </c>
      <c r="B25" s="989">
        <v>215</v>
      </c>
      <c r="C25" s="989">
        <v>211</v>
      </c>
      <c r="D25" s="989">
        <v>218</v>
      </c>
      <c r="E25" s="989">
        <v>184</v>
      </c>
      <c r="F25" s="989">
        <v>195</v>
      </c>
      <c r="G25" s="989">
        <v>318</v>
      </c>
      <c r="H25" s="989">
        <v>428</v>
      </c>
      <c r="I25" s="989">
        <v>414</v>
      </c>
      <c r="J25" s="989">
        <v>428</v>
      </c>
      <c r="K25" s="989">
        <v>515</v>
      </c>
      <c r="L25" s="989">
        <v>605</v>
      </c>
      <c r="M25" s="989">
        <v>691</v>
      </c>
      <c r="N25" s="989" t="s">
        <v>33</v>
      </c>
      <c r="O25" s="989" t="s">
        <v>33</v>
      </c>
      <c r="P25" s="989" t="s">
        <v>33</v>
      </c>
      <c r="Q25" s="989" t="s">
        <v>33</v>
      </c>
      <c r="R25" s="989" t="s">
        <v>33</v>
      </c>
      <c r="S25" s="989" t="s">
        <v>33</v>
      </c>
      <c r="T25" s="989" t="s">
        <v>33</v>
      </c>
      <c r="U25" s="989" t="s">
        <v>33</v>
      </c>
      <c r="V25" s="987" t="s">
        <v>33</v>
      </c>
    </row>
    <row r="26" spans="1:22" s="967" customFormat="1" ht="18.75" x14ac:dyDescent="0.25">
      <c r="A26" s="990" t="s">
        <v>1597</v>
      </c>
      <c r="B26" s="991">
        <v>0</v>
      </c>
      <c r="C26" s="991">
        <v>93</v>
      </c>
      <c r="D26" s="991">
        <v>140</v>
      </c>
      <c r="E26" s="991">
        <v>141</v>
      </c>
      <c r="F26" s="991">
        <v>184</v>
      </c>
      <c r="G26" s="991">
        <v>407</v>
      </c>
      <c r="H26" s="991">
        <v>508</v>
      </c>
      <c r="I26" s="991">
        <v>449</v>
      </c>
      <c r="J26" s="991">
        <v>352</v>
      </c>
      <c r="K26" s="991">
        <v>346</v>
      </c>
      <c r="L26" s="991">
        <v>427</v>
      </c>
      <c r="M26" s="991">
        <v>515</v>
      </c>
      <c r="N26" s="991">
        <v>587</v>
      </c>
      <c r="O26" s="991">
        <v>639</v>
      </c>
      <c r="P26" s="991">
        <v>603</v>
      </c>
      <c r="Q26" s="991">
        <v>520</v>
      </c>
      <c r="R26" s="991">
        <v>615</v>
      </c>
      <c r="S26" s="991">
        <v>609</v>
      </c>
      <c r="T26" s="991">
        <v>479</v>
      </c>
      <c r="U26" s="991">
        <v>489</v>
      </c>
      <c r="V26" s="983">
        <v>394</v>
      </c>
    </row>
    <row r="27" spans="1:22" s="967" customFormat="1" ht="18.75" x14ac:dyDescent="0.25">
      <c r="A27" s="990" t="s">
        <v>3135</v>
      </c>
      <c r="B27" s="991">
        <v>0</v>
      </c>
      <c r="C27" s="991">
        <v>0</v>
      </c>
      <c r="D27" s="991">
        <v>0</v>
      </c>
      <c r="E27" s="991">
        <v>39</v>
      </c>
      <c r="F27" s="991">
        <v>91</v>
      </c>
      <c r="G27" s="991">
        <v>283</v>
      </c>
      <c r="H27" s="991">
        <v>412</v>
      </c>
      <c r="I27" s="991">
        <v>483</v>
      </c>
      <c r="J27" s="991">
        <v>483</v>
      </c>
      <c r="K27" s="991">
        <v>740</v>
      </c>
      <c r="L27" s="991">
        <v>651</v>
      </c>
      <c r="M27" s="991">
        <f>354+352</f>
        <v>706</v>
      </c>
      <c r="N27" s="991">
        <v>532</v>
      </c>
      <c r="O27" s="991">
        <v>607</v>
      </c>
      <c r="P27" s="991">
        <v>679</v>
      </c>
      <c r="Q27" s="991">
        <v>680</v>
      </c>
      <c r="R27" s="991">
        <v>515</v>
      </c>
      <c r="S27" s="991">
        <v>670</v>
      </c>
      <c r="T27" s="991" t="s">
        <v>1237</v>
      </c>
      <c r="U27" s="991" t="s">
        <v>1237</v>
      </c>
      <c r="V27" s="983" t="s">
        <v>1237</v>
      </c>
    </row>
    <row r="28" spans="1:22" s="967" customFormat="1" ht="18.75" x14ac:dyDescent="0.25">
      <c r="A28" s="990" t="s">
        <v>1598</v>
      </c>
      <c r="B28" s="991">
        <v>0</v>
      </c>
      <c r="C28" s="991">
        <v>0</v>
      </c>
      <c r="D28" s="991">
        <v>0</v>
      </c>
      <c r="E28" s="991">
        <v>0</v>
      </c>
      <c r="F28" s="991">
        <v>59</v>
      </c>
      <c r="G28" s="991">
        <v>65</v>
      </c>
      <c r="H28" s="991">
        <v>50</v>
      </c>
      <c r="I28" s="991">
        <v>83</v>
      </c>
      <c r="J28" s="991">
        <v>54</v>
      </c>
      <c r="K28" s="991">
        <v>50</v>
      </c>
      <c r="L28" s="991">
        <v>42</v>
      </c>
      <c r="M28" s="991">
        <v>61</v>
      </c>
      <c r="N28" s="991">
        <v>61</v>
      </c>
      <c r="O28" s="991">
        <v>59</v>
      </c>
      <c r="P28" s="991">
        <v>64</v>
      </c>
      <c r="Q28" s="991">
        <v>70</v>
      </c>
      <c r="R28" s="991">
        <v>71</v>
      </c>
      <c r="S28" s="991">
        <v>59</v>
      </c>
      <c r="T28" s="991">
        <v>52</v>
      </c>
      <c r="U28" s="991">
        <v>36</v>
      </c>
      <c r="V28" s="983">
        <v>39</v>
      </c>
    </row>
    <row r="29" spans="1:22" s="967" customFormat="1" ht="18.75" x14ac:dyDescent="0.25">
      <c r="A29" s="990" t="s">
        <v>1599</v>
      </c>
      <c r="B29" s="991">
        <v>0</v>
      </c>
      <c r="C29" s="991">
        <v>0</v>
      </c>
      <c r="D29" s="991">
        <v>0</v>
      </c>
      <c r="E29" s="991">
        <v>0</v>
      </c>
      <c r="F29" s="991">
        <v>35</v>
      </c>
      <c r="G29" s="991">
        <v>25</v>
      </c>
      <c r="H29" s="991">
        <v>31</v>
      </c>
      <c r="I29" s="991">
        <v>29</v>
      </c>
      <c r="J29" s="991">
        <v>34</v>
      </c>
      <c r="K29" s="991">
        <v>38</v>
      </c>
      <c r="L29" s="991">
        <v>40</v>
      </c>
      <c r="M29" s="991">
        <v>48</v>
      </c>
      <c r="N29" s="991">
        <v>42</v>
      </c>
      <c r="O29" s="991">
        <v>45</v>
      </c>
      <c r="P29" s="991">
        <v>35</v>
      </c>
      <c r="Q29" s="991">
        <v>41</v>
      </c>
      <c r="R29" s="991">
        <v>34</v>
      </c>
      <c r="S29" s="991">
        <v>32</v>
      </c>
      <c r="T29" s="991">
        <v>35</v>
      </c>
      <c r="U29" s="991">
        <v>93</v>
      </c>
      <c r="V29" s="983">
        <v>82</v>
      </c>
    </row>
    <row r="30" spans="1:22" s="967" customFormat="1" ht="18.75" x14ac:dyDescent="0.25">
      <c r="A30" s="990" t="s">
        <v>1600</v>
      </c>
      <c r="B30" s="991">
        <v>0</v>
      </c>
      <c r="C30" s="991">
        <v>0</v>
      </c>
      <c r="D30" s="991">
        <v>0</v>
      </c>
      <c r="E30" s="991">
        <v>0</v>
      </c>
      <c r="F30" s="991">
        <v>29</v>
      </c>
      <c r="G30" s="991">
        <v>60</v>
      </c>
      <c r="H30" s="991">
        <v>59</v>
      </c>
      <c r="I30" s="991">
        <v>72</v>
      </c>
      <c r="J30" s="991">
        <v>21</v>
      </c>
      <c r="K30" s="991">
        <v>89</v>
      </c>
      <c r="L30" s="991">
        <v>78</v>
      </c>
      <c r="M30" s="991">
        <f>48+9</f>
        <v>57</v>
      </c>
      <c r="N30" s="991">
        <v>48</v>
      </c>
      <c r="O30" s="991">
        <v>41</v>
      </c>
      <c r="P30" s="991">
        <v>20</v>
      </c>
      <c r="Q30" s="991">
        <v>20</v>
      </c>
      <c r="R30" s="991">
        <v>51</v>
      </c>
      <c r="S30" s="991">
        <v>36</v>
      </c>
      <c r="T30" s="991">
        <v>30</v>
      </c>
      <c r="U30" s="991">
        <v>22</v>
      </c>
      <c r="V30" s="983">
        <v>13</v>
      </c>
    </row>
    <row r="31" spans="1:22" s="967" customFormat="1" ht="18.75" x14ac:dyDescent="0.25">
      <c r="A31" s="990" t="s">
        <v>1601</v>
      </c>
      <c r="B31" s="991">
        <v>0</v>
      </c>
      <c r="C31" s="991">
        <v>0</v>
      </c>
      <c r="D31" s="991">
        <v>0</v>
      </c>
      <c r="E31" s="991">
        <v>0</v>
      </c>
      <c r="F31" s="991">
        <v>0</v>
      </c>
      <c r="G31" s="991">
        <v>83</v>
      </c>
      <c r="H31" s="991">
        <v>161</v>
      </c>
      <c r="I31" s="991">
        <v>202</v>
      </c>
      <c r="J31" s="991">
        <v>202</v>
      </c>
      <c r="K31" s="991">
        <v>237</v>
      </c>
      <c r="L31" s="991">
        <v>380</v>
      </c>
      <c r="M31" s="991">
        <v>489</v>
      </c>
      <c r="N31" s="991">
        <v>441</v>
      </c>
      <c r="O31" s="991">
        <v>435</v>
      </c>
      <c r="P31" s="991">
        <v>393</v>
      </c>
      <c r="Q31" s="991">
        <v>437</v>
      </c>
      <c r="R31" s="991">
        <v>433</v>
      </c>
      <c r="S31" s="991">
        <v>434</v>
      </c>
      <c r="T31" s="991">
        <v>461</v>
      </c>
      <c r="U31" s="991">
        <v>456</v>
      </c>
      <c r="V31" s="983">
        <v>376</v>
      </c>
    </row>
    <row r="32" spans="1:22" s="967" customFormat="1" ht="18.75" x14ac:dyDescent="0.25">
      <c r="A32" s="990" t="s">
        <v>1602</v>
      </c>
      <c r="B32" s="991">
        <v>0</v>
      </c>
      <c r="C32" s="991">
        <v>0</v>
      </c>
      <c r="D32" s="991">
        <v>0</v>
      </c>
      <c r="E32" s="991">
        <v>0</v>
      </c>
      <c r="F32" s="991">
        <v>0</v>
      </c>
      <c r="G32" s="991">
        <v>157</v>
      </c>
      <c r="H32" s="991">
        <v>0</v>
      </c>
      <c r="I32" s="991">
        <v>146</v>
      </c>
      <c r="J32" s="991">
        <v>178</v>
      </c>
      <c r="K32" s="991">
        <v>112</v>
      </c>
      <c r="L32" s="991">
        <v>109</v>
      </c>
      <c r="M32" s="991">
        <v>94</v>
      </c>
      <c r="N32" s="991">
        <v>68</v>
      </c>
      <c r="O32" s="991" t="s">
        <v>33</v>
      </c>
      <c r="P32" s="991" t="s">
        <v>33</v>
      </c>
      <c r="Q32" s="991" t="s">
        <v>33</v>
      </c>
      <c r="R32" s="991" t="s">
        <v>33</v>
      </c>
      <c r="S32" s="991" t="s">
        <v>33</v>
      </c>
      <c r="T32" s="991" t="s">
        <v>33</v>
      </c>
      <c r="U32" s="991" t="s">
        <v>33</v>
      </c>
      <c r="V32" s="983" t="s">
        <v>33</v>
      </c>
    </row>
    <row r="33" spans="1:22" s="967" customFormat="1" ht="18.75" x14ac:dyDescent="0.25">
      <c r="A33" s="990" t="s">
        <v>1603</v>
      </c>
      <c r="B33" s="991" t="s">
        <v>33</v>
      </c>
      <c r="C33" s="991" t="s">
        <v>33</v>
      </c>
      <c r="D33" s="991" t="s">
        <v>33</v>
      </c>
      <c r="E33" s="991" t="s">
        <v>33</v>
      </c>
      <c r="F33" s="991" t="s">
        <v>33</v>
      </c>
      <c r="G33" s="991" t="s">
        <v>33</v>
      </c>
      <c r="H33" s="991" t="s">
        <v>33</v>
      </c>
      <c r="I33" s="991" t="s">
        <v>33</v>
      </c>
      <c r="J33" s="991">
        <v>1017</v>
      </c>
      <c r="K33" s="991" t="s">
        <v>33</v>
      </c>
      <c r="L33" s="991" t="s">
        <v>33</v>
      </c>
      <c r="M33" s="991" t="s">
        <v>33</v>
      </c>
      <c r="N33" s="991" t="s">
        <v>33</v>
      </c>
      <c r="O33" s="991" t="s">
        <v>33</v>
      </c>
      <c r="P33" s="991" t="s">
        <v>33</v>
      </c>
      <c r="Q33" s="991" t="s">
        <v>33</v>
      </c>
      <c r="R33" s="991" t="s">
        <v>33</v>
      </c>
      <c r="S33" s="991" t="s">
        <v>33</v>
      </c>
      <c r="T33" s="991" t="s">
        <v>33</v>
      </c>
      <c r="U33" s="991" t="s">
        <v>33</v>
      </c>
      <c r="V33" s="983" t="s">
        <v>33</v>
      </c>
    </row>
    <row r="34" spans="1:22" s="967" customFormat="1" ht="18.75" x14ac:dyDescent="0.25">
      <c r="A34" s="990" t="s">
        <v>1604</v>
      </c>
      <c r="B34" s="991" t="s">
        <v>33</v>
      </c>
      <c r="C34" s="991" t="s">
        <v>33</v>
      </c>
      <c r="D34" s="991" t="s">
        <v>33</v>
      </c>
      <c r="E34" s="991" t="s">
        <v>33</v>
      </c>
      <c r="F34" s="991" t="s">
        <v>33</v>
      </c>
      <c r="G34" s="991" t="s">
        <v>33</v>
      </c>
      <c r="H34" s="991" t="s">
        <v>33</v>
      </c>
      <c r="I34" s="991" t="s">
        <v>33</v>
      </c>
      <c r="J34" s="991" t="s">
        <v>33</v>
      </c>
      <c r="K34" s="991" t="s">
        <v>33</v>
      </c>
      <c r="L34" s="991" t="s">
        <v>33</v>
      </c>
      <c r="M34" s="991" t="s">
        <v>33</v>
      </c>
      <c r="N34" s="991">
        <v>42</v>
      </c>
      <c r="O34" s="991">
        <v>41</v>
      </c>
      <c r="P34" s="991">
        <v>39</v>
      </c>
      <c r="Q34" s="991">
        <v>41</v>
      </c>
      <c r="R34" s="991">
        <v>32</v>
      </c>
      <c r="S34" s="991">
        <v>35</v>
      </c>
      <c r="T34" s="991">
        <v>47</v>
      </c>
      <c r="U34" s="991">
        <v>32</v>
      </c>
      <c r="V34" s="983" t="s">
        <v>42</v>
      </c>
    </row>
    <row r="35" spans="1:22" s="967" customFormat="1" ht="18.75" x14ac:dyDescent="0.25">
      <c r="A35" s="990" t="s">
        <v>1605</v>
      </c>
      <c r="B35" s="991">
        <v>0</v>
      </c>
      <c r="C35" s="991">
        <v>34</v>
      </c>
      <c r="D35" s="991">
        <v>50</v>
      </c>
      <c r="E35" s="991">
        <v>49</v>
      </c>
      <c r="F35" s="991">
        <v>0</v>
      </c>
      <c r="G35" s="991">
        <v>0</v>
      </c>
      <c r="H35" s="991">
        <v>0</v>
      </c>
      <c r="I35" s="991">
        <v>0</v>
      </c>
      <c r="J35" s="991">
        <v>0</v>
      </c>
      <c r="K35" s="991">
        <v>163</v>
      </c>
      <c r="L35" s="991">
        <v>230</v>
      </c>
      <c r="M35" s="991">
        <f>227+42</f>
        <v>269</v>
      </c>
      <c r="N35" s="991">
        <v>311</v>
      </c>
      <c r="O35" s="991">
        <v>265</v>
      </c>
      <c r="P35" s="991">
        <v>104</v>
      </c>
      <c r="Q35" s="991">
        <v>89</v>
      </c>
      <c r="R35" s="991">
        <v>107</v>
      </c>
      <c r="S35" s="991">
        <v>100</v>
      </c>
      <c r="T35" s="991">
        <v>125</v>
      </c>
      <c r="U35" s="991">
        <v>130</v>
      </c>
      <c r="V35" s="983">
        <v>94</v>
      </c>
    </row>
    <row r="36" spans="1:22" s="967" customFormat="1" ht="18.75" x14ac:dyDescent="0.25">
      <c r="A36" s="990" t="s">
        <v>1242</v>
      </c>
      <c r="B36" s="991"/>
      <c r="C36" s="991"/>
      <c r="D36" s="991"/>
      <c r="E36" s="991"/>
      <c r="F36" s="991"/>
      <c r="G36" s="991"/>
      <c r="H36" s="991"/>
      <c r="I36" s="991"/>
      <c r="J36" s="991"/>
      <c r="K36" s="991"/>
      <c r="L36" s="991"/>
      <c r="M36" s="991"/>
      <c r="N36" s="991"/>
      <c r="O36" s="991"/>
      <c r="P36" s="991"/>
      <c r="Q36" s="991">
        <v>34</v>
      </c>
      <c r="R36" s="991">
        <v>41</v>
      </c>
      <c r="S36" s="991">
        <v>29</v>
      </c>
      <c r="T36" s="991">
        <v>42</v>
      </c>
      <c r="U36" s="991">
        <v>57</v>
      </c>
      <c r="V36" s="983">
        <v>61</v>
      </c>
    </row>
    <row r="37" spans="1:22" s="967" customFormat="1" ht="18.75" x14ac:dyDescent="0.25">
      <c r="A37" s="990" t="s">
        <v>928</v>
      </c>
      <c r="B37" s="991"/>
      <c r="C37" s="991"/>
      <c r="D37" s="991"/>
      <c r="E37" s="991"/>
      <c r="F37" s="991"/>
      <c r="G37" s="991"/>
      <c r="H37" s="991"/>
      <c r="I37" s="991"/>
      <c r="J37" s="991"/>
      <c r="K37" s="991"/>
      <c r="L37" s="991"/>
      <c r="M37" s="991"/>
      <c r="N37" s="991"/>
      <c r="O37" s="991"/>
      <c r="P37" s="991"/>
      <c r="Q37" s="991">
        <v>189</v>
      </c>
      <c r="R37" s="991">
        <v>25</v>
      </c>
      <c r="S37" s="991">
        <v>364</v>
      </c>
      <c r="T37" s="991">
        <v>217</v>
      </c>
      <c r="U37" s="991">
        <v>121</v>
      </c>
      <c r="V37" s="983">
        <v>736</v>
      </c>
    </row>
    <row r="38" spans="1:22" s="967" customFormat="1" ht="18.75" x14ac:dyDescent="0.25">
      <c r="A38" s="990" t="s">
        <v>1241</v>
      </c>
      <c r="B38" s="991"/>
      <c r="C38" s="991"/>
      <c r="D38" s="991"/>
      <c r="E38" s="991"/>
      <c r="F38" s="991"/>
      <c r="G38" s="991"/>
      <c r="H38" s="991"/>
      <c r="I38" s="991"/>
      <c r="J38" s="991"/>
      <c r="K38" s="991"/>
      <c r="L38" s="991"/>
      <c r="M38" s="991"/>
      <c r="N38" s="991"/>
      <c r="O38" s="991"/>
      <c r="P38" s="991"/>
      <c r="Q38" s="991"/>
      <c r="R38" s="991"/>
      <c r="S38" s="991">
        <v>64</v>
      </c>
      <c r="T38" s="991">
        <v>65</v>
      </c>
      <c r="U38" s="991">
        <v>84</v>
      </c>
      <c r="V38" s="983">
        <v>126</v>
      </c>
    </row>
    <row r="39" spans="1:22" s="967" customFormat="1" ht="18.75" x14ac:dyDescent="0.25">
      <c r="A39" s="992" t="s">
        <v>1584</v>
      </c>
      <c r="B39" s="993"/>
      <c r="C39" s="993"/>
      <c r="D39" s="993"/>
      <c r="E39" s="993"/>
      <c r="F39" s="993"/>
      <c r="G39" s="993"/>
      <c r="H39" s="993"/>
      <c r="I39" s="993"/>
      <c r="J39" s="993"/>
      <c r="K39" s="993"/>
      <c r="L39" s="993"/>
      <c r="M39" s="993"/>
      <c r="N39" s="993"/>
      <c r="O39" s="993"/>
      <c r="P39" s="993"/>
      <c r="Q39" s="993"/>
      <c r="R39" s="993"/>
      <c r="S39" s="993"/>
      <c r="T39" s="993"/>
      <c r="U39" s="993">
        <v>31</v>
      </c>
      <c r="V39" s="983">
        <v>41</v>
      </c>
    </row>
    <row r="40" spans="1:22" s="967" customFormat="1" ht="18.75" x14ac:dyDescent="0.25">
      <c r="A40" s="986" t="s">
        <v>1606</v>
      </c>
      <c r="B40" s="987" t="s">
        <v>33</v>
      </c>
      <c r="C40" s="987" t="s">
        <v>33</v>
      </c>
      <c r="D40" s="987" t="s">
        <v>33</v>
      </c>
      <c r="E40" s="987" t="s">
        <v>33</v>
      </c>
      <c r="F40" s="987" t="s">
        <v>33</v>
      </c>
      <c r="G40" s="987" t="s">
        <v>33</v>
      </c>
      <c r="H40" s="987" t="s">
        <v>33</v>
      </c>
      <c r="I40" s="987" t="s">
        <v>33</v>
      </c>
      <c r="J40" s="987" t="s">
        <v>33</v>
      </c>
      <c r="K40" s="987" t="s">
        <v>33</v>
      </c>
      <c r="L40" s="987" t="s">
        <v>33</v>
      </c>
      <c r="M40" s="987">
        <f>SUM(M41:M52)</f>
        <v>106</v>
      </c>
      <c r="N40" s="987">
        <f>SUM(N41:N52)</f>
        <v>157</v>
      </c>
      <c r="O40" s="987">
        <f t="shared" ref="O40:V40" si="6">SUM(O41:O44)</f>
        <v>145</v>
      </c>
      <c r="P40" s="987">
        <f t="shared" si="6"/>
        <v>185</v>
      </c>
      <c r="Q40" s="987">
        <f t="shared" si="6"/>
        <v>160</v>
      </c>
      <c r="R40" s="987">
        <f t="shared" si="6"/>
        <v>409</v>
      </c>
      <c r="S40" s="987">
        <f t="shared" si="6"/>
        <v>436</v>
      </c>
      <c r="T40" s="987">
        <f t="shared" si="6"/>
        <v>187</v>
      </c>
      <c r="U40" s="987">
        <f t="shared" si="6"/>
        <v>121</v>
      </c>
      <c r="V40" s="987">
        <f t="shared" si="6"/>
        <v>133</v>
      </c>
    </row>
    <row r="41" spans="1:22" s="967" customFormat="1" ht="18.75" x14ac:dyDescent="0.25">
      <c r="A41" s="990" t="s">
        <v>709</v>
      </c>
      <c r="B41" s="991" t="s">
        <v>33</v>
      </c>
      <c r="C41" s="991" t="s">
        <v>33</v>
      </c>
      <c r="D41" s="991" t="s">
        <v>33</v>
      </c>
      <c r="E41" s="991" t="s">
        <v>33</v>
      </c>
      <c r="F41" s="991" t="s">
        <v>33</v>
      </c>
      <c r="G41" s="991" t="s">
        <v>33</v>
      </c>
      <c r="H41" s="991" t="s">
        <v>33</v>
      </c>
      <c r="I41" s="991" t="s">
        <v>33</v>
      </c>
      <c r="J41" s="991" t="s">
        <v>33</v>
      </c>
      <c r="K41" s="991" t="s">
        <v>33</v>
      </c>
      <c r="L41" s="991" t="s">
        <v>33</v>
      </c>
      <c r="M41" s="991" t="s">
        <v>42</v>
      </c>
      <c r="N41" s="991">
        <v>77</v>
      </c>
      <c r="O41" s="991">
        <v>52</v>
      </c>
      <c r="P41" s="991">
        <v>27</v>
      </c>
      <c r="Q41" s="991" t="s">
        <v>733</v>
      </c>
      <c r="R41" s="991" t="s">
        <v>733</v>
      </c>
      <c r="S41" s="991" t="s">
        <v>733</v>
      </c>
      <c r="T41" s="991" t="s">
        <v>733</v>
      </c>
      <c r="U41" s="991" t="s">
        <v>733</v>
      </c>
      <c r="V41" s="983" t="s">
        <v>733</v>
      </c>
    </row>
    <row r="42" spans="1:22" s="967" customFormat="1" ht="18.75" x14ac:dyDescent="0.25">
      <c r="A42" s="990" t="s">
        <v>1607</v>
      </c>
      <c r="B42" s="991" t="s">
        <v>33</v>
      </c>
      <c r="C42" s="991" t="s">
        <v>33</v>
      </c>
      <c r="D42" s="991" t="s">
        <v>33</v>
      </c>
      <c r="E42" s="991" t="s">
        <v>33</v>
      </c>
      <c r="F42" s="991" t="s">
        <v>33</v>
      </c>
      <c r="G42" s="991" t="s">
        <v>33</v>
      </c>
      <c r="H42" s="991" t="s">
        <v>33</v>
      </c>
      <c r="I42" s="991" t="s">
        <v>33</v>
      </c>
      <c r="J42" s="991" t="s">
        <v>33</v>
      </c>
      <c r="K42" s="991" t="s">
        <v>33</v>
      </c>
      <c r="L42" s="991" t="s">
        <v>33</v>
      </c>
      <c r="M42" s="991" t="s">
        <v>42</v>
      </c>
      <c r="N42" s="991">
        <v>25</v>
      </c>
      <c r="O42" s="991" t="s">
        <v>42</v>
      </c>
      <c r="P42" s="991" t="s">
        <v>42</v>
      </c>
      <c r="Q42" s="991" t="s">
        <v>42</v>
      </c>
      <c r="R42" s="991">
        <v>240</v>
      </c>
      <c r="S42" s="991">
        <v>278</v>
      </c>
      <c r="T42" s="991" t="s">
        <v>733</v>
      </c>
      <c r="U42" s="991" t="s">
        <v>733</v>
      </c>
      <c r="V42" s="983" t="s">
        <v>733</v>
      </c>
    </row>
    <row r="43" spans="1:22" s="967" customFormat="1" ht="18.75" x14ac:dyDescent="0.25">
      <c r="A43" s="990" t="s">
        <v>1608</v>
      </c>
      <c r="B43" s="991" t="s">
        <v>33</v>
      </c>
      <c r="C43" s="991" t="s">
        <v>33</v>
      </c>
      <c r="D43" s="991" t="s">
        <v>33</v>
      </c>
      <c r="E43" s="991" t="s">
        <v>33</v>
      </c>
      <c r="F43" s="991" t="s">
        <v>33</v>
      </c>
      <c r="G43" s="991" t="s">
        <v>33</v>
      </c>
      <c r="H43" s="991" t="s">
        <v>33</v>
      </c>
      <c r="I43" s="991" t="s">
        <v>33</v>
      </c>
      <c r="J43" s="991" t="s">
        <v>33</v>
      </c>
      <c r="K43" s="991" t="s">
        <v>33</v>
      </c>
      <c r="L43" s="991" t="s">
        <v>33</v>
      </c>
      <c r="M43" s="991">
        <v>106</v>
      </c>
      <c r="N43" s="991">
        <v>55</v>
      </c>
      <c r="O43" s="991">
        <v>62</v>
      </c>
      <c r="P43" s="991">
        <v>49</v>
      </c>
      <c r="Q43" s="991">
        <v>43</v>
      </c>
      <c r="R43" s="991">
        <v>59</v>
      </c>
      <c r="S43" s="991">
        <v>40</v>
      </c>
      <c r="T43" s="991">
        <v>24</v>
      </c>
      <c r="U43" s="991">
        <v>37</v>
      </c>
      <c r="V43" s="987">
        <v>39</v>
      </c>
    </row>
    <row r="44" spans="1:22" s="967" customFormat="1" ht="18.75" x14ac:dyDescent="0.25">
      <c r="A44" s="990" t="s">
        <v>1609</v>
      </c>
      <c r="B44" s="991"/>
      <c r="C44" s="991"/>
      <c r="D44" s="991"/>
      <c r="E44" s="991"/>
      <c r="F44" s="991"/>
      <c r="G44" s="991"/>
      <c r="H44" s="991"/>
      <c r="I44" s="991"/>
      <c r="J44" s="991"/>
      <c r="K44" s="991"/>
      <c r="L44" s="991"/>
      <c r="M44" s="991"/>
      <c r="N44" s="991"/>
      <c r="O44" s="991">
        <v>31</v>
      </c>
      <c r="P44" s="991">
        <v>109</v>
      </c>
      <c r="Q44" s="991">
        <v>117</v>
      </c>
      <c r="R44" s="991">
        <v>110</v>
      </c>
      <c r="S44" s="991">
        <v>118</v>
      </c>
      <c r="T44" s="991">
        <v>163</v>
      </c>
      <c r="U44" s="991">
        <v>84</v>
      </c>
      <c r="V44" s="987">
        <v>94</v>
      </c>
    </row>
    <row r="45" spans="1:22" s="967" customFormat="1" ht="19.5" x14ac:dyDescent="0.25">
      <c r="A45" s="1547" t="s">
        <v>1610</v>
      </c>
      <c r="B45" s="1547"/>
      <c r="C45" s="1547"/>
      <c r="D45" s="1547"/>
      <c r="E45" s="1547"/>
      <c r="F45" s="1547"/>
      <c r="G45" s="1547"/>
      <c r="H45" s="1547"/>
      <c r="I45" s="1547"/>
      <c r="J45" s="994"/>
      <c r="K45" s="995"/>
      <c r="L45" s="995"/>
      <c r="M45" s="995"/>
      <c r="N45" s="995"/>
      <c r="O45" s="995"/>
      <c r="P45" s="995"/>
      <c r="Q45" s="995"/>
      <c r="R45" s="995"/>
      <c r="S45" s="995"/>
      <c r="T45" s="995"/>
      <c r="U45" s="995"/>
      <c r="V45" s="995"/>
    </row>
    <row r="46" spans="1:22" s="967" customFormat="1" ht="35.25" customHeight="1" x14ac:dyDescent="0.25">
      <c r="A46" s="1541" t="s">
        <v>3133</v>
      </c>
      <c r="B46" s="1541"/>
      <c r="C46" s="1541"/>
      <c r="D46" s="1541"/>
      <c r="E46" s="1541"/>
      <c r="F46" s="1541"/>
      <c r="G46" s="1541"/>
      <c r="H46" s="1541"/>
      <c r="I46" s="1541"/>
      <c r="J46" s="1541"/>
      <c r="K46" s="1541"/>
      <c r="L46" s="1541"/>
      <c r="M46" s="1541"/>
      <c r="N46" s="1541"/>
      <c r="O46" s="995"/>
      <c r="P46" s="995"/>
      <c r="Q46" s="995"/>
      <c r="R46" s="995"/>
      <c r="S46" s="995"/>
      <c r="T46" s="995"/>
      <c r="U46" s="995"/>
      <c r="V46" s="995"/>
    </row>
    <row r="47" spans="1:22" s="967" customFormat="1" ht="44.25" customHeight="1" x14ac:dyDescent="0.25">
      <c r="A47" s="1541" t="s">
        <v>3137</v>
      </c>
      <c r="B47" s="1541"/>
      <c r="C47" s="1541"/>
      <c r="D47" s="1541"/>
      <c r="E47" s="1541"/>
      <c r="F47" s="1541"/>
      <c r="G47" s="1541"/>
      <c r="H47" s="1541"/>
      <c r="I47" s="1541"/>
      <c r="J47" s="1541"/>
      <c r="K47" s="1541"/>
      <c r="L47" s="1541"/>
      <c r="M47" s="1541"/>
      <c r="N47" s="1541"/>
      <c r="O47" s="995"/>
      <c r="P47" s="995"/>
      <c r="Q47" s="995"/>
      <c r="R47" s="995"/>
      <c r="S47" s="995"/>
      <c r="T47" s="995"/>
      <c r="U47" s="995"/>
      <c r="V47" s="995"/>
    </row>
    <row r="48" spans="1:22" s="967" customFormat="1" ht="69.75" customHeight="1" x14ac:dyDescent="0.25">
      <c r="A48" s="1541" t="s">
        <v>3136</v>
      </c>
      <c r="B48" s="1541"/>
      <c r="C48" s="1541"/>
      <c r="D48" s="1541"/>
      <c r="E48" s="1541"/>
      <c r="F48" s="1541"/>
      <c r="G48" s="1541"/>
      <c r="H48" s="1541"/>
      <c r="I48" s="1541"/>
      <c r="J48" s="1541"/>
      <c r="K48" s="1541"/>
      <c r="L48" s="1541"/>
      <c r="M48" s="1541"/>
      <c r="N48" s="1541"/>
      <c r="O48" s="995"/>
      <c r="P48" s="995"/>
      <c r="Q48" s="995"/>
      <c r="R48" s="995"/>
      <c r="S48" s="995"/>
      <c r="T48" s="995"/>
      <c r="U48" s="995"/>
      <c r="V48" s="995"/>
    </row>
    <row r="49" spans="1:71" ht="34.5" customHeight="1" x14ac:dyDescent="0.25">
      <c r="A49" s="1541" t="s">
        <v>3138</v>
      </c>
      <c r="B49" s="1541"/>
      <c r="C49" s="1541"/>
      <c r="D49" s="1541"/>
      <c r="E49" s="1541"/>
      <c r="F49" s="1541"/>
      <c r="G49" s="1541"/>
      <c r="H49" s="1541"/>
      <c r="I49" s="1541"/>
      <c r="J49" s="1542"/>
      <c r="K49" s="1542"/>
      <c r="L49" s="1542"/>
      <c r="M49" s="996"/>
      <c r="N49" s="996"/>
      <c r="O49" s="996"/>
      <c r="P49" s="996"/>
      <c r="Q49" s="996"/>
      <c r="R49" s="996"/>
      <c r="S49" s="996"/>
      <c r="T49" s="996"/>
      <c r="U49" s="996"/>
      <c r="V49" s="996"/>
    </row>
    <row r="50" spans="1:71" s="994" customFormat="1" x14ac:dyDescent="0.2">
      <c r="A50" s="1086"/>
      <c r="B50" s="1085"/>
      <c r="C50" s="1087"/>
      <c r="D50" s="1087"/>
      <c r="E50" s="1087"/>
      <c r="F50" s="1087"/>
      <c r="G50" s="1087"/>
      <c r="H50" s="1087"/>
      <c r="I50" s="1087"/>
      <c r="J50" s="1087"/>
      <c r="K50" s="1087"/>
      <c r="L50" s="1087"/>
      <c r="M50" s="1087"/>
      <c r="N50" s="1087"/>
      <c r="O50" s="1087"/>
      <c r="P50" s="1087"/>
      <c r="Q50" s="1085"/>
      <c r="R50" s="1085"/>
      <c r="S50" s="1085"/>
      <c r="T50" s="1085"/>
      <c r="U50" s="1085"/>
      <c r="V50" s="1085"/>
    </row>
    <row r="51" spans="1:71" s="994" customFormat="1" x14ac:dyDescent="0.2">
      <c r="A51" s="1086"/>
      <c r="B51" s="1085"/>
      <c r="C51" s="1087"/>
      <c r="D51" s="1087"/>
      <c r="E51" s="1087"/>
      <c r="F51" s="1087"/>
      <c r="G51" s="1087"/>
      <c r="H51" s="1087"/>
      <c r="I51" s="1087"/>
      <c r="J51" s="1087"/>
      <c r="K51" s="1087"/>
      <c r="L51" s="1087"/>
      <c r="M51" s="1087"/>
      <c r="N51" s="1087"/>
      <c r="O51" s="1087"/>
      <c r="P51" s="1087"/>
      <c r="Q51" s="1085"/>
      <c r="R51" s="1085"/>
      <c r="S51" s="1085"/>
      <c r="T51" s="1085"/>
      <c r="U51" s="1085"/>
      <c r="V51" s="1085"/>
    </row>
    <row r="52" spans="1:71" x14ac:dyDescent="0.2">
      <c r="A52" s="1085"/>
      <c r="B52" s="1085"/>
      <c r="C52" s="1085"/>
      <c r="D52" s="1085"/>
      <c r="E52" s="1085"/>
      <c r="F52" s="1085"/>
      <c r="G52" s="1085"/>
      <c r="H52" s="1085"/>
      <c r="I52" s="1085"/>
      <c r="J52" s="1085"/>
      <c r="K52" s="1085"/>
      <c r="L52" s="1085"/>
      <c r="M52" s="1085"/>
      <c r="N52" s="1085"/>
      <c r="O52" s="1085"/>
      <c r="P52" s="1085"/>
      <c r="Q52" s="1085"/>
      <c r="R52" s="1085"/>
      <c r="S52" s="1085"/>
      <c r="T52" s="1085"/>
      <c r="U52" s="1085"/>
      <c r="V52" s="1085"/>
      <c r="W52" s="994"/>
      <c r="X52" s="994"/>
      <c r="Y52" s="994"/>
      <c r="Z52" s="994"/>
      <c r="AA52" s="994"/>
      <c r="AB52" s="994"/>
      <c r="AC52" s="994"/>
      <c r="AD52" s="994"/>
      <c r="AE52" s="994"/>
      <c r="AF52" s="994"/>
      <c r="AG52" s="994"/>
      <c r="AH52" s="994"/>
      <c r="AI52" s="994"/>
      <c r="AJ52" s="994"/>
      <c r="AK52" s="994"/>
      <c r="AL52" s="994"/>
      <c r="AM52" s="994"/>
      <c r="AN52" s="994"/>
      <c r="AO52" s="994"/>
      <c r="AP52" s="994"/>
      <c r="AQ52" s="994"/>
      <c r="AR52" s="994"/>
      <c r="AS52" s="994"/>
      <c r="AT52" s="994"/>
      <c r="AU52" s="994"/>
      <c r="AV52" s="994"/>
      <c r="AW52" s="994"/>
      <c r="AX52" s="994"/>
      <c r="AY52" s="994"/>
      <c r="AZ52" s="994"/>
      <c r="BA52" s="994"/>
      <c r="BB52" s="994"/>
      <c r="BC52" s="994"/>
      <c r="BD52" s="994"/>
      <c r="BE52" s="994"/>
      <c r="BF52" s="994"/>
      <c r="BG52" s="994"/>
      <c r="BH52" s="994"/>
      <c r="BI52" s="994"/>
      <c r="BJ52" s="994"/>
      <c r="BK52" s="994"/>
      <c r="BL52" s="994"/>
      <c r="BM52" s="994"/>
      <c r="BN52" s="994"/>
      <c r="BO52" s="994"/>
      <c r="BP52" s="994"/>
      <c r="BQ52" s="994"/>
      <c r="BR52" s="994"/>
      <c r="BS52" s="994"/>
    </row>
    <row r="53" spans="1:71" x14ac:dyDescent="0.2">
      <c r="A53" s="1085"/>
      <c r="B53" s="1085"/>
      <c r="C53" s="1085"/>
      <c r="D53" s="1085"/>
      <c r="E53" s="1085"/>
      <c r="F53" s="1085"/>
      <c r="G53" s="1085"/>
      <c r="H53" s="1085"/>
      <c r="I53" s="1085"/>
      <c r="J53" s="1085"/>
      <c r="K53" s="1085"/>
      <c r="L53" s="1085"/>
      <c r="M53" s="1085"/>
      <c r="N53" s="1085"/>
      <c r="O53" s="1085"/>
      <c r="P53" s="1085"/>
      <c r="Q53" s="1085"/>
      <c r="R53" s="1085"/>
      <c r="S53" s="1085"/>
      <c r="T53" s="1085"/>
      <c r="U53" s="1085"/>
      <c r="V53" s="1085"/>
      <c r="W53" s="994"/>
      <c r="X53" s="994"/>
      <c r="Y53" s="994"/>
      <c r="Z53" s="994"/>
      <c r="AA53" s="994"/>
      <c r="AB53" s="994"/>
      <c r="AC53" s="994"/>
      <c r="AD53" s="994"/>
      <c r="AE53" s="994"/>
      <c r="AF53" s="994"/>
      <c r="AG53" s="994"/>
      <c r="AH53" s="994"/>
      <c r="AI53" s="994"/>
      <c r="AJ53" s="994"/>
      <c r="AK53" s="994"/>
      <c r="AL53" s="994"/>
      <c r="AM53" s="994"/>
      <c r="AN53" s="994"/>
      <c r="AO53" s="994"/>
      <c r="AP53" s="994"/>
      <c r="AQ53" s="994"/>
      <c r="AR53" s="994"/>
      <c r="AS53" s="994"/>
      <c r="AT53" s="994"/>
      <c r="AU53" s="994"/>
      <c r="AV53" s="994"/>
      <c r="AW53" s="994"/>
      <c r="AX53" s="994"/>
      <c r="AY53" s="994"/>
      <c r="AZ53" s="994"/>
      <c r="BA53" s="994"/>
      <c r="BB53" s="994"/>
      <c r="BC53" s="994"/>
      <c r="BD53" s="994"/>
      <c r="BE53" s="994"/>
      <c r="BF53" s="994"/>
      <c r="BG53" s="994"/>
      <c r="BH53" s="994"/>
      <c r="BI53" s="994"/>
      <c r="BJ53" s="994"/>
      <c r="BK53" s="994"/>
      <c r="BL53" s="994"/>
      <c r="BM53" s="994"/>
      <c r="BN53" s="994"/>
      <c r="BO53" s="994"/>
      <c r="BP53" s="994"/>
      <c r="BQ53" s="994"/>
      <c r="BR53" s="994"/>
      <c r="BS53" s="994"/>
    </row>
    <row r="54" spans="1:71" x14ac:dyDescent="0.2">
      <c r="A54" s="1085"/>
      <c r="B54" s="1085"/>
      <c r="C54" s="1085"/>
      <c r="D54" s="1085"/>
      <c r="E54" s="1085"/>
      <c r="F54" s="1085"/>
      <c r="G54" s="1085"/>
      <c r="H54" s="1085"/>
      <c r="I54" s="1085"/>
      <c r="J54" s="1085"/>
      <c r="K54" s="1085"/>
      <c r="L54" s="1085"/>
      <c r="M54" s="1085"/>
      <c r="N54" s="1085"/>
      <c r="O54" s="1085"/>
      <c r="P54" s="1085"/>
      <c r="Q54" s="1085"/>
      <c r="R54" s="1085"/>
      <c r="S54" s="1085"/>
      <c r="T54" s="1085"/>
      <c r="U54" s="1085"/>
      <c r="V54" s="1085"/>
      <c r="W54" s="994"/>
      <c r="X54" s="994"/>
      <c r="Y54" s="994"/>
      <c r="Z54" s="994"/>
      <c r="AA54" s="994"/>
      <c r="AB54" s="994"/>
      <c r="AC54" s="994"/>
      <c r="AD54" s="994"/>
      <c r="AE54" s="994"/>
      <c r="AF54" s="994"/>
      <c r="AG54" s="994"/>
      <c r="AH54" s="994"/>
      <c r="AI54" s="994"/>
      <c r="AJ54" s="994"/>
      <c r="AK54" s="994"/>
      <c r="AL54" s="994"/>
      <c r="AM54" s="994"/>
      <c r="AN54" s="994"/>
      <c r="AO54" s="994"/>
      <c r="AP54" s="994"/>
      <c r="AQ54" s="994"/>
      <c r="AR54" s="994"/>
      <c r="AS54" s="994"/>
      <c r="AT54" s="994"/>
      <c r="AU54" s="994"/>
      <c r="AV54" s="994"/>
      <c r="AW54" s="994"/>
      <c r="AX54" s="994"/>
      <c r="AY54" s="994"/>
      <c r="AZ54" s="994"/>
      <c r="BA54" s="994"/>
      <c r="BB54" s="994"/>
      <c r="BC54" s="994"/>
      <c r="BD54" s="994"/>
      <c r="BE54" s="994"/>
      <c r="BF54" s="994"/>
      <c r="BG54" s="994"/>
      <c r="BH54" s="994"/>
      <c r="BI54" s="994"/>
      <c r="BJ54" s="994"/>
      <c r="BK54" s="994"/>
      <c r="BL54" s="994"/>
      <c r="BM54" s="994"/>
      <c r="BN54" s="994"/>
      <c r="BO54" s="994"/>
      <c r="BP54" s="994"/>
      <c r="BQ54" s="994"/>
      <c r="BR54" s="994"/>
      <c r="BS54" s="994"/>
    </row>
    <row r="55" spans="1:71" x14ac:dyDescent="0.2">
      <c r="A55" s="1085"/>
      <c r="B55" s="1085"/>
      <c r="C55" s="1085"/>
      <c r="D55" s="1085"/>
      <c r="E55" s="1085"/>
      <c r="F55" s="1085"/>
      <c r="G55" s="1085"/>
      <c r="H55" s="1085"/>
      <c r="I55" s="1085"/>
      <c r="J55" s="1085"/>
      <c r="K55" s="1085"/>
      <c r="L55" s="1085"/>
      <c r="M55" s="1085"/>
      <c r="N55" s="1085"/>
      <c r="O55" s="1085"/>
      <c r="P55" s="1085"/>
      <c r="Q55" s="1085"/>
      <c r="R55" s="1085"/>
      <c r="S55" s="1085"/>
      <c r="T55" s="1085"/>
      <c r="U55" s="1085"/>
      <c r="V55" s="1085"/>
      <c r="W55" s="994"/>
      <c r="X55" s="994"/>
      <c r="Y55" s="994"/>
      <c r="Z55" s="994"/>
      <c r="AA55" s="994"/>
      <c r="AB55" s="994"/>
      <c r="AC55" s="994"/>
      <c r="AD55" s="994"/>
      <c r="AE55" s="994"/>
      <c r="AF55" s="994"/>
      <c r="AG55" s="994"/>
      <c r="AH55" s="994"/>
      <c r="AI55" s="994"/>
      <c r="AJ55" s="994"/>
      <c r="AK55" s="994"/>
      <c r="AL55" s="994"/>
      <c r="AM55" s="994"/>
      <c r="AN55" s="994"/>
      <c r="AO55" s="994"/>
      <c r="AP55" s="994"/>
      <c r="AQ55" s="994"/>
      <c r="AR55" s="994"/>
      <c r="AS55" s="994"/>
      <c r="AT55" s="994"/>
      <c r="AU55" s="994"/>
      <c r="AV55" s="994"/>
      <c r="AW55" s="994"/>
      <c r="AX55" s="994"/>
      <c r="AY55" s="994"/>
      <c r="AZ55" s="994"/>
      <c r="BA55" s="994"/>
      <c r="BB55" s="994"/>
      <c r="BC55" s="994"/>
      <c r="BD55" s="994"/>
      <c r="BE55" s="994"/>
      <c r="BF55" s="994"/>
      <c r="BG55" s="994"/>
      <c r="BH55" s="994"/>
      <c r="BI55" s="994"/>
      <c r="BJ55" s="994"/>
      <c r="BK55" s="994"/>
      <c r="BL55" s="994"/>
      <c r="BM55" s="994"/>
      <c r="BN55" s="994"/>
      <c r="BO55" s="994"/>
      <c r="BP55" s="994"/>
      <c r="BQ55" s="994"/>
      <c r="BR55" s="994"/>
      <c r="BS55" s="994"/>
    </row>
    <row r="56" spans="1:71" x14ac:dyDescent="0.2">
      <c r="A56" s="994"/>
      <c r="B56" s="994"/>
      <c r="C56" s="994"/>
      <c r="D56" s="994"/>
      <c r="E56" s="994"/>
      <c r="F56" s="994"/>
      <c r="G56" s="994"/>
      <c r="H56" s="994"/>
      <c r="I56" s="994"/>
      <c r="J56" s="994"/>
      <c r="K56" s="994"/>
      <c r="L56" s="994"/>
      <c r="M56" s="994"/>
      <c r="N56" s="994"/>
      <c r="O56" s="994"/>
      <c r="P56" s="994"/>
      <c r="Q56" s="994"/>
      <c r="R56" s="994"/>
      <c r="S56" s="994"/>
      <c r="T56" s="994"/>
      <c r="U56" s="994"/>
      <c r="V56" s="994"/>
      <c r="W56" s="994"/>
      <c r="X56" s="994"/>
      <c r="Y56" s="994"/>
      <c r="Z56" s="994"/>
      <c r="AA56" s="994"/>
      <c r="AB56" s="994"/>
      <c r="AC56" s="994"/>
      <c r="AD56" s="994"/>
      <c r="AE56" s="994"/>
      <c r="AF56" s="994"/>
      <c r="AG56" s="994"/>
      <c r="AH56" s="994"/>
      <c r="AI56" s="994"/>
      <c r="AJ56" s="994"/>
      <c r="AK56" s="994"/>
      <c r="AL56" s="994"/>
      <c r="AM56" s="994"/>
      <c r="AN56" s="994"/>
      <c r="AO56" s="994"/>
      <c r="AP56" s="994"/>
      <c r="AQ56" s="994"/>
      <c r="AR56" s="994"/>
      <c r="AS56" s="994"/>
      <c r="AT56" s="994"/>
      <c r="AU56" s="994"/>
      <c r="AV56" s="994"/>
      <c r="AW56" s="994"/>
      <c r="AX56" s="994"/>
      <c r="AY56" s="994"/>
      <c r="AZ56" s="994"/>
      <c r="BA56" s="994"/>
      <c r="BB56" s="994"/>
      <c r="BC56" s="994"/>
      <c r="BD56" s="994"/>
      <c r="BE56" s="994"/>
      <c r="BF56" s="994"/>
      <c r="BG56" s="994"/>
      <c r="BH56" s="994"/>
      <c r="BI56" s="994"/>
      <c r="BJ56" s="994"/>
      <c r="BK56" s="994"/>
      <c r="BL56" s="994"/>
      <c r="BM56" s="994"/>
      <c r="BN56" s="994"/>
      <c r="BO56" s="994"/>
      <c r="BP56" s="994"/>
      <c r="BQ56" s="994"/>
      <c r="BR56" s="994"/>
      <c r="BS56" s="994"/>
    </row>
    <row r="57" spans="1:71" x14ac:dyDescent="0.2">
      <c r="A57" s="994"/>
      <c r="B57" s="994"/>
      <c r="C57" s="994"/>
      <c r="D57" s="994"/>
      <c r="E57" s="994"/>
      <c r="F57" s="994"/>
      <c r="G57" s="994"/>
      <c r="H57" s="994"/>
      <c r="I57" s="994"/>
      <c r="J57" s="994"/>
      <c r="K57" s="994"/>
      <c r="L57" s="994"/>
      <c r="M57" s="994"/>
      <c r="N57" s="994"/>
      <c r="O57" s="994"/>
      <c r="P57" s="994"/>
      <c r="Q57" s="994"/>
      <c r="R57" s="994"/>
      <c r="S57" s="994"/>
      <c r="T57" s="994"/>
      <c r="U57" s="994"/>
      <c r="V57" s="994"/>
      <c r="W57" s="994"/>
      <c r="X57" s="994"/>
      <c r="Y57" s="994"/>
      <c r="Z57" s="994"/>
      <c r="AA57" s="994"/>
      <c r="AB57" s="994"/>
      <c r="AC57" s="994"/>
      <c r="AD57" s="994"/>
      <c r="AE57" s="994"/>
      <c r="AF57" s="994"/>
      <c r="AG57" s="994"/>
      <c r="AH57" s="994"/>
      <c r="AI57" s="994"/>
      <c r="AJ57" s="994"/>
      <c r="AK57" s="994"/>
      <c r="AL57" s="994"/>
      <c r="AM57" s="994"/>
      <c r="AN57" s="994"/>
      <c r="AO57" s="994"/>
      <c r="AP57" s="994"/>
      <c r="AQ57" s="994"/>
      <c r="AR57" s="994"/>
      <c r="AS57" s="994"/>
      <c r="AT57" s="994"/>
      <c r="AU57" s="994"/>
      <c r="AV57" s="994"/>
      <c r="AW57" s="994"/>
      <c r="AX57" s="994"/>
      <c r="AY57" s="994"/>
      <c r="AZ57" s="994"/>
      <c r="BA57" s="994"/>
      <c r="BB57" s="994"/>
      <c r="BC57" s="994"/>
      <c r="BD57" s="994"/>
      <c r="BE57" s="994"/>
      <c r="BF57" s="994"/>
      <c r="BG57" s="994"/>
      <c r="BH57" s="994"/>
      <c r="BI57" s="994"/>
      <c r="BJ57" s="994"/>
      <c r="BK57" s="994"/>
      <c r="BL57" s="994"/>
      <c r="BM57" s="994"/>
      <c r="BN57" s="994"/>
      <c r="BO57" s="994"/>
      <c r="BP57" s="994"/>
      <c r="BQ57" s="994"/>
      <c r="BR57" s="994"/>
      <c r="BS57" s="994"/>
    </row>
    <row r="58" spans="1:71" x14ac:dyDescent="0.2">
      <c r="A58" s="994"/>
      <c r="B58" s="994"/>
      <c r="C58" s="994"/>
      <c r="D58" s="994"/>
      <c r="E58" s="994"/>
      <c r="F58" s="994"/>
      <c r="G58" s="994"/>
      <c r="H58" s="994"/>
      <c r="I58" s="994"/>
      <c r="J58" s="994"/>
      <c r="K58" s="994"/>
      <c r="L58" s="994"/>
      <c r="M58" s="994"/>
      <c r="N58" s="994"/>
      <c r="O58" s="994"/>
      <c r="P58" s="994"/>
      <c r="Q58" s="994"/>
      <c r="R58" s="994"/>
      <c r="S58" s="994"/>
      <c r="T58" s="994"/>
      <c r="U58" s="994"/>
      <c r="V58" s="994"/>
      <c r="W58" s="994"/>
      <c r="X58" s="994"/>
      <c r="Y58" s="994"/>
      <c r="Z58" s="994"/>
      <c r="AA58" s="994"/>
      <c r="AB58" s="994"/>
      <c r="AC58" s="994"/>
      <c r="AD58" s="994"/>
      <c r="AE58" s="994"/>
      <c r="AF58" s="994"/>
      <c r="AG58" s="994"/>
      <c r="AH58" s="994"/>
      <c r="AI58" s="994"/>
      <c r="AJ58" s="994"/>
      <c r="AK58" s="994"/>
      <c r="AL58" s="994"/>
      <c r="AM58" s="994"/>
      <c r="AN58" s="994"/>
      <c r="AO58" s="994"/>
      <c r="AP58" s="994"/>
      <c r="AQ58" s="994"/>
      <c r="AR58" s="994"/>
      <c r="AS58" s="994"/>
      <c r="AT58" s="994"/>
      <c r="AU58" s="994"/>
      <c r="AV58" s="994"/>
      <c r="AW58" s="994"/>
      <c r="AX58" s="994"/>
      <c r="AY58" s="994"/>
      <c r="AZ58" s="994"/>
      <c r="BA58" s="994"/>
      <c r="BB58" s="994"/>
      <c r="BC58" s="994"/>
      <c r="BD58" s="994"/>
      <c r="BE58" s="994"/>
      <c r="BF58" s="994"/>
      <c r="BG58" s="994"/>
      <c r="BH58" s="994"/>
      <c r="BI58" s="994"/>
      <c r="BJ58" s="994"/>
      <c r="BK58" s="994"/>
      <c r="BL58" s="994"/>
      <c r="BM58" s="994"/>
      <c r="BN58" s="994"/>
      <c r="BO58" s="994"/>
      <c r="BP58" s="994"/>
      <c r="BQ58" s="994"/>
      <c r="BR58" s="994"/>
      <c r="BS58" s="994"/>
    </row>
    <row r="59" spans="1:71" x14ac:dyDescent="0.2">
      <c r="A59" s="994"/>
      <c r="B59" s="994"/>
      <c r="C59" s="994"/>
      <c r="D59" s="994"/>
      <c r="E59" s="994"/>
      <c r="F59" s="994"/>
      <c r="G59" s="994"/>
      <c r="H59" s="994"/>
      <c r="I59" s="994"/>
      <c r="J59" s="994"/>
      <c r="K59" s="994"/>
      <c r="L59" s="994"/>
      <c r="M59" s="994"/>
      <c r="N59" s="994"/>
      <c r="O59" s="994"/>
      <c r="P59" s="994"/>
      <c r="Q59" s="994"/>
      <c r="R59" s="994"/>
      <c r="S59" s="994"/>
      <c r="T59" s="994"/>
      <c r="U59" s="994"/>
      <c r="V59" s="994"/>
      <c r="W59" s="994"/>
      <c r="X59" s="994"/>
      <c r="Y59" s="994"/>
      <c r="Z59" s="994"/>
      <c r="AA59" s="994"/>
      <c r="AB59" s="994"/>
      <c r="AC59" s="994"/>
      <c r="AD59" s="994"/>
      <c r="AE59" s="994"/>
      <c r="AF59" s="994"/>
      <c r="AG59" s="994"/>
      <c r="AH59" s="994"/>
      <c r="AI59" s="994"/>
      <c r="AJ59" s="994"/>
      <c r="AK59" s="994"/>
      <c r="AL59" s="994"/>
      <c r="AM59" s="994"/>
      <c r="AN59" s="994"/>
      <c r="AO59" s="994"/>
      <c r="AP59" s="994"/>
      <c r="AQ59" s="994"/>
      <c r="AR59" s="994"/>
      <c r="AS59" s="994"/>
      <c r="AT59" s="994"/>
      <c r="AU59" s="994"/>
      <c r="AV59" s="994"/>
      <c r="AW59" s="994"/>
      <c r="AX59" s="994"/>
      <c r="AY59" s="994"/>
      <c r="AZ59" s="994"/>
      <c r="BA59" s="994"/>
      <c r="BB59" s="994"/>
      <c r="BC59" s="994"/>
      <c r="BD59" s="994"/>
      <c r="BE59" s="994"/>
      <c r="BF59" s="994"/>
      <c r="BG59" s="994"/>
      <c r="BH59" s="994"/>
      <c r="BI59" s="994"/>
      <c r="BJ59" s="994"/>
      <c r="BK59" s="994"/>
      <c r="BL59" s="994"/>
      <c r="BM59" s="994"/>
      <c r="BN59" s="994"/>
      <c r="BO59" s="994"/>
      <c r="BP59" s="994"/>
      <c r="BQ59" s="994"/>
      <c r="BR59" s="994"/>
      <c r="BS59" s="994"/>
    </row>
    <row r="60" spans="1:71" x14ac:dyDescent="0.2">
      <c r="A60" s="994"/>
      <c r="B60" s="994"/>
      <c r="C60" s="994"/>
      <c r="D60" s="994"/>
      <c r="E60" s="994"/>
      <c r="F60" s="994"/>
      <c r="G60" s="994"/>
      <c r="H60" s="994"/>
      <c r="I60" s="994"/>
      <c r="J60" s="994"/>
      <c r="K60" s="994"/>
      <c r="L60" s="994"/>
      <c r="M60" s="994"/>
      <c r="N60" s="994"/>
      <c r="O60" s="994"/>
      <c r="P60" s="994"/>
      <c r="Q60" s="994"/>
      <c r="R60" s="994"/>
      <c r="S60" s="994"/>
      <c r="T60" s="994"/>
      <c r="U60" s="994"/>
      <c r="V60" s="994"/>
      <c r="W60" s="994"/>
      <c r="X60" s="994"/>
      <c r="Y60" s="994"/>
      <c r="Z60" s="994"/>
      <c r="AA60" s="994"/>
      <c r="AB60" s="994"/>
      <c r="AC60" s="994"/>
      <c r="AD60" s="994"/>
      <c r="AE60" s="994"/>
      <c r="AF60" s="994"/>
      <c r="AG60" s="994"/>
      <c r="AH60" s="994"/>
      <c r="AI60" s="994"/>
      <c r="AJ60" s="994"/>
      <c r="AK60" s="994"/>
      <c r="AL60" s="994"/>
      <c r="AM60" s="994"/>
      <c r="AN60" s="994"/>
      <c r="AO60" s="994"/>
      <c r="AP60" s="994"/>
      <c r="AQ60" s="994"/>
      <c r="AR60" s="994"/>
      <c r="AS60" s="994"/>
      <c r="AT60" s="994"/>
      <c r="AU60" s="994"/>
      <c r="AV60" s="994"/>
      <c r="AW60" s="994"/>
      <c r="AX60" s="994"/>
      <c r="AY60" s="994"/>
      <c r="AZ60" s="994"/>
      <c r="BA60" s="994"/>
      <c r="BB60" s="994"/>
      <c r="BC60" s="994"/>
      <c r="BD60" s="994"/>
      <c r="BE60" s="994"/>
      <c r="BF60" s="994"/>
      <c r="BG60" s="994"/>
      <c r="BH60" s="994"/>
      <c r="BI60" s="994"/>
      <c r="BJ60" s="994"/>
      <c r="BK60" s="994"/>
      <c r="BL60" s="994"/>
      <c r="BM60" s="994"/>
      <c r="BN60" s="994"/>
      <c r="BO60" s="994"/>
      <c r="BP60" s="994"/>
      <c r="BQ60" s="994"/>
      <c r="BR60" s="994"/>
      <c r="BS60" s="994"/>
    </row>
    <row r="61" spans="1:71" x14ac:dyDescent="0.2">
      <c r="A61" s="994"/>
      <c r="B61" s="994"/>
      <c r="C61" s="994"/>
      <c r="D61" s="994"/>
      <c r="E61" s="994"/>
      <c r="F61" s="994"/>
      <c r="G61" s="994"/>
      <c r="H61" s="994"/>
      <c r="I61" s="994"/>
      <c r="J61" s="994"/>
      <c r="K61" s="994"/>
      <c r="L61" s="994"/>
      <c r="M61" s="994"/>
      <c r="N61" s="994"/>
      <c r="O61" s="994"/>
      <c r="P61" s="994"/>
      <c r="Q61" s="994"/>
      <c r="R61" s="994"/>
      <c r="S61" s="994"/>
      <c r="T61" s="994"/>
      <c r="U61" s="994"/>
      <c r="V61" s="994"/>
      <c r="W61" s="994"/>
      <c r="X61" s="994"/>
      <c r="Y61" s="994"/>
      <c r="Z61" s="994"/>
      <c r="AA61" s="994"/>
      <c r="AB61" s="994"/>
      <c r="AC61" s="994"/>
      <c r="AD61" s="994"/>
      <c r="AE61" s="994"/>
      <c r="AF61" s="994"/>
      <c r="AG61" s="994"/>
      <c r="AH61" s="994"/>
      <c r="AI61" s="994"/>
      <c r="AJ61" s="994"/>
      <c r="AK61" s="994"/>
      <c r="AL61" s="994"/>
      <c r="AM61" s="994"/>
      <c r="AN61" s="994"/>
      <c r="AO61" s="994"/>
      <c r="AP61" s="994"/>
      <c r="AQ61" s="994"/>
      <c r="AR61" s="994"/>
      <c r="AS61" s="994"/>
      <c r="AT61" s="994"/>
      <c r="AU61" s="994"/>
      <c r="AV61" s="994"/>
      <c r="AW61" s="994"/>
      <c r="AX61" s="994"/>
      <c r="AY61" s="994"/>
      <c r="AZ61" s="994"/>
      <c r="BA61" s="994"/>
      <c r="BB61" s="994"/>
      <c r="BC61" s="994"/>
      <c r="BD61" s="994"/>
      <c r="BE61" s="994"/>
      <c r="BF61" s="994"/>
      <c r="BG61" s="994"/>
      <c r="BH61" s="994"/>
      <c r="BI61" s="994"/>
      <c r="BJ61" s="994"/>
      <c r="BK61" s="994"/>
      <c r="BL61" s="994"/>
      <c r="BM61" s="994"/>
      <c r="BN61" s="994"/>
      <c r="BO61" s="994"/>
      <c r="BP61" s="994"/>
      <c r="BQ61" s="994"/>
      <c r="BR61" s="994"/>
      <c r="BS61" s="994"/>
    </row>
    <row r="62" spans="1:71" x14ac:dyDescent="0.2">
      <c r="A62" s="994"/>
      <c r="B62" s="994"/>
      <c r="C62" s="994"/>
      <c r="D62" s="994"/>
      <c r="E62" s="994"/>
      <c r="F62" s="994"/>
      <c r="G62" s="994"/>
      <c r="H62" s="994"/>
      <c r="I62" s="994"/>
      <c r="J62" s="994"/>
      <c r="K62" s="994"/>
      <c r="L62" s="994"/>
      <c r="M62" s="994"/>
      <c r="N62" s="994"/>
      <c r="O62" s="994"/>
      <c r="P62" s="994"/>
      <c r="Q62" s="994"/>
      <c r="R62" s="994"/>
      <c r="S62" s="994"/>
      <c r="T62" s="994"/>
      <c r="U62" s="994"/>
      <c r="V62" s="994"/>
      <c r="W62" s="994"/>
      <c r="X62" s="994"/>
      <c r="Y62" s="994"/>
      <c r="Z62" s="994"/>
      <c r="AA62" s="994"/>
      <c r="AB62" s="994"/>
      <c r="AC62" s="994"/>
      <c r="AD62" s="994"/>
      <c r="AE62" s="994"/>
      <c r="AF62" s="994"/>
      <c r="AG62" s="994"/>
      <c r="AH62" s="994"/>
      <c r="AI62" s="994"/>
      <c r="AJ62" s="994"/>
      <c r="AK62" s="994"/>
      <c r="AL62" s="994"/>
      <c r="AM62" s="994"/>
      <c r="AN62" s="994"/>
      <c r="AO62" s="994"/>
      <c r="AP62" s="994"/>
      <c r="AQ62" s="994"/>
      <c r="AR62" s="994"/>
      <c r="AS62" s="994"/>
      <c r="AT62" s="994"/>
      <c r="AU62" s="994"/>
      <c r="AV62" s="994"/>
      <c r="AW62" s="994"/>
      <c r="AX62" s="994"/>
      <c r="AY62" s="994"/>
      <c r="AZ62" s="994"/>
      <c r="BA62" s="994"/>
      <c r="BB62" s="994"/>
      <c r="BC62" s="994"/>
      <c r="BD62" s="994"/>
      <c r="BE62" s="994"/>
      <c r="BF62" s="994"/>
      <c r="BG62" s="994"/>
      <c r="BH62" s="994"/>
      <c r="BI62" s="994"/>
      <c r="BJ62" s="994"/>
      <c r="BK62" s="994"/>
      <c r="BL62" s="994"/>
      <c r="BM62" s="994"/>
      <c r="BN62" s="994"/>
      <c r="BO62" s="994"/>
      <c r="BP62" s="994"/>
      <c r="BQ62" s="994"/>
      <c r="BR62" s="994"/>
      <c r="BS62" s="994"/>
    </row>
    <row r="63" spans="1:71" x14ac:dyDescent="0.2">
      <c r="A63" s="994"/>
      <c r="B63" s="994"/>
      <c r="C63" s="994"/>
      <c r="D63" s="994"/>
      <c r="E63" s="994"/>
      <c r="F63" s="994"/>
      <c r="G63" s="994"/>
      <c r="H63" s="994"/>
      <c r="I63" s="994"/>
      <c r="J63" s="994"/>
      <c r="K63" s="994"/>
      <c r="L63" s="994"/>
      <c r="M63" s="994"/>
      <c r="N63" s="994"/>
      <c r="O63" s="994"/>
      <c r="P63" s="994"/>
      <c r="Q63" s="994"/>
      <c r="R63" s="994"/>
      <c r="S63" s="994"/>
      <c r="T63" s="994"/>
      <c r="U63" s="994"/>
      <c r="V63" s="994"/>
      <c r="W63" s="994"/>
      <c r="X63" s="994"/>
      <c r="Y63" s="994"/>
      <c r="Z63" s="994"/>
      <c r="AA63" s="994"/>
      <c r="AB63" s="994"/>
      <c r="AC63" s="994"/>
      <c r="AD63" s="994"/>
      <c r="AE63" s="994"/>
      <c r="AF63" s="994"/>
      <c r="AG63" s="994"/>
      <c r="AH63" s="994"/>
      <c r="AI63" s="994"/>
      <c r="AJ63" s="994"/>
      <c r="AK63" s="994"/>
      <c r="AL63" s="994"/>
      <c r="AM63" s="994"/>
      <c r="AN63" s="994"/>
      <c r="AO63" s="994"/>
      <c r="AP63" s="994"/>
      <c r="AQ63" s="994"/>
      <c r="AR63" s="994"/>
      <c r="AS63" s="994"/>
      <c r="AT63" s="994"/>
      <c r="AU63" s="994"/>
      <c r="AV63" s="994"/>
      <c r="AW63" s="994"/>
      <c r="AX63" s="994"/>
      <c r="AY63" s="994"/>
      <c r="AZ63" s="994"/>
      <c r="BA63" s="994"/>
      <c r="BB63" s="994"/>
      <c r="BC63" s="994"/>
      <c r="BD63" s="994"/>
      <c r="BE63" s="994"/>
      <c r="BF63" s="994"/>
      <c r="BG63" s="994"/>
      <c r="BH63" s="994"/>
      <c r="BI63" s="994"/>
      <c r="BJ63" s="994"/>
      <c r="BK63" s="994"/>
      <c r="BL63" s="994"/>
      <c r="BM63" s="994"/>
      <c r="BN63" s="994"/>
      <c r="BO63" s="994"/>
      <c r="BP63" s="994"/>
      <c r="BQ63" s="994"/>
      <c r="BR63" s="994"/>
      <c r="BS63" s="994"/>
    </row>
    <row r="64" spans="1:71" x14ac:dyDescent="0.2">
      <c r="A64" s="994"/>
      <c r="B64" s="994"/>
      <c r="C64" s="994"/>
      <c r="D64" s="994"/>
      <c r="E64" s="994"/>
      <c r="F64" s="994"/>
      <c r="G64" s="994"/>
      <c r="H64" s="994"/>
      <c r="I64" s="994"/>
      <c r="J64" s="994"/>
      <c r="K64" s="994"/>
      <c r="L64" s="994"/>
      <c r="M64" s="994"/>
      <c r="N64" s="994"/>
      <c r="O64" s="994"/>
      <c r="P64" s="994"/>
      <c r="Q64" s="994"/>
      <c r="R64" s="994"/>
      <c r="S64" s="994"/>
      <c r="T64" s="994"/>
      <c r="U64" s="994"/>
      <c r="V64" s="994"/>
      <c r="W64" s="994"/>
      <c r="X64" s="994"/>
      <c r="Y64" s="994"/>
      <c r="Z64" s="994"/>
      <c r="AA64" s="994"/>
      <c r="AB64" s="994"/>
      <c r="AC64" s="994"/>
      <c r="AD64" s="994"/>
      <c r="AE64" s="994"/>
      <c r="AF64" s="994"/>
      <c r="AG64" s="994"/>
      <c r="AH64" s="994"/>
      <c r="AI64" s="994"/>
      <c r="AJ64" s="994"/>
      <c r="AK64" s="994"/>
      <c r="AL64" s="994"/>
      <c r="AM64" s="994"/>
      <c r="AN64" s="994"/>
      <c r="AO64" s="994"/>
      <c r="AP64" s="994"/>
      <c r="AQ64" s="994"/>
      <c r="AR64" s="994"/>
      <c r="AS64" s="994"/>
      <c r="AT64" s="994"/>
      <c r="AU64" s="994"/>
      <c r="AV64" s="994"/>
      <c r="AW64" s="994"/>
      <c r="AX64" s="994"/>
      <c r="AY64" s="994"/>
      <c r="AZ64" s="994"/>
      <c r="BA64" s="994"/>
      <c r="BB64" s="994"/>
      <c r="BC64" s="994"/>
      <c r="BD64" s="994"/>
      <c r="BE64" s="994"/>
      <c r="BF64" s="994"/>
      <c r="BG64" s="994"/>
      <c r="BH64" s="994"/>
      <c r="BI64" s="994"/>
      <c r="BJ64" s="994"/>
      <c r="BK64" s="994"/>
      <c r="BL64" s="994"/>
      <c r="BM64" s="994"/>
      <c r="BN64" s="994"/>
      <c r="BO64" s="994"/>
      <c r="BP64" s="994"/>
      <c r="BQ64" s="994"/>
      <c r="BR64" s="994"/>
      <c r="BS64" s="994"/>
    </row>
    <row r="65" spans="1:71" x14ac:dyDescent="0.2">
      <c r="A65" s="994"/>
      <c r="B65" s="994"/>
      <c r="C65" s="994"/>
      <c r="D65" s="994"/>
      <c r="E65" s="994"/>
      <c r="F65" s="994"/>
      <c r="G65" s="994"/>
      <c r="H65" s="994"/>
      <c r="I65" s="994"/>
      <c r="J65" s="994"/>
      <c r="K65" s="994"/>
      <c r="L65" s="994"/>
      <c r="M65" s="994"/>
      <c r="N65" s="994"/>
      <c r="O65" s="994"/>
      <c r="P65" s="994"/>
      <c r="Q65" s="994"/>
      <c r="R65" s="994"/>
      <c r="S65" s="994"/>
      <c r="T65" s="994"/>
      <c r="U65" s="994"/>
      <c r="V65" s="994"/>
      <c r="W65" s="994"/>
      <c r="X65" s="994"/>
      <c r="Y65" s="994"/>
      <c r="Z65" s="994"/>
      <c r="AA65" s="994"/>
      <c r="AB65" s="994"/>
      <c r="AC65" s="994"/>
      <c r="AD65" s="994"/>
      <c r="AE65" s="994"/>
      <c r="AF65" s="994"/>
      <c r="AG65" s="994"/>
      <c r="AH65" s="994"/>
      <c r="AI65" s="994"/>
      <c r="AJ65" s="994"/>
      <c r="AK65" s="994"/>
      <c r="AL65" s="994"/>
      <c r="AM65" s="994"/>
      <c r="AN65" s="994"/>
      <c r="AO65" s="994"/>
      <c r="AP65" s="994"/>
      <c r="AQ65" s="994"/>
      <c r="AR65" s="994"/>
      <c r="AS65" s="994"/>
      <c r="AT65" s="994"/>
      <c r="AU65" s="994"/>
      <c r="AV65" s="994"/>
      <c r="AW65" s="994"/>
      <c r="AX65" s="994"/>
      <c r="AY65" s="994"/>
      <c r="AZ65" s="994"/>
      <c r="BA65" s="994"/>
      <c r="BB65" s="994"/>
      <c r="BC65" s="994"/>
      <c r="BD65" s="994"/>
      <c r="BE65" s="994"/>
      <c r="BF65" s="994"/>
      <c r="BG65" s="994"/>
      <c r="BH65" s="994"/>
      <c r="BI65" s="994"/>
      <c r="BJ65" s="994"/>
      <c r="BK65" s="994"/>
      <c r="BL65" s="994"/>
      <c r="BM65" s="994"/>
      <c r="BN65" s="994"/>
      <c r="BO65" s="994"/>
      <c r="BP65" s="994"/>
      <c r="BQ65" s="994"/>
      <c r="BR65" s="994"/>
      <c r="BS65" s="994"/>
    </row>
    <row r="66" spans="1:71" x14ac:dyDescent="0.2">
      <c r="A66" s="994"/>
      <c r="B66" s="994"/>
      <c r="C66" s="994"/>
      <c r="D66" s="994"/>
      <c r="E66" s="994"/>
      <c r="F66" s="994"/>
      <c r="G66" s="994"/>
      <c r="H66" s="994"/>
      <c r="I66" s="994"/>
      <c r="J66" s="994"/>
      <c r="K66" s="994"/>
      <c r="L66" s="994"/>
      <c r="M66" s="994"/>
      <c r="N66" s="994"/>
      <c r="O66" s="994"/>
      <c r="P66" s="994"/>
      <c r="Q66" s="994"/>
      <c r="R66" s="994"/>
      <c r="S66" s="994"/>
      <c r="T66" s="994"/>
      <c r="U66" s="994"/>
      <c r="V66" s="994"/>
      <c r="W66" s="994"/>
      <c r="X66" s="994"/>
      <c r="Y66" s="994"/>
      <c r="Z66" s="994"/>
      <c r="AA66" s="994"/>
      <c r="AB66" s="994"/>
      <c r="AC66" s="994"/>
      <c r="AD66" s="994"/>
      <c r="AE66" s="994"/>
      <c r="AF66" s="994"/>
      <c r="AG66" s="994"/>
      <c r="AH66" s="994"/>
      <c r="AI66" s="994"/>
      <c r="AJ66" s="994"/>
      <c r="AK66" s="994"/>
      <c r="AL66" s="994"/>
      <c r="AM66" s="994"/>
      <c r="AN66" s="994"/>
      <c r="AO66" s="994"/>
      <c r="AP66" s="994"/>
      <c r="AQ66" s="994"/>
      <c r="AR66" s="994"/>
      <c r="AS66" s="994"/>
      <c r="AT66" s="994"/>
      <c r="AU66" s="994"/>
      <c r="AV66" s="994"/>
      <c r="AW66" s="994"/>
      <c r="AX66" s="994"/>
      <c r="AY66" s="994"/>
      <c r="AZ66" s="994"/>
      <c r="BA66" s="994"/>
      <c r="BB66" s="994"/>
      <c r="BC66" s="994"/>
      <c r="BD66" s="994"/>
      <c r="BE66" s="994"/>
      <c r="BF66" s="994"/>
      <c r="BG66" s="994"/>
      <c r="BH66" s="994"/>
      <c r="BI66" s="994"/>
      <c r="BJ66" s="994"/>
      <c r="BK66" s="994"/>
      <c r="BL66" s="994"/>
      <c r="BM66" s="994"/>
      <c r="BN66" s="994"/>
      <c r="BO66" s="994"/>
      <c r="BP66" s="994"/>
      <c r="BQ66" s="994"/>
      <c r="BR66" s="994"/>
      <c r="BS66" s="994"/>
    </row>
    <row r="67" spans="1:71" x14ac:dyDescent="0.2">
      <c r="A67" s="994"/>
      <c r="B67" s="994"/>
      <c r="C67" s="994"/>
      <c r="D67" s="994"/>
      <c r="E67" s="994"/>
      <c r="F67" s="994"/>
      <c r="G67" s="994"/>
      <c r="H67" s="994"/>
      <c r="I67" s="994"/>
      <c r="J67" s="994"/>
      <c r="K67" s="994"/>
      <c r="L67" s="994"/>
      <c r="M67" s="994"/>
      <c r="N67" s="994"/>
      <c r="O67" s="994"/>
      <c r="P67" s="994"/>
      <c r="Q67" s="994"/>
      <c r="R67" s="994"/>
      <c r="S67" s="994"/>
      <c r="T67" s="994"/>
      <c r="U67" s="994"/>
      <c r="V67" s="994"/>
      <c r="W67" s="994"/>
      <c r="X67" s="994"/>
      <c r="Y67" s="994"/>
      <c r="Z67" s="994"/>
      <c r="AA67" s="994"/>
      <c r="AB67" s="994"/>
      <c r="AC67" s="994"/>
      <c r="AD67" s="994"/>
      <c r="AE67" s="994"/>
      <c r="AF67" s="994"/>
      <c r="AG67" s="994"/>
      <c r="AH67" s="994"/>
      <c r="AI67" s="994"/>
      <c r="AJ67" s="994"/>
      <c r="AK67" s="994"/>
      <c r="AL67" s="994"/>
      <c r="AM67" s="994"/>
      <c r="AN67" s="994"/>
      <c r="AO67" s="994"/>
      <c r="AP67" s="994"/>
      <c r="AQ67" s="994"/>
      <c r="AR67" s="994"/>
      <c r="AS67" s="994"/>
      <c r="AT67" s="994"/>
      <c r="AU67" s="994"/>
      <c r="AV67" s="994"/>
      <c r="AW67" s="994"/>
      <c r="AX67" s="994"/>
      <c r="AY67" s="994"/>
      <c r="AZ67" s="994"/>
      <c r="BA67" s="994"/>
      <c r="BB67" s="994"/>
      <c r="BC67" s="994"/>
      <c r="BD67" s="994"/>
      <c r="BE67" s="994"/>
      <c r="BF67" s="994"/>
      <c r="BG67" s="994"/>
      <c r="BH67" s="994"/>
      <c r="BI67" s="994"/>
      <c r="BJ67" s="994"/>
      <c r="BK67" s="994"/>
      <c r="BL67" s="994"/>
      <c r="BM67" s="994"/>
      <c r="BN67" s="994"/>
      <c r="BO67" s="994"/>
      <c r="BP67" s="994"/>
      <c r="BQ67" s="994"/>
      <c r="BR67" s="994"/>
      <c r="BS67" s="994"/>
    </row>
    <row r="68" spans="1:71" x14ac:dyDescent="0.2">
      <c r="A68" s="994"/>
      <c r="B68" s="994"/>
      <c r="C68" s="994"/>
      <c r="D68" s="994"/>
      <c r="E68" s="994"/>
      <c r="F68" s="994"/>
      <c r="G68" s="994"/>
      <c r="H68" s="994"/>
      <c r="I68" s="994"/>
      <c r="J68" s="994"/>
      <c r="K68" s="994"/>
      <c r="L68" s="994"/>
      <c r="M68" s="994"/>
      <c r="N68" s="994"/>
      <c r="O68" s="994"/>
      <c r="P68" s="994"/>
      <c r="Q68" s="994"/>
      <c r="R68" s="994"/>
      <c r="S68" s="994"/>
      <c r="T68" s="994"/>
      <c r="U68" s="994"/>
      <c r="V68" s="994"/>
      <c r="W68" s="994"/>
      <c r="X68" s="994"/>
      <c r="Y68" s="994"/>
      <c r="Z68" s="994"/>
      <c r="AA68" s="994"/>
      <c r="AB68" s="994"/>
      <c r="AC68" s="994"/>
      <c r="AD68" s="994"/>
      <c r="AE68" s="994"/>
      <c r="AF68" s="994"/>
      <c r="AG68" s="994"/>
      <c r="AH68" s="994"/>
      <c r="AI68" s="994"/>
      <c r="AJ68" s="994"/>
      <c r="AK68" s="994"/>
      <c r="AL68" s="994"/>
      <c r="AM68" s="994"/>
      <c r="AN68" s="994"/>
      <c r="AO68" s="994"/>
      <c r="AP68" s="994"/>
      <c r="AQ68" s="994"/>
      <c r="AR68" s="994"/>
      <c r="AS68" s="994"/>
      <c r="AT68" s="994"/>
      <c r="AU68" s="994"/>
      <c r="AV68" s="994"/>
      <c r="AW68" s="994"/>
      <c r="AX68" s="994"/>
      <c r="AY68" s="994"/>
      <c r="AZ68" s="994"/>
      <c r="BA68" s="994"/>
      <c r="BB68" s="994"/>
      <c r="BC68" s="994"/>
      <c r="BD68" s="994"/>
      <c r="BE68" s="994"/>
      <c r="BF68" s="994"/>
      <c r="BG68" s="994"/>
      <c r="BH68" s="994"/>
      <c r="BI68" s="994"/>
      <c r="BJ68" s="994"/>
      <c r="BK68" s="994"/>
      <c r="BL68" s="994"/>
      <c r="BM68" s="994"/>
      <c r="BN68" s="994"/>
      <c r="BO68" s="994"/>
      <c r="BP68" s="994"/>
      <c r="BQ68" s="994"/>
      <c r="BR68" s="994"/>
      <c r="BS68" s="994"/>
    </row>
    <row r="69" spans="1:71" x14ac:dyDescent="0.2">
      <c r="A69" s="994"/>
      <c r="B69" s="994"/>
      <c r="C69" s="994"/>
      <c r="D69" s="994"/>
      <c r="E69" s="994"/>
      <c r="F69" s="994"/>
      <c r="G69" s="994"/>
      <c r="H69" s="994"/>
      <c r="I69" s="994"/>
      <c r="J69" s="994"/>
      <c r="K69" s="994"/>
      <c r="L69" s="994"/>
      <c r="M69" s="994"/>
      <c r="N69" s="994"/>
      <c r="O69" s="994"/>
      <c r="P69" s="994"/>
      <c r="Q69" s="994"/>
      <c r="R69" s="994"/>
      <c r="S69" s="994"/>
      <c r="T69" s="994"/>
      <c r="U69" s="994"/>
      <c r="V69" s="994"/>
      <c r="W69" s="994"/>
      <c r="X69" s="994"/>
      <c r="Y69" s="994"/>
      <c r="Z69" s="994"/>
      <c r="AA69" s="994"/>
      <c r="AB69" s="994"/>
      <c r="AC69" s="994"/>
      <c r="AD69" s="994"/>
      <c r="AE69" s="994"/>
      <c r="AF69" s="994"/>
      <c r="AG69" s="994"/>
      <c r="AH69" s="994"/>
      <c r="AI69" s="994"/>
      <c r="AJ69" s="994"/>
      <c r="AK69" s="994"/>
      <c r="AL69" s="994"/>
      <c r="AM69" s="994"/>
      <c r="AN69" s="994"/>
      <c r="AO69" s="994"/>
      <c r="AP69" s="994"/>
      <c r="AQ69" s="994"/>
      <c r="AR69" s="994"/>
      <c r="AS69" s="994"/>
      <c r="AT69" s="994"/>
      <c r="AU69" s="994"/>
      <c r="AV69" s="994"/>
      <c r="AW69" s="994"/>
      <c r="AX69" s="994"/>
      <c r="AY69" s="994"/>
      <c r="AZ69" s="994"/>
      <c r="BA69" s="994"/>
      <c r="BB69" s="994"/>
      <c r="BC69" s="994"/>
      <c r="BD69" s="994"/>
      <c r="BE69" s="994"/>
      <c r="BF69" s="994"/>
      <c r="BG69" s="994"/>
      <c r="BH69" s="994"/>
      <c r="BI69" s="994"/>
      <c r="BJ69" s="994"/>
      <c r="BK69" s="994"/>
      <c r="BL69" s="994"/>
      <c r="BM69" s="994"/>
      <c r="BN69" s="994"/>
      <c r="BO69" s="994"/>
      <c r="BP69" s="994"/>
      <c r="BQ69" s="994"/>
      <c r="BR69" s="994"/>
      <c r="BS69" s="994"/>
    </row>
    <row r="70" spans="1:71" x14ac:dyDescent="0.2">
      <c r="A70" s="994"/>
      <c r="B70" s="994"/>
      <c r="C70" s="994"/>
      <c r="D70" s="994"/>
      <c r="E70" s="994"/>
      <c r="F70" s="994"/>
      <c r="G70" s="994"/>
      <c r="H70" s="994"/>
      <c r="I70" s="994"/>
      <c r="J70" s="994"/>
      <c r="K70" s="994"/>
      <c r="L70" s="994"/>
      <c r="M70" s="994"/>
      <c r="N70" s="994"/>
      <c r="O70" s="994"/>
      <c r="P70" s="994"/>
      <c r="Q70" s="994"/>
      <c r="R70" s="994"/>
      <c r="S70" s="994"/>
      <c r="T70" s="994"/>
      <c r="U70" s="994"/>
      <c r="V70" s="994"/>
      <c r="W70" s="994"/>
      <c r="X70" s="994"/>
      <c r="Y70" s="994"/>
      <c r="Z70" s="994"/>
      <c r="AA70" s="994"/>
      <c r="AB70" s="994"/>
      <c r="AC70" s="994"/>
      <c r="AD70" s="994"/>
      <c r="AE70" s="994"/>
      <c r="AF70" s="994"/>
      <c r="AG70" s="994"/>
      <c r="AH70" s="994"/>
      <c r="AI70" s="994"/>
      <c r="AJ70" s="994"/>
      <c r="AK70" s="994"/>
      <c r="AL70" s="994"/>
      <c r="AM70" s="994"/>
      <c r="AN70" s="994"/>
      <c r="AO70" s="994"/>
      <c r="AP70" s="994"/>
      <c r="AQ70" s="994"/>
      <c r="AR70" s="994"/>
      <c r="AS70" s="994"/>
      <c r="AT70" s="994"/>
      <c r="AU70" s="994"/>
      <c r="AV70" s="994"/>
      <c r="AW70" s="994"/>
      <c r="AX70" s="994"/>
      <c r="AY70" s="994"/>
      <c r="AZ70" s="994"/>
      <c r="BA70" s="994"/>
      <c r="BB70" s="994"/>
      <c r="BC70" s="994"/>
      <c r="BD70" s="994"/>
      <c r="BE70" s="994"/>
      <c r="BF70" s="994"/>
      <c r="BG70" s="994"/>
      <c r="BH70" s="994"/>
      <c r="BI70" s="994"/>
      <c r="BJ70" s="994"/>
      <c r="BK70" s="994"/>
      <c r="BL70" s="994"/>
      <c r="BM70" s="994"/>
      <c r="BN70" s="994"/>
      <c r="BO70" s="994"/>
      <c r="BP70" s="994"/>
      <c r="BQ70" s="994"/>
      <c r="BR70" s="994"/>
      <c r="BS70" s="994"/>
    </row>
    <row r="71" spans="1:71" x14ac:dyDescent="0.2">
      <c r="A71" s="994"/>
      <c r="B71" s="994"/>
      <c r="C71" s="994"/>
      <c r="D71" s="994"/>
      <c r="E71" s="994"/>
      <c r="F71" s="994"/>
      <c r="G71" s="994"/>
      <c r="H71" s="994"/>
      <c r="I71" s="994"/>
      <c r="J71" s="994"/>
      <c r="K71" s="994"/>
      <c r="L71" s="994"/>
      <c r="M71" s="994"/>
      <c r="N71" s="994"/>
      <c r="O71" s="994"/>
      <c r="P71" s="994"/>
      <c r="Q71" s="994"/>
      <c r="R71" s="994"/>
      <c r="S71" s="994"/>
      <c r="T71" s="994"/>
      <c r="U71" s="994"/>
      <c r="V71" s="994"/>
      <c r="W71" s="994"/>
      <c r="X71" s="994"/>
      <c r="Y71" s="994"/>
      <c r="Z71" s="994"/>
      <c r="AA71" s="994"/>
      <c r="AB71" s="994"/>
      <c r="AC71" s="994"/>
      <c r="AD71" s="994"/>
      <c r="AE71" s="994"/>
      <c r="AF71" s="994"/>
      <c r="AG71" s="994"/>
      <c r="AH71" s="994"/>
      <c r="AI71" s="994"/>
      <c r="AJ71" s="994"/>
      <c r="AK71" s="994"/>
      <c r="AL71" s="994"/>
      <c r="AM71" s="994"/>
      <c r="AN71" s="994"/>
      <c r="AO71" s="994"/>
      <c r="AP71" s="994"/>
      <c r="AQ71" s="994"/>
      <c r="AR71" s="994"/>
      <c r="AS71" s="994"/>
      <c r="AT71" s="994"/>
      <c r="AU71" s="994"/>
      <c r="AV71" s="994"/>
      <c r="AW71" s="994"/>
      <c r="AX71" s="994"/>
      <c r="AY71" s="994"/>
      <c r="AZ71" s="994"/>
      <c r="BA71" s="994"/>
      <c r="BB71" s="994"/>
      <c r="BC71" s="994"/>
      <c r="BD71" s="994"/>
      <c r="BE71" s="994"/>
      <c r="BF71" s="994"/>
      <c r="BG71" s="994"/>
      <c r="BH71" s="994"/>
      <c r="BI71" s="994"/>
      <c r="BJ71" s="994"/>
      <c r="BK71" s="994"/>
      <c r="BL71" s="994"/>
      <c r="BM71" s="994"/>
      <c r="BN71" s="994"/>
      <c r="BO71" s="994"/>
      <c r="BP71" s="994"/>
      <c r="BQ71" s="994"/>
      <c r="BR71" s="994"/>
      <c r="BS71" s="994"/>
    </row>
    <row r="72" spans="1:71" x14ac:dyDescent="0.2">
      <c r="A72" s="994"/>
      <c r="B72" s="994"/>
      <c r="C72" s="994"/>
      <c r="D72" s="994"/>
      <c r="E72" s="994"/>
      <c r="F72" s="994"/>
      <c r="G72" s="994"/>
      <c r="H72" s="994"/>
      <c r="I72" s="994"/>
      <c r="J72" s="994"/>
      <c r="K72" s="994"/>
      <c r="L72" s="994"/>
      <c r="M72" s="994"/>
      <c r="N72" s="994"/>
      <c r="O72" s="994"/>
      <c r="P72" s="994"/>
      <c r="Q72" s="994"/>
      <c r="R72" s="994"/>
      <c r="S72" s="994"/>
      <c r="T72" s="994"/>
      <c r="U72" s="994"/>
      <c r="V72" s="994"/>
      <c r="W72" s="994"/>
      <c r="X72" s="994"/>
      <c r="Y72" s="994"/>
      <c r="Z72" s="994"/>
      <c r="AA72" s="994"/>
      <c r="AB72" s="994"/>
      <c r="AC72" s="994"/>
      <c r="AD72" s="994"/>
      <c r="AE72" s="994"/>
      <c r="AF72" s="994"/>
      <c r="AG72" s="994"/>
      <c r="AH72" s="994"/>
      <c r="AI72" s="994"/>
      <c r="AJ72" s="994"/>
      <c r="AK72" s="994"/>
      <c r="AL72" s="994"/>
      <c r="AM72" s="994"/>
      <c r="AN72" s="994"/>
      <c r="AO72" s="994"/>
      <c r="AP72" s="994"/>
      <c r="AQ72" s="994"/>
      <c r="AR72" s="994"/>
      <c r="AS72" s="994"/>
      <c r="AT72" s="994"/>
      <c r="AU72" s="994"/>
      <c r="AV72" s="994"/>
      <c r="AW72" s="994"/>
      <c r="AX72" s="994"/>
      <c r="AY72" s="994"/>
      <c r="AZ72" s="994"/>
      <c r="BA72" s="994"/>
      <c r="BB72" s="994"/>
      <c r="BC72" s="994"/>
      <c r="BD72" s="994"/>
      <c r="BE72" s="994"/>
      <c r="BF72" s="994"/>
      <c r="BG72" s="994"/>
      <c r="BH72" s="994"/>
      <c r="BI72" s="994"/>
      <c r="BJ72" s="994"/>
      <c r="BK72" s="994"/>
      <c r="BL72" s="994"/>
      <c r="BM72" s="994"/>
      <c r="BN72" s="994"/>
      <c r="BO72" s="994"/>
      <c r="BP72" s="994"/>
      <c r="BQ72" s="994"/>
      <c r="BR72" s="994"/>
      <c r="BS72" s="994"/>
    </row>
    <row r="73" spans="1:71" x14ac:dyDescent="0.2">
      <c r="A73" s="994"/>
      <c r="B73" s="994"/>
      <c r="C73" s="994"/>
      <c r="D73" s="994"/>
      <c r="E73" s="994"/>
      <c r="F73" s="994"/>
      <c r="G73" s="994"/>
      <c r="H73" s="994"/>
      <c r="I73" s="994"/>
      <c r="J73" s="994"/>
      <c r="K73" s="994"/>
      <c r="L73" s="994"/>
      <c r="M73" s="994"/>
      <c r="N73" s="994"/>
      <c r="O73" s="994"/>
      <c r="P73" s="994"/>
      <c r="Q73" s="994"/>
      <c r="R73" s="994"/>
      <c r="S73" s="994"/>
      <c r="T73" s="994"/>
      <c r="U73" s="994"/>
      <c r="V73" s="994"/>
      <c r="W73" s="994"/>
      <c r="X73" s="994"/>
      <c r="Y73" s="994"/>
      <c r="Z73" s="994"/>
      <c r="AA73" s="994"/>
      <c r="AB73" s="994"/>
      <c r="AC73" s="994"/>
      <c r="AD73" s="994"/>
      <c r="AE73" s="994"/>
      <c r="AF73" s="994"/>
      <c r="AG73" s="994"/>
      <c r="AH73" s="994"/>
      <c r="AI73" s="994"/>
      <c r="AJ73" s="994"/>
      <c r="AK73" s="994"/>
      <c r="AL73" s="994"/>
      <c r="AM73" s="994"/>
      <c r="AN73" s="994"/>
      <c r="AO73" s="994"/>
      <c r="AP73" s="994"/>
      <c r="AQ73" s="994"/>
      <c r="AR73" s="994"/>
      <c r="AS73" s="994"/>
      <c r="AT73" s="994"/>
      <c r="AU73" s="994"/>
      <c r="AV73" s="994"/>
      <c r="AW73" s="994"/>
      <c r="AX73" s="994"/>
      <c r="AY73" s="994"/>
      <c r="AZ73" s="994"/>
      <c r="BA73" s="994"/>
      <c r="BB73" s="994"/>
      <c r="BC73" s="994"/>
      <c r="BD73" s="994"/>
      <c r="BE73" s="994"/>
      <c r="BF73" s="994"/>
      <c r="BG73" s="994"/>
      <c r="BH73" s="994"/>
      <c r="BI73" s="994"/>
      <c r="BJ73" s="994"/>
      <c r="BK73" s="994"/>
      <c r="BL73" s="994"/>
      <c r="BM73" s="994"/>
      <c r="BN73" s="994"/>
      <c r="BO73" s="994"/>
      <c r="BP73" s="994"/>
      <c r="BQ73" s="994"/>
      <c r="BR73" s="994"/>
      <c r="BS73" s="994"/>
    </row>
    <row r="74" spans="1:71" x14ac:dyDescent="0.2">
      <c r="A74" s="994"/>
      <c r="B74" s="994"/>
      <c r="C74" s="994"/>
      <c r="D74" s="994"/>
      <c r="E74" s="994"/>
      <c r="F74" s="994"/>
      <c r="G74" s="994"/>
      <c r="H74" s="994"/>
      <c r="I74" s="994"/>
      <c r="J74" s="994"/>
      <c r="K74" s="994"/>
      <c r="L74" s="994"/>
      <c r="M74" s="994"/>
      <c r="N74" s="994"/>
      <c r="O74" s="994"/>
      <c r="P74" s="994"/>
      <c r="Q74" s="994"/>
      <c r="R74" s="994"/>
      <c r="S74" s="994"/>
      <c r="T74" s="994"/>
      <c r="U74" s="994"/>
      <c r="V74" s="994"/>
      <c r="W74" s="994"/>
      <c r="X74" s="994"/>
      <c r="Y74" s="994"/>
      <c r="Z74" s="994"/>
      <c r="AA74" s="994"/>
      <c r="AB74" s="994"/>
      <c r="AC74" s="994"/>
      <c r="AD74" s="994"/>
      <c r="AE74" s="994"/>
      <c r="AF74" s="994"/>
      <c r="AG74" s="994"/>
      <c r="AH74" s="994"/>
      <c r="AI74" s="994"/>
      <c r="AJ74" s="994"/>
      <c r="AK74" s="994"/>
      <c r="AL74" s="994"/>
      <c r="AM74" s="994"/>
      <c r="AN74" s="994"/>
      <c r="AO74" s="994"/>
      <c r="AP74" s="994"/>
      <c r="AQ74" s="994"/>
      <c r="AR74" s="994"/>
      <c r="AS74" s="994"/>
      <c r="AT74" s="994"/>
      <c r="AU74" s="994"/>
      <c r="AV74" s="994"/>
      <c r="AW74" s="994"/>
      <c r="AX74" s="994"/>
      <c r="AY74" s="994"/>
      <c r="AZ74" s="994"/>
      <c r="BA74" s="994"/>
      <c r="BB74" s="994"/>
      <c r="BC74" s="994"/>
      <c r="BD74" s="994"/>
      <c r="BE74" s="994"/>
      <c r="BF74" s="994"/>
      <c r="BG74" s="994"/>
      <c r="BH74" s="994"/>
      <c r="BI74" s="994"/>
      <c r="BJ74" s="994"/>
      <c r="BK74" s="994"/>
      <c r="BL74" s="994"/>
      <c r="BM74" s="994"/>
      <c r="BN74" s="994"/>
      <c r="BO74" s="994"/>
      <c r="BP74" s="994"/>
      <c r="BQ74" s="994"/>
      <c r="BR74" s="994"/>
      <c r="BS74" s="994"/>
    </row>
    <row r="75" spans="1:71" x14ac:dyDescent="0.2">
      <c r="A75" s="994"/>
      <c r="B75" s="994"/>
      <c r="C75" s="994"/>
      <c r="D75" s="994"/>
      <c r="E75" s="994"/>
      <c r="F75" s="994"/>
      <c r="G75" s="994"/>
      <c r="H75" s="994"/>
      <c r="I75" s="994"/>
      <c r="J75" s="994"/>
      <c r="K75" s="994"/>
      <c r="L75" s="994"/>
      <c r="M75" s="994"/>
      <c r="N75" s="994"/>
      <c r="O75" s="994"/>
      <c r="P75" s="994"/>
      <c r="Q75" s="994"/>
      <c r="R75" s="994"/>
      <c r="S75" s="994"/>
      <c r="T75" s="994"/>
      <c r="U75" s="994"/>
      <c r="V75" s="994"/>
      <c r="W75" s="994"/>
      <c r="X75" s="994"/>
      <c r="Y75" s="994"/>
      <c r="Z75" s="994"/>
      <c r="AA75" s="994"/>
      <c r="AB75" s="994"/>
      <c r="AC75" s="994"/>
      <c r="AD75" s="994"/>
      <c r="AE75" s="994"/>
      <c r="AF75" s="994"/>
      <c r="AG75" s="994"/>
      <c r="AH75" s="994"/>
      <c r="AI75" s="994"/>
      <c r="AJ75" s="994"/>
      <c r="AK75" s="994"/>
      <c r="AL75" s="994"/>
      <c r="AM75" s="994"/>
      <c r="AN75" s="994"/>
      <c r="AO75" s="994"/>
      <c r="AP75" s="994"/>
      <c r="AQ75" s="994"/>
      <c r="AR75" s="994"/>
      <c r="AS75" s="994"/>
      <c r="AT75" s="994"/>
      <c r="AU75" s="994"/>
      <c r="AV75" s="994"/>
      <c r="AW75" s="994"/>
      <c r="AX75" s="994"/>
      <c r="AY75" s="994"/>
      <c r="AZ75" s="994"/>
      <c r="BA75" s="994"/>
      <c r="BB75" s="994"/>
      <c r="BC75" s="994"/>
      <c r="BD75" s="994"/>
      <c r="BE75" s="994"/>
      <c r="BF75" s="994"/>
      <c r="BG75" s="994"/>
      <c r="BH75" s="994"/>
      <c r="BI75" s="994"/>
      <c r="BJ75" s="994"/>
      <c r="BK75" s="994"/>
      <c r="BL75" s="994"/>
      <c r="BM75" s="994"/>
      <c r="BN75" s="994"/>
      <c r="BO75" s="994"/>
      <c r="BP75" s="994"/>
      <c r="BQ75" s="994"/>
      <c r="BR75" s="994"/>
      <c r="BS75" s="994"/>
    </row>
    <row r="76" spans="1:71" x14ac:dyDescent="0.2">
      <c r="A76" s="994"/>
      <c r="B76" s="994"/>
      <c r="C76" s="994"/>
      <c r="D76" s="994"/>
      <c r="E76" s="994"/>
      <c r="F76" s="994"/>
      <c r="G76" s="994"/>
      <c r="H76" s="994"/>
      <c r="I76" s="994"/>
      <c r="J76" s="994"/>
      <c r="K76" s="994"/>
      <c r="L76" s="994"/>
      <c r="M76" s="994"/>
      <c r="N76" s="994"/>
      <c r="O76" s="994"/>
      <c r="P76" s="994"/>
      <c r="Q76" s="994"/>
      <c r="R76" s="994"/>
      <c r="S76" s="994"/>
      <c r="T76" s="994"/>
      <c r="U76" s="994"/>
      <c r="V76" s="994"/>
      <c r="W76" s="994"/>
      <c r="X76" s="994"/>
      <c r="Y76" s="994"/>
      <c r="Z76" s="994"/>
      <c r="AA76" s="994"/>
      <c r="AB76" s="994"/>
      <c r="AC76" s="994"/>
      <c r="AD76" s="994"/>
      <c r="AE76" s="994"/>
      <c r="AF76" s="994"/>
      <c r="AG76" s="994"/>
      <c r="AH76" s="994"/>
      <c r="AI76" s="994"/>
      <c r="AJ76" s="994"/>
      <c r="AK76" s="994"/>
      <c r="AL76" s="994"/>
      <c r="AM76" s="994"/>
      <c r="AN76" s="994"/>
      <c r="AO76" s="994"/>
      <c r="AP76" s="994"/>
      <c r="AQ76" s="994"/>
      <c r="AR76" s="994"/>
      <c r="AS76" s="994"/>
      <c r="AT76" s="994"/>
      <c r="AU76" s="994"/>
      <c r="AV76" s="994"/>
      <c r="AW76" s="994"/>
      <c r="AX76" s="994"/>
      <c r="AY76" s="994"/>
      <c r="AZ76" s="994"/>
      <c r="BA76" s="994"/>
      <c r="BB76" s="994"/>
      <c r="BC76" s="994"/>
      <c r="BD76" s="994"/>
      <c r="BE76" s="994"/>
      <c r="BF76" s="994"/>
      <c r="BG76" s="994"/>
      <c r="BH76" s="994"/>
      <c r="BI76" s="994"/>
      <c r="BJ76" s="994"/>
      <c r="BK76" s="994"/>
      <c r="BL76" s="994"/>
      <c r="BM76" s="994"/>
      <c r="BN76" s="994"/>
      <c r="BO76" s="994"/>
      <c r="BP76" s="994"/>
      <c r="BQ76" s="994"/>
      <c r="BR76" s="994"/>
      <c r="BS76" s="994"/>
    </row>
    <row r="77" spans="1:71" x14ac:dyDescent="0.2">
      <c r="A77" s="994"/>
      <c r="B77" s="994"/>
      <c r="C77" s="994"/>
      <c r="D77" s="994"/>
      <c r="E77" s="994"/>
      <c r="F77" s="994"/>
      <c r="G77" s="994"/>
      <c r="H77" s="994"/>
      <c r="I77" s="994"/>
      <c r="J77" s="994"/>
      <c r="K77" s="994"/>
      <c r="L77" s="994"/>
      <c r="M77" s="994"/>
      <c r="N77" s="994"/>
      <c r="O77" s="994"/>
      <c r="P77" s="994"/>
      <c r="Q77" s="994"/>
      <c r="R77" s="994"/>
      <c r="S77" s="994"/>
      <c r="T77" s="994"/>
      <c r="U77" s="994"/>
      <c r="V77" s="994"/>
      <c r="W77" s="994"/>
      <c r="X77" s="994"/>
      <c r="Y77" s="994"/>
      <c r="Z77" s="994"/>
      <c r="AA77" s="994"/>
      <c r="AB77" s="994"/>
      <c r="AC77" s="994"/>
      <c r="AD77" s="994"/>
      <c r="AE77" s="994"/>
      <c r="AF77" s="994"/>
      <c r="AG77" s="994"/>
      <c r="AH77" s="994"/>
      <c r="AI77" s="994"/>
      <c r="AJ77" s="994"/>
      <c r="AK77" s="994"/>
      <c r="AL77" s="994"/>
      <c r="AM77" s="994"/>
      <c r="AN77" s="994"/>
      <c r="AO77" s="994"/>
      <c r="AP77" s="994"/>
      <c r="AQ77" s="994"/>
      <c r="AR77" s="994"/>
      <c r="AS77" s="994"/>
      <c r="AT77" s="994"/>
      <c r="AU77" s="994"/>
      <c r="AV77" s="994"/>
      <c r="AW77" s="994"/>
      <c r="AX77" s="994"/>
      <c r="AY77" s="994"/>
      <c r="AZ77" s="994"/>
      <c r="BA77" s="994"/>
      <c r="BB77" s="994"/>
      <c r="BC77" s="994"/>
      <c r="BD77" s="994"/>
      <c r="BE77" s="994"/>
      <c r="BF77" s="994"/>
      <c r="BG77" s="994"/>
      <c r="BH77" s="994"/>
      <c r="BI77" s="994"/>
      <c r="BJ77" s="994"/>
      <c r="BK77" s="994"/>
      <c r="BL77" s="994"/>
      <c r="BM77" s="994"/>
      <c r="BN77" s="994"/>
      <c r="BO77" s="994"/>
      <c r="BP77" s="994"/>
      <c r="BQ77" s="994"/>
      <c r="BR77" s="994"/>
      <c r="BS77" s="994"/>
    </row>
    <row r="78" spans="1:71" x14ac:dyDescent="0.2">
      <c r="A78" s="994"/>
      <c r="B78" s="994"/>
      <c r="C78" s="994"/>
      <c r="D78" s="994"/>
      <c r="E78" s="994"/>
      <c r="F78" s="994"/>
      <c r="G78" s="994"/>
      <c r="H78" s="994"/>
      <c r="I78" s="994"/>
      <c r="J78" s="994"/>
      <c r="K78" s="994"/>
      <c r="L78" s="994"/>
      <c r="M78" s="994"/>
      <c r="N78" s="994"/>
      <c r="O78" s="994"/>
      <c r="P78" s="994"/>
      <c r="Q78" s="994"/>
      <c r="R78" s="994"/>
      <c r="S78" s="994"/>
      <c r="T78" s="994"/>
      <c r="U78" s="994"/>
      <c r="V78" s="994"/>
      <c r="W78" s="994"/>
      <c r="X78" s="994"/>
      <c r="Y78" s="994"/>
      <c r="Z78" s="994"/>
      <c r="AA78" s="994"/>
      <c r="AB78" s="994"/>
      <c r="AC78" s="994"/>
      <c r="AD78" s="994"/>
      <c r="AE78" s="994"/>
      <c r="AF78" s="994"/>
      <c r="AG78" s="994"/>
      <c r="AH78" s="994"/>
      <c r="AI78" s="994"/>
      <c r="AJ78" s="994"/>
      <c r="AK78" s="994"/>
      <c r="AL78" s="994"/>
      <c r="AM78" s="994"/>
      <c r="AN78" s="994"/>
      <c r="AO78" s="994"/>
      <c r="AP78" s="994"/>
      <c r="AQ78" s="994"/>
      <c r="AR78" s="994"/>
      <c r="AS78" s="994"/>
      <c r="AT78" s="994"/>
      <c r="AU78" s="994"/>
      <c r="AV78" s="994"/>
      <c r="AW78" s="994"/>
      <c r="AX78" s="994"/>
      <c r="AY78" s="994"/>
      <c r="AZ78" s="994"/>
      <c r="BA78" s="994"/>
      <c r="BB78" s="994"/>
      <c r="BC78" s="994"/>
      <c r="BD78" s="994"/>
      <c r="BE78" s="994"/>
      <c r="BF78" s="994"/>
      <c r="BG78" s="994"/>
      <c r="BH78" s="994"/>
      <c r="BI78" s="994"/>
      <c r="BJ78" s="994"/>
      <c r="BK78" s="994"/>
      <c r="BL78" s="994"/>
      <c r="BM78" s="994"/>
      <c r="BN78" s="994"/>
      <c r="BO78" s="994"/>
      <c r="BP78" s="994"/>
      <c r="BQ78" s="994"/>
      <c r="BR78" s="994"/>
      <c r="BS78" s="994"/>
    </row>
    <row r="79" spans="1:71" x14ac:dyDescent="0.2">
      <c r="A79" s="994"/>
      <c r="B79" s="994"/>
      <c r="C79" s="994"/>
      <c r="D79" s="994"/>
      <c r="E79" s="994"/>
      <c r="F79" s="994"/>
      <c r="G79" s="994"/>
      <c r="H79" s="994"/>
      <c r="I79" s="994"/>
      <c r="J79" s="994"/>
      <c r="K79" s="994"/>
      <c r="L79" s="994"/>
      <c r="M79" s="994"/>
      <c r="N79" s="994"/>
      <c r="O79" s="994"/>
      <c r="P79" s="994"/>
      <c r="Q79" s="994"/>
      <c r="R79" s="994"/>
      <c r="S79" s="994"/>
      <c r="T79" s="994"/>
      <c r="U79" s="994"/>
      <c r="V79" s="994"/>
      <c r="W79" s="994"/>
      <c r="X79" s="994"/>
      <c r="Y79" s="994"/>
      <c r="Z79" s="994"/>
      <c r="AA79" s="994"/>
      <c r="AB79" s="994"/>
      <c r="AC79" s="994"/>
      <c r="AD79" s="994"/>
      <c r="AE79" s="994"/>
      <c r="AF79" s="994"/>
      <c r="AG79" s="994"/>
      <c r="AH79" s="994"/>
      <c r="AI79" s="994"/>
      <c r="AJ79" s="994"/>
      <c r="AK79" s="994"/>
      <c r="AL79" s="994"/>
      <c r="AM79" s="994"/>
      <c r="AN79" s="994"/>
      <c r="AO79" s="994"/>
      <c r="AP79" s="994"/>
      <c r="AQ79" s="994"/>
      <c r="AR79" s="994"/>
      <c r="AS79" s="994"/>
      <c r="AT79" s="994"/>
      <c r="AU79" s="994"/>
      <c r="AV79" s="994"/>
      <c r="AW79" s="994"/>
      <c r="AX79" s="994"/>
      <c r="AY79" s="994"/>
      <c r="AZ79" s="994"/>
      <c r="BA79" s="994"/>
      <c r="BB79" s="994"/>
      <c r="BC79" s="994"/>
      <c r="BD79" s="994"/>
      <c r="BE79" s="994"/>
      <c r="BF79" s="994"/>
      <c r="BG79" s="994"/>
      <c r="BH79" s="994"/>
      <c r="BI79" s="994"/>
      <c r="BJ79" s="994"/>
      <c r="BK79" s="994"/>
      <c r="BL79" s="994"/>
      <c r="BM79" s="994"/>
      <c r="BN79" s="994"/>
      <c r="BO79" s="994"/>
      <c r="BP79" s="994"/>
      <c r="BQ79" s="994"/>
      <c r="BR79" s="994"/>
      <c r="BS79" s="994"/>
    </row>
    <row r="80" spans="1:71" x14ac:dyDescent="0.2">
      <c r="A80" s="994"/>
      <c r="B80" s="994"/>
      <c r="C80" s="994"/>
      <c r="D80" s="994"/>
      <c r="E80" s="994"/>
      <c r="F80" s="994"/>
      <c r="G80" s="994"/>
      <c r="H80" s="994"/>
      <c r="I80" s="994"/>
      <c r="J80" s="994"/>
      <c r="K80" s="994"/>
      <c r="L80" s="994"/>
      <c r="M80" s="994"/>
      <c r="N80" s="994"/>
      <c r="O80" s="994"/>
      <c r="P80" s="994"/>
      <c r="Q80" s="994"/>
      <c r="R80" s="994"/>
      <c r="S80" s="994"/>
      <c r="T80" s="994"/>
      <c r="U80" s="994"/>
      <c r="V80" s="994"/>
      <c r="W80" s="994"/>
      <c r="X80" s="994"/>
      <c r="Y80" s="994"/>
      <c r="Z80" s="994"/>
      <c r="AA80" s="994"/>
      <c r="AB80" s="994"/>
      <c r="AC80" s="994"/>
      <c r="AD80" s="994"/>
      <c r="AE80" s="994"/>
      <c r="AF80" s="994"/>
      <c r="AG80" s="994"/>
      <c r="AH80" s="994"/>
      <c r="AI80" s="994"/>
      <c r="AJ80" s="994"/>
      <c r="AK80" s="994"/>
      <c r="AL80" s="994"/>
      <c r="AM80" s="994"/>
      <c r="AN80" s="994"/>
      <c r="AO80" s="994"/>
      <c r="AP80" s="994"/>
      <c r="AQ80" s="994"/>
      <c r="AR80" s="994"/>
      <c r="AS80" s="994"/>
      <c r="AT80" s="994"/>
      <c r="AU80" s="994"/>
      <c r="AV80" s="994"/>
      <c r="AW80" s="994"/>
      <c r="AX80" s="994"/>
      <c r="AY80" s="994"/>
      <c r="AZ80" s="994"/>
      <c r="BA80" s="994"/>
      <c r="BB80" s="994"/>
      <c r="BC80" s="994"/>
      <c r="BD80" s="994"/>
      <c r="BE80" s="994"/>
      <c r="BF80" s="994"/>
      <c r="BG80" s="994"/>
      <c r="BH80" s="994"/>
      <c r="BI80" s="994"/>
      <c r="BJ80" s="994"/>
      <c r="BK80" s="994"/>
      <c r="BL80" s="994"/>
      <c r="BM80" s="994"/>
      <c r="BN80" s="994"/>
      <c r="BO80" s="994"/>
      <c r="BP80" s="994"/>
      <c r="BQ80" s="994"/>
      <c r="BR80" s="994"/>
      <c r="BS80" s="994"/>
    </row>
    <row r="81" spans="1:71" x14ac:dyDescent="0.2">
      <c r="A81" s="994"/>
      <c r="B81" s="994"/>
      <c r="C81" s="994"/>
      <c r="D81" s="994"/>
      <c r="E81" s="994"/>
      <c r="F81" s="994"/>
      <c r="G81" s="994"/>
      <c r="H81" s="994"/>
      <c r="I81" s="994"/>
      <c r="J81" s="994"/>
      <c r="K81" s="994"/>
      <c r="L81" s="994"/>
      <c r="M81" s="994"/>
      <c r="N81" s="994"/>
      <c r="O81" s="994"/>
      <c r="P81" s="994"/>
      <c r="Q81" s="994"/>
      <c r="R81" s="994"/>
      <c r="S81" s="994"/>
      <c r="T81" s="994"/>
      <c r="U81" s="994"/>
      <c r="V81" s="994"/>
      <c r="W81" s="994"/>
      <c r="X81" s="994"/>
      <c r="Y81" s="994"/>
      <c r="Z81" s="994"/>
      <c r="AA81" s="994"/>
      <c r="AB81" s="994"/>
      <c r="AC81" s="994"/>
      <c r="AD81" s="994"/>
      <c r="AE81" s="994"/>
      <c r="AF81" s="994"/>
      <c r="AG81" s="994"/>
      <c r="AH81" s="994"/>
      <c r="AI81" s="994"/>
      <c r="AJ81" s="994"/>
      <c r="AK81" s="994"/>
      <c r="AL81" s="994"/>
      <c r="AM81" s="994"/>
      <c r="AN81" s="994"/>
      <c r="AO81" s="994"/>
      <c r="AP81" s="994"/>
      <c r="AQ81" s="994"/>
      <c r="AR81" s="994"/>
      <c r="AS81" s="994"/>
      <c r="AT81" s="994"/>
      <c r="AU81" s="994"/>
      <c r="AV81" s="994"/>
      <c r="AW81" s="994"/>
      <c r="AX81" s="994"/>
      <c r="AY81" s="994"/>
      <c r="AZ81" s="994"/>
      <c r="BA81" s="994"/>
      <c r="BB81" s="994"/>
      <c r="BC81" s="994"/>
      <c r="BD81" s="994"/>
      <c r="BE81" s="994"/>
      <c r="BF81" s="994"/>
      <c r="BG81" s="994"/>
      <c r="BH81" s="994"/>
      <c r="BI81" s="994"/>
      <c r="BJ81" s="994"/>
      <c r="BK81" s="994"/>
      <c r="BL81" s="994"/>
      <c r="BM81" s="994"/>
      <c r="BN81" s="994"/>
      <c r="BO81" s="994"/>
      <c r="BP81" s="994"/>
      <c r="BQ81" s="994"/>
      <c r="BR81" s="994"/>
      <c r="BS81" s="994"/>
    </row>
    <row r="82" spans="1:71" x14ac:dyDescent="0.2">
      <c r="A82" s="994"/>
      <c r="B82" s="994"/>
      <c r="C82" s="994"/>
      <c r="D82" s="994"/>
      <c r="E82" s="994"/>
      <c r="F82" s="994"/>
      <c r="G82" s="994"/>
      <c r="H82" s="994"/>
      <c r="I82" s="994"/>
      <c r="J82" s="994"/>
      <c r="K82" s="994"/>
      <c r="L82" s="994"/>
      <c r="M82" s="994"/>
      <c r="N82" s="994"/>
      <c r="O82" s="994"/>
      <c r="P82" s="994"/>
      <c r="Q82" s="994"/>
      <c r="R82" s="994"/>
      <c r="S82" s="994"/>
      <c r="T82" s="994"/>
      <c r="U82" s="994"/>
      <c r="V82" s="994"/>
      <c r="W82" s="994"/>
      <c r="X82" s="994"/>
      <c r="Y82" s="994"/>
      <c r="Z82" s="994"/>
      <c r="AA82" s="994"/>
      <c r="AB82" s="994"/>
      <c r="AC82" s="994"/>
      <c r="AD82" s="994"/>
      <c r="AE82" s="994"/>
      <c r="AF82" s="994"/>
      <c r="AG82" s="994"/>
      <c r="AH82" s="994"/>
      <c r="AI82" s="994"/>
      <c r="AJ82" s="994"/>
      <c r="AK82" s="994"/>
      <c r="AL82" s="994"/>
      <c r="AM82" s="994"/>
      <c r="AN82" s="994"/>
      <c r="AO82" s="994"/>
      <c r="AP82" s="994"/>
      <c r="AQ82" s="994"/>
      <c r="AR82" s="994"/>
      <c r="AS82" s="994"/>
      <c r="AT82" s="994"/>
      <c r="AU82" s="994"/>
      <c r="AV82" s="994"/>
      <c r="AW82" s="994"/>
      <c r="AX82" s="994"/>
      <c r="AY82" s="994"/>
      <c r="AZ82" s="994"/>
      <c r="BA82" s="994"/>
      <c r="BB82" s="994"/>
      <c r="BC82" s="994"/>
      <c r="BD82" s="994"/>
      <c r="BE82" s="994"/>
      <c r="BF82" s="994"/>
      <c r="BG82" s="994"/>
      <c r="BH82" s="994"/>
      <c r="BI82" s="994"/>
      <c r="BJ82" s="994"/>
      <c r="BK82" s="994"/>
      <c r="BL82" s="994"/>
      <c r="BM82" s="994"/>
      <c r="BN82" s="994"/>
      <c r="BO82" s="994"/>
      <c r="BP82" s="994"/>
      <c r="BQ82" s="994"/>
      <c r="BR82" s="994"/>
      <c r="BS82" s="994"/>
    </row>
    <row r="83" spans="1:71" x14ac:dyDescent="0.2">
      <c r="A83" s="994"/>
      <c r="B83" s="994"/>
      <c r="C83" s="994"/>
      <c r="D83" s="994"/>
      <c r="E83" s="994"/>
      <c r="F83" s="994"/>
      <c r="G83" s="994"/>
      <c r="H83" s="994"/>
      <c r="I83" s="994"/>
      <c r="J83" s="994"/>
      <c r="K83" s="994"/>
      <c r="L83" s="994"/>
      <c r="M83" s="994"/>
      <c r="N83" s="994"/>
      <c r="O83" s="994"/>
      <c r="P83" s="994"/>
      <c r="Q83" s="994"/>
      <c r="R83" s="994"/>
      <c r="S83" s="994"/>
      <c r="T83" s="994"/>
      <c r="U83" s="994"/>
      <c r="V83" s="994"/>
      <c r="W83" s="994"/>
      <c r="X83" s="994"/>
      <c r="Y83" s="994"/>
      <c r="Z83" s="994"/>
      <c r="AA83" s="994"/>
      <c r="AB83" s="994"/>
      <c r="AC83" s="994"/>
      <c r="AD83" s="994"/>
      <c r="AE83" s="994"/>
      <c r="AF83" s="994"/>
      <c r="AG83" s="994"/>
      <c r="AH83" s="994"/>
      <c r="AI83" s="994"/>
      <c r="AJ83" s="994"/>
      <c r="AK83" s="994"/>
      <c r="AL83" s="994"/>
      <c r="AM83" s="994"/>
      <c r="AN83" s="994"/>
      <c r="AO83" s="994"/>
      <c r="AP83" s="994"/>
      <c r="AQ83" s="994"/>
      <c r="AR83" s="994"/>
      <c r="AS83" s="994"/>
      <c r="AT83" s="994"/>
      <c r="AU83" s="994"/>
      <c r="AV83" s="994"/>
      <c r="AW83" s="994"/>
      <c r="AX83" s="994"/>
      <c r="AY83" s="994"/>
      <c r="AZ83" s="994"/>
      <c r="BA83" s="994"/>
      <c r="BB83" s="994"/>
      <c r="BC83" s="994"/>
      <c r="BD83" s="994"/>
      <c r="BE83" s="994"/>
      <c r="BF83" s="994"/>
      <c r="BG83" s="994"/>
      <c r="BH83" s="994"/>
      <c r="BI83" s="994"/>
      <c r="BJ83" s="994"/>
      <c r="BK83" s="994"/>
      <c r="BL83" s="994"/>
      <c r="BM83" s="994"/>
      <c r="BN83" s="994"/>
      <c r="BO83" s="994"/>
      <c r="BP83" s="994"/>
      <c r="BQ83" s="994"/>
      <c r="BR83" s="994"/>
      <c r="BS83" s="994"/>
    </row>
    <row r="84" spans="1:71" x14ac:dyDescent="0.2">
      <c r="A84" s="994"/>
      <c r="B84" s="994"/>
      <c r="C84" s="994"/>
      <c r="D84" s="994"/>
      <c r="E84" s="994"/>
      <c r="F84" s="994"/>
      <c r="G84" s="994"/>
      <c r="H84" s="994"/>
      <c r="I84" s="994"/>
      <c r="J84" s="994"/>
      <c r="K84" s="994"/>
      <c r="L84" s="994"/>
      <c r="M84" s="994"/>
      <c r="N84" s="994"/>
      <c r="O84" s="994"/>
      <c r="P84" s="994"/>
      <c r="Q84" s="994"/>
      <c r="R84" s="994"/>
      <c r="S84" s="994"/>
      <c r="T84" s="994"/>
      <c r="U84" s="994"/>
      <c r="V84" s="994"/>
      <c r="W84" s="994"/>
      <c r="X84" s="994"/>
      <c r="Y84" s="994"/>
      <c r="Z84" s="994"/>
      <c r="AA84" s="994"/>
      <c r="AB84" s="994"/>
      <c r="AC84" s="994"/>
      <c r="AD84" s="994"/>
      <c r="AE84" s="994"/>
      <c r="AF84" s="994"/>
      <c r="AG84" s="994"/>
      <c r="AH84" s="994"/>
      <c r="AI84" s="994"/>
      <c r="AJ84" s="994"/>
      <c r="AK84" s="994"/>
      <c r="AL84" s="994"/>
      <c r="AM84" s="994"/>
      <c r="AN84" s="994"/>
      <c r="AO84" s="994"/>
      <c r="AP84" s="994"/>
      <c r="AQ84" s="994"/>
      <c r="AR84" s="994"/>
      <c r="AS84" s="994"/>
      <c r="AT84" s="994"/>
      <c r="AU84" s="994"/>
      <c r="AV84" s="994"/>
      <c r="AW84" s="994"/>
      <c r="AX84" s="994"/>
      <c r="AY84" s="994"/>
      <c r="AZ84" s="994"/>
      <c r="BA84" s="994"/>
      <c r="BB84" s="994"/>
      <c r="BC84" s="994"/>
      <c r="BD84" s="994"/>
      <c r="BE84" s="994"/>
      <c r="BF84" s="994"/>
      <c r="BG84" s="994"/>
      <c r="BH84" s="994"/>
      <c r="BI84" s="994"/>
      <c r="BJ84" s="994"/>
      <c r="BK84" s="994"/>
      <c r="BL84" s="994"/>
      <c r="BM84" s="994"/>
      <c r="BN84" s="994"/>
      <c r="BO84" s="994"/>
      <c r="BP84" s="994"/>
      <c r="BQ84" s="994"/>
      <c r="BR84" s="994"/>
      <c r="BS84" s="994"/>
    </row>
    <row r="85" spans="1:71" x14ac:dyDescent="0.2">
      <c r="A85" s="994"/>
      <c r="B85" s="994"/>
      <c r="C85" s="994"/>
      <c r="D85" s="994"/>
      <c r="E85" s="994"/>
      <c r="F85" s="994"/>
      <c r="G85" s="994"/>
      <c r="H85" s="994"/>
      <c r="I85" s="994"/>
      <c r="J85" s="994"/>
      <c r="K85" s="994"/>
      <c r="L85" s="994"/>
      <c r="M85" s="994"/>
      <c r="N85" s="994"/>
      <c r="O85" s="994"/>
      <c r="P85" s="994"/>
      <c r="Q85" s="994"/>
      <c r="R85" s="994"/>
      <c r="S85" s="994"/>
      <c r="T85" s="994"/>
      <c r="U85" s="994"/>
      <c r="V85" s="994"/>
      <c r="W85" s="994"/>
      <c r="X85" s="994"/>
      <c r="Y85" s="994"/>
      <c r="Z85" s="994"/>
      <c r="AA85" s="994"/>
      <c r="AB85" s="994"/>
      <c r="AC85" s="994"/>
      <c r="AD85" s="994"/>
      <c r="AE85" s="994"/>
      <c r="AF85" s="994"/>
      <c r="AG85" s="994"/>
      <c r="AH85" s="994"/>
      <c r="AI85" s="994"/>
      <c r="AJ85" s="994"/>
      <c r="AK85" s="994"/>
      <c r="AL85" s="994"/>
      <c r="AM85" s="994"/>
      <c r="AN85" s="994"/>
      <c r="AO85" s="994"/>
      <c r="AP85" s="994"/>
      <c r="AQ85" s="994"/>
      <c r="AR85" s="994"/>
      <c r="AS85" s="994"/>
      <c r="AT85" s="994"/>
      <c r="AU85" s="994"/>
      <c r="AV85" s="994"/>
      <c r="AW85" s="994"/>
      <c r="AX85" s="994"/>
      <c r="AY85" s="994"/>
      <c r="AZ85" s="994"/>
      <c r="BA85" s="994"/>
      <c r="BB85" s="994"/>
      <c r="BC85" s="994"/>
      <c r="BD85" s="994"/>
      <c r="BE85" s="994"/>
      <c r="BF85" s="994"/>
      <c r="BG85" s="994"/>
      <c r="BH85" s="994"/>
      <c r="BI85" s="994"/>
      <c r="BJ85" s="994"/>
      <c r="BK85" s="994"/>
      <c r="BL85" s="994"/>
      <c r="BM85" s="994"/>
      <c r="BN85" s="994"/>
      <c r="BO85" s="994"/>
      <c r="BP85" s="994"/>
      <c r="BQ85" s="994"/>
      <c r="BR85" s="994"/>
      <c r="BS85" s="994"/>
    </row>
    <row r="86" spans="1:71" x14ac:dyDescent="0.2">
      <c r="A86" s="994"/>
      <c r="B86" s="994"/>
      <c r="C86" s="994"/>
      <c r="D86" s="994"/>
      <c r="E86" s="994"/>
      <c r="F86" s="994"/>
      <c r="G86" s="994"/>
      <c r="H86" s="994"/>
      <c r="I86" s="994"/>
      <c r="J86" s="994"/>
      <c r="K86" s="994"/>
      <c r="L86" s="994"/>
      <c r="M86" s="994"/>
      <c r="N86" s="994"/>
      <c r="O86" s="994"/>
      <c r="P86" s="994"/>
      <c r="Q86" s="994"/>
      <c r="R86" s="994"/>
      <c r="S86" s="994"/>
      <c r="T86" s="994"/>
      <c r="U86" s="994"/>
      <c r="V86" s="994"/>
      <c r="W86" s="994"/>
      <c r="X86" s="994"/>
      <c r="Y86" s="994"/>
      <c r="Z86" s="994"/>
      <c r="AA86" s="994"/>
      <c r="AB86" s="994"/>
      <c r="AC86" s="994"/>
      <c r="AD86" s="994"/>
      <c r="AE86" s="994"/>
      <c r="AF86" s="994"/>
      <c r="AG86" s="994"/>
      <c r="AH86" s="994"/>
      <c r="AI86" s="994"/>
      <c r="AJ86" s="994"/>
      <c r="AK86" s="994"/>
      <c r="AL86" s="994"/>
      <c r="AM86" s="994"/>
      <c r="AN86" s="994"/>
      <c r="AO86" s="994"/>
      <c r="AP86" s="994"/>
      <c r="AQ86" s="994"/>
      <c r="AR86" s="994"/>
      <c r="AS86" s="994"/>
      <c r="AT86" s="994"/>
      <c r="AU86" s="994"/>
      <c r="AV86" s="994"/>
      <c r="AW86" s="994"/>
      <c r="AX86" s="994"/>
      <c r="AY86" s="994"/>
      <c r="AZ86" s="994"/>
      <c r="BA86" s="994"/>
      <c r="BB86" s="994"/>
      <c r="BC86" s="994"/>
      <c r="BD86" s="994"/>
      <c r="BE86" s="994"/>
      <c r="BF86" s="994"/>
      <c r="BG86" s="994"/>
      <c r="BH86" s="994"/>
      <c r="BI86" s="994"/>
      <c r="BJ86" s="994"/>
      <c r="BK86" s="994"/>
      <c r="BL86" s="994"/>
      <c r="BM86" s="994"/>
      <c r="BN86" s="994"/>
      <c r="BO86" s="994"/>
      <c r="BP86" s="994"/>
      <c r="BQ86" s="994"/>
      <c r="BR86" s="994"/>
      <c r="BS86" s="994"/>
    </row>
    <row r="87" spans="1:71" x14ac:dyDescent="0.2">
      <c r="A87" s="994"/>
      <c r="B87" s="994"/>
      <c r="C87" s="994"/>
      <c r="D87" s="994"/>
      <c r="E87" s="994"/>
      <c r="F87" s="994"/>
      <c r="G87" s="994"/>
      <c r="H87" s="994"/>
      <c r="I87" s="994"/>
      <c r="J87" s="994"/>
      <c r="K87" s="994"/>
      <c r="L87" s="994"/>
      <c r="M87" s="994"/>
      <c r="N87" s="994"/>
      <c r="O87" s="994"/>
      <c r="P87" s="994"/>
      <c r="Q87" s="994"/>
      <c r="R87" s="994"/>
      <c r="S87" s="994"/>
      <c r="T87" s="994"/>
      <c r="U87" s="994"/>
      <c r="V87" s="994"/>
      <c r="W87" s="994"/>
      <c r="X87" s="994"/>
      <c r="Y87" s="994"/>
      <c r="Z87" s="994"/>
      <c r="AA87" s="994"/>
      <c r="AB87" s="994"/>
      <c r="AC87" s="994"/>
      <c r="AD87" s="994"/>
      <c r="AE87" s="994"/>
      <c r="AF87" s="994"/>
      <c r="AG87" s="994"/>
      <c r="AH87" s="994"/>
      <c r="AI87" s="994"/>
      <c r="AJ87" s="994"/>
      <c r="AK87" s="994"/>
      <c r="AL87" s="994"/>
      <c r="AM87" s="994"/>
      <c r="AN87" s="994"/>
      <c r="AO87" s="994"/>
      <c r="AP87" s="994"/>
      <c r="AQ87" s="994"/>
      <c r="AR87" s="994"/>
      <c r="AS87" s="994"/>
      <c r="AT87" s="994"/>
      <c r="AU87" s="994"/>
      <c r="AV87" s="994"/>
      <c r="AW87" s="994"/>
      <c r="AX87" s="994"/>
      <c r="AY87" s="994"/>
      <c r="AZ87" s="994"/>
      <c r="BA87" s="994"/>
      <c r="BB87" s="994"/>
      <c r="BC87" s="994"/>
      <c r="BD87" s="994"/>
      <c r="BE87" s="994"/>
      <c r="BF87" s="994"/>
      <c r="BG87" s="994"/>
      <c r="BH87" s="994"/>
      <c r="BI87" s="994"/>
      <c r="BJ87" s="994"/>
      <c r="BK87" s="994"/>
      <c r="BL87" s="994"/>
      <c r="BM87" s="994"/>
      <c r="BN87" s="994"/>
      <c r="BO87" s="994"/>
      <c r="BP87" s="994"/>
      <c r="BQ87" s="994"/>
      <c r="BR87" s="994"/>
      <c r="BS87" s="994"/>
    </row>
    <row r="88" spans="1:71" x14ac:dyDescent="0.2">
      <c r="A88" s="994"/>
      <c r="B88" s="994"/>
      <c r="C88" s="994"/>
      <c r="D88" s="994"/>
      <c r="E88" s="994"/>
      <c r="F88" s="994"/>
      <c r="G88" s="994"/>
      <c r="H88" s="994"/>
      <c r="I88" s="994"/>
      <c r="J88" s="994"/>
      <c r="K88" s="994"/>
      <c r="L88" s="994"/>
      <c r="M88" s="994"/>
      <c r="N88" s="994"/>
      <c r="O88" s="994"/>
      <c r="P88" s="994"/>
      <c r="Q88" s="994"/>
      <c r="R88" s="994"/>
      <c r="S88" s="994"/>
      <c r="T88" s="994"/>
      <c r="U88" s="994"/>
      <c r="V88" s="994"/>
      <c r="W88" s="994"/>
      <c r="X88" s="994"/>
      <c r="Y88" s="994"/>
      <c r="Z88" s="994"/>
      <c r="AA88" s="994"/>
      <c r="AB88" s="994"/>
      <c r="AC88" s="994"/>
      <c r="AD88" s="994"/>
      <c r="AE88" s="994"/>
      <c r="AF88" s="994"/>
      <c r="AG88" s="994"/>
      <c r="AH88" s="994"/>
      <c r="AI88" s="994"/>
      <c r="AJ88" s="994"/>
      <c r="AK88" s="994"/>
      <c r="AL88" s="994"/>
      <c r="AM88" s="994"/>
      <c r="AN88" s="994"/>
      <c r="AO88" s="994"/>
      <c r="AP88" s="994"/>
      <c r="AQ88" s="994"/>
      <c r="AR88" s="994"/>
      <c r="AS88" s="994"/>
      <c r="AT88" s="994"/>
      <c r="AU88" s="994"/>
      <c r="AV88" s="994"/>
      <c r="AW88" s="994"/>
      <c r="AX88" s="994"/>
      <c r="AY88" s="994"/>
      <c r="AZ88" s="994"/>
      <c r="BA88" s="994"/>
      <c r="BB88" s="994"/>
      <c r="BC88" s="994"/>
      <c r="BD88" s="994"/>
      <c r="BE88" s="994"/>
      <c r="BF88" s="994"/>
      <c r="BG88" s="994"/>
      <c r="BH88" s="994"/>
      <c r="BI88" s="994"/>
      <c r="BJ88" s="994"/>
      <c r="BK88" s="994"/>
      <c r="BL88" s="994"/>
      <c r="BM88" s="994"/>
      <c r="BN88" s="994"/>
      <c r="BO88" s="994"/>
      <c r="BP88" s="994"/>
      <c r="BQ88" s="994"/>
      <c r="BR88" s="994"/>
      <c r="BS88" s="994"/>
    </row>
    <row r="89" spans="1:71" x14ac:dyDescent="0.2">
      <c r="A89" s="994"/>
      <c r="B89" s="994"/>
      <c r="C89" s="994"/>
      <c r="D89" s="994"/>
      <c r="E89" s="994"/>
      <c r="F89" s="994"/>
      <c r="G89" s="994"/>
      <c r="H89" s="994"/>
      <c r="I89" s="994"/>
      <c r="J89" s="994"/>
      <c r="K89" s="994"/>
      <c r="L89" s="994"/>
      <c r="M89" s="994"/>
      <c r="N89" s="994"/>
      <c r="O89" s="994"/>
      <c r="P89" s="994"/>
      <c r="Q89" s="994"/>
      <c r="R89" s="994"/>
      <c r="S89" s="994"/>
      <c r="T89" s="994"/>
      <c r="U89" s="994"/>
      <c r="V89" s="994"/>
      <c r="W89" s="994"/>
      <c r="X89" s="994"/>
      <c r="Y89" s="994"/>
      <c r="Z89" s="994"/>
      <c r="AA89" s="994"/>
      <c r="AB89" s="994"/>
      <c r="AC89" s="994"/>
      <c r="AD89" s="994"/>
      <c r="AE89" s="994"/>
      <c r="AF89" s="994"/>
      <c r="AG89" s="994"/>
      <c r="AH89" s="994"/>
      <c r="AI89" s="994"/>
      <c r="AJ89" s="994"/>
      <c r="AK89" s="994"/>
      <c r="AL89" s="994"/>
      <c r="AM89" s="994"/>
      <c r="AN89" s="994"/>
      <c r="AO89" s="994"/>
      <c r="AP89" s="994"/>
      <c r="AQ89" s="994"/>
      <c r="AR89" s="994"/>
      <c r="AS89" s="994"/>
      <c r="AT89" s="994"/>
      <c r="AU89" s="994"/>
      <c r="AV89" s="994"/>
      <c r="AW89" s="994"/>
      <c r="AX89" s="994"/>
      <c r="AY89" s="994"/>
      <c r="AZ89" s="994"/>
      <c r="BA89" s="994"/>
      <c r="BB89" s="994"/>
      <c r="BC89" s="994"/>
      <c r="BD89" s="994"/>
      <c r="BE89" s="994"/>
      <c r="BF89" s="994"/>
      <c r="BG89" s="994"/>
      <c r="BH89" s="994"/>
      <c r="BI89" s="994"/>
      <c r="BJ89" s="994"/>
      <c r="BK89" s="994"/>
      <c r="BL89" s="994"/>
      <c r="BM89" s="994"/>
      <c r="BN89" s="994"/>
      <c r="BO89" s="994"/>
      <c r="BP89" s="994"/>
      <c r="BQ89" s="994"/>
      <c r="BR89" s="994"/>
      <c r="BS89" s="994"/>
    </row>
    <row r="90" spans="1:71" x14ac:dyDescent="0.2">
      <c r="A90" s="994"/>
      <c r="B90" s="994"/>
      <c r="C90" s="994"/>
      <c r="D90" s="994"/>
      <c r="E90" s="994"/>
      <c r="F90" s="994"/>
      <c r="G90" s="994"/>
      <c r="H90" s="994"/>
      <c r="I90" s="994"/>
      <c r="J90" s="994"/>
      <c r="K90" s="994"/>
      <c r="L90" s="994"/>
      <c r="M90" s="994"/>
      <c r="N90" s="994"/>
      <c r="O90" s="994"/>
      <c r="P90" s="994"/>
      <c r="Q90" s="994"/>
      <c r="R90" s="994"/>
      <c r="S90" s="994"/>
      <c r="T90" s="994"/>
      <c r="U90" s="994"/>
      <c r="V90" s="994"/>
      <c r="W90" s="994"/>
      <c r="X90" s="994"/>
      <c r="Y90" s="994"/>
      <c r="Z90" s="994"/>
      <c r="AA90" s="994"/>
      <c r="AB90" s="994"/>
      <c r="AC90" s="994"/>
      <c r="AD90" s="994"/>
      <c r="AE90" s="994"/>
      <c r="AF90" s="994"/>
      <c r="AG90" s="994"/>
      <c r="AH90" s="994"/>
      <c r="AI90" s="994"/>
      <c r="AJ90" s="994"/>
      <c r="AK90" s="994"/>
      <c r="AL90" s="994"/>
      <c r="AM90" s="994"/>
      <c r="AN90" s="994"/>
      <c r="AO90" s="994"/>
      <c r="AP90" s="994"/>
      <c r="AQ90" s="994"/>
      <c r="AR90" s="994"/>
      <c r="AS90" s="994"/>
      <c r="AT90" s="994"/>
      <c r="AU90" s="994"/>
      <c r="AV90" s="994"/>
      <c r="AW90" s="994"/>
      <c r="AX90" s="994"/>
      <c r="AY90" s="994"/>
      <c r="AZ90" s="994"/>
      <c r="BA90" s="994"/>
      <c r="BB90" s="994"/>
      <c r="BC90" s="994"/>
      <c r="BD90" s="994"/>
      <c r="BE90" s="994"/>
      <c r="BF90" s="994"/>
      <c r="BG90" s="994"/>
      <c r="BH90" s="994"/>
      <c r="BI90" s="994"/>
      <c r="BJ90" s="994"/>
      <c r="BK90" s="994"/>
      <c r="BL90" s="994"/>
      <c r="BM90" s="994"/>
      <c r="BN90" s="994"/>
      <c r="BO90" s="994"/>
      <c r="BP90" s="994"/>
      <c r="BQ90" s="994"/>
      <c r="BR90" s="994"/>
      <c r="BS90" s="994"/>
    </row>
    <row r="91" spans="1:71" x14ac:dyDescent="0.2">
      <c r="A91" s="994"/>
      <c r="B91" s="994"/>
      <c r="C91" s="994"/>
      <c r="D91" s="994"/>
      <c r="E91" s="994"/>
      <c r="F91" s="994"/>
      <c r="G91" s="994"/>
      <c r="H91" s="994"/>
      <c r="I91" s="994"/>
      <c r="J91" s="994"/>
      <c r="K91" s="994"/>
      <c r="L91" s="994"/>
      <c r="M91" s="994"/>
      <c r="N91" s="994"/>
      <c r="O91" s="994"/>
      <c r="P91" s="994"/>
      <c r="Q91" s="994"/>
      <c r="R91" s="994"/>
      <c r="S91" s="994"/>
      <c r="T91" s="994"/>
      <c r="U91" s="994"/>
      <c r="V91" s="994"/>
      <c r="W91" s="994"/>
      <c r="X91" s="994"/>
      <c r="Y91" s="994"/>
      <c r="Z91" s="994"/>
      <c r="AA91" s="994"/>
      <c r="AB91" s="994"/>
      <c r="AC91" s="994"/>
      <c r="AD91" s="994"/>
      <c r="AE91" s="994"/>
      <c r="AF91" s="994"/>
      <c r="AG91" s="994"/>
      <c r="AH91" s="994"/>
      <c r="AI91" s="994"/>
      <c r="AJ91" s="994"/>
      <c r="AK91" s="994"/>
      <c r="AL91" s="994"/>
      <c r="AM91" s="994"/>
      <c r="AN91" s="994"/>
      <c r="AO91" s="994"/>
      <c r="AP91" s="994"/>
      <c r="AQ91" s="994"/>
      <c r="AR91" s="994"/>
      <c r="AS91" s="994"/>
      <c r="AT91" s="994"/>
      <c r="AU91" s="994"/>
      <c r="AV91" s="994"/>
      <c r="AW91" s="994"/>
      <c r="AX91" s="994"/>
      <c r="AY91" s="994"/>
      <c r="AZ91" s="994"/>
      <c r="BA91" s="994"/>
      <c r="BB91" s="994"/>
      <c r="BC91" s="994"/>
      <c r="BD91" s="994"/>
      <c r="BE91" s="994"/>
      <c r="BF91" s="994"/>
      <c r="BG91" s="994"/>
      <c r="BH91" s="994"/>
      <c r="BI91" s="994"/>
      <c r="BJ91" s="994"/>
      <c r="BK91" s="994"/>
      <c r="BL91" s="994"/>
      <c r="BM91" s="994"/>
      <c r="BN91" s="994"/>
      <c r="BO91" s="994"/>
      <c r="BP91" s="994"/>
      <c r="BQ91" s="994"/>
      <c r="BR91" s="994"/>
      <c r="BS91" s="994"/>
    </row>
    <row r="92" spans="1:71" x14ac:dyDescent="0.2">
      <c r="A92" s="994"/>
      <c r="B92" s="994"/>
      <c r="C92" s="994"/>
      <c r="D92" s="994"/>
      <c r="E92" s="994"/>
      <c r="F92" s="994"/>
      <c r="G92" s="994"/>
      <c r="H92" s="994"/>
      <c r="I92" s="994"/>
      <c r="J92" s="994"/>
      <c r="K92" s="994"/>
      <c r="L92" s="994"/>
      <c r="M92" s="994"/>
      <c r="N92" s="994"/>
      <c r="O92" s="994"/>
      <c r="P92" s="994"/>
      <c r="Q92" s="994"/>
      <c r="R92" s="994"/>
      <c r="S92" s="994"/>
      <c r="T92" s="994"/>
      <c r="U92" s="994"/>
      <c r="V92" s="994"/>
      <c r="W92" s="994"/>
      <c r="X92" s="994"/>
      <c r="Y92" s="994"/>
      <c r="Z92" s="994"/>
      <c r="AA92" s="994"/>
      <c r="AB92" s="994"/>
      <c r="AC92" s="994"/>
      <c r="AD92" s="994"/>
      <c r="AE92" s="994"/>
      <c r="AF92" s="994"/>
      <c r="AG92" s="994"/>
      <c r="AH92" s="994"/>
      <c r="AI92" s="994"/>
      <c r="AJ92" s="994"/>
      <c r="AK92" s="994"/>
      <c r="AL92" s="994"/>
      <c r="AM92" s="994"/>
      <c r="AN92" s="994"/>
      <c r="AO92" s="994"/>
      <c r="AP92" s="994"/>
      <c r="AQ92" s="994"/>
      <c r="AR92" s="994"/>
      <c r="AS92" s="994"/>
      <c r="AT92" s="994"/>
      <c r="AU92" s="994"/>
      <c r="AV92" s="994"/>
      <c r="AW92" s="994"/>
      <c r="AX92" s="994"/>
      <c r="AY92" s="994"/>
      <c r="AZ92" s="994"/>
      <c r="BA92" s="994"/>
      <c r="BB92" s="994"/>
      <c r="BC92" s="994"/>
      <c r="BD92" s="994"/>
      <c r="BE92" s="994"/>
      <c r="BF92" s="994"/>
      <c r="BG92" s="994"/>
      <c r="BH92" s="994"/>
      <c r="BI92" s="994"/>
      <c r="BJ92" s="994"/>
      <c r="BK92" s="994"/>
      <c r="BL92" s="994"/>
      <c r="BM92" s="994"/>
      <c r="BN92" s="994"/>
      <c r="BO92" s="994"/>
      <c r="BP92" s="994"/>
      <c r="BQ92" s="994"/>
      <c r="BR92" s="994"/>
      <c r="BS92" s="994"/>
    </row>
    <row r="93" spans="1:71" x14ac:dyDescent="0.2">
      <c r="A93" s="994"/>
      <c r="B93" s="994"/>
      <c r="C93" s="994"/>
      <c r="D93" s="994"/>
      <c r="E93" s="994"/>
      <c r="F93" s="994"/>
      <c r="G93" s="994"/>
      <c r="H93" s="994"/>
      <c r="I93" s="994"/>
      <c r="J93" s="994"/>
      <c r="K93" s="994"/>
      <c r="L93" s="994"/>
      <c r="M93" s="994"/>
      <c r="N93" s="994"/>
      <c r="O93" s="994"/>
      <c r="P93" s="994"/>
      <c r="Q93" s="994"/>
      <c r="R93" s="994"/>
      <c r="S93" s="994"/>
      <c r="T93" s="994"/>
      <c r="U93" s="994"/>
      <c r="V93" s="994"/>
      <c r="W93" s="994"/>
      <c r="X93" s="994"/>
      <c r="Y93" s="994"/>
      <c r="Z93" s="994"/>
      <c r="AA93" s="994"/>
      <c r="AB93" s="994"/>
      <c r="AC93" s="994"/>
      <c r="AD93" s="994"/>
      <c r="AE93" s="994"/>
      <c r="AF93" s="994"/>
      <c r="AG93" s="994"/>
      <c r="AH93" s="994"/>
      <c r="AI93" s="994"/>
      <c r="AJ93" s="994"/>
      <c r="AK93" s="994"/>
      <c r="AL93" s="994"/>
      <c r="AM93" s="994"/>
      <c r="AN93" s="994"/>
      <c r="AO93" s="994"/>
      <c r="AP93" s="994"/>
      <c r="AQ93" s="994"/>
      <c r="AR93" s="994"/>
      <c r="AS93" s="994"/>
      <c r="AT93" s="994"/>
      <c r="AU93" s="994"/>
      <c r="AV93" s="994"/>
      <c r="AW93" s="994"/>
      <c r="AX93" s="994"/>
      <c r="AY93" s="994"/>
      <c r="AZ93" s="994"/>
      <c r="BA93" s="994"/>
      <c r="BB93" s="994"/>
      <c r="BC93" s="994"/>
      <c r="BD93" s="994"/>
      <c r="BE93" s="994"/>
      <c r="BF93" s="994"/>
      <c r="BG93" s="994"/>
      <c r="BH93" s="994"/>
      <c r="BI93" s="994"/>
      <c r="BJ93" s="994"/>
      <c r="BK93" s="994"/>
      <c r="BL93" s="994"/>
      <c r="BM93" s="994"/>
      <c r="BN93" s="994"/>
      <c r="BO93" s="994"/>
      <c r="BP93" s="994"/>
      <c r="BQ93" s="994"/>
      <c r="BR93" s="994"/>
      <c r="BS93" s="994"/>
    </row>
    <row r="94" spans="1:71" x14ac:dyDescent="0.2">
      <c r="A94" s="994"/>
      <c r="B94" s="994"/>
      <c r="C94" s="994"/>
      <c r="D94" s="994"/>
      <c r="E94" s="994"/>
      <c r="F94" s="994"/>
      <c r="G94" s="994"/>
      <c r="H94" s="994"/>
      <c r="I94" s="994"/>
      <c r="J94" s="994"/>
      <c r="K94" s="994"/>
      <c r="L94" s="994"/>
      <c r="M94" s="994"/>
      <c r="N94" s="994"/>
      <c r="O94" s="994"/>
      <c r="P94" s="994"/>
      <c r="Q94" s="994"/>
      <c r="R94" s="994"/>
      <c r="S94" s="994"/>
      <c r="T94" s="994"/>
      <c r="U94" s="994"/>
      <c r="V94" s="994"/>
      <c r="W94" s="994"/>
      <c r="X94" s="994"/>
      <c r="Y94" s="994"/>
      <c r="Z94" s="994"/>
      <c r="AA94" s="994"/>
      <c r="AB94" s="994"/>
      <c r="AC94" s="994"/>
      <c r="AD94" s="994"/>
      <c r="AE94" s="994"/>
      <c r="AF94" s="994"/>
      <c r="AG94" s="994"/>
      <c r="AH94" s="994"/>
      <c r="AI94" s="994"/>
      <c r="AJ94" s="994"/>
      <c r="AK94" s="994"/>
      <c r="AL94" s="994"/>
      <c r="AM94" s="994"/>
      <c r="AN94" s="994"/>
      <c r="AO94" s="994"/>
      <c r="AP94" s="994"/>
      <c r="AQ94" s="994"/>
      <c r="AR94" s="994"/>
      <c r="AS94" s="994"/>
      <c r="AT94" s="994"/>
      <c r="AU94" s="994"/>
      <c r="AV94" s="994"/>
      <c r="AW94" s="994"/>
      <c r="AX94" s="994"/>
      <c r="AY94" s="994"/>
      <c r="AZ94" s="994"/>
      <c r="BA94" s="994"/>
      <c r="BB94" s="994"/>
      <c r="BC94" s="994"/>
      <c r="BD94" s="994"/>
      <c r="BE94" s="994"/>
      <c r="BF94" s="994"/>
      <c r="BG94" s="994"/>
      <c r="BH94" s="994"/>
      <c r="BI94" s="994"/>
      <c r="BJ94" s="994"/>
      <c r="BK94" s="994"/>
      <c r="BL94" s="994"/>
      <c r="BM94" s="994"/>
      <c r="BN94" s="994"/>
      <c r="BO94" s="994"/>
      <c r="BP94" s="994"/>
      <c r="BQ94" s="994"/>
      <c r="BR94" s="994"/>
      <c r="BS94" s="994"/>
    </row>
    <row r="95" spans="1:71" x14ac:dyDescent="0.2">
      <c r="A95" s="994"/>
      <c r="B95" s="994"/>
      <c r="C95" s="994"/>
      <c r="D95" s="994"/>
      <c r="E95" s="994"/>
      <c r="F95" s="994"/>
      <c r="G95" s="994"/>
      <c r="H95" s="994"/>
      <c r="I95" s="994"/>
      <c r="J95" s="994"/>
      <c r="K95" s="994"/>
      <c r="L95" s="994"/>
      <c r="M95" s="994"/>
      <c r="N95" s="994"/>
      <c r="O95" s="994"/>
      <c r="P95" s="994"/>
      <c r="Q95" s="994"/>
      <c r="R95" s="994"/>
      <c r="S95" s="994"/>
      <c r="T95" s="994"/>
      <c r="U95" s="994"/>
      <c r="V95" s="994"/>
      <c r="W95" s="994"/>
      <c r="X95" s="994"/>
      <c r="Y95" s="994"/>
      <c r="Z95" s="994"/>
      <c r="AA95" s="994"/>
      <c r="AB95" s="994"/>
      <c r="AC95" s="994"/>
      <c r="AD95" s="994"/>
      <c r="AE95" s="994"/>
      <c r="AF95" s="994"/>
      <c r="AG95" s="994"/>
      <c r="AH95" s="994"/>
      <c r="AI95" s="994"/>
      <c r="AJ95" s="994"/>
      <c r="AK95" s="994"/>
      <c r="AL95" s="994"/>
      <c r="AM95" s="994"/>
      <c r="AN95" s="994"/>
      <c r="AO95" s="994"/>
      <c r="AP95" s="994"/>
      <c r="AQ95" s="994"/>
      <c r="AR95" s="994"/>
      <c r="AS95" s="994"/>
      <c r="AT95" s="994"/>
      <c r="AU95" s="994"/>
      <c r="AV95" s="994"/>
      <c r="AW95" s="994"/>
      <c r="AX95" s="994"/>
      <c r="AY95" s="994"/>
      <c r="AZ95" s="994"/>
      <c r="BA95" s="994"/>
      <c r="BB95" s="994"/>
      <c r="BC95" s="994"/>
      <c r="BD95" s="994"/>
      <c r="BE95" s="994"/>
      <c r="BF95" s="994"/>
      <c r="BG95" s="994"/>
      <c r="BH95" s="994"/>
      <c r="BI95" s="994"/>
      <c r="BJ95" s="994"/>
      <c r="BK95" s="994"/>
      <c r="BL95" s="994"/>
      <c r="BM95" s="994"/>
      <c r="BN95" s="994"/>
      <c r="BO95" s="994"/>
      <c r="BP95" s="994"/>
      <c r="BQ95" s="994"/>
      <c r="BR95" s="994"/>
      <c r="BS95" s="994"/>
    </row>
    <row r="96" spans="1:71" x14ac:dyDescent="0.2">
      <c r="A96" s="994"/>
      <c r="B96" s="994"/>
      <c r="C96" s="994"/>
      <c r="D96" s="994"/>
      <c r="E96" s="994"/>
      <c r="F96" s="994"/>
      <c r="G96" s="994"/>
      <c r="H96" s="994"/>
      <c r="I96" s="994"/>
      <c r="J96" s="994"/>
      <c r="K96" s="994"/>
      <c r="L96" s="994"/>
      <c r="M96" s="994"/>
      <c r="N96" s="994"/>
      <c r="O96" s="994"/>
      <c r="P96" s="994"/>
      <c r="Q96" s="994"/>
      <c r="R96" s="994"/>
      <c r="S96" s="994"/>
      <c r="T96" s="994"/>
      <c r="U96" s="994"/>
      <c r="V96" s="994"/>
      <c r="W96" s="994"/>
      <c r="X96" s="994"/>
      <c r="Y96" s="994"/>
      <c r="Z96" s="994"/>
      <c r="AA96" s="994"/>
      <c r="AB96" s="994"/>
      <c r="AC96" s="994"/>
      <c r="AD96" s="994"/>
      <c r="AE96" s="994"/>
      <c r="AF96" s="994"/>
      <c r="AG96" s="994"/>
      <c r="AH96" s="994"/>
      <c r="AI96" s="994"/>
      <c r="AJ96" s="994"/>
      <c r="AK96" s="994"/>
      <c r="AL96" s="994"/>
      <c r="AM96" s="994"/>
      <c r="AN96" s="994"/>
      <c r="AO96" s="994"/>
      <c r="AP96" s="994"/>
      <c r="AQ96" s="994"/>
      <c r="AR96" s="994"/>
      <c r="AS96" s="994"/>
      <c r="AT96" s="994"/>
      <c r="AU96" s="994"/>
      <c r="AV96" s="994"/>
      <c r="AW96" s="994"/>
      <c r="AX96" s="994"/>
      <c r="AY96" s="994"/>
      <c r="AZ96" s="994"/>
      <c r="BA96" s="994"/>
      <c r="BB96" s="994"/>
      <c r="BC96" s="994"/>
      <c r="BD96" s="994"/>
      <c r="BE96" s="994"/>
      <c r="BF96" s="994"/>
      <c r="BG96" s="994"/>
      <c r="BH96" s="994"/>
      <c r="BI96" s="994"/>
      <c r="BJ96" s="994"/>
      <c r="BK96" s="994"/>
      <c r="BL96" s="994"/>
      <c r="BM96" s="994"/>
      <c r="BN96" s="994"/>
      <c r="BO96" s="994"/>
      <c r="BP96" s="994"/>
      <c r="BQ96" s="994"/>
      <c r="BR96" s="994"/>
      <c r="BS96" s="994"/>
    </row>
    <row r="97" spans="1:71" x14ac:dyDescent="0.2">
      <c r="A97" s="994"/>
      <c r="B97" s="994"/>
      <c r="C97" s="994"/>
      <c r="D97" s="994"/>
      <c r="E97" s="994"/>
      <c r="F97" s="994"/>
      <c r="G97" s="994"/>
      <c r="H97" s="994"/>
      <c r="I97" s="994"/>
      <c r="J97" s="994"/>
      <c r="K97" s="994"/>
      <c r="L97" s="994"/>
      <c r="M97" s="994"/>
      <c r="N97" s="994"/>
      <c r="O97" s="994"/>
      <c r="P97" s="994"/>
      <c r="Q97" s="994"/>
      <c r="R97" s="994"/>
      <c r="S97" s="994"/>
      <c r="T97" s="994"/>
      <c r="U97" s="994"/>
      <c r="V97" s="994"/>
      <c r="W97" s="994"/>
      <c r="X97" s="994"/>
      <c r="Y97" s="994"/>
      <c r="Z97" s="994"/>
      <c r="AA97" s="994"/>
      <c r="AB97" s="994"/>
      <c r="AC97" s="994"/>
      <c r="AD97" s="994"/>
      <c r="AE97" s="994"/>
      <c r="AF97" s="994"/>
      <c r="AG97" s="994"/>
      <c r="AH97" s="994"/>
      <c r="AI97" s="994"/>
      <c r="AJ97" s="994"/>
      <c r="AK97" s="994"/>
      <c r="AL97" s="994"/>
      <c r="AM97" s="994"/>
      <c r="AN97" s="994"/>
      <c r="AO97" s="994"/>
      <c r="AP97" s="994"/>
      <c r="AQ97" s="994"/>
      <c r="AR97" s="994"/>
      <c r="AS97" s="994"/>
      <c r="AT97" s="994"/>
      <c r="AU97" s="994"/>
      <c r="AV97" s="994"/>
      <c r="AW97" s="994"/>
      <c r="AX97" s="994"/>
      <c r="AY97" s="994"/>
      <c r="AZ97" s="994"/>
      <c r="BA97" s="994"/>
      <c r="BB97" s="994"/>
      <c r="BC97" s="994"/>
      <c r="BD97" s="994"/>
      <c r="BE97" s="994"/>
      <c r="BF97" s="994"/>
      <c r="BG97" s="994"/>
      <c r="BH97" s="994"/>
      <c r="BI97" s="994"/>
      <c r="BJ97" s="994"/>
      <c r="BK97" s="994"/>
      <c r="BL97" s="994"/>
      <c r="BM97" s="994"/>
      <c r="BN97" s="994"/>
      <c r="BO97" s="994"/>
      <c r="BP97" s="994"/>
      <c r="BQ97" s="994"/>
      <c r="BR97" s="994"/>
      <c r="BS97" s="994"/>
    </row>
    <row r="98" spans="1:71" x14ac:dyDescent="0.2">
      <c r="A98" s="994"/>
      <c r="B98" s="994"/>
      <c r="C98" s="994"/>
      <c r="D98" s="994"/>
      <c r="E98" s="994"/>
      <c r="F98" s="994"/>
      <c r="G98" s="994"/>
      <c r="H98" s="994"/>
      <c r="I98" s="994"/>
      <c r="J98" s="994"/>
      <c r="K98" s="994"/>
      <c r="L98" s="994"/>
      <c r="M98" s="994"/>
      <c r="N98" s="994"/>
      <c r="O98" s="994"/>
      <c r="P98" s="994"/>
      <c r="Q98" s="994"/>
      <c r="R98" s="994"/>
      <c r="S98" s="994"/>
      <c r="T98" s="994"/>
      <c r="U98" s="994"/>
      <c r="V98" s="994"/>
      <c r="W98" s="994"/>
      <c r="X98" s="994"/>
      <c r="Y98" s="994"/>
      <c r="Z98" s="994"/>
      <c r="AA98" s="994"/>
      <c r="AB98" s="994"/>
      <c r="AC98" s="994"/>
      <c r="AD98" s="994"/>
      <c r="AE98" s="994"/>
      <c r="AF98" s="994"/>
      <c r="AG98" s="994"/>
      <c r="AH98" s="994"/>
      <c r="AI98" s="994"/>
      <c r="AJ98" s="994"/>
      <c r="AK98" s="994"/>
      <c r="AL98" s="994"/>
      <c r="AM98" s="994"/>
      <c r="AN98" s="994"/>
      <c r="AO98" s="994"/>
      <c r="AP98" s="994"/>
      <c r="AQ98" s="994"/>
      <c r="AR98" s="994"/>
      <c r="AS98" s="994"/>
      <c r="AT98" s="994"/>
      <c r="AU98" s="994"/>
      <c r="AV98" s="994"/>
      <c r="AW98" s="994"/>
      <c r="AX98" s="994"/>
      <c r="AY98" s="994"/>
      <c r="AZ98" s="994"/>
      <c r="BA98" s="994"/>
      <c r="BB98" s="994"/>
      <c r="BC98" s="994"/>
      <c r="BD98" s="994"/>
      <c r="BE98" s="994"/>
      <c r="BF98" s="994"/>
      <c r="BG98" s="994"/>
      <c r="BH98" s="994"/>
      <c r="BI98" s="994"/>
      <c r="BJ98" s="994"/>
      <c r="BK98" s="994"/>
      <c r="BL98" s="994"/>
      <c r="BM98" s="994"/>
      <c r="BN98" s="994"/>
      <c r="BO98" s="994"/>
      <c r="BP98" s="994"/>
      <c r="BQ98" s="994"/>
      <c r="BR98" s="994"/>
      <c r="BS98" s="994"/>
    </row>
    <row r="99" spans="1:71" x14ac:dyDescent="0.2">
      <c r="A99" s="994"/>
      <c r="B99" s="994"/>
      <c r="C99" s="994"/>
      <c r="D99" s="994"/>
      <c r="E99" s="994"/>
      <c r="F99" s="994"/>
      <c r="G99" s="994"/>
      <c r="H99" s="994"/>
      <c r="I99" s="994"/>
      <c r="J99" s="994"/>
      <c r="K99" s="994"/>
      <c r="L99" s="994"/>
      <c r="M99" s="994"/>
      <c r="N99" s="994"/>
      <c r="O99" s="994"/>
      <c r="P99" s="994"/>
      <c r="Q99" s="994"/>
      <c r="R99" s="994"/>
      <c r="S99" s="994"/>
      <c r="T99" s="994"/>
      <c r="U99" s="994"/>
      <c r="V99" s="994"/>
      <c r="W99" s="994"/>
      <c r="X99" s="994"/>
      <c r="Y99" s="994"/>
      <c r="Z99" s="994"/>
      <c r="AA99" s="994"/>
      <c r="AB99" s="994"/>
      <c r="AC99" s="994"/>
      <c r="AD99" s="994"/>
      <c r="AE99" s="994"/>
      <c r="AF99" s="994"/>
      <c r="AG99" s="994"/>
      <c r="AH99" s="994"/>
      <c r="AI99" s="994"/>
      <c r="AJ99" s="994"/>
      <c r="AK99" s="994"/>
      <c r="AL99" s="994"/>
      <c r="AM99" s="994"/>
      <c r="AN99" s="994"/>
      <c r="AO99" s="994"/>
      <c r="AP99" s="994"/>
      <c r="AQ99" s="994"/>
      <c r="AR99" s="994"/>
      <c r="AS99" s="994"/>
      <c r="AT99" s="994"/>
      <c r="AU99" s="994"/>
      <c r="AV99" s="994"/>
      <c r="AW99" s="994"/>
      <c r="AX99" s="994"/>
      <c r="AY99" s="994"/>
      <c r="AZ99" s="994"/>
      <c r="BA99" s="994"/>
      <c r="BB99" s="994"/>
      <c r="BC99" s="994"/>
      <c r="BD99" s="994"/>
      <c r="BE99" s="994"/>
      <c r="BF99" s="994"/>
      <c r="BG99" s="994"/>
      <c r="BH99" s="994"/>
      <c r="BI99" s="994"/>
      <c r="BJ99" s="994"/>
      <c r="BK99" s="994"/>
      <c r="BL99" s="994"/>
      <c r="BM99" s="994"/>
      <c r="BN99" s="994"/>
      <c r="BO99" s="994"/>
      <c r="BP99" s="994"/>
      <c r="BQ99" s="994"/>
      <c r="BR99" s="994"/>
      <c r="BS99" s="994"/>
    </row>
    <row r="100" spans="1:71" x14ac:dyDescent="0.2">
      <c r="A100" s="994"/>
      <c r="B100" s="994"/>
      <c r="C100" s="994"/>
      <c r="D100" s="994"/>
      <c r="E100" s="994"/>
      <c r="F100" s="994"/>
      <c r="G100" s="994"/>
      <c r="H100" s="994"/>
      <c r="I100" s="994"/>
      <c r="J100" s="994"/>
      <c r="K100" s="994"/>
      <c r="L100" s="994"/>
      <c r="M100" s="994"/>
      <c r="N100" s="994"/>
      <c r="O100" s="994"/>
      <c r="P100" s="994"/>
      <c r="Q100" s="994"/>
      <c r="R100" s="994"/>
      <c r="S100" s="994"/>
      <c r="T100" s="994"/>
      <c r="U100" s="994"/>
      <c r="V100" s="994"/>
      <c r="W100" s="994"/>
      <c r="X100" s="994"/>
      <c r="Y100" s="994"/>
      <c r="Z100" s="994"/>
      <c r="AA100" s="994"/>
      <c r="AB100" s="994"/>
      <c r="AC100" s="994"/>
      <c r="AD100" s="994"/>
      <c r="AE100" s="994"/>
      <c r="AF100" s="994"/>
      <c r="AG100" s="994"/>
      <c r="AH100" s="994"/>
      <c r="AI100" s="994"/>
      <c r="AJ100" s="994"/>
      <c r="AK100" s="994"/>
      <c r="AL100" s="994"/>
      <c r="AM100" s="994"/>
      <c r="AN100" s="994"/>
      <c r="AO100" s="994"/>
      <c r="AP100" s="994"/>
      <c r="AQ100" s="994"/>
      <c r="AR100" s="994"/>
      <c r="AS100" s="994"/>
      <c r="AT100" s="994"/>
      <c r="AU100" s="994"/>
      <c r="AV100" s="994"/>
      <c r="AW100" s="994"/>
      <c r="AX100" s="994"/>
      <c r="AY100" s="994"/>
      <c r="AZ100" s="994"/>
      <c r="BA100" s="994"/>
      <c r="BB100" s="994"/>
      <c r="BC100" s="994"/>
      <c r="BD100" s="994"/>
      <c r="BE100" s="994"/>
      <c r="BF100" s="994"/>
      <c r="BG100" s="994"/>
      <c r="BH100" s="994"/>
      <c r="BI100" s="994"/>
      <c r="BJ100" s="994"/>
      <c r="BK100" s="994"/>
      <c r="BL100" s="994"/>
      <c r="BM100" s="994"/>
      <c r="BN100" s="994"/>
      <c r="BO100" s="994"/>
      <c r="BP100" s="994"/>
      <c r="BQ100" s="994"/>
      <c r="BR100" s="994"/>
      <c r="BS100" s="994"/>
    </row>
    <row r="101" spans="1:71" x14ac:dyDescent="0.2">
      <c r="A101" s="994"/>
      <c r="B101" s="994"/>
      <c r="C101" s="994"/>
      <c r="D101" s="994"/>
      <c r="E101" s="994"/>
      <c r="F101" s="994"/>
      <c r="G101" s="994"/>
      <c r="H101" s="994"/>
      <c r="I101" s="994"/>
      <c r="J101" s="994"/>
      <c r="K101" s="994"/>
      <c r="L101" s="994"/>
      <c r="M101" s="994"/>
      <c r="N101" s="994"/>
      <c r="O101" s="994"/>
      <c r="P101" s="994"/>
      <c r="Q101" s="994"/>
      <c r="R101" s="994"/>
      <c r="S101" s="994"/>
      <c r="T101" s="994"/>
      <c r="U101" s="994"/>
      <c r="V101" s="994"/>
      <c r="W101" s="994"/>
      <c r="X101" s="994"/>
      <c r="Y101" s="994"/>
      <c r="Z101" s="994"/>
      <c r="AA101" s="994"/>
      <c r="AB101" s="994"/>
      <c r="AC101" s="994"/>
      <c r="AD101" s="994"/>
      <c r="AE101" s="994"/>
      <c r="AF101" s="994"/>
      <c r="AG101" s="994"/>
      <c r="AH101" s="994"/>
      <c r="AI101" s="994"/>
      <c r="AJ101" s="994"/>
      <c r="AK101" s="994"/>
      <c r="AL101" s="994"/>
      <c r="AM101" s="994"/>
      <c r="AN101" s="994"/>
      <c r="AO101" s="994"/>
      <c r="AP101" s="994"/>
      <c r="AQ101" s="994"/>
      <c r="AR101" s="994"/>
      <c r="AS101" s="994"/>
      <c r="AT101" s="994"/>
      <c r="AU101" s="994"/>
      <c r="AV101" s="994"/>
      <c r="AW101" s="994"/>
      <c r="AX101" s="994"/>
      <c r="AY101" s="994"/>
      <c r="AZ101" s="994"/>
      <c r="BA101" s="994"/>
      <c r="BB101" s="994"/>
      <c r="BC101" s="994"/>
      <c r="BD101" s="994"/>
      <c r="BE101" s="994"/>
      <c r="BF101" s="994"/>
      <c r="BG101" s="994"/>
      <c r="BH101" s="994"/>
      <c r="BI101" s="994"/>
      <c r="BJ101" s="994"/>
      <c r="BK101" s="994"/>
      <c r="BL101" s="994"/>
      <c r="BM101" s="994"/>
      <c r="BN101" s="994"/>
      <c r="BO101" s="994"/>
      <c r="BP101" s="994"/>
      <c r="BQ101" s="994"/>
      <c r="BR101" s="994"/>
      <c r="BS101" s="994"/>
    </row>
    <row r="102" spans="1:71" x14ac:dyDescent="0.2">
      <c r="A102" s="994"/>
      <c r="B102" s="994"/>
      <c r="C102" s="994"/>
      <c r="D102" s="994"/>
      <c r="E102" s="994"/>
      <c r="F102" s="994"/>
      <c r="G102" s="994"/>
      <c r="H102" s="994"/>
      <c r="I102" s="994"/>
      <c r="J102" s="994"/>
      <c r="K102" s="994"/>
      <c r="L102" s="994"/>
      <c r="M102" s="994"/>
      <c r="N102" s="994"/>
      <c r="O102" s="994"/>
      <c r="P102" s="994"/>
      <c r="Q102" s="994"/>
      <c r="R102" s="994"/>
      <c r="S102" s="994"/>
      <c r="T102" s="994"/>
      <c r="U102" s="994"/>
      <c r="V102" s="994"/>
      <c r="W102" s="994"/>
      <c r="X102" s="994"/>
      <c r="Y102" s="994"/>
      <c r="Z102" s="994"/>
      <c r="AA102" s="994"/>
      <c r="AB102" s="994"/>
      <c r="AC102" s="994"/>
      <c r="AD102" s="994"/>
      <c r="AE102" s="994"/>
      <c r="AF102" s="994"/>
      <c r="AG102" s="994"/>
      <c r="AH102" s="994"/>
      <c r="AI102" s="994"/>
      <c r="AJ102" s="994"/>
      <c r="AK102" s="994"/>
      <c r="AL102" s="994"/>
      <c r="AM102" s="994"/>
      <c r="AN102" s="994"/>
      <c r="AO102" s="994"/>
      <c r="AP102" s="994"/>
      <c r="AQ102" s="994"/>
      <c r="AR102" s="994"/>
      <c r="AS102" s="994"/>
      <c r="AT102" s="994"/>
      <c r="AU102" s="994"/>
      <c r="AV102" s="994"/>
      <c r="AW102" s="994"/>
      <c r="AX102" s="994"/>
      <c r="AY102" s="994"/>
      <c r="AZ102" s="994"/>
      <c r="BA102" s="994"/>
      <c r="BB102" s="994"/>
      <c r="BC102" s="994"/>
      <c r="BD102" s="994"/>
      <c r="BE102" s="994"/>
      <c r="BF102" s="994"/>
      <c r="BG102" s="994"/>
      <c r="BH102" s="994"/>
      <c r="BI102" s="994"/>
      <c r="BJ102" s="994"/>
      <c r="BK102" s="994"/>
      <c r="BL102" s="994"/>
      <c r="BM102" s="994"/>
      <c r="BN102" s="994"/>
      <c r="BO102" s="994"/>
      <c r="BP102" s="994"/>
      <c r="BQ102" s="994"/>
      <c r="BR102" s="994"/>
      <c r="BS102" s="994"/>
    </row>
    <row r="103" spans="1:71" x14ac:dyDescent="0.2">
      <c r="A103" s="994"/>
      <c r="B103" s="994"/>
      <c r="C103" s="994"/>
      <c r="D103" s="994"/>
      <c r="E103" s="994"/>
      <c r="F103" s="994"/>
      <c r="G103" s="994"/>
      <c r="H103" s="994"/>
      <c r="I103" s="994"/>
      <c r="J103" s="994"/>
      <c r="K103" s="994"/>
      <c r="L103" s="994"/>
      <c r="M103" s="994"/>
      <c r="N103" s="994"/>
      <c r="O103" s="994"/>
      <c r="P103" s="994"/>
      <c r="Q103" s="994"/>
      <c r="R103" s="994"/>
      <c r="S103" s="994"/>
      <c r="T103" s="994"/>
      <c r="U103" s="994"/>
      <c r="V103" s="994"/>
      <c r="W103" s="994"/>
      <c r="X103" s="994"/>
      <c r="Y103" s="994"/>
      <c r="Z103" s="994"/>
      <c r="AA103" s="994"/>
      <c r="AB103" s="994"/>
      <c r="AC103" s="994"/>
      <c r="AD103" s="994"/>
      <c r="AE103" s="994"/>
      <c r="AF103" s="994"/>
      <c r="AG103" s="994"/>
      <c r="AH103" s="994"/>
      <c r="AI103" s="994"/>
      <c r="AJ103" s="994"/>
      <c r="AK103" s="994"/>
      <c r="AL103" s="994"/>
      <c r="AM103" s="994"/>
      <c r="AN103" s="994"/>
      <c r="AO103" s="994"/>
      <c r="AP103" s="994"/>
      <c r="AQ103" s="994"/>
      <c r="AR103" s="994"/>
      <c r="AS103" s="994"/>
      <c r="AT103" s="994"/>
      <c r="AU103" s="994"/>
      <c r="AV103" s="994"/>
      <c r="AW103" s="994"/>
      <c r="AX103" s="994"/>
      <c r="AY103" s="994"/>
      <c r="AZ103" s="994"/>
      <c r="BA103" s="994"/>
      <c r="BB103" s="994"/>
      <c r="BC103" s="994"/>
      <c r="BD103" s="994"/>
      <c r="BE103" s="994"/>
      <c r="BF103" s="994"/>
      <c r="BG103" s="994"/>
      <c r="BH103" s="994"/>
      <c r="BI103" s="994"/>
      <c r="BJ103" s="994"/>
      <c r="BK103" s="994"/>
      <c r="BL103" s="994"/>
      <c r="BM103" s="994"/>
      <c r="BN103" s="994"/>
      <c r="BO103" s="994"/>
      <c r="BP103" s="994"/>
      <c r="BQ103" s="994"/>
      <c r="BR103" s="994"/>
      <c r="BS103" s="994"/>
    </row>
    <row r="104" spans="1:71" x14ac:dyDescent="0.2">
      <c r="A104" s="994"/>
      <c r="B104" s="994"/>
      <c r="C104" s="994"/>
      <c r="D104" s="994"/>
      <c r="E104" s="994"/>
      <c r="F104" s="994"/>
      <c r="G104" s="994"/>
      <c r="H104" s="994"/>
      <c r="I104" s="994"/>
      <c r="J104" s="994"/>
      <c r="K104" s="994"/>
      <c r="L104" s="994"/>
      <c r="M104" s="994"/>
      <c r="N104" s="994"/>
      <c r="O104" s="994"/>
      <c r="P104" s="994"/>
      <c r="Q104" s="994"/>
      <c r="R104" s="994"/>
      <c r="S104" s="994"/>
      <c r="T104" s="994"/>
      <c r="U104" s="994"/>
      <c r="V104" s="994"/>
      <c r="W104" s="994"/>
      <c r="X104" s="994"/>
      <c r="Y104" s="994"/>
      <c r="Z104" s="994"/>
      <c r="AA104" s="994"/>
      <c r="AB104" s="994"/>
      <c r="AC104" s="994"/>
      <c r="AD104" s="994"/>
      <c r="AE104" s="994"/>
      <c r="AF104" s="994"/>
      <c r="AG104" s="994"/>
      <c r="AH104" s="994"/>
      <c r="AI104" s="994"/>
      <c r="AJ104" s="994"/>
      <c r="AK104" s="994"/>
      <c r="AL104" s="994"/>
      <c r="AM104" s="994"/>
      <c r="AN104" s="994"/>
      <c r="AO104" s="994"/>
      <c r="AP104" s="994"/>
      <c r="AQ104" s="994"/>
      <c r="AR104" s="994"/>
      <c r="AS104" s="994"/>
      <c r="AT104" s="994"/>
      <c r="AU104" s="994"/>
      <c r="AV104" s="994"/>
      <c r="AW104" s="994"/>
      <c r="AX104" s="994"/>
      <c r="AY104" s="994"/>
      <c r="AZ104" s="994"/>
      <c r="BA104" s="994"/>
      <c r="BB104" s="994"/>
      <c r="BC104" s="994"/>
      <c r="BD104" s="994"/>
      <c r="BE104" s="994"/>
      <c r="BF104" s="994"/>
      <c r="BG104" s="994"/>
      <c r="BH104" s="994"/>
      <c r="BI104" s="994"/>
      <c r="BJ104" s="994"/>
      <c r="BK104" s="994"/>
      <c r="BL104" s="994"/>
      <c r="BM104" s="994"/>
      <c r="BN104" s="994"/>
      <c r="BO104" s="994"/>
      <c r="BP104" s="994"/>
      <c r="BQ104" s="994"/>
      <c r="BR104" s="994"/>
      <c r="BS104" s="994"/>
    </row>
    <row r="105" spans="1:71" x14ac:dyDescent="0.2">
      <c r="A105" s="994"/>
      <c r="B105" s="994"/>
      <c r="C105" s="994"/>
      <c r="D105" s="994"/>
      <c r="E105" s="994"/>
      <c r="F105" s="994"/>
      <c r="G105" s="994"/>
      <c r="H105" s="994"/>
      <c r="I105" s="994"/>
      <c r="J105" s="994"/>
      <c r="K105" s="994"/>
      <c r="L105" s="994"/>
      <c r="M105" s="994"/>
      <c r="N105" s="994"/>
      <c r="O105" s="994"/>
      <c r="P105" s="994"/>
      <c r="Q105" s="994"/>
      <c r="R105" s="994"/>
      <c r="S105" s="994"/>
      <c r="T105" s="994"/>
      <c r="U105" s="994"/>
      <c r="V105" s="994"/>
      <c r="W105" s="994"/>
      <c r="X105" s="994"/>
      <c r="Y105" s="994"/>
      <c r="Z105" s="994"/>
      <c r="AA105" s="994"/>
      <c r="AB105" s="994"/>
      <c r="AC105" s="994"/>
      <c r="AD105" s="994"/>
      <c r="AE105" s="994"/>
      <c r="AF105" s="994"/>
      <c r="AG105" s="994"/>
      <c r="AH105" s="994"/>
      <c r="AI105" s="994"/>
      <c r="AJ105" s="994"/>
      <c r="AK105" s="994"/>
      <c r="AL105" s="994"/>
      <c r="AM105" s="994"/>
      <c r="AN105" s="994"/>
      <c r="AO105" s="994"/>
      <c r="AP105" s="994"/>
      <c r="AQ105" s="994"/>
      <c r="AR105" s="994"/>
      <c r="AS105" s="994"/>
      <c r="AT105" s="994"/>
      <c r="AU105" s="994"/>
      <c r="AV105" s="994"/>
      <c r="AW105" s="994"/>
      <c r="AX105" s="994"/>
      <c r="AY105" s="994"/>
      <c r="AZ105" s="994"/>
      <c r="BA105" s="994"/>
      <c r="BB105" s="994"/>
      <c r="BC105" s="994"/>
      <c r="BD105" s="994"/>
      <c r="BE105" s="994"/>
      <c r="BF105" s="994"/>
      <c r="BG105" s="994"/>
      <c r="BH105" s="994"/>
      <c r="BI105" s="994"/>
      <c r="BJ105" s="994"/>
      <c r="BK105" s="994"/>
      <c r="BL105" s="994"/>
      <c r="BM105" s="994"/>
      <c r="BN105" s="994"/>
      <c r="BO105" s="994"/>
      <c r="BP105" s="994"/>
      <c r="BQ105" s="994"/>
      <c r="BR105" s="994"/>
      <c r="BS105" s="994"/>
    </row>
    <row r="106" spans="1:71" x14ac:dyDescent="0.2">
      <c r="A106" s="994"/>
      <c r="B106" s="994"/>
      <c r="C106" s="994"/>
      <c r="D106" s="994"/>
      <c r="E106" s="994"/>
      <c r="F106" s="994"/>
      <c r="G106" s="994"/>
      <c r="H106" s="994"/>
      <c r="I106" s="994"/>
      <c r="J106" s="994"/>
      <c r="K106" s="994"/>
      <c r="L106" s="994"/>
      <c r="M106" s="994"/>
      <c r="N106" s="994"/>
      <c r="O106" s="994"/>
      <c r="P106" s="994"/>
      <c r="Q106" s="994"/>
      <c r="R106" s="994"/>
      <c r="S106" s="994"/>
      <c r="T106" s="994"/>
      <c r="U106" s="994"/>
      <c r="V106" s="994"/>
      <c r="W106" s="994"/>
      <c r="X106" s="994"/>
      <c r="Y106" s="994"/>
      <c r="Z106" s="994"/>
      <c r="AA106" s="994"/>
      <c r="AB106" s="994"/>
      <c r="AC106" s="994"/>
      <c r="AD106" s="994"/>
      <c r="AE106" s="994"/>
      <c r="AF106" s="994"/>
      <c r="AG106" s="994"/>
      <c r="AH106" s="994"/>
      <c r="AI106" s="994"/>
      <c r="AJ106" s="994"/>
      <c r="AK106" s="994"/>
      <c r="AL106" s="994"/>
      <c r="AM106" s="994"/>
      <c r="AN106" s="994"/>
      <c r="AO106" s="994"/>
      <c r="AP106" s="994"/>
      <c r="AQ106" s="994"/>
      <c r="AR106" s="994"/>
      <c r="AS106" s="994"/>
      <c r="AT106" s="994"/>
      <c r="AU106" s="994"/>
      <c r="AV106" s="994"/>
      <c r="AW106" s="994"/>
      <c r="AX106" s="994"/>
      <c r="AY106" s="994"/>
      <c r="AZ106" s="994"/>
      <c r="BA106" s="994"/>
      <c r="BB106" s="994"/>
      <c r="BC106" s="994"/>
      <c r="BD106" s="994"/>
      <c r="BE106" s="994"/>
      <c r="BF106" s="994"/>
      <c r="BG106" s="994"/>
      <c r="BH106" s="994"/>
      <c r="BI106" s="994"/>
      <c r="BJ106" s="994"/>
      <c r="BK106" s="994"/>
      <c r="BL106" s="994"/>
      <c r="BM106" s="994"/>
      <c r="BN106" s="994"/>
      <c r="BO106" s="994"/>
      <c r="BP106" s="994"/>
      <c r="BQ106" s="994"/>
      <c r="BR106" s="994"/>
      <c r="BS106" s="994"/>
    </row>
    <row r="107" spans="1:71" x14ac:dyDescent="0.2">
      <c r="A107" s="994"/>
      <c r="B107" s="994"/>
      <c r="C107" s="994"/>
      <c r="D107" s="994"/>
      <c r="E107" s="994"/>
      <c r="F107" s="994"/>
      <c r="G107" s="994"/>
      <c r="H107" s="994"/>
      <c r="I107" s="994"/>
      <c r="J107" s="994"/>
      <c r="K107" s="994"/>
      <c r="L107" s="994"/>
      <c r="M107" s="994"/>
      <c r="N107" s="994"/>
      <c r="O107" s="994"/>
      <c r="P107" s="994"/>
      <c r="Q107" s="994"/>
      <c r="R107" s="994"/>
      <c r="S107" s="994"/>
      <c r="T107" s="994"/>
      <c r="U107" s="994"/>
      <c r="V107" s="994"/>
      <c r="W107" s="994"/>
      <c r="X107" s="994"/>
      <c r="Y107" s="994"/>
      <c r="Z107" s="994"/>
      <c r="AA107" s="994"/>
      <c r="AB107" s="994"/>
      <c r="AC107" s="994"/>
      <c r="AD107" s="994"/>
      <c r="AE107" s="994"/>
      <c r="AF107" s="994"/>
      <c r="AG107" s="994"/>
      <c r="AH107" s="994"/>
      <c r="AI107" s="994"/>
      <c r="AJ107" s="994"/>
      <c r="AK107" s="994"/>
      <c r="AL107" s="994"/>
      <c r="AM107" s="994"/>
      <c r="AN107" s="994"/>
      <c r="AO107" s="994"/>
      <c r="AP107" s="994"/>
      <c r="AQ107" s="994"/>
      <c r="AR107" s="994"/>
      <c r="AS107" s="994"/>
      <c r="AT107" s="994"/>
      <c r="AU107" s="994"/>
      <c r="AV107" s="994"/>
      <c r="AW107" s="994"/>
      <c r="AX107" s="994"/>
      <c r="AY107" s="994"/>
      <c r="AZ107" s="994"/>
      <c r="BA107" s="994"/>
      <c r="BB107" s="994"/>
      <c r="BC107" s="994"/>
      <c r="BD107" s="994"/>
      <c r="BE107" s="994"/>
      <c r="BF107" s="994"/>
      <c r="BG107" s="994"/>
      <c r="BH107" s="994"/>
      <c r="BI107" s="994"/>
      <c r="BJ107" s="994"/>
      <c r="BK107" s="994"/>
      <c r="BL107" s="994"/>
      <c r="BM107" s="994"/>
      <c r="BN107" s="994"/>
      <c r="BO107" s="994"/>
      <c r="BP107" s="994"/>
      <c r="BQ107" s="994"/>
      <c r="BR107" s="994"/>
      <c r="BS107" s="994"/>
    </row>
    <row r="108" spans="1:71" x14ac:dyDescent="0.2">
      <c r="A108" s="994"/>
      <c r="B108" s="994"/>
      <c r="C108" s="994"/>
      <c r="D108" s="994"/>
      <c r="E108" s="994"/>
      <c r="F108" s="994"/>
      <c r="G108" s="994"/>
      <c r="H108" s="994"/>
      <c r="I108" s="994"/>
      <c r="J108" s="994"/>
      <c r="K108" s="994"/>
      <c r="L108" s="994"/>
      <c r="M108" s="994"/>
      <c r="N108" s="994"/>
      <c r="O108" s="994"/>
      <c r="P108" s="994"/>
      <c r="Q108" s="994"/>
      <c r="R108" s="994"/>
      <c r="S108" s="994"/>
      <c r="T108" s="994"/>
      <c r="U108" s="994"/>
      <c r="V108" s="994"/>
      <c r="W108" s="994"/>
      <c r="X108" s="994"/>
      <c r="Y108" s="994"/>
      <c r="Z108" s="994"/>
      <c r="AA108" s="994"/>
      <c r="AB108" s="994"/>
      <c r="AC108" s="994"/>
      <c r="AD108" s="994"/>
      <c r="AE108" s="994"/>
      <c r="AF108" s="994"/>
      <c r="AG108" s="994"/>
      <c r="AH108" s="994"/>
      <c r="AI108" s="994"/>
      <c r="AJ108" s="994"/>
      <c r="AK108" s="994"/>
      <c r="AL108" s="994"/>
      <c r="AM108" s="994"/>
      <c r="AN108" s="994"/>
      <c r="AO108" s="994"/>
      <c r="AP108" s="994"/>
      <c r="AQ108" s="994"/>
      <c r="AR108" s="994"/>
      <c r="AS108" s="994"/>
      <c r="AT108" s="994"/>
      <c r="AU108" s="994"/>
      <c r="AV108" s="994"/>
      <c r="AW108" s="994"/>
      <c r="AX108" s="994"/>
      <c r="AY108" s="994"/>
      <c r="AZ108" s="994"/>
      <c r="BA108" s="994"/>
      <c r="BB108" s="994"/>
      <c r="BC108" s="994"/>
      <c r="BD108" s="994"/>
      <c r="BE108" s="994"/>
      <c r="BF108" s="994"/>
      <c r="BG108" s="994"/>
      <c r="BH108" s="994"/>
      <c r="BI108" s="994"/>
      <c r="BJ108" s="994"/>
      <c r="BK108" s="994"/>
      <c r="BL108" s="994"/>
      <c r="BM108" s="994"/>
      <c r="BN108" s="994"/>
      <c r="BO108" s="994"/>
      <c r="BP108" s="994"/>
      <c r="BQ108" s="994"/>
      <c r="BR108" s="994"/>
      <c r="BS108" s="994"/>
    </row>
    <row r="109" spans="1:71" x14ac:dyDescent="0.2">
      <c r="A109" s="994"/>
      <c r="B109" s="994"/>
      <c r="C109" s="994"/>
      <c r="D109" s="994"/>
      <c r="E109" s="994"/>
      <c r="F109" s="994"/>
      <c r="G109" s="994"/>
      <c r="H109" s="994"/>
      <c r="I109" s="994"/>
      <c r="J109" s="994"/>
      <c r="K109" s="994"/>
      <c r="L109" s="994"/>
      <c r="M109" s="994"/>
      <c r="N109" s="994"/>
      <c r="O109" s="994"/>
      <c r="P109" s="994"/>
      <c r="Q109" s="994"/>
      <c r="R109" s="994"/>
      <c r="S109" s="994"/>
      <c r="T109" s="994"/>
      <c r="U109" s="994"/>
      <c r="V109" s="994"/>
      <c r="W109" s="994"/>
      <c r="X109" s="994"/>
      <c r="Y109" s="994"/>
      <c r="Z109" s="994"/>
      <c r="AA109" s="994"/>
      <c r="AB109" s="994"/>
      <c r="AC109" s="994"/>
      <c r="AD109" s="994"/>
      <c r="AE109" s="994"/>
      <c r="AF109" s="994"/>
      <c r="AG109" s="994"/>
      <c r="AH109" s="994"/>
      <c r="AI109" s="994"/>
      <c r="AJ109" s="994"/>
      <c r="AK109" s="994"/>
      <c r="AL109" s="994"/>
      <c r="AM109" s="994"/>
      <c r="AN109" s="994"/>
      <c r="AO109" s="994"/>
      <c r="AP109" s="994"/>
      <c r="AQ109" s="994"/>
      <c r="AR109" s="994"/>
      <c r="AS109" s="994"/>
      <c r="AT109" s="994"/>
      <c r="AU109" s="994"/>
      <c r="AV109" s="994"/>
      <c r="AW109" s="994"/>
      <c r="AX109" s="994"/>
      <c r="AY109" s="994"/>
      <c r="AZ109" s="994"/>
      <c r="BA109" s="994"/>
      <c r="BB109" s="994"/>
      <c r="BC109" s="994"/>
      <c r="BD109" s="994"/>
      <c r="BE109" s="994"/>
      <c r="BF109" s="994"/>
      <c r="BG109" s="994"/>
      <c r="BH109" s="994"/>
      <c r="BI109" s="994"/>
      <c r="BJ109" s="994"/>
      <c r="BK109" s="994"/>
      <c r="BL109" s="994"/>
      <c r="BM109" s="994"/>
      <c r="BN109" s="994"/>
      <c r="BO109" s="994"/>
      <c r="BP109" s="994"/>
      <c r="BQ109" s="994"/>
      <c r="BR109" s="994"/>
      <c r="BS109" s="994"/>
    </row>
    <row r="110" spans="1:71" x14ac:dyDescent="0.2">
      <c r="A110" s="994"/>
      <c r="B110" s="994"/>
      <c r="C110" s="994"/>
      <c r="D110" s="994"/>
      <c r="E110" s="994"/>
      <c r="F110" s="994"/>
      <c r="G110" s="994"/>
      <c r="H110" s="994"/>
      <c r="I110" s="994"/>
      <c r="J110" s="994"/>
      <c r="K110" s="994"/>
      <c r="L110" s="994"/>
      <c r="M110" s="994"/>
      <c r="N110" s="994"/>
      <c r="O110" s="994"/>
      <c r="P110" s="994"/>
      <c r="Q110" s="994"/>
      <c r="R110" s="994"/>
      <c r="S110" s="994"/>
      <c r="T110" s="994"/>
      <c r="U110" s="994"/>
      <c r="V110" s="994"/>
      <c r="W110" s="994"/>
      <c r="X110" s="994"/>
      <c r="Y110" s="994"/>
      <c r="Z110" s="994"/>
      <c r="AA110" s="994"/>
      <c r="AB110" s="994"/>
      <c r="AC110" s="994"/>
      <c r="AD110" s="994"/>
      <c r="AE110" s="994"/>
      <c r="AF110" s="994"/>
      <c r="AG110" s="994"/>
      <c r="AH110" s="994"/>
      <c r="AI110" s="994"/>
      <c r="AJ110" s="994"/>
      <c r="AK110" s="994"/>
      <c r="AL110" s="994"/>
      <c r="AM110" s="994"/>
      <c r="AN110" s="994"/>
      <c r="AO110" s="994"/>
      <c r="AP110" s="994"/>
      <c r="AQ110" s="994"/>
      <c r="AR110" s="994"/>
      <c r="AS110" s="994"/>
      <c r="AT110" s="994"/>
      <c r="AU110" s="994"/>
      <c r="AV110" s="994"/>
      <c r="AW110" s="994"/>
      <c r="AX110" s="994"/>
      <c r="AY110" s="994"/>
      <c r="AZ110" s="994"/>
      <c r="BA110" s="994"/>
      <c r="BB110" s="994"/>
      <c r="BC110" s="994"/>
      <c r="BD110" s="994"/>
      <c r="BE110" s="994"/>
      <c r="BF110" s="994"/>
      <c r="BG110" s="994"/>
      <c r="BH110" s="994"/>
      <c r="BI110" s="994"/>
      <c r="BJ110" s="994"/>
      <c r="BK110" s="994"/>
      <c r="BL110" s="994"/>
      <c r="BM110" s="994"/>
      <c r="BN110" s="994"/>
      <c r="BO110" s="994"/>
      <c r="BP110" s="994"/>
      <c r="BQ110" s="994"/>
      <c r="BR110" s="994"/>
      <c r="BS110" s="994"/>
    </row>
    <row r="111" spans="1:71" x14ac:dyDescent="0.2">
      <c r="A111" s="994"/>
      <c r="B111" s="994"/>
      <c r="C111" s="994"/>
      <c r="D111" s="994"/>
      <c r="E111" s="994"/>
      <c r="F111" s="994"/>
      <c r="G111" s="994"/>
      <c r="H111" s="994"/>
      <c r="I111" s="994"/>
      <c r="J111" s="994"/>
      <c r="K111" s="994"/>
      <c r="L111" s="994"/>
      <c r="M111" s="994"/>
      <c r="N111" s="994"/>
      <c r="O111" s="994"/>
      <c r="P111" s="994"/>
      <c r="Q111" s="994"/>
      <c r="R111" s="994"/>
      <c r="S111" s="994"/>
      <c r="T111" s="994"/>
      <c r="U111" s="994"/>
      <c r="V111" s="994"/>
      <c r="W111" s="994"/>
      <c r="X111" s="994"/>
      <c r="Y111" s="994"/>
      <c r="Z111" s="994"/>
      <c r="AA111" s="994"/>
      <c r="AB111" s="994"/>
      <c r="AC111" s="994"/>
      <c r="AD111" s="994"/>
      <c r="AE111" s="994"/>
      <c r="AF111" s="994"/>
      <c r="AG111" s="994"/>
      <c r="AH111" s="994"/>
      <c r="AI111" s="994"/>
      <c r="AJ111" s="994"/>
      <c r="AK111" s="994"/>
      <c r="AL111" s="994"/>
      <c r="AM111" s="994"/>
      <c r="AN111" s="994"/>
      <c r="AO111" s="994"/>
      <c r="AP111" s="994"/>
      <c r="AQ111" s="994"/>
      <c r="AR111" s="994"/>
      <c r="AS111" s="994"/>
      <c r="AT111" s="994"/>
      <c r="AU111" s="994"/>
      <c r="AV111" s="994"/>
      <c r="AW111" s="994"/>
      <c r="AX111" s="994"/>
      <c r="AY111" s="994"/>
      <c r="AZ111" s="994"/>
      <c r="BA111" s="994"/>
      <c r="BB111" s="994"/>
      <c r="BC111" s="994"/>
      <c r="BD111" s="994"/>
      <c r="BE111" s="994"/>
      <c r="BF111" s="994"/>
      <c r="BG111" s="994"/>
      <c r="BH111" s="994"/>
      <c r="BI111" s="994"/>
      <c r="BJ111" s="994"/>
      <c r="BK111" s="994"/>
      <c r="BL111" s="994"/>
      <c r="BM111" s="994"/>
      <c r="BN111" s="994"/>
      <c r="BO111" s="994"/>
      <c r="BP111" s="994"/>
      <c r="BQ111" s="994"/>
      <c r="BR111" s="994"/>
      <c r="BS111" s="994"/>
    </row>
    <row r="112" spans="1:71" x14ac:dyDescent="0.2">
      <c r="A112" s="994"/>
      <c r="B112" s="994"/>
      <c r="C112" s="994"/>
      <c r="D112" s="994"/>
      <c r="E112" s="994"/>
      <c r="F112" s="994"/>
      <c r="G112" s="994"/>
      <c r="H112" s="994"/>
      <c r="I112" s="994"/>
      <c r="J112" s="994"/>
      <c r="K112" s="994"/>
      <c r="L112" s="994"/>
      <c r="M112" s="994"/>
      <c r="N112" s="994"/>
      <c r="O112" s="994"/>
      <c r="P112" s="994"/>
      <c r="Q112" s="994"/>
      <c r="R112" s="994"/>
      <c r="S112" s="994"/>
      <c r="T112" s="994"/>
      <c r="U112" s="994"/>
      <c r="V112" s="994"/>
      <c r="W112" s="994"/>
      <c r="X112" s="994"/>
      <c r="Y112" s="994"/>
      <c r="Z112" s="994"/>
      <c r="AA112" s="994"/>
      <c r="AB112" s="994"/>
      <c r="AC112" s="994"/>
      <c r="AD112" s="994"/>
      <c r="AE112" s="994"/>
      <c r="AF112" s="994"/>
      <c r="AG112" s="994"/>
      <c r="AH112" s="994"/>
      <c r="AI112" s="994"/>
      <c r="AJ112" s="994"/>
      <c r="AK112" s="994"/>
      <c r="AL112" s="994"/>
      <c r="AM112" s="994"/>
      <c r="AN112" s="994"/>
      <c r="AO112" s="994"/>
      <c r="AP112" s="994"/>
      <c r="AQ112" s="994"/>
      <c r="AR112" s="994"/>
      <c r="AS112" s="994"/>
      <c r="AT112" s="994"/>
      <c r="AU112" s="994"/>
      <c r="AV112" s="994"/>
      <c r="AW112" s="994"/>
      <c r="AX112" s="994"/>
      <c r="AY112" s="994"/>
      <c r="AZ112" s="994"/>
      <c r="BA112" s="994"/>
      <c r="BB112" s="994"/>
      <c r="BC112" s="994"/>
      <c r="BD112" s="994"/>
      <c r="BE112" s="994"/>
      <c r="BF112" s="994"/>
      <c r="BG112" s="994"/>
      <c r="BH112" s="994"/>
      <c r="BI112" s="994"/>
      <c r="BJ112" s="994"/>
      <c r="BK112" s="994"/>
      <c r="BL112" s="994"/>
      <c r="BM112" s="994"/>
      <c r="BN112" s="994"/>
      <c r="BO112" s="994"/>
      <c r="BP112" s="994"/>
      <c r="BQ112" s="994"/>
      <c r="BR112" s="994"/>
      <c r="BS112" s="994"/>
    </row>
    <row r="113" spans="1:71" x14ac:dyDescent="0.2">
      <c r="A113" s="994"/>
      <c r="B113" s="994"/>
      <c r="C113" s="994"/>
      <c r="D113" s="994"/>
      <c r="E113" s="994"/>
      <c r="F113" s="994"/>
      <c r="G113" s="994"/>
      <c r="H113" s="994"/>
      <c r="I113" s="994"/>
      <c r="J113" s="994"/>
      <c r="K113" s="994"/>
      <c r="L113" s="994"/>
      <c r="M113" s="994"/>
      <c r="N113" s="994"/>
      <c r="O113" s="994"/>
      <c r="P113" s="994"/>
      <c r="Q113" s="994"/>
      <c r="R113" s="994"/>
      <c r="S113" s="994"/>
      <c r="T113" s="994"/>
      <c r="U113" s="994"/>
      <c r="V113" s="994"/>
      <c r="W113" s="994"/>
      <c r="X113" s="994"/>
      <c r="Y113" s="994"/>
      <c r="Z113" s="994"/>
      <c r="AA113" s="994"/>
      <c r="AB113" s="994"/>
      <c r="AC113" s="994"/>
      <c r="AD113" s="994"/>
      <c r="AE113" s="994"/>
      <c r="AF113" s="994"/>
      <c r="AG113" s="994"/>
      <c r="AH113" s="994"/>
      <c r="AI113" s="994"/>
      <c r="AJ113" s="994"/>
      <c r="AK113" s="994"/>
      <c r="AL113" s="994"/>
      <c r="AM113" s="994"/>
      <c r="AN113" s="994"/>
      <c r="AO113" s="994"/>
      <c r="AP113" s="994"/>
      <c r="AQ113" s="994"/>
      <c r="AR113" s="994"/>
      <c r="AS113" s="994"/>
      <c r="AT113" s="994"/>
      <c r="AU113" s="994"/>
      <c r="AV113" s="994"/>
      <c r="AW113" s="994"/>
      <c r="AX113" s="994"/>
      <c r="AY113" s="994"/>
      <c r="AZ113" s="994"/>
      <c r="BA113" s="994"/>
      <c r="BB113" s="994"/>
      <c r="BC113" s="994"/>
      <c r="BD113" s="994"/>
      <c r="BE113" s="994"/>
      <c r="BF113" s="994"/>
      <c r="BG113" s="994"/>
      <c r="BH113" s="994"/>
      <c r="BI113" s="994"/>
      <c r="BJ113" s="994"/>
      <c r="BK113" s="994"/>
      <c r="BL113" s="994"/>
      <c r="BM113" s="994"/>
      <c r="BN113" s="994"/>
      <c r="BO113" s="994"/>
      <c r="BP113" s="994"/>
      <c r="BQ113" s="994"/>
      <c r="BR113" s="994"/>
      <c r="BS113" s="994"/>
    </row>
    <row r="114" spans="1:71" x14ac:dyDescent="0.2">
      <c r="A114" s="994"/>
      <c r="B114" s="994"/>
      <c r="C114" s="994"/>
      <c r="D114" s="994"/>
      <c r="E114" s="994"/>
      <c r="F114" s="994"/>
      <c r="G114" s="994"/>
      <c r="H114" s="994"/>
      <c r="I114" s="994"/>
      <c r="J114" s="994"/>
      <c r="K114" s="994"/>
      <c r="L114" s="994"/>
      <c r="M114" s="994"/>
      <c r="N114" s="994"/>
      <c r="O114" s="994"/>
      <c r="P114" s="994"/>
      <c r="Q114" s="994"/>
      <c r="R114" s="994"/>
      <c r="S114" s="994"/>
      <c r="T114" s="994"/>
      <c r="U114" s="994"/>
      <c r="V114" s="994"/>
      <c r="W114" s="994"/>
      <c r="X114" s="994"/>
      <c r="Y114" s="994"/>
      <c r="Z114" s="994"/>
      <c r="AA114" s="994"/>
      <c r="AB114" s="994"/>
      <c r="AC114" s="994"/>
      <c r="AD114" s="994"/>
      <c r="AE114" s="994"/>
      <c r="AF114" s="994"/>
      <c r="AG114" s="994"/>
      <c r="AH114" s="994"/>
      <c r="AI114" s="994"/>
      <c r="AJ114" s="994"/>
      <c r="AK114" s="994"/>
      <c r="AL114" s="994"/>
      <c r="AM114" s="994"/>
      <c r="AN114" s="994"/>
      <c r="AO114" s="994"/>
      <c r="AP114" s="994"/>
      <c r="AQ114" s="994"/>
      <c r="AR114" s="994"/>
      <c r="AS114" s="994"/>
      <c r="AT114" s="994"/>
      <c r="AU114" s="994"/>
      <c r="AV114" s="994"/>
      <c r="AW114" s="994"/>
      <c r="AX114" s="994"/>
      <c r="AY114" s="994"/>
      <c r="AZ114" s="994"/>
      <c r="BA114" s="994"/>
      <c r="BB114" s="994"/>
      <c r="BC114" s="994"/>
      <c r="BD114" s="994"/>
      <c r="BE114" s="994"/>
      <c r="BF114" s="994"/>
      <c r="BG114" s="994"/>
      <c r="BH114" s="994"/>
      <c r="BI114" s="994"/>
      <c r="BJ114" s="994"/>
      <c r="BK114" s="994"/>
      <c r="BL114" s="994"/>
      <c r="BM114" s="994"/>
      <c r="BN114" s="994"/>
      <c r="BO114" s="994"/>
      <c r="BP114" s="994"/>
      <c r="BQ114" s="994"/>
      <c r="BR114" s="994"/>
      <c r="BS114" s="994"/>
    </row>
    <row r="115" spans="1:71" x14ac:dyDescent="0.2">
      <c r="A115" s="994"/>
      <c r="B115" s="994"/>
      <c r="C115" s="994"/>
      <c r="D115" s="994"/>
      <c r="E115" s="994"/>
      <c r="F115" s="994"/>
      <c r="G115" s="994"/>
      <c r="H115" s="994"/>
      <c r="I115" s="994"/>
      <c r="J115" s="994"/>
      <c r="K115" s="994"/>
      <c r="L115" s="994"/>
      <c r="M115" s="994"/>
      <c r="N115" s="994"/>
      <c r="O115" s="994"/>
      <c r="P115" s="994"/>
      <c r="Q115" s="994"/>
      <c r="R115" s="994"/>
      <c r="S115" s="994"/>
      <c r="T115" s="994"/>
      <c r="U115" s="994"/>
      <c r="V115" s="994"/>
      <c r="W115" s="994"/>
      <c r="X115" s="994"/>
      <c r="Y115" s="994"/>
      <c r="Z115" s="994"/>
      <c r="AA115" s="994"/>
      <c r="AB115" s="994"/>
      <c r="AC115" s="994"/>
      <c r="AD115" s="994"/>
      <c r="AE115" s="994"/>
      <c r="AF115" s="994"/>
      <c r="AG115" s="994"/>
      <c r="AH115" s="994"/>
      <c r="AI115" s="994"/>
      <c r="AJ115" s="994"/>
      <c r="AK115" s="994"/>
      <c r="AL115" s="994"/>
      <c r="AM115" s="994"/>
      <c r="AN115" s="994"/>
      <c r="AO115" s="994"/>
      <c r="AP115" s="994"/>
      <c r="AQ115" s="994"/>
      <c r="AR115" s="994"/>
      <c r="AS115" s="994"/>
      <c r="AT115" s="994"/>
      <c r="AU115" s="994"/>
      <c r="AV115" s="994"/>
      <c r="AW115" s="994"/>
      <c r="AX115" s="994"/>
      <c r="AY115" s="994"/>
      <c r="AZ115" s="994"/>
      <c r="BA115" s="994"/>
      <c r="BB115" s="994"/>
      <c r="BC115" s="994"/>
      <c r="BD115" s="994"/>
      <c r="BE115" s="994"/>
      <c r="BF115" s="994"/>
      <c r="BG115" s="994"/>
      <c r="BH115" s="994"/>
      <c r="BI115" s="994"/>
      <c r="BJ115" s="994"/>
      <c r="BK115" s="994"/>
      <c r="BL115" s="994"/>
      <c r="BM115" s="994"/>
      <c r="BN115" s="994"/>
      <c r="BO115" s="994"/>
      <c r="BP115" s="994"/>
      <c r="BQ115" s="994"/>
      <c r="BR115" s="994"/>
      <c r="BS115" s="994"/>
    </row>
    <row r="116" spans="1:71" x14ac:dyDescent="0.2">
      <c r="A116" s="994"/>
      <c r="B116" s="994"/>
      <c r="C116" s="994"/>
      <c r="D116" s="994"/>
      <c r="E116" s="994"/>
      <c r="F116" s="994"/>
      <c r="G116" s="994"/>
      <c r="H116" s="994"/>
      <c r="I116" s="994"/>
      <c r="J116" s="994"/>
      <c r="K116" s="994"/>
      <c r="L116" s="994"/>
      <c r="M116" s="994"/>
      <c r="N116" s="994"/>
      <c r="O116" s="994"/>
      <c r="P116" s="994"/>
      <c r="Q116" s="994"/>
      <c r="R116" s="994"/>
      <c r="S116" s="994"/>
      <c r="T116" s="994"/>
      <c r="U116" s="994"/>
      <c r="V116" s="994"/>
      <c r="W116" s="994"/>
      <c r="X116" s="994"/>
      <c r="Y116" s="994"/>
      <c r="Z116" s="994"/>
      <c r="AA116" s="994"/>
      <c r="AB116" s="994"/>
      <c r="AC116" s="994"/>
      <c r="AD116" s="994"/>
      <c r="AE116" s="994"/>
      <c r="AF116" s="994"/>
      <c r="AG116" s="994"/>
      <c r="AH116" s="994"/>
      <c r="AI116" s="994"/>
      <c r="AJ116" s="994"/>
      <c r="AK116" s="994"/>
      <c r="AL116" s="994"/>
      <c r="AM116" s="994"/>
      <c r="AN116" s="994"/>
      <c r="AO116" s="994"/>
      <c r="AP116" s="994"/>
      <c r="AQ116" s="994"/>
      <c r="AR116" s="994"/>
      <c r="AS116" s="994"/>
      <c r="AT116" s="994"/>
      <c r="AU116" s="994"/>
      <c r="AV116" s="994"/>
      <c r="AW116" s="994"/>
      <c r="AX116" s="994"/>
      <c r="AY116" s="994"/>
      <c r="AZ116" s="994"/>
      <c r="BA116" s="994"/>
      <c r="BB116" s="994"/>
      <c r="BC116" s="994"/>
      <c r="BD116" s="994"/>
      <c r="BE116" s="994"/>
      <c r="BF116" s="994"/>
      <c r="BG116" s="994"/>
      <c r="BH116" s="994"/>
      <c r="BI116" s="994"/>
      <c r="BJ116" s="994"/>
      <c r="BK116" s="994"/>
      <c r="BL116" s="994"/>
      <c r="BM116" s="994"/>
      <c r="BN116" s="994"/>
      <c r="BO116" s="994"/>
      <c r="BP116" s="994"/>
      <c r="BQ116" s="994"/>
      <c r="BR116" s="994"/>
      <c r="BS116" s="994"/>
    </row>
    <row r="117" spans="1:71" x14ac:dyDescent="0.2">
      <c r="A117" s="994"/>
      <c r="B117" s="994"/>
      <c r="C117" s="994"/>
      <c r="D117" s="994"/>
      <c r="E117" s="994"/>
      <c r="F117" s="994"/>
      <c r="G117" s="994"/>
      <c r="H117" s="994"/>
      <c r="I117" s="994"/>
      <c r="J117" s="994"/>
      <c r="K117" s="994"/>
      <c r="L117" s="994"/>
      <c r="M117" s="994"/>
      <c r="N117" s="994"/>
      <c r="O117" s="994"/>
      <c r="P117" s="994"/>
      <c r="Q117" s="994"/>
      <c r="R117" s="994"/>
      <c r="S117" s="994"/>
      <c r="T117" s="994"/>
      <c r="U117" s="994"/>
      <c r="V117" s="994"/>
      <c r="W117" s="994"/>
      <c r="X117" s="994"/>
      <c r="Y117" s="994"/>
      <c r="Z117" s="994"/>
      <c r="AA117" s="994"/>
      <c r="AB117" s="994"/>
      <c r="AC117" s="994"/>
      <c r="AD117" s="994"/>
      <c r="AE117" s="994"/>
      <c r="AF117" s="994"/>
      <c r="AG117" s="994"/>
      <c r="AH117" s="994"/>
      <c r="AI117" s="994"/>
      <c r="AJ117" s="994"/>
      <c r="AK117" s="994"/>
      <c r="AL117" s="994"/>
      <c r="AM117" s="994"/>
      <c r="AN117" s="994"/>
      <c r="AO117" s="994"/>
      <c r="AP117" s="994"/>
      <c r="AQ117" s="994"/>
      <c r="AR117" s="994"/>
      <c r="AS117" s="994"/>
      <c r="AT117" s="994"/>
      <c r="AU117" s="994"/>
      <c r="AV117" s="994"/>
      <c r="AW117" s="994"/>
      <c r="AX117" s="994"/>
      <c r="AY117" s="994"/>
      <c r="AZ117" s="994"/>
      <c r="BA117" s="994"/>
      <c r="BB117" s="994"/>
      <c r="BC117" s="994"/>
      <c r="BD117" s="994"/>
      <c r="BE117" s="994"/>
      <c r="BF117" s="994"/>
      <c r="BG117" s="994"/>
      <c r="BH117" s="994"/>
      <c r="BI117" s="994"/>
      <c r="BJ117" s="994"/>
      <c r="BK117" s="994"/>
      <c r="BL117" s="994"/>
      <c r="BM117" s="994"/>
      <c r="BN117" s="994"/>
      <c r="BO117" s="994"/>
      <c r="BP117" s="994"/>
      <c r="BQ117" s="994"/>
      <c r="BR117" s="994"/>
      <c r="BS117" s="994"/>
    </row>
    <row r="118" spans="1:71" x14ac:dyDescent="0.2">
      <c r="A118" s="994"/>
      <c r="B118" s="994"/>
      <c r="C118" s="994"/>
      <c r="D118" s="994"/>
      <c r="E118" s="994"/>
      <c r="F118" s="994"/>
      <c r="G118" s="994"/>
      <c r="H118" s="994"/>
      <c r="I118" s="994"/>
      <c r="J118" s="994"/>
      <c r="K118" s="994"/>
      <c r="L118" s="994"/>
      <c r="M118" s="994"/>
      <c r="N118" s="994"/>
      <c r="O118" s="994"/>
      <c r="P118" s="994"/>
      <c r="Q118" s="994"/>
      <c r="R118" s="994"/>
      <c r="S118" s="994"/>
      <c r="T118" s="994"/>
      <c r="U118" s="994"/>
      <c r="V118" s="994"/>
      <c r="W118" s="994"/>
      <c r="X118" s="994"/>
      <c r="Y118" s="994"/>
      <c r="Z118" s="994"/>
      <c r="AA118" s="994"/>
      <c r="AB118" s="994"/>
      <c r="AC118" s="994"/>
      <c r="AD118" s="994"/>
      <c r="AE118" s="994"/>
      <c r="AF118" s="994"/>
      <c r="AG118" s="994"/>
      <c r="AH118" s="994"/>
      <c r="AI118" s="994"/>
      <c r="AJ118" s="994"/>
      <c r="AK118" s="994"/>
      <c r="AL118" s="994"/>
      <c r="AM118" s="994"/>
      <c r="AN118" s="994"/>
      <c r="AO118" s="994"/>
      <c r="AP118" s="994"/>
      <c r="AQ118" s="994"/>
      <c r="AR118" s="994"/>
      <c r="AS118" s="994"/>
      <c r="AT118" s="994"/>
      <c r="AU118" s="994"/>
      <c r="AV118" s="994"/>
      <c r="AW118" s="994"/>
      <c r="AX118" s="994"/>
      <c r="AY118" s="994"/>
      <c r="AZ118" s="994"/>
      <c r="BA118" s="994"/>
      <c r="BB118" s="994"/>
      <c r="BC118" s="994"/>
      <c r="BD118" s="994"/>
      <c r="BE118" s="994"/>
      <c r="BF118" s="994"/>
      <c r="BG118" s="994"/>
      <c r="BH118" s="994"/>
      <c r="BI118" s="994"/>
      <c r="BJ118" s="994"/>
      <c r="BK118" s="994"/>
      <c r="BL118" s="994"/>
      <c r="BM118" s="994"/>
      <c r="BN118" s="994"/>
      <c r="BO118" s="994"/>
      <c r="BP118" s="994"/>
      <c r="BQ118" s="994"/>
      <c r="BR118" s="994"/>
      <c r="BS118" s="994"/>
    </row>
    <row r="119" spans="1:71" x14ac:dyDescent="0.2">
      <c r="A119" s="994"/>
      <c r="B119" s="994"/>
      <c r="C119" s="994"/>
      <c r="D119" s="994"/>
      <c r="E119" s="994"/>
      <c r="F119" s="994"/>
      <c r="G119" s="994"/>
      <c r="H119" s="994"/>
      <c r="I119" s="994"/>
      <c r="J119" s="994"/>
      <c r="K119" s="994"/>
      <c r="L119" s="994"/>
      <c r="M119" s="994"/>
      <c r="N119" s="994"/>
      <c r="O119" s="994"/>
      <c r="P119" s="994"/>
      <c r="Q119" s="994"/>
      <c r="R119" s="994"/>
      <c r="S119" s="994"/>
      <c r="T119" s="994"/>
      <c r="U119" s="994"/>
      <c r="V119" s="994"/>
      <c r="W119" s="994"/>
      <c r="X119" s="994"/>
      <c r="Y119" s="994"/>
      <c r="Z119" s="994"/>
      <c r="AA119" s="994"/>
      <c r="AB119" s="994"/>
      <c r="AC119" s="994"/>
      <c r="AD119" s="994"/>
      <c r="AE119" s="994"/>
      <c r="AF119" s="994"/>
      <c r="AG119" s="994"/>
      <c r="AH119" s="994"/>
      <c r="AI119" s="994"/>
      <c r="AJ119" s="994"/>
      <c r="AK119" s="994"/>
      <c r="AL119" s="994"/>
      <c r="AM119" s="994"/>
      <c r="AN119" s="994"/>
      <c r="AO119" s="994"/>
      <c r="AP119" s="994"/>
      <c r="AQ119" s="994"/>
      <c r="AR119" s="994"/>
      <c r="AS119" s="994"/>
      <c r="AT119" s="994"/>
      <c r="AU119" s="994"/>
      <c r="AV119" s="994"/>
      <c r="AW119" s="994"/>
      <c r="AX119" s="994"/>
      <c r="AY119" s="994"/>
      <c r="AZ119" s="994"/>
      <c r="BA119" s="994"/>
      <c r="BB119" s="994"/>
      <c r="BC119" s="994"/>
      <c r="BD119" s="994"/>
      <c r="BE119" s="994"/>
      <c r="BF119" s="994"/>
      <c r="BG119" s="994"/>
      <c r="BH119" s="994"/>
      <c r="BI119" s="994"/>
      <c r="BJ119" s="994"/>
      <c r="BK119" s="994"/>
      <c r="BL119" s="994"/>
      <c r="BM119" s="994"/>
      <c r="BN119" s="994"/>
      <c r="BO119" s="994"/>
      <c r="BP119" s="994"/>
      <c r="BQ119" s="994"/>
      <c r="BR119" s="994"/>
      <c r="BS119" s="994"/>
    </row>
    <row r="120" spans="1:71" x14ac:dyDescent="0.2">
      <c r="A120" s="994"/>
      <c r="B120" s="994"/>
      <c r="C120" s="994"/>
      <c r="D120" s="994"/>
      <c r="E120" s="994"/>
      <c r="F120" s="994"/>
      <c r="G120" s="994"/>
      <c r="H120" s="994"/>
      <c r="I120" s="994"/>
      <c r="J120" s="994"/>
      <c r="K120" s="994"/>
      <c r="L120" s="994"/>
      <c r="M120" s="994"/>
      <c r="N120" s="994"/>
      <c r="O120" s="994"/>
      <c r="P120" s="994"/>
      <c r="Q120" s="994"/>
      <c r="R120" s="994"/>
      <c r="S120" s="994"/>
      <c r="T120" s="994"/>
      <c r="U120" s="994"/>
      <c r="V120" s="994"/>
      <c r="W120" s="994"/>
      <c r="X120" s="994"/>
      <c r="Y120" s="994"/>
      <c r="Z120" s="994"/>
      <c r="AA120" s="994"/>
      <c r="AB120" s="994"/>
      <c r="AC120" s="994"/>
      <c r="AD120" s="994"/>
      <c r="AE120" s="994"/>
      <c r="AF120" s="994"/>
      <c r="AG120" s="994"/>
      <c r="AH120" s="994"/>
      <c r="AI120" s="994"/>
      <c r="AJ120" s="994"/>
      <c r="AK120" s="994"/>
      <c r="AL120" s="994"/>
      <c r="AM120" s="994"/>
      <c r="AN120" s="994"/>
      <c r="AO120" s="994"/>
      <c r="AP120" s="994"/>
      <c r="AQ120" s="994"/>
      <c r="AR120" s="994"/>
      <c r="AS120" s="994"/>
      <c r="AT120" s="994"/>
      <c r="AU120" s="994"/>
      <c r="AV120" s="994"/>
      <c r="AW120" s="994"/>
      <c r="AX120" s="994"/>
      <c r="AY120" s="994"/>
      <c r="AZ120" s="994"/>
      <c r="BA120" s="994"/>
      <c r="BB120" s="994"/>
      <c r="BC120" s="994"/>
      <c r="BD120" s="994"/>
      <c r="BE120" s="994"/>
      <c r="BF120" s="994"/>
      <c r="BG120" s="994"/>
      <c r="BH120" s="994"/>
      <c r="BI120" s="994"/>
      <c r="BJ120" s="994"/>
      <c r="BK120" s="994"/>
      <c r="BL120" s="994"/>
      <c r="BM120" s="994"/>
      <c r="BN120" s="994"/>
      <c r="BO120" s="994"/>
      <c r="BP120" s="994"/>
      <c r="BQ120" s="994"/>
      <c r="BR120" s="994"/>
      <c r="BS120" s="994"/>
    </row>
    <row r="121" spans="1:71" x14ac:dyDescent="0.2">
      <c r="A121" s="994"/>
      <c r="B121" s="994"/>
      <c r="C121" s="994"/>
      <c r="D121" s="994"/>
      <c r="E121" s="994"/>
      <c r="F121" s="994"/>
      <c r="G121" s="994"/>
      <c r="H121" s="994"/>
      <c r="I121" s="994"/>
      <c r="J121" s="994"/>
      <c r="K121" s="994"/>
      <c r="L121" s="994"/>
      <c r="M121" s="994"/>
      <c r="N121" s="994"/>
      <c r="O121" s="994"/>
      <c r="P121" s="994"/>
      <c r="Q121" s="994"/>
      <c r="R121" s="994"/>
      <c r="S121" s="994"/>
      <c r="T121" s="994"/>
      <c r="U121" s="994"/>
      <c r="V121" s="994"/>
      <c r="W121" s="994"/>
      <c r="X121" s="994"/>
      <c r="Y121" s="994"/>
      <c r="Z121" s="994"/>
      <c r="AA121" s="994"/>
      <c r="AB121" s="994"/>
      <c r="AC121" s="994"/>
      <c r="AD121" s="994"/>
      <c r="AE121" s="994"/>
      <c r="AF121" s="994"/>
      <c r="AG121" s="994"/>
      <c r="AH121" s="994"/>
      <c r="AI121" s="994"/>
      <c r="AJ121" s="994"/>
      <c r="AK121" s="994"/>
      <c r="AL121" s="994"/>
      <c r="AM121" s="994"/>
      <c r="AN121" s="994"/>
      <c r="AO121" s="994"/>
      <c r="AP121" s="994"/>
      <c r="AQ121" s="994"/>
      <c r="AR121" s="994"/>
      <c r="AS121" s="994"/>
      <c r="AT121" s="994"/>
      <c r="AU121" s="994"/>
      <c r="AV121" s="994"/>
      <c r="AW121" s="994"/>
      <c r="AX121" s="994"/>
      <c r="AY121" s="994"/>
      <c r="AZ121" s="994"/>
      <c r="BA121" s="994"/>
      <c r="BB121" s="994"/>
      <c r="BC121" s="994"/>
      <c r="BD121" s="994"/>
      <c r="BE121" s="994"/>
      <c r="BF121" s="994"/>
      <c r="BG121" s="994"/>
      <c r="BH121" s="994"/>
      <c r="BI121" s="994"/>
      <c r="BJ121" s="994"/>
      <c r="BK121" s="994"/>
      <c r="BL121" s="994"/>
      <c r="BM121" s="994"/>
      <c r="BN121" s="994"/>
      <c r="BO121" s="994"/>
      <c r="BP121" s="994"/>
      <c r="BQ121" s="994"/>
      <c r="BR121" s="994"/>
      <c r="BS121" s="994"/>
    </row>
    <row r="122" spans="1:71" x14ac:dyDescent="0.2">
      <c r="A122" s="994"/>
      <c r="B122" s="994"/>
      <c r="C122" s="994"/>
      <c r="D122" s="994"/>
      <c r="E122" s="994"/>
      <c r="F122" s="994"/>
      <c r="G122" s="994"/>
      <c r="H122" s="994"/>
      <c r="I122" s="994"/>
      <c r="J122" s="994"/>
      <c r="K122" s="994"/>
      <c r="L122" s="994"/>
      <c r="M122" s="994"/>
      <c r="N122" s="994"/>
      <c r="O122" s="994"/>
      <c r="P122" s="994"/>
      <c r="Q122" s="994"/>
      <c r="R122" s="994"/>
      <c r="S122" s="994"/>
      <c r="T122" s="994"/>
      <c r="U122" s="994"/>
      <c r="V122" s="994"/>
      <c r="W122" s="994"/>
      <c r="X122" s="994"/>
      <c r="Y122" s="994"/>
      <c r="Z122" s="994"/>
      <c r="AA122" s="994"/>
      <c r="AB122" s="994"/>
      <c r="AC122" s="994"/>
      <c r="AD122" s="994"/>
      <c r="AE122" s="994"/>
      <c r="AF122" s="994"/>
      <c r="AG122" s="994"/>
      <c r="AH122" s="994"/>
      <c r="AI122" s="994"/>
      <c r="AJ122" s="994"/>
      <c r="AK122" s="994"/>
      <c r="AL122" s="994"/>
      <c r="AM122" s="994"/>
      <c r="AN122" s="994"/>
      <c r="AO122" s="994"/>
      <c r="AP122" s="994"/>
      <c r="AQ122" s="994"/>
      <c r="AR122" s="994"/>
      <c r="AS122" s="994"/>
      <c r="AT122" s="994"/>
      <c r="AU122" s="994"/>
      <c r="AV122" s="994"/>
      <c r="AW122" s="994"/>
      <c r="AX122" s="994"/>
      <c r="AY122" s="994"/>
      <c r="AZ122" s="994"/>
      <c r="BA122" s="994"/>
      <c r="BB122" s="994"/>
      <c r="BC122" s="994"/>
      <c r="BD122" s="994"/>
      <c r="BE122" s="994"/>
      <c r="BF122" s="994"/>
      <c r="BG122" s="994"/>
      <c r="BH122" s="994"/>
      <c r="BI122" s="994"/>
      <c r="BJ122" s="994"/>
      <c r="BK122" s="994"/>
      <c r="BL122" s="994"/>
      <c r="BM122" s="994"/>
      <c r="BN122" s="994"/>
      <c r="BO122" s="994"/>
      <c r="BP122" s="994"/>
      <c r="BQ122" s="994"/>
      <c r="BR122" s="994"/>
      <c r="BS122" s="994"/>
    </row>
    <row r="123" spans="1:71" x14ac:dyDescent="0.2">
      <c r="A123" s="994"/>
      <c r="B123" s="994"/>
      <c r="C123" s="994"/>
      <c r="D123" s="994"/>
      <c r="E123" s="994"/>
      <c r="F123" s="994"/>
      <c r="G123" s="994"/>
      <c r="H123" s="994"/>
      <c r="I123" s="994"/>
      <c r="J123" s="994"/>
      <c r="K123" s="994"/>
      <c r="L123" s="994"/>
      <c r="M123" s="994"/>
      <c r="N123" s="994"/>
      <c r="O123" s="994"/>
      <c r="P123" s="994"/>
      <c r="Q123" s="994"/>
      <c r="R123" s="994"/>
      <c r="S123" s="994"/>
      <c r="T123" s="994"/>
      <c r="U123" s="994"/>
      <c r="V123" s="994"/>
      <c r="W123" s="994"/>
      <c r="X123" s="994"/>
      <c r="Y123" s="994"/>
      <c r="Z123" s="994"/>
      <c r="AA123" s="994"/>
      <c r="AB123" s="994"/>
      <c r="AC123" s="994"/>
      <c r="AD123" s="994"/>
      <c r="AE123" s="994"/>
      <c r="AF123" s="994"/>
      <c r="AG123" s="994"/>
      <c r="AH123" s="994"/>
      <c r="AI123" s="994"/>
      <c r="AJ123" s="994"/>
      <c r="AK123" s="994"/>
      <c r="AL123" s="994"/>
      <c r="AM123" s="994"/>
      <c r="AN123" s="994"/>
      <c r="AO123" s="994"/>
      <c r="AP123" s="994"/>
      <c r="AQ123" s="994"/>
      <c r="AR123" s="994"/>
      <c r="AS123" s="994"/>
      <c r="AT123" s="994"/>
      <c r="AU123" s="994"/>
      <c r="AV123" s="994"/>
      <c r="AW123" s="994"/>
      <c r="AX123" s="994"/>
      <c r="AY123" s="994"/>
      <c r="AZ123" s="994"/>
      <c r="BA123" s="994"/>
      <c r="BB123" s="994"/>
      <c r="BC123" s="994"/>
      <c r="BD123" s="994"/>
      <c r="BE123" s="994"/>
      <c r="BF123" s="994"/>
      <c r="BG123" s="994"/>
      <c r="BH123" s="994"/>
      <c r="BI123" s="994"/>
      <c r="BJ123" s="994"/>
      <c r="BK123" s="994"/>
      <c r="BL123" s="994"/>
      <c r="BM123" s="994"/>
      <c r="BN123" s="994"/>
      <c r="BO123" s="994"/>
      <c r="BP123" s="994"/>
      <c r="BQ123" s="994"/>
      <c r="BR123" s="994"/>
      <c r="BS123" s="994"/>
    </row>
    <row r="124" spans="1:71" x14ac:dyDescent="0.2">
      <c r="A124" s="994"/>
      <c r="B124" s="994"/>
      <c r="C124" s="994"/>
      <c r="D124" s="994"/>
      <c r="E124" s="994"/>
      <c r="F124" s="994"/>
      <c r="G124" s="994"/>
      <c r="H124" s="994"/>
      <c r="I124" s="994"/>
      <c r="J124" s="994"/>
      <c r="K124" s="994"/>
      <c r="L124" s="994"/>
      <c r="M124" s="994"/>
      <c r="N124" s="994"/>
      <c r="O124" s="994"/>
      <c r="P124" s="994"/>
      <c r="Q124" s="994"/>
      <c r="R124" s="994"/>
      <c r="S124" s="994"/>
      <c r="T124" s="994"/>
      <c r="U124" s="994"/>
      <c r="V124" s="994"/>
      <c r="W124" s="994"/>
      <c r="X124" s="994"/>
      <c r="Y124" s="994"/>
      <c r="Z124" s="994"/>
      <c r="AA124" s="994"/>
      <c r="AB124" s="994"/>
      <c r="AC124" s="994"/>
      <c r="AD124" s="994"/>
      <c r="AE124" s="994"/>
      <c r="AF124" s="994"/>
      <c r="AG124" s="994"/>
      <c r="AH124" s="994"/>
      <c r="AI124" s="994"/>
      <c r="AJ124" s="994"/>
      <c r="AK124" s="994"/>
      <c r="AL124" s="994"/>
      <c r="AM124" s="994"/>
      <c r="AN124" s="994"/>
      <c r="AO124" s="994"/>
      <c r="AP124" s="994"/>
      <c r="AQ124" s="994"/>
      <c r="AR124" s="994"/>
      <c r="AS124" s="994"/>
      <c r="AT124" s="994"/>
      <c r="AU124" s="994"/>
      <c r="AV124" s="994"/>
      <c r="AW124" s="994"/>
      <c r="AX124" s="994"/>
      <c r="AY124" s="994"/>
      <c r="AZ124" s="994"/>
      <c r="BA124" s="994"/>
      <c r="BB124" s="994"/>
      <c r="BC124" s="994"/>
      <c r="BD124" s="994"/>
      <c r="BE124" s="994"/>
      <c r="BF124" s="994"/>
      <c r="BG124" s="994"/>
      <c r="BH124" s="994"/>
      <c r="BI124" s="994"/>
      <c r="BJ124" s="994"/>
      <c r="BK124" s="994"/>
      <c r="BL124" s="994"/>
      <c r="BM124" s="994"/>
      <c r="BN124" s="994"/>
      <c r="BO124" s="994"/>
      <c r="BP124" s="994"/>
      <c r="BQ124" s="994"/>
      <c r="BR124" s="994"/>
      <c r="BS124" s="994"/>
    </row>
    <row r="125" spans="1:71" x14ac:dyDescent="0.2">
      <c r="A125" s="994"/>
      <c r="B125" s="994"/>
      <c r="C125" s="994"/>
      <c r="D125" s="994"/>
      <c r="E125" s="994"/>
      <c r="F125" s="994"/>
      <c r="G125" s="994"/>
      <c r="H125" s="994"/>
      <c r="I125" s="994"/>
      <c r="J125" s="994"/>
      <c r="K125" s="994"/>
      <c r="L125" s="994"/>
      <c r="M125" s="994"/>
      <c r="N125" s="994"/>
      <c r="O125" s="994"/>
      <c r="P125" s="994"/>
      <c r="Q125" s="994"/>
      <c r="R125" s="994"/>
      <c r="S125" s="994"/>
      <c r="T125" s="994"/>
      <c r="U125" s="994"/>
      <c r="V125" s="994"/>
      <c r="W125" s="994"/>
      <c r="X125" s="994"/>
      <c r="Y125" s="994"/>
      <c r="Z125" s="994"/>
      <c r="AA125" s="994"/>
      <c r="AB125" s="994"/>
      <c r="AC125" s="994"/>
      <c r="AD125" s="994"/>
      <c r="AE125" s="994"/>
      <c r="AF125" s="994"/>
      <c r="AG125" s="994"/>
      <c r="AH125" s="994"/>
      <c r="AI125" s="994"/>
      <c r="AJ125" s="994"/>
      <c r="AK125" s="994"/>
      <c r="AL125" s="994"/>
      <c r="AM125" s="994"/>
      <c r="AN125" s="994"/>
      <c r="AO125" s="994"/>
      <c r="AP125" s="994"/>
      <c r="AQ125" s="994"/>
      <c r="AR125" s="994"/>
      <c r="AS125" s="994"/>
      <c r="AT125" s="994"/>
      <c r="AU125" s="994"/>
      <c r="AV125" s="994"/>
      <c r="AW125" s="994"/>
      <c r="AX125" s="994"/>
      <c r="AY125" s="994"/>
      <c r="AZ125" s="994"/>
      <c r="BA125" s="994"/>
      <c r="BB125" s="994"/>
      <c r="BC125" s="994"/>
      <c r="BD125" s="994"/>
      <c r="BE125" s="994"/>
      <c r="BF125" s="994"/>
      <c r="BG125" s="994"/>
      <c r="BH125" s="994"/>
      <c r="BI125" s="994"/>
      <c r="BJ125" s="994"/>
      <c r="BK125" s="994"/>
      <c r="BL125" s="994"/>
      <c r="BM125" s="994"/>
      <c r="BN125" s="994"/>
      <c r="BO125" s="994"/>
      <c r="BP125" s="994"/>
      <c r="BQ125" s="994"/>
      <c r="BR125" s="994"/>
      <c r="BS125" s="994"/>
    </row>
    <row r="126" spans="1:71" x14ac:dyDescent="0.2">
      <c r="A126" s="994"/>
      <c r="B126" s="994"/>
      <c r="C126" s="994"/>
      <c r="D126" s="994"/>
      <c r="E126" s="994"/>
      <c r="F126" s="994"/>
      <c r="G126" s="994"/>
      <c r="H126" s="994"/>
      <c r="I126" s="994"/>
      <c r="J126" s="994"/>
      <c r="K126" s="994"/>
      <c r="L126" s="994"/>
      <c r="M126" s="994"/>
      <c r="N126" s="994"/>
      <c r="O126" s="994"/>
      <c r="P126" s="994"/>
      <c r="Q126" s="994"/>
      <c r="R126" s="994"/>
      <c r="S126" s="994"/>
      <c r="T126" s="994"/>
      <c r="U126" s="994"/>
      <c r="V126" s="994"/>
      <c r="W126" s="994"/>
      <c r="X126" s="994"/>
      <c r="Y126" s="994"/>
      <c r="Z126" s="994"/>
      <c r="AA126" s="994"/>
      <c r="AB126" s="994"/>
      <c r="AC126" s="994"/>
      <c r="AD126" s="994"/>
      <c r="AE126" s="994"/>
      <c r="AF126" s="994"/>
      <c r="AG126" s="994"/>
      <c r="AH126" s="994"/>
      <c r="AI126" s="994"/>
      <c r="AJ126" s="994"/>
      <c r="AK126" s="994"/>
      <c r="AL126" s="994"/>
      <c r="AM126" s="994"/>
      <c r="AN126" s="994"/>
      <c r="AO126" s="994"/>
      <c r="AP126" s="994"/>
      <c r="AQ126" s="994"/>
      <c r="AR126" s="994"/>
      <c r="AS126" s="994"/>
      <c r="AT126" s="994"/>
      <c r="AU126" s="994"/>
      <c r="AV126" s="994"/>
      <c r="AW126" s="994"/>
      <c r="AX126" s="994"/>
      <c r="AY126" s="994"/>
      <c r="AZ126" s="994"/>
      <c r="BA126" s="994"/>
      <c r="BB126" s="994"/>
      <c r="BC126" s="994"/>
      <c r="BD126" s="994"/>
      <c r="BE126" s="994"/>
      <c r="BF126" s="994"/>
      <c r="BG126" s="994"/>
      <c r="BH126" s="994"/>
      <c r="BI126" s="994"/>
      <c r="BJ126" s="994"/>
      <c r="BK126" s="994"/>
      <c r="BL126" s="994"/>
      <c r="BM126" s="994"/>
      <c r="BN126" s="994"/>
      <c r="BO126" s="994"/>
      <c r="BP126" s="994"/>
      <c r="BQ126" s="994"/>
      <c r="BR126" s="994"/>
      <c r="BS126" s="994"/>
    </row>
    <row r="127" spans="1:71" x14ac:dyDescent="0.2">
      <c r="A127" s="994"/>
      <c r="B127" s="994"/>
      <c r="C127" s="994"/>
      <c r="D127" s="994"/>
      <c r="E127" s="994"/>
      <c r="F127" s="994"/>
      <c r="G127" s="994"/>
      <c r="H127" s="994"/>
      <c r="I127" s="994"/>
      <c r="J127" s="994"/>
      <c r="K127" s="994"/>
      <c r="L127" s="994"/>
      <c r="M127" s="994"/>
      <c r="N127" s="994"/>
      <c r="O127" s="994"/>
      <c r="P127" s="994"/>
      <c r="Q127" s="994"/>
      <c r="R127" s="994"/>
      <c r="S127" s="994"/>
      <c r="T127" s="994"/>
      <c r="U127" s="994"/>
      <c r="V127" s="994"/>
      <c r="W127" s="994"/>
      <c r="X127" s="994"/>
      <c r="Y127" s="994"/>
      <c r="Z127" s="994"/>
      <c r="AA127" s="994"/>
      <c r="AB127" s="994"/>
      <c r="AC127" s="994"/>
      <c r="AD127" s="994"/>
      <c r="AE127" s="994"/>
      <c r="AF127" s="994"/>
      <c r="AG127" s="994"/>
      <c r="AH127" s="994"/>
      <c r="AI127" s="994"/>
      <c r="AJ127" s="994"/>
      <c r="AK127" s="994"/>
      <c r="AL127" s="994"/>
      <c r="AM127" s="994"/>
      <c r="AN127" s="994"/>
      <c r="AO127" s="994"/>
      <c r="AP127" s="994"/>
      <c r="AQ127" s="994"/>
      <c r="AR127" s="994"/>
      <c r="AS127" s="994"/>
      <c r="AT127" s="994"/>
      <c r="AU127" s="994"/>
      <c r="AV127" s="994"/>
      <c r="AW127" s="994"/>
      <c r="AX127" s="994"/>
      <c r="AY127" s="994"/>
      <c r="AZ127" s="994"/>
      <c r="BA127" s="994"/>
      <c r="BB127" s="994"/>
      <c r="BC127" s="994"/>
      <c r="BD127" s="994"/>
      <c r="BE127" s="994"/>
      <c r="BF127" s="994"/>
      <c r="BG127" s="994"/>
      <c r="BH127" s="994"/>
      <c r="BI127" s="994"/>
      <c r="BJ127" s="994"/>
      <c r="BK127" s="994"/>
      <c r="BL127" s="994"/>
      <c r="BM127" s="994"/>
      <c r="BN127" s="994"/>
      <c r="BO127" s="994"/>
      <c r="BP127" s="994"/>
      <c r="BQ127" s="994"/>
      <c r="BR127" s="994"/>
      <c r="BS127" s="994"/>
    </row>
    <row r="128" spans="1:71" x14ac:dyDescent="0.2">
      <c r="A128" s="994"/>
      <c r="B128" s="994"/>
      <c r="C128" s="994"/>
      <c r="D128" s="994"/>
      <c r="E128" s="994"/>
      <c r="F128" s="994"/>
      <c r="G128" s="994"/>
      <c r="H128" s="994"/>
      <c r="I128" s="994"/>
      <c r="J128" s="994"/>
      <c r="K128" s="994"/>
      <c r="L128" s="994"/>
      <c r="M128" s="994"/>
      <c r="N128" s="994"/>
      <c r="O128" s="994"/>
      <c r="P128" s="994"/>
      <c r="Q128" s="994"/>
      <c r="R128" s="994"/>
      <c r="S128" s="994"/>
      <c r="T128" s="994"/>
      <c r="U128" s="994"/>
      <c r="V128" s="994"/>
      <c r="W128" s="994"/>
      <c r="X128" s="994"/>
      <c r="Y128" s="994"/>
      <c r="Z128" s="994"/>
      <c r="AA128" s="994"/>
      <c r="AB128" s="994"/>
      <c r="AC128" s="994"/>
      <c r="AD128" s="994"/>
      <c r="AE128" s="994"/>
      <c r="AF128" s="994"/>
      <c r="AG128" s="994"/>
      <c r="AH128" s="994"/>
      <c r="AI128" s="994"/>
      <c r="AJ128" s="994"/>
      <c r="AK128" s="994"/>
      <c r="AL128" s="994"/>
      <c r="AM128" s="994"/>
      <c r="AN128" s="994"/>
      <c r="AO128" s="994"/>
      <c r="AP128" s="994"/>
      <c r="AQ128" s="994"/>
      <c r="AR128" s="994"/>
      <c r="AS128" s="994"/>
      <c r="AT128" s="994"/>
      <c r="AU128" s="994"/>
      <c r="AV128" s="994"/>
      <c r="AW128" s="994"/>
      <c r="AX128" s="994"/>
      <c r="AY128" s="994"/>
      <c r="AZ128" s="994"/>
      <c r="BA128" s="994"/>
      <c r="BB128" s="994"/>
      <c r="BC128" s="994"/>
      <c r="BD128" s="994"/>
      <c r="BE128" s="994"/>
      <c r="BF128" s="994"/>
      <c r="BG128" s="994"/>
      <c r="BH128" s="994"/>
      <c r="BI128" s="994"/>
      <c r="BJ128" s="994"/>
      <c r="BK128" s="994"/>
      <c r="BL128" s="994"/>
      <c r="BM128" s="994"/>
      <c r="BN128" s="994"/>
      <c r="BO128" s="994"/>
      <c r="BP128" s="994"/>
      <c r="BQ128" s="994"/>
      <c r="BR128" s="994"/>
      <c r="BS128" s="994"/>
    </row>
    <row r="129" spans="1:71" x14ac:dyDescent="0.2">
      <c r="A129" s="994"/>
      <c r="B129" s="994"/>
      <c r="C129" s="994"/>
      <c r="D129" s="994"/>
      <c r="E129" s="994"/>
      <c r="F129" s="994"/>
      <c r="G129" s="994"/>
      <c r="H129" s="994"/>
      <c r="I129" s="994"/>
      <c r="J129" s="994"/>
      <c r="K129" s="994"/>
      <c r="L129" s="994"/>
      <c r="M129" s="994"/>
      <c r="N129" s="994"/>
      <c r="O129" s="994"/>
      <c r="P129" s="994"/>
      <c r="Q129" s="994"/>
      <c r="R129" s="994"/>
      <c r="S129" s="994"/>
      <c r="T129" s="994"/>
      <c r="U129" s="994"/>
      <c r="V129" s="994"/>
      <c r="W129" s="994"/>
      <c r="X129" s="994"/>
      <c r="Y129" s="994"/>
      <c r="Z129" s="994"/>
      <c r="AA129" s="994"/>
      <c r="AB129" s="994"/>
      <c r="AC129" s="994"/>
      <c r="AD129" s="994"/>
      <c r="AE129" s="994"/>
      <c r="AF129" s="994"/>
      <c r="AG129" s="994"/>
      <c r="AH129" s="994"/>
      <c r="AI129" s="994"/>
      <c r="AJ129" s="994"/>
      <c r="AK129" s="994"/>
      <c r="AL129" s="994"/>
      <c r="AM129" s="994"/>
      <c r="AN129" s="994"/>
      <c r="AO129" s="994"/>
      <c r="AP129" s="994"/>
      <c r="AQ129" s="994"/>
      <c r="AR129" s="994"/>
      <c r="AS129" s="994"/>
      <c r="AT129" s="994"/>
      <c r="AU129" s="994"/>
      <c r="AV129" s="994"/>
      <c r="AW129" s="994"/>
      <c r="AX129" s="994"/>
      <c r="AY129" s="994"/>
      <c r="AZ129" s="994"/>
      <c r="BA129" s="994"/>
      <c r="BB129" s="994"/>
      <c r="BC129" s="994"/>
      <c r="BD129" s="994"/>
      <c r="BE129" s="994"/>
      <c r="BF129" s="994"/>
      <c r="BG129" s="994"/>
      <c r="BH129" s="994"/>
      <c r="BI129" s="994"/>
      <c r="BJ129" s="994"/>
      <c r="BK129" s="994"/>
      <c r="BL129" s="994"/>
      <c r="BM129" s="994"/>
      <c r="BN129" s="994"/>
      <c r="BO129" s="994"/>
      <c r="BP129" s="994"/>
      <c r="BQ129" s="994"/>
      <c r="BR129" s="994"/>
      <c r="BS129" s="994"/>
    </row>
  </sheetData>
  <mergeCells count="10">
    <mergeCell ref="A49:I49"/>
    <mergeCell ref="J49:L49"/>
    <mergeCell ref="A1:C1"/>
    <mergeCell ref="E1:F2"/>
    <mergeCell ref="A3:Q3"/>
    <mergeCell ref="B5:Q5"/>
    <mergeCell ref="A45:I45"/>
    <mergeCell ref="A46:N46"/>
    <mergeCell ref="A47:N47"/>
    <mergeCell ref="A48:N48"/>
  </mergeCells>
  <pageMargins left="0.74803149606299213" right="0.22" top="0.98425196850393704" bottom="0.3" header="0" footer="0"/>
  <pageSetup paperSize="9" orientation="landscape" r:id="rId1"/>
  <headerFooter alignWithMargins="0"/>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abColor theme="1"/>
    <pageSetUpPr autoPageBreaks="0" fitToPage="1"/>
  </sheetPr>
  <dimension ref="A1:M193"/>
  <sheetViews>
    <sheetView showGridLines="0" showRowColHeaders="0" zoomScale="80" zoomScaleNormal="80" workbookViewId="0"/>
  </sheetViews>
  <sheetFormatPr baseColWidth="10" defaultColWidth="6.765625" defaultRowHeight="12.75" x14ac:dyDescent="0.2"/>
  <cols>
    <col min="1" max="1" width="34.84375" style="926" customWidth="1"/>
    <col min="2" max="2" width="6.3828125" style="998" customWidth="1"/>
    <col min="3" max="3" width="7.07421875" style="998" customWidth="1"/>
    <col min="4" max="4" width="4.07421875" style="998" customWidth="1"/>
    <col min="5" max="5" width="4.23046875" style="998" customWidth="1"/>
    <col min="6" max="6" width="5.07421875" style="998" customWidth="1"/>
    <col min="7" max="7" width="4.61328125" style="998" customWidth="1"/>
    <col min="8" max="8" width="4.4609375" style="998" customWidth="1"/>
    <col min="9" max="9" width="5" style="998" customWidth="1"/>
    <col min="10" max="11" width="3.921875" style="998" customWidth="1"/>
    <col min="12" max="16384" width="6.765625" style="926"/>
  </cols>
  <sheetData>
    <row r="1" spans="1:13" ht="12" customHeight="1" x14ac:dyDescent="0.2">
      <c r="A1" s="925" t="s">
        <v>1611</v>
      </c>
      <c r="D1" s="1510" t="s">
        <v>768</v>
      </c>
      <c r="E1" s="1510"/>
      <c r="F1" s="1510"/>
      <c r="G1" s="1510"/>
      <c r="H1" s="1020"/>
      <c r="I1" s="1020"/>
    </row>
    <row r="2" spans="1:13" ht="12" customHeight="1" x14ac:dyDescent="0.2">
      <c r="A2" s="927"/>
      <c r="D2" s="1510"/>
      <c r="E2" s="1510"/>
      <c r="F2" s="1510"/>
      <c r="G2" s="1510"/>
      <c r="H2" s="1020"/>
      <c r="I2" s="1020"/>
    </row>
    <row r="3" spans="1:13" x14ac:dyDescent="0.2">
      <c r="A3" s="928" t="s">
        <v>1612</v>
      </c>
    </row>
    <row r="4" spans="1:13" x14ac:dyDescent="0.2">
      <c r="A4" s="929"/>
      <c r="J4" s="1021"/>
      <c r="K4" s="1021"/>
      <c r="L4" s="954"/>
      <c r="M4" s="954"/>
    </row>
    <row r="5" spans="1:13" ht="30" customHeight="1" x14ac:dyDescent="0.2">
      <c r="A5" s="1522" t="s">
        <v>2353</v>
      </c>
      <c r="B5" s="1522"/>
      <c r="C5" s="1522"/>
      <c r="D5" s="1522"/>
      <c r="E5" s="1522"/>
      <c r="F5" s="1522"/>
      <c r="G5" s="1522"/>
      <c r="H5" s="1522"/>
      <c r="I5" s="1522"/>
      <c r="J5" s="1522"/>
      <c r="K5" s="1522"/>
      <c r="L5" s="954"/>
      <c r="M5" s="954"/>
    </row>
    <row r="6" spans="1:13" ht="18.75" customHeight="1" x14ac:dyDescent="0.2">
      <c r="A6" s="1523" t="s">
        <v>1613</v>
      </c>
      <c r="B6" s="1526" t="s">
        <v>1614</v>
      </c>
      <c r="C6" s="1526"/>
      <c r="D6" s="1526"/>
      <c r="E6" s="1526"/>
      <c r="F6" s="1526"/>
      <c r="G6" s="1526"/>
      <c r="H6" s="1526"/>
      <c r="I6" s="1526"/>
      <c r="J6" s="1526"/>
      <c r="K6" s="1526"/>
      <c r="L6" s="954"/>
      <c r="M6" s="954"/>
    </row>
    <row r="7" spans="1:13" ht="16.5" customHeight="1" x14ac:dyDescent="0.2">
      <c r="A7" s="1549"/>
      <c r="B7" s="1517" t="s">
        <v>61</v>
      </c>
      <c r="C7" s="1550" t="s">
        <v>1615</v>
      </c>
      <c r="D7" s="1550"/>
      <c r="E7" s="1550"/>
      <c r="F7" s="1550" t="s">
        <v>1616</v>
      </c>
      <c r="G7" s="1550"/>
      <c r="H7" s="1550"/>
      <c r="I7" s="1550" t="s">
        <v>1617</v>
      </c>
      <c r="J7" s="1550"/>
      <c r="K7" s="1550"/>
    </row>
    <row r="8" spans="1:13" ht="16.5" customHeight="1" x14ac:dyDescent="0.2">
      <c r="A8" s="1549"/>
      <c r="B8" s="1512"/>
      <c r="C8" s="1517" t="s">
        <v>129</v>
      </c>
      <c r="D8" s="1551" t="s">
        <v>450</v>
      </c>
      <c r="E8" s="1551"/>
      <c r="F8" s="1517" t="s">
        <v>129</v>
      </c>
      <c r="G8" s="1551" t="s">
        <v>450</v>
      </c>
      <c r="H8" s="1551"/>
      <c r="I8" s="1517" t="s">
        <v>129</v>
      </c>
      <c r="J8" s="1551" t="s">
        <v>450</v>
      </c>
      <c r="K8" s="1551"/>
    </row>
    <row r="9" spans="1:13" ht="16.5" customHeight="1" x14ac:dyDescent="0.2">
      <c r="A9" s="1524"/>
      <c r="B9" s="1512"/>
      <c r="C9" s="1512"/>
      <c r="D9" s="932" t="s">
        <v>114</v>
      </c>
      <c r="E9" s="932" t="s">
        <v>115</v>
      </c>
      <c r="F9" s="1512"/>
      <c r="G9" s="932" t="s">
        <v>114</v>
      </c>
      <c r="H9" s="932" t="s">
        <v>115</v>
      </c>
      <c r="I9" s="1512"/>
      <c r="J9" s="932" t="s">
        <v>114</v>
      </c>
      <c r="K9" s="932" t="s">
        <v>115</v>
      </c>
    </row>
    <row r="10" spans="1:13" s="937" customFormat="1" x14ac:dyDescent="0.2">
      <c r="A10" s="829" t="s">
        <v>1618</v>
      </c>
      <c r="B10" s="1243">
        <f>+C10+F10+I10</f>
        <v>27025</v>
      </c>
      <c r="C10" s="1243">
        <f>+C11+C12</f>
        <v>9356</v>
      </c>
      <c r="D10" s="1243">
        <f>+D11+D12</f>
        <v>3037</v>
      </c>
      <c r="E10" s="1243">
        <f t="shared" ref="E10:K10" si="0">+E11+E12</f>
        <v>2670</v>
      </c>
      <c r="F10" s="1243">
        <f t="shared" si="0"/>
        <v>10028</v>
      </c>
      <c r="G10" s="1243">
        <f t="shared" si="0"/>
        <v>982</v>
      </c>
      <c r="H10" s="1243">
        <f t="shared" si="0"/>
        <v>888</v>
      </c>
      <c r="I10" s="1243">
        <f t="shared" si="0"/>
        <v>7641</v>
      </c>
      <c r="J10" s="1243">
        <f t="shared" si="0"/>
        <v>518</v>
      </c>
      <c r="K10" s="1243">
        <f t="shared" si="0"/>
        <v>597</v>
      </c>
    </row>
    <row r="11" spans="1:13" s="937" customFormat="1" x14ac:dyDescent="0.2">
      <c r="A11" s="792" t="s">
        <v>1619</v>
      </c>
      <c r="B11" s="1243">
        <f>+C11+F11+I11</f>
        <v>19544</v>
      </c>
      <c r="C11" s="1243">
        <f t="shared" ref="C11:K12" si="1">C15+C23+C27</f>
        <v>9066</v>
      </c>
      <c r="D11" s="1243">
        <f t="shared" si="1"/>
        <v>2934</v>
      </c>
      <c r="E11" s="1243">
        <f t="shared" si="1"/>
        <v>2483</v>
      </c>
      <c r="F11" s="1243">
        <f t="shared" si="1"/>
        <v>7366</v>
      </c>
      <c r="G11" s="1243">
        <f t="shared" si="1"/>
        <v>895</v>
      </c>
      <c r="H11" s="1243">
        <f t="shared" si="1"/>
        <v>639</v>
      </c>
      <c r="I11" s="1243">
        <f t="shared" si="1"/>
        <v>3112</v>
      </c>
      <c r="J11" s="1243">
        <f t="shared" si="1"/>
        <v>299</v>
      </c>
      <c r="K11" s="1243">
        <f t="shared" si="1"/>
        <v>255</v>
      </c>
    </row>
    <row r="12" spans="1:13" s="937" customFormat="1" x14ac:dyDescent="0.2">
      <c r="A12" s="768" t="s">
        <v>1620</v>
      </c>
      <c r="B12" s="1243">
        <f>+C12+F12+I12</f>
        <v>7481</v>
      </c>
      <c r="C12" s="1243">
        <f t="shared" si="1"/>
        <v>290</v>
      </c>
      <c r="D12" s="1243">
        <f t="shared" si="1"/>
        <v>103</v>
      </c>
      <c r="E12" s="1243">
        <f t="shared" si="1"/>
        <v>187</v>
      </c>
      <c r="F12" s="1243">
        <f t="shared" si="1"/>
        <v>2662</v>
      </c>
      <c r="G12" s="1243">
        <f t="shared" si="1"/>
        <v>87</v>
      </c>
      <c r="H12" s="1243">
        <f t="shared" si="1"/>
        <v>249</v>
      </c>
      <c r="I12" s="1243">
        <f t="shared" si="1"/>
        <v>4529</v>
      </c>
      <c r="J12" s="1243">
        <f t="shared" si="1"/>
        <v>219</v>
      </c>
      <c r="K12" s="1243">
        <f t="shared" si="1"/>
        <v>342</v>
      </c>
    </row>
    <row r="13" spans="1:13" s="948" customFormat="1" x14ac:dyDescent="0.2">
      <c r="A13" s="999"/>
      <c r="B13" s="1243"/>
      <c r="C13" s="1243"/>
      <c r="D13" s="841"/>
      <c r="E13" s="841"/>
      <c r="F13" s="712"/>
      <c r="G13" s="841"/>
      <c r="H13" s="841"/>
      <c r="I13" s="712"/>
      <c r="J13" s="841"/>
      <c r="K13" s="841"/>
      <c r="L13" s="1000"/>
    </row>
    <row r="14" spans="1:13" s="937" customFormat="1" ht="30" customHeight="1" x14ac:dyDescent="0.2">
      <c r="A14" s="885" t="s">
        <v>1621</v>
      </c>
      <c r="B14" s="1243">
        <f>+C14+F14+I14</f>
        <v>18762</v>
      </c>
      <c r="C14" s="1243">
        <f>+C15+C16</f>
        <v>3751</v>
      </c>
      <c r="D14" s="1242">
        <f>SUM(D15:D16)</f>
        <v>71</v>
      </c>
      <c r="E14" s="1242">
        <f>SUM(E15:E16)</f>
        <v>31</v>
      </c>
      <c r="F14" s="1243">
        <f>+F15+F16</f>
        <v>8357</v>
      </c>
      <c r="G14" s="1242">
        <f>SUM(G15:G16)</f>
        <v>115</v>
      </c>
      <c r="H14" s="1242">
        <f>SUM(H15:H16)</f>
        <v>84</v>
      </c>
      <c r="I14" s="1243">
        <f>+I15+I16</f>
        <v>6654</v>
      </c>
      <c r="J14" s="1242">
        <f>SUM(J15:J16)</f>
        <v>76</v>
      </c>
      <c r="K14" s="1242">
        <f>SUM(K15:K16)</f>
        <v>52</v>
      </c>
    </row>
    <row r="15" spans="1:13" s="948" customFormat="1" x14ac:dyDescent="0.2">
      <c r="A15" s="1001" t="s">
        <v>1622</v>
      </c>
      <c r="B15" s="1243">
        <f>+C15+F15+I15</f>
        <v>12446</v>
      </c>
      <c r="C15" s="1243">
        <f t="shared" ref="C15:K15" si="2">C19+SUM(C31:C35)+SUM(C148:C152)</f>
        <v>3751</v>
      </c>
      <c r="D15" s="840">
        <f t="shared" si="2"/>
        <v>71</v>
      </c>
      <c r="E15" s="840">
        <f t="shared" si="2"/>
        <v>31</v>
      </c>
      <c r="F15" s="1243">
        <f t="shared" si="2"/>
        <v>6031</v>
      </c>
      <c r="G15" s="840">
        <f t="shared" si="2"/>
        <v>115</v>
      </c>
      <c r="H15" s="840">
        <f t="shared" si="2"/>
        <v>84</v>
      </c>
      <c r="I15" s="1243">
        <f t="shared" si="2"/>
        <v>2664</v>
      </c>
      <c r="J15" s="840">
        <f t="shared" si="2"/>
        <v>66</v>
      </c>
      <c r="K15" s="840">
        <f t="shared" si="2"/>
        <v>40</v>
      </c>
    </row>
    <row r="16" spans="1:13" s="948" customFormat="1" x14ac:dyDescent="0.2">
      <c r="A16" s="1001" t="s">
        <v>1623</v>
      </c>
      <c r="B16" s="1243">
        <f>+C16+F16+I16</f>
        <v>6316</v>
      </c>
      <c r="C16" s="1243">
        <f t="shared" ref="C16:K16" si="3">C20+C36+C153</f>
        <v>0</v>
      </c>
      <c r="D16" s="840">
        <f t="shared" si="3"/>
        <v>0</v>
      </c>
      <c r="E16" s="840">
        <f t="shared" si="3"/>
        <v>0</v>
      </c>
      <c r="F16" s="1243">
        <f t="shared" si="3"/>
        <v>2326</v>
      </c>
      <c r="G16" s="840">
        <f t="shared" si="3"/>
        <v>0</v>
      </c>
      <c r="H16" s="840">
        <f t="shared" si="3"/>
        <v>0</v>
      </c>
      <c r="I16" s="1243">
        <f t="shared" si="3"/>
        <v>3990</v>
      </c>
      <c r="J16" s="840">
        <f t="shared" si="3"/>
        <v>10</v>
      </c>
      <c r="K16" s="840">
        <f t="shared" si="3"/>
        <v>12</v>
      </c>
    </row>
    <row r="17" spans="1:12" s="948" customFormat="1" x14ac:dyDescent="0.2">
      <c r="A17" s="999"/>
      <c r="B17" s="1243"/>
      <c r="C17" s="1243"/>
      <c r="D17" s="841"/>
      <c r="E17" s="841"/>
      <c r="F17" s="1243"/>
      <c r="G17" s="841"/>
      <c r="H17" s="841"/>
      <c r="I17" s="1243"/>
      <c r="J17" s="841"/>
      <c r="K17" s="841"/>
    </row>
    <row r="18" spans="1:12" s="948" customFormat="1" x14ac:dyDescent="0.2">
      <c r="A18" s="717" t="s">
        <v>1624</v>
      </c>
      <c r="B18" s="1243">
        <f>+C18+F18+I18</f>
        <v>18333</v>
      </c>
      <c r="C18" s="1243">
        <f>+C19+C20</f>
        <v>3649</v>
      </c>
      <c r="D18" s="718" t="s">
        <v>42</v>
      </c>
      <c r="E18" s="718" t="s">
        <v>42</v>
      </c>
      <c r="F18" s="1243">
        <f>+F19+F20</f>
        <v>8158</v>
      </c>
      <c r="G18" s="718" t="s">
        <v>42</v>
      </c>
      <c r="H18" s="718" t="s">
        <v>42</v>
      </c>
      <c r="I18" s="1243">
        <f>+I19+I20</f>
        <v>6526</v>
      </c>
      <c r="J18" s="817" t="s">
        <v>42</v>
      </c>
      <c r="K18" s="697" t="s">
        <v>42</v>
      </c>
      <c r="L18" s="1000"/>
    </row>
    <row r="19" spans="1:12" s="948" customFormat="1" x14ac:dyDescent="0.2">
      <c r="A19" s="1001" t="s">
        <v>1625</v>
      </c>
      <c r="B19" s="1243">
        <f>+C19+F19+I19</f>
        <v>12039</v>
      </c>
      <c r="C19" s="1243">
        <v>3649</v>
      </c>
      <c r="D19" s="840" t="s">
        <v>42</v>
      </c>
      <c r="E19" s="840" t="s">
        <v>42</v>
      </c>
      <c r="F19" s="1243">
        <v>5832</v>
      </c>
      <c r="G19" s="840" t="s">
        <v>42</v>
      </c>
      <c r="H19" s="840" t="s">
        <v>42</v>
      </c>
      <c r="I19" s="1243">
        <v>2558</v>
      </c>
      <c r="J19" s="840" t="s">
        <v>42</v>
      </c>
      <c r="K19" s="840" t="s">
        <v>42</v>
      </c>
    </row>
    <row r="20" spans="1:12" s="948" customFormat="1" x14ac:dyDescent="0.2">
      <c r="A20" s="1001" t="s">
        <v>1626</v>
      </c>
      <c r="B20" s="1243">
        <f>+C20+F20+I20</f>
        <v>6294</v>
      </c>
      <c r="C20" s="1243">
        <v>0</v>
      </c>
      <c r="D20" s="840" t="s">
        <v>42</v>
      </c>
      <c r="E20" s="840" t="s">
        <v>42</v>
      </c>
      <c r="F20" s="1243">
        <v>2326</v>
      </c>
      <c r="G20" s="840" t="s">
        <v>42</v>
      </c>
      <c r="H20" s="840" t="s">
        <v>42</v>
      </c>
      <c r="I20" s="1243">
        <v>3968</v>
      </c>
      <c r="J20" s="840" t="s">
        <v>42</v>
      </c>
      <c r="K20" s="840" t="s">
        <v>42</v>
      </c>
    </row>
    <row r="21" spans="1:12" s="948" customFormat="1" x14ac:dyDescent="0.2">
      <c r="A21" s="999"/>
      <c r="B21" s="1243"/>
      <c r="C21" s="1243"/>
      <c r="D21" s="841"/>
      <c r="E21" s="841"/>
      <c r="F21" s="1243"/>
      <c r="G21" s="841"/>
      <c r="H21" s="841"/>
      <c r="I21" s="1243"/>
      <c r="J21" s="841"/>
      <c r="K21" s="841"/>
      <c r="L21" s="1000"/>
    </row>
    <row r="22" spans="1:12" s="937" customFormat="1" ht="18.75" customHeight="1" x14ac:dyDescent="0.2">
      <c r="A22" s="717" t="s">
        <v>1627</v>
      </c>
      <c r="B22" s="1243">
        <f>+C22+F22+I22</f>
        <v>8031</v>
      </c>
      <c r="C22" s="1243">
        <f>+D22+E22</f>
        <v>5478</v>
      </c>
      <c r="D22" s="1242">
        <f>+D23+D24</f>
        <v>2869</v>
      </c>
      <c r="E22" s="1242">
        <f>+E23+E24</f>
        <v>2609</v>
      </c>
      <c r="F22" s="1243">
        <f>+G22+H22</f>
        <v>1590</v>
      </c>
      <c r="G22" s="1242">
        <f>+G23+G24</f>
        <v>796</v>
      </c>
      <c r="H22" s="1242">
        <f>+H23+H24</f>
        <v>794</v>
      </c>
      <c r="I22" s="1243">
        <f>+J22+K22</f>
        <v>963</v>
      </c>
      <c r="J22" s="1242">
        <f>+J23+J24</f>
        <v>433</v>
      </c>
      <c r="K22" s="1242">
        <f>+K23+K24</f>
        <v>530</v>
      </c>
    </row>
    <row r="23" spans="1:12" s="948" customFormat="1" x14ac:dyDescent="0.2">
      <c r="A23" s="1003" t="s">
        <v>1628</v>
      </c>
      <c r="B23" s="1243">
        <f>+C23+F23+I23</f>
        <v>6890</v>
      </c>
      <c r="C23" s="1243">
        <f>+D23+E23</f>
        <v>5188</v>
      </c>
      <c r="D23" s="723">
        <f>SUM(D39:D43,D47:D51,D55:D59,D63:D67,D71:D75,D78:D82,D85:D89,D93:D97,D101:D105,D109:D113,D116:D120,D124:D128,D156:D160,D164:D168,D172:D176)</f>
        <v>2766</v>
      </c>
      <c r="E23" s="723">
        <f>SUM(E39:E43,E47:E51,E55:E59,E63:E67,E71:E75,E78:E82,E85:E89,E93:E97,E101:E105,E109:E113,E116:E120,E124:E128,E156:E160,E164:E168,E172:E176)</f>
        <v>2422</v>
      </c>
      <c r="F23" s="1243">
        <f>+G23+H23</f>
        <v>1257</v>
      </c>
      <c r="G23" s="723">
        <f>SUM(G39:G43,G47:G51,G55:G59,G63:G67,G71:G75,G78:G82,G85:G89,G93:G97,G101:G105,G109:G113,G116:G120,G124:G128,G156:G160,G164:G168,G172:G176)</f>
        <v>711</v>
      </c>
      <c r="H23" s="723">
        <f>SUM(H39:H43,H47:H51,H55:H59,H63:H67,H71:H75,H78:H82,H85:H89,H93:H97,H101:H105,H109:H113,H116:H120,H124:H128,H156:H160,H164:H168,H172:H176)</f>
        <v>546</v>
      </c>
      <c r="I23" s="1243">
        <f>+J23+K23</f>
        <v>445</v>
      </c>
      <c r="J23" s="723">
        <f>SUM(J39:J43,J47:J51,J55:J59,J63:J67,J71:J75,J78:J82,J85:J89,J93:J97,J101:J105,J109:J113,J116:J120,J124:J128,J156:J160,J164:J168,J172:J176)</f>
        <v>231</v>
      </c>
      <c r="K23" s="723">
        <f>SUM(K39:K43,K47:K51,K55:K59,K63:K67,K71:K75,K78:K82,K85:K89,K93:K97,K101:K105,K109:K113,K116:K120,K124:K128,K156:K160,K164:K168,K172:K176)</f>
        <v>214</v>
      </c>
      <c r="L23" s="1000"/>
    </row>
    <row r="24" spans="1:12" s="948" customFormat="1" ht="15" customHeight="1" x14ac:dyDescent="0.2">
      <c r="A24" s="1003" t="s">
        <v>1629</v>
      </c>
      <c r="B24" s="1243">
        <f>+C24+F24+I24</f>
        <v>1141</v>
      </c>
      <c r="C24" s="1243">
        <f>+D24+E24</f>
        <v>290</v>
      </c>
      <c r="D24" s="723">
        <f>D44+D52+D60+D68+D75+D83+D90+D98+D106+D114+D121+D129+D161+D169+D177</f>
        <v>103</v>
      </c>
      <c r="E24" s="723">
        <f>E44+E52+E60+E68+E75+E83+E90+E98+E106+E114+E121+E129+E161+E169+E177</f>
        <v>187</v>
      </c>
      <c r="F24" s="1243">
        <f>+G24+H24</f>
        <v>333</v>
      </c>
      <c r="G24" s="723">
        <f>G44+G52+G60+G68+G75+G83+G90+G98+G106+G114+G121+G129+G161+G169+G177</f>
        <v>85</v>
      </c>
      <c r="H24" s="723">
        <f>H44+H52+H60+H68+H75+H83+H90+H98+H106+H114+H121+H129+H161+H169+H177</f>
        <v>248</v>
      </c>
      <c r="I24" s="1243">
        <f>+J24+K24</f>
        <v>518</v>
      </c>
      <c r="J24" s="723">
        <f>J44+J52+J60+J68+J75+J83+J90+J98+J106+J114+J121+J129+J161+J169+J177</f>
        <v>202</v>
      </c>
      <c r="K24" s="723">
        <f>K44+K52+K60+K68+K75+K83+K90+K98+K106+K114+K121+K129+K161+K169+K177</f>
        <v>316</v>
      </c>
      <c r="L24" s="1000"/>
    </row>
    <row r="25" spans="1:12" s="948" customFormat="1" x14ac:dyDescent="0.2">
      <c r="A25" s="1002"/>
      <c r="B25" s="1243"/>
      <c r="C25" s="1243"/>
      <c r="D25" s="742"/>
      <c r="E25" s="742"/>
      <c r="F25" s="1243"/>
      <c r="G25" s="742"/>
      <c r="H25" s="742"/>
      <c r="I25" s="712"/>
      <c r="J25" s="742"/>
      <c r="K25" s="742"/>
      <c r="L25" s="1000"/>
    </row>
    <row r="26" spans="1:12" s="948" customFormat="1" x14ac:dyDescent="0.2">
      <c r="A26" s="717" t="s">
        <v>1630</v>
      </c>
      <c r="B26" s="1243">
        <f>+C26+F26+I26</f>
        <v>232</v>
      </c>
      <c r="C26" s="1243">
        <f>+D26+E26</f>
        <v>127</v>
      </c>
      <c r="D26" s="718">
        <f>+D27+D28</f>
        <v>97</v>
      </c>
      <c r="E26" s="718">
        <f>+E27+E28</f>
        <v>30</v>
      </c>
      <c r="F26" s="1243">
        <f>+G26+H26</f>
        <v>81</v>
      </c>
      <c r="G26" s="718">
        <f>+G27+G28</f>
        <v>71</v>
      </c>
      <c r="H26" s="718">
        <f>+H27+H28</f>
        <v>10</v>
      </c>
      <c r="I26" s="697">
        <f>+J26+K26</f>
        <v>24</v>
      </c>
      <c r="J26" s="718">
        <f>+J27+J28</f>
        <v>9</v>
      </c>
      <c r="K26" s="718">
        <f>+K27+K28</f>
        <v>15</v>
      </c>
      <c r="L26" s="1000"/>
    </row>
    <row r="27" spans="1:12" s="948" customFormat="1" x14ac:dyDescent="0.2">
      <c r="A27" s="1003" t="s">
        <v>1631</v>
      </c>
      <c r="B27" s="1243">
        <f>+C27+F27+I27</f>
        <v>208</v>
      </c>
      <c r="C27" s="1243">
        <f>+D27+E27</f>
        <v>127</v>
      </c>
      <c r="D27" s="723">
        <f>SUM(D132:D136,D140:D144)</f>
        <v>97</v>
      </c>
      <c r="E27" s="723">
        <f>SUM(E132:E136,E140:E144)</f>
        <v>30</v>
      </c>
      <c r="F27" s="697">
        <f>+G27+H27</f>
        <v>78</v>
      </c>
      <c r="G27" s="723">
        <f>SUM(G132:G136,G140:G144)</f>
        <v>69</v>
      </c>
      <c r="H27" s="723">
        <f>SUM(H132:H136,H140:H144)</f>
        <v>9</v>
      </c>
      <c r="I27" s="697">
        <f>+J27+K27</f>
        <v>3</v>
      </c>
      <c r="J27" s="723">
        <f>SUM(J132:J136,J140:J144)</f>
        <v>2</v>
      </c>
      <c r="K27" s="723">
        <f>SUM(K132:K136,K140:K144)</f>
        <v>1</v>
      </c>
      <c r="L27" s="1000"/>
    </row>
    <row r="28" spans="1:12" s="948" customFormat="1" x14ac:dyDescent="0.2">
      <c r="A28" s="1003" t="s">
        <v>1632</v>
      </c>
      <c r="B28" s="1243">
        <f>+C28+F28+I28</f>
        <v>24</v>
      </c>
      <c r="C28" s="1243">
        <f>+D28+E28</f>
        <v>0</v>
      </c>
      <c r="D28" s="723">
        <f>D137+D145</f>
        <v>0</v>
      </c>
      <c r="E28" s="723">
        <f>E137+E145</f>
        <v>0</v>
      </c>
      <c r="F28" s="697">
        <f>+G28+H28</f>
        <v>3</v>
      </c>
      <c r="G28" s="723">
        <f>G137+G145</f>
        <v>2</v>
      </c>
      <c r="H28" s="723">
        <f>H137+H145</f>
        <v>1</v>
      </c>
      <c r="I28" s="697">
        <f>+J28+K28</f>
        <v>21</v>
      </c>
      <c r="J28" s="723">
        <f>J137+J145</f>
        <v>7</v>
      </c>
      <c r="K28" s="723">
        <f>K137+K145</f>
        <v>14</v>
      </c>
      <c r="L28" s="1000"/>
    </row>
    <row r="29" spans="1:12" s="937" customFormat="1" x14ac:dyDescent="0.2">
      <c r="A29" s="1004"/>
      <c r="B29" s="1243"/>
      <c r="C29" s="1243"/>
      <c r="D29" s="894"/>
      <c r="E29" s="894"/>
      <c r="F29" s="712"/>
      <c r="G29" s="894"/>
      <c r="H29" s="894"/>
      <c r="I29" s="712"/>
      <c r="J29" s="894"/>
      <c r="K29" s="894"/>
    </row>
    <row r="30" spans="1:12" s="937" customFormat="1" x14ac:dyDescent="0.2">
      <c r="A30" s="1095" t="s">
        <v>1236</v>
      </c>
      <c r="B30" s="1243">
        <f>C30+F30+I30</f>
        <v>361</v>
      </c>
      <c r="C30" s="1243">
        <f>D30+E30</f>
        <v>89</v>
      </c>
      <c r="D30" s="960">
        <f>SUM(D31:D36)</f>
        <v>61</v>
      </c>
      <c r="E30" s="960">
        <f>SUM(E31:E36)</f>
        <v>28</v>
      </c>
      <c r="F30" s="1091">
        <f>G30+H30</f>
        <v>187</v>
      </c>
      <c r="G30" s="960">
        <f>SUM(G31:G36)</f>
        <v>109</v>
      </c>
      <c r="H30" s="960">
        <f>SUM(H31:H36)</f>
        <v>78</v>
      </c>
      <c r="I30" s="1091">
        <f>J30+K30</f>
        <v>85</v>
      </c>
      <c r="J30" s="960">
        <f>SUM(J31:J36)</f>
        <v>56</v>
      </c>
      <c r="K30" s="960">
        <f>SUM(K31:K36)</f>
        <v>29</v>
      </c>
    </row>
    <row r="31" spans="1:12" s="937" customFormat="1" x14ac:dyDescent="0.2">
      <c r="A31" s="1094" t="s">
        <v>1633</v>
      </c>
      <c r="B31" s="1243">
        <f t="shared" ref="B31:B44" si="4">C31+F31+I31</f>
        <v>361</v>
      </c>
      <c r="C31" s="1243">
        <f t="shared" ref="C31:C36" si="5">D31+E31</f>
        <v>89</v>
      </c>
      <c r="D31" s="895">
        <v>61</v>
      </c>
      <c r="E31" s="895">
        <v>28</v>
      </c>
      <c r="F31" s="1091">
        <f t="shared" ref="F31:F36" si="6">G31+H31</f>
        <v>187</v>
      </c>
      <c r="G31" s="895">
        <v>109</v>
      </c>
      <c r="H31" s="895">
        <v>78</v>
      </c>
      <c r="I31" s="1091">
        <f t="shared" ref="I31:I36" si="7">J31+K31</f>
        <v>85</v>
      </c>
      <c r="J31" s="895">
        <v>56</v>
      </c>
      <c r="K31" s="895">
        <v>29</v>
      </c>
    </row>
    <row r="32" spans="1:12" s="937" customFormat="1" x14ac:dyDescent="0.2">
      <c r="A32" s="1094" t="s">
        <v>1634</v>
      </c>
      <c r="B32" s="1243">
        <f t="shared" si="4"/>
        <v>0</v>
      </c>
      <c r="C32" s="1243">
        <f t="shared" si="5"/>
        <v>0</v>
      </c>
      <c r="D32" s="895">
        <v>0</v>
      </c>
      <c r="E32" s="895">
        <v>0</v>
      </c>
      <c r="F32" s="1091">
        <f t="shared" si="6"/>
        <v>0</v>
      </c>
      <c r="G32" s="895">
        <v>0</v>
      </c>
      <c r="H32" s="895">
        <v>0</v>
      </c>
      <c r="I32" s="1091">
        <f t="shared" si="7"/>
        <v>0</v>
      </c>
      <c r="J32" s="895">
        <v>0</v>
      </c>
      <c r="K32" s="895">
        <v>0</v>
      </c>
    </row>
    <row r="33" spans="1:11" s="937" customFormat="1" x14ac:dyDescent="0.2">
      <c r="A33" s="1094" t="s">
        <v>1635</v>
      </c>
      <c r="B33" s="1243">
        <f t="shared" si="4"/>
        <v>0</v>
      </c>
      <c r="C33" s="1243">
        <f t="shared" si="5"/>
        <v>0</v>
      </c>
      <c r="D33" s="895">
        <v>0</v>
      </c>
      <c r="E33" s="895">
        <v>0</v>
      </c>
      <c r="F33" s="1091">
        <f t="shared" si="6"/>
        <v>0</v>
      </c>
      <c r="G33" s="895">
        <v>0</v>
      </c>
      <c r="H33" s="895">
        <v>0</v>
      </c>
      <c r="I33" s="1091">
        <f t="shared" si="7"/>
        <v>0</v>
      </c>
      <c r="J33" s="895">
        <v>0</v>
      </c>
      <c r="K33" s="895">
        <v>0</v>
      </c>
    </row>
    <row r="34" spans="1:11" s="937" customFormat="1" x14ac:dyDescent="0.2">
      <c r="A34" s="1094" t="s">
        <v>1636</v>
      </c>
      <c r="B34" s="1243">
        <f t="shared" si="4"/>
        <v>0</v>
      </c>
      <c r="C34" s="1243">
        <f t="shared" si="5"/>
        <v>0</v>
      </c>
      <c r="D34" s="895">
        <v>0</v>
      </c>
      <c r="E34" s="895">
        <v>0</v>
      </c>
      <c r="F34" s="1091">
        <f t="shared" si="6"/>
        <v>0</v>
      </c>
      <c r="G34" s="895">
        <v>0</v>
      </c>
      <c r="H34" s="895">
        <v>0</v>
      </c>
      <c r="I34" s="1091">
        <f t="shared" si="7"/>
        <v>0</v>
      </c>
      <c r="J34" s="895">
        <v>0</v>
      </c>
      <c r="K34" s="895">
        <v>0</v>
      </c>
    </row>
    <row r="35" spans="1:11" s="937" customFormat="1" x14ac:dyDescent="0.2">
      <c r="A35" s="1094" t="s">
        <v>1637</v>
      </c>
      <c r="B35" s="1243">
        <f t="shared" si="4"/>
        <v>0</v>
      </c>
      <c r="C35" s="1243">
        <f t="shared" si="5"/>
        <v>0</v>
      </c>
      <c r="D35" s="895">
        <v>0</v>
      </c>
      <c r="E35" s="895">
        <v>0</v>
      </c>
      <c r="F35" s="1091">
        <f t="shared" si="6"/>
        <v>0</v>
      </c>
      <c r="G35" s="895">
        <v>0</v>
      </c>
      <c r="H35" s="895">
        <v>0</v>
      </c>
      <c r="I35" s="1091">
        <f t="shared" si="7"/>
        <v>0</v>
      </c>
      <c r="J35" s="895">
        <v>0</v>
      </c>
      <c r="K35" s="895">
        <v>0</v>
      </c>
    </row>
    <row r="36" spans="1:11" s="937" customFormat="1" x14ac:dyDescent="0.2">
      <c r="A36" s="1094" t="s">
        <v>1638</v>
      </c>
      <c r="B36" s="1243">
        <f t="shared" si="4"/>
        <v>0</v>
      </c>
      <c r="C36" s="1243">
        <f t="shared" si="5"/>
        <v>0</v>
      </c>
      <c r="D36" s="895">
        <v>0</v>
      </c>
      <c r="E36" s="895">
        <v>0</v>
      </c>
      <c r="F36" s="1091">
        <f t="shared" si="6"/>
        <v>0</v>
      </c>
      <c r="G36" s="895">
        <v>0</v>
      </c>
      <c r="H36" s="895">
        <v>0</v>
      </c>
      <c r="I36" s="1091">
        <f t="shared" si="7"/>
        <v>0</v>
      </c>
      <c r="J36" s="895">
        <v>0</v>
      </c>
      <c r="K36" s="895">
        <v>0</v>
      </c>
    </row>
    <row r="37" spans="1:11" s="937" customFormat="1" x14ac:dyDescent="0.2">
      <c r="A37" s="1004"/>
      <c r="B37" s="1243"/>
      <c r="C37" s="1243"/>
      <c r="D37" s="894"/>
      <c r="E37" s="894"/>
      <c r="F37" s="712"/>
      <c r="G37" s="894"/>
      <c r="H37" s="894"/>
      <c r="I37" s="712"/>
      <c r="J37" s="894"/>
      <c r="K37" s="894"/>
    </row>
    <row r="38" spans="1:11" s="937" customFormat="1" x14ac:dyDescent="0.2">
      <c r="A38" s="717" t="s">
        <v>902</v>
      </c>
      <c r="B38" s="1243">
        <f t="shared" si="4"/>
        <v>2978</v>
      </c>
      <c r="C38" s="1243">
        <f t="shared" ref="C38:C44" si="8">+D38+E38</f>
        <v>2114</v>
      </c>
      <c r="D38" s="718">
        <f>SUM(D39:D44)</f>
        <v>983</v>
      </c>
      <c r="E38" s="718">
        <f>SUM(E39:E44)</f>
        <v>1131</v>
      </c>
      <c r="F38" s="697">
        <f t="shared" ref="F38:F44" si="9">+G38+H38</f>
        <v>434</v>
      </c>
      <c r="G38" s="718">
        <f>SUM(G39:G44)</f>
        <v>176</v>
      </c>
      <c r="H38" s="718">
        <f>SUM(H39:H44)</f>
        <v>258</v>
      </c>
      <c r="I38" s="697">
        <f t="shared" ref="I38:I44" si="10">+J38+K38</f>
        <v>430</v>
      </c>
      <c r="J38" s="718">
        <f>SUM(J39:J44)</f>
        <v>177</v>
      </c>
      <c r="K38" s="718">
        <f>SUM(K39:K44)</f>
        <v>253</v>
      </c>
    </row>
    <row r="39" spans="1:11" s="937" customFormat="1" x14ac:dyDescent="0.2">
      <c r="A39" s="1001" t="s">
        <v>1633</v>
      </c>
      <c r="B39" s="1243">
        <f t="shared" si="4"/>
        <v>1880</v>
      </c>
      <c r="C39" s="1243">
        <f t="shared" si="8"/>
        <v>1879</v>
      </c>
      <c r="D39" s="840">
        <v>902</v>
      </c>
      <c r="E39" s="840">
        <v>977</v>
      </c>
      <c r="F39" s="697">
        <f t="shared" si="9"/>
        <v>1</v>
      </c>
      <c r="G39" s="840">
        <v>0</v>
      </c>
      <c r="H39" s="840">
        <v>1</v>
      </c>
      <c r="I39" s="697">
        <f t="shared" si="10"/>
        <v>0</v>
      </c>
      <c r="J39" s="840">
        <v>0</v>
      </c>
      <c r="K39" s="840">
        <v>0</v>
      </c>
    </row>
    <row r="40" spans="1:11" s="937" customFormat="1" x14ac:dyDescent="0.2">
      <c r="A40" s="1001" t="s">
        <v>1634</v>
      </c>
      <c r="B40" s="1243">
        <f t="shared" si="4"/>
        <v>0</v>
      </c>
      <c r="C40" s="1243">
        <f t="shared" si="8"/>
        <v>0</v>
      </c>
      <c r="D40" s="840">
        <v>0</v>
      </c>
      <c r="E40" s="840">
        <v>0</v>
      </c>
      <c r="F40" s="697">
        <f t="shared" si="9"/>
        <v>0</v>
      </c>
      <c r="G40" s="840">
        <v>0</v>
      </c>
      <c r="H40" s="840">
        <v>0</v>
      </c>
      <c r="I40" s="697">
        <f t="shared" si="10"/>
        <v>0</v>
      </c>
      <c r="J40" s="840">
        <v>0</v>
      </c>
      <c r="K40" s="840">
        <v>0</v>
      </c>
    </row>
    <row r="41" spans="1:11" s="937" customFormat="1" x14ac:dyDescent="0.2">
      <c r="A41" s="1001" t="s">
        <v>1635</v>
      </c>
      <c r="B41" s="1243">
        <f t="shared" si="4"/>
        <v>462</v>
      </c>
      <c r="C41" s="1243">
        <f t="shared" si="8"/>
        <v>51</v>
      </c>
      <c r="D41" s="895">
        <v>22</v>
      </c>
      <c r="E41" s="895">
        <v>29</v>
      </c>
      <c r="F41" s="697">
        <f t="shared" si="9"/>
        <v>229</v>
      </c>
      <c r="G41" s="895">
        <v>90</v>
      </c>
      <c r="H41" s="895">
        <v>139</v>
      </c>
      <c r="I41" s="697">
        <f t="shared" si="10"/>
        <v>182</v>
      </c>
      <c r="J41" s="895">
        <v>98</v>
      </c>
      <c r="K41" s="895">
        <v>84</v>
      </c>
    </row>
    <row r="42" spans="1:11" s="937" customFormat="1" x14ac:dyDescent="0.2">
      <c r="A42" s="1001" t="s">
        <v>1636</v>
      </c>
      <c r="B42" s="1243">
        <f t="shared" si="4"/>
        <v>184</v>
      </c>
      <c r="C42" s="1243">
        <f t="shared" si="8"/>
        <v>81</v>
      </c>
      <c r="D42" s="895">
        <v>32</v>
      </c>
      <c r="E42" s="895">
        <v>49</v>
      </c>
      <c r="F42" s="697">
        <f t="shared" si="9"/>
        <v>37</v>
      </c>
      <c r="G42" s="895">
        <v>17</v>
      </c>
      <c r="H42" s="895">
        <v>20</v>
      </c>
      <c r="I42" s="697">
        <f t="shared" si="10"/>
        <v>66</v>
      </c>
      <c r="J42" s="895">
        <v>25</v>
      </c>
      <c r="K42" s="895">
        <v>41</v>
      </c>
    </row>
    <row r="43" spans="1:11" s="937" customFormat="1" x14ac:dyDescent="0.2">
      <c r="A43" s="1001" t="s">
        <v>1637</v>
      </c>
      <c r="B43" s="1243">
        <f t="shared" si="4"/>
        <v>41</v>
      </c>
      <c r="C43" s="1243">
        <f t="shared" si="8"/>
        <v>0</v>
      </c>
      <c r="D43" s="895">
        <v>0</v>
      </c>
      <c r="E43" s="895">
        <v>0</v>
      </c>
      <c r="F43" s="697">
        <f t="shared" si="9"/>
        <v>41</v>
      </c>
      <c r="G43" s="895">
        <v>41</v>
      </c>
      <c r="H43" s="895">
        <v>0</v>
      </c>
      <c r="I43" s="697">
        <f t="shared" si="10"/>
        <v>0</v>
      </c>
      <c r="J43" s="895">
        <v>0</v>
      </c>
      <c r="K43" s="895">
        <v>0</v>
      </c>
    </row>
    <row r="44" spans="1:11" s="937" customFormat="1" x14ac:dyDescent="0.2">
      <c r="A44" s="944" t="s">
        <v>1638</v>
      </c>
      <c r="B44" s="1243">
        <f t="shared" si="4"/>
        <v>411</v>
      </c>
      <c r="C44" s="1243">
        <f t="shared" si="8"/>
        <v>103</v>
      </c>
      <c r="D44" s="895">
        <v>27</v>
      </c>
      <c r="E44" s="895">
        <v>76</v>
      </c>
      <c r="F44" s="697">
        <f t="shared" si="9"/>
        <v>126</v>
      </c>
      <c r="G44" s="895">
        <v>28</v>
      </c>
      <c r="H44" s="895">
        <v>98</v>
      </c>
      <c r="I44" s="697">
        <f t="shared" si="10"/>
        <v>182</v>
      </c>
      <c r="J44" s="895">
        <v>54</v>
      </c>
      <c r="K44" s="895">
        <v>128</v>
      </c>
    </row>
    <row r="45" spans="1:11" s="937" customFormat="1" x14ac:dyDescent="0.2">
      <c r="A45" s="940"/>
      <c r="B45" s="1243"/>
      <c r="C45" s="1243"/>
      <c r="D45" s="894"/>
      <c r="E45" s="894"/>
      <c r="F45" s="712"/>
      <c r="G45" s="894"/>
      <c r="H45" s="894"/>
      <c r="I45" s="712"/>
      <c r="J45" s="894"/>
      <c r="K45" s="894"/>
    </row>
    <row r="46" spans="1:11" s="937" customFormat="1" x14ac:dyDescent="0.2">
      <c r="A46" s="717" t="s">
        <v>1639</v>
      </c>
      <c r="B46" s="1243">
        <f t="shared" ref="B46:B52" si="11">C46+F46+I46</f>
        <v>2102</v>
      </c>
      <c r="C46" s="1243">
        <f t="shared" ref="C46:C52" si="12">+D46+E46</f>
        <v>1652</v>
      </c>
      <c r="D46" s="718">
        <f>SUM(D47:D52)</f>
        <v>1010</v>
      </c>
      <c r="E46" s="718">
        <f>SUM(E47:E52)</f>
        <v>642</v>
      </c>
      <c r="F46" s="697">
        <f t="shared" ref="F46:F52" si="13">+G46+H46</f>
        <v>214</v>
      </c>
      <c r="G46" s="718">
        <f>SUM(G47:G52)</f>
        <v>139</v>
      </c>
      <c r="H46" s="718">
        <f>SUM(H47:H52)</f>
        <v>75</v>
      </c>
      <c r="I46" s="697">
        <f t="shared" ref="I46:I52" si="14">+J46+K46</f>
        <v>236</v>
      </c>
      <c r="J46" s="718">
        <f>SUM(J47:J52)</f>
        <v>110</v>
      </c>
      <c r="K46" s="718">
        <f>SUM(K47:K52)</f>
        <v>126</v>
      </c>
    </row>
    <row r="47" spans="1:11" s="937" customFormat="1" x14ac:dyDescent="0.2">
      <c r="A47" s="1001" t="s">
        <v>1633</v>
      </c>
      <c r="B47" s="1243">
        <f>C47+F47+I47</f>
        <v>1312</v>
      </c>
      <c r="C47" s="1243">
        <f t="shared" si="12"/>
        <v>1304</v>
      </c>
      <c r="D47" s="840">
        <v>820</v>
      </c>
      <c r="E47" s="840">
        <v>484</v>
      </c>
      <c r="F47" s="697">
        <f t="shared" si="13"/>
        <v>8</v>
      </c>
      <c r="G47" s="840">
        <v>5</v>
      </c>
      <c r="H47" s="840">
        <v>3</v>
      </c>
      <c r="I47" s="697">
        <f t="shared" si="14"/>
        <v>0</v>
      </c>
      <c r="J47" s="840">
        <v>0</v>
      </c>
      <c r="K47" s="840">
        <v>0</v>
      </c>
    </row>
    <row r="48" spans="1:11" s="937" customFormat="1" x14ac:dyDescent="0.2">
      <c r="A48" s="1001" t="s">
        <v>1634</v>
      </c>
      <c r="B48" s="1243">
        <f t="shared" si="11"/>
        <v>45</v>
      </c>
      <c r="C48" s="697">
        <f t="shared" si="12"/>
        <v>32</v>
      </c>
      <c r="D48" s="895">
        <v>22</v>
      </c>
      <c r="E48" s="895">
        <v>10</v>
      </c>
      <c r="F48" s="697">
        <f t="shared" si="13"/>
        <v>11</v>
      </c>
      <c r="G48" s="895">
        <v>9</v>
      </c>
      <c r="H48" s="895">
        <v>2</v>
      </c>
      <c r="I48" s="697">
        <f t="shared" si="14"/>
        <v>2</v>
      </c>
      <c r="J48" s="895">
        <v>0</v>
      </c>
      <c r="K48" s="895">
        <v>2</v>
      </c>
    </row>
    <row r="49" spans="1:11" s="937" customFormat="1" x14ac:dyDescent="0.2">
      <c r="A49" s="1001" t="s">
        <v>1635</v>
      </c>
      <c r="B49" s="1243">
        <f t="shared" si="11"/>
        <v>0</v>
      </c>
      <c r="C49" s="697">
        <f t="shared" si="12"/>
        <v>0</v>
      </c>
      <c r="D49" s="895">
        <v>0</v>
      </c>
      <c r="E49" s="895">
        <v>0</v>
      </c>
      <c r="F49" s="697">
        <f t="shared" si="13"/>
        <v>0</v>
      </c>
      <c r="G49" s="895">
        <v>0</v>
      </c>
      <c r="H49" s="895">
        <v>0</v>
      </c>
      <c r="I49" s="697">
        <f t="shared" si="14"/>
        <v>0</v>
      </c>
      <c r="J49" s="895">
        <v>0</v>
      </c>
      <c r="K49" s="895">
        <v>0</v>
      </c>
    </row>
    <row r="50" spans="1:11" s="937" customFormat="1" x14ac:dyDescent="0.2">
      <c r="A50" s="1001" t="s">
        <v>1636</v>
      </c>
      <c r="B50" s="1243">
        <f t="shared" si="11"/>
        <v>419</v>
      </c>
      <c r="C50" s="697">
        <f t="shared" si="12"/>
        <v>211</v>
      </c>
      <c r="D50" s="895">
        <v>132</v>
      </c>
      <c r="E50" s="895">
        <v>79</v>
      </c>
      <c r="F50" s="697">
        <f t="shared" si="13"/>
        <v>85</v>
      </c>
      <c r="G50" s="895">
        <v>45</v>
      </c>
      <c r="H50" s="895">
        <v>40</v>
      </c>
      <c r="I50" s="697">
        <f t="shared" si="14"/>
        <v>123</v>
      </c>
      <c r="J50" s="895">
        <v>59</v>
      </c>
      <c r="K50" s="895">
        <v>64</v>
      </c>
    </row>
    <row r="51" spans="1:11" s="937" customFormat="1" x14ac:dyDescent="0.2">
      <c r="A51" s="1001" t="s">
        <v>1637</v>
      </c>
      <c r="B51" s="1243">
        <f t="shared" si="11"/>
        <v>64</v>
      </c>
      <c r="C51" s="697">
        <f t="shared" si="12"/>
        <v>0</v>
      </c>
      <c r="D51" s="895">
        <v>0</v>
      </c>
      <c r="E51" s="895">
        <v>0</v>
      </c>
      <c r="F51" s="697">
        <f t="shared" si="13"/>
        <v>64</v>
      </c>
      <c r="G51" s="895">
        <v>64</v>
      </c>
      <c r="H51" s="895">
        <v>0</v>
      </c>
      <c r="I51" s="697">
        <f t="shared" si="14"/>
        <v>0</v>
      </c>
      <c r="J51" s="895">
        <v>0</v>
      </c>
      <c r="K51" s="895">
        <v>0</v>
      </c>
    </row>
    <row r="52" spans="1:11" s="937" customFormat="1" x14ac:dyDescent="0.2">
      <c r="A52" s="944" t="s">
        <v>1638</v>
      </c>
      <c r="B52" s="1243">
        <f t="shared" si="11"/>
        <v>262</v>
      </c>
      <c r="C52" s="697">
        <f t="shared" si="12"/>
        <v>105</v>
      </c>
      <c r="D52" s="895">
        <v>36</v>
      </c>
      <c r="E52" s="895">
        <v>69</v>
      </c>
      <c r="F52" s="697">
        <f t="shared" si="13"/>
        <v>46</v>
      </c>
      <c r="G52" s="895">
        <v>16</v>
      </c>
      <c r="H52" s="895">
        <v>30</v>
      </c>
      <c r="I52" s="697">
        <f t="shared" si="14"/>
        <v>111</v>
      </c>
      <c r="J52" s="895">
        <v>51</v>
      </c>
      <c r="K52" s="895">
        <v>60</v>
      </c>
    </row>
    <row r="53" spans="1:11" s="937" customFormat="1" x14ac:dyDescent="0.2">
      <c r="A53" s="940"/>
      <c r="B53" s="1243"/>
      <c r="C53" s="712"/>
      <c r="D53" s="894"/>
      <c r="E53" s="894"/>
      <c r="F53" s="712"/>
      <c r="G53" s="894"/>
      <c r="H53" s="894"/>
      <c r="I53" s="712"/>
      <c r="J53" s="894"/>
      <c r="K53" s="894"/>
    </row>
    <row r="54" spans="1:11" s="937" customFormat="1" x14ac:dyDescent="0.2">
      <c r="A54" s="717" t="s">
        <v>1169</v>
      </c>
      <c r="B54" s="1243">
        <f t="shared" ref="B54:B60" si="15">C54+F54+I54</f>
        <v>1027</v>
      </c>
      <c r="C54" s="697">
        <f t="shared" ref="C54:C60" si="16">+D54+E54</f>
        <v>446</v>
      </c>
      <c r="D54" s="718">
        <f>SUM(D55:D60)</f>
        <v>253</v>
      </c>
      <c r="E54" s="718">
        <f>SUM(E55:E60)</f>
        <v>193</v>
      </c>
      <c r="F54" s="697">
        <f t="shared" ref="F54:F60" si="17">+G54+H54</f>
        <v>430</v>
      </c>
      <c r="G54" s="718">
        <f>SUM(G55:G60)</f>
        <v>238</v>
      </c>
      <c r="H54" s="718">
        <f>SUM(H55:H60)</f>
        <v>192</v>
      </c>
      <c r="I54" s="697">
        <f t="shared" ref="I54:I60" si="18">+J54+K54</f>
        <v>151</v>
      </c>
      <c r="J54" s="718">
        <f>SUM(J55:J60)</f>
        <v>76</v>
      </c>
      <c r="K54" s="718">
        <f>SUM(K55:K60)</f>
        <v>75</v>
      </c>
    </row>
    <row r="55" spans="1:11" s="937" customFormat="1" x14ac:dyDescent="0.2">
      <c r="A55" s="1001" t="s">
        <v>1633</v>
      </c>
      <c r="B55" s="1243">
        <f t="shared" si="15"/>
        <v>666</v>
      </c>
      <c r="C55" s="697">
        <f t="shared" si="16"/>
        <v>375</v>
      </c>
      <c r="D55" s="840">
        <v>216</v>
      </c>
      <c r="E55" s="840">
        <v>159</v>
      </c>
      <c r="F55" s="697">
        <f t="shared" si="17"/>
        <v>283</v>
      </c>
      <c r="G55" s="840">
        <v>171</v>
      </c>
      <c r="H55" s="840">
        <v>112</v>
      </c>
      <c r="I55" s="697">
        <f t="shared" si="18"/>
        <v>8</v>
      </c>
      <c r="J55" s="840">
        <v>7</v>
      </c>
      <c r="K55" s="840">
        <v>1</v>
      </c>
    </row>
    <row r="56" spans="1:11" s="937" customFormat="1" x14ac:dyDescent="0.2">
      <c r="A56" s="1001" t="s">
        <v>1634</v>
      </c>
      <c r="B56" s="1243">
        <f t="shared" si="15"/>
        <v>9</v>
      </c>
      <c r="C56" s="697">
        <f t="shared" si="16"/>
        <v>0</v>
      </c>
      <c r="D56" s="895">
        <v>0</v>
      </c>
      <c r="E56" s="895">
        <v>0</v>
      </c>
      <c r="F56" s="697">
        <f t="shared" si="17"/>
        <v>6</v>
      </c>
      <c r="G56" s="895">
        <v>2</v>
      </c>
      <c r="H56" s="895">
        <v>4</v>
      </c>
      <c r="I56" s="697">
        <f t="shared" si="18"/>
        <v>3</v>
      </c>
      <c r="J56" s="895">
        <v>1</v>
      </c>
      <c r="K56" s="895">
        <v>2</v>
      </c>
    </row>
    <row r="57" spans="1:11" s="937" customFormat="1" x14ac:dyDescent="0.2">
      <c r="A57" s="1001" t="s">
        <v>1635</v>
      </c>
      <c r="B57" s="1243">
        <f t="shared" si="15"/>
        <v>103</v>
      </c>
      <c r="C57" s="697">
        <f t="shared" si="16"/>
        <v>20</v>
      </c>
      <c r="D57" s="895">
        <v>13</v>
      </c>
      <c r="E57" s="895">
        <v>7</v>
      </c>
      <c r="F57" s="697">
        <f t="shared" si="17"/>
        <v>59</v>
      </c>
      <c r="G57" s="895">
        <v>46</v>
      </c>
      <c r="H57" s="895">
        <v>13</v>
      </c>
      <c r="I57" s="697">
        <f t="shared" si="18"/>
        <v>24</v>
      </c>
      <c r="J57" s="895">
        <v>17</v>
      </c>
      <c r="K57" s="895">
        <v>7</v>
      </c>
    </row>
    <row r="58" spans="1:11" s="937" customFormat="1" x14ac:dyDescent="0.2">
      <c r="A58" s="1001" t="s">
        <v>1636</v>
      </c>
      <c r="B58" s="1243">
        <f t="shared" si="15"/>
        <v>0</v>
      </c>
      <c r="C58" s="697">
        <f t="shared" si="16"/>
        <v>0</v>
      </c>
      <c r="D58" s="895">
        <v>0</v>
      </c>
      <c r="E58" s="895">
        <v>0</v>
      </c>
      <c r="F58" s="697">
        <f t="shared" si="17"/>
        <v>0</v>
      </c>
      <c r="G58" s="895">
        <v>0</v>
      </c>
      <c r="H58" s="895">
        <v>0</v>
      </c>
      <c r="I58" s="697">
        <f t="shared" si="18"/>
        <v>0</v>
      </c>
      <c r="J58" s="895">
        <v>0</v>
      </c>
      <c r="K58" s="895">
        <v>0</v>
      </c>
    </row>
    <row r="59" spans="1:11" s="937" customFormat="1" x14ac:dyDescent="0.2">
      <c r="A59" s="1001" t="s">
        <v>1637</v>
      </c>
      <c r="B59" s="1243">
        <f t="shared" si="15"/>
        <v>0</v>
      </c>
      <c r="C59" s="697">
        <f t="shared" si="16"/>
        <v>0</v>
      </c>
      <c r="D59" s="895">
        <v>0</v>
      </c>
      <c r="E59" s="895">
        <v>0</v>
      </c>
      <c r="F59" s="697">
        <f t="shared" si="17"/>
        <v>0</v>
      </c>
      <c r="G59" s="895">
        <v>0</v>
      </c>
      <c r="H59" s="895">
        <v>0</v>
      </c>
      <c r="I59" s="697">
        <f t="shared" si="18"/>
        <v>0</v>
      </c>
      <c r="J59" s="895">
        <v>0</v>
      </c>
      <c r="K59" s="895">
        <v>0</v>
      </c>
    </row>
    <row r="60" spans="1:11" s="937" customFormat="1" x14ac:dyDescent="0.2">
      <c r="A60" s="944" t="s">
        <v>1638</v>
      </c>
      <c r="B60" s="1243">
        <f t="shared" si="15"/>
        <v>249</v>
      </c>
      <c r="C60" s="697">
        <f t="shared" si="16"/>
        <v>51</v>
      </c>
      <c r="D60" s="895">
        <v>24</v>
      </c>
      <c r="E60" s="895">
        <v>27</v>
      </c>
      <c r="F60" s="697">
        <f t="shared" si="17"/>
        <v>82</v>
      </c>
      <c r="G60" s="895">
        <v>19</v>
      </c>
      <c r="H60" s="895">
        <v>63</v>
      </c>
      <c r="I60" s="697">
        <f t="shared" si="18"/>
        <v>116</v>
      </c>
      <c r="J60" s="895">
        <v>51</v>
      </c>
      <c r="K60" s="895">
        <v>65</v>
      </c>
    </row>
    <row r="61" spans="1:11" s="937" customFormat="1" x14ac:dyDescent="0.2">
      <c r="A61" s="940"/>
      <c r="B61" s="1243"/>
      <c r="C61" s="712"/>
      <c r="D61" s="894"/>
      <c r="E61" s="894"/>
      <c r="F61" s="712"/>
      <c r="G61" s="894"/>
      <c r="H61" s="894"/>
      <c r="I61" s="712"/>
      <c r="J61" s="894"/>
      <c r="K61" s="894"/>
    </row>
    <row r="62" spans="1:11" s="937" customFormat="1" x14ac:dyDescent="0.2">
      <c r="A62" s="717" t="s">
        <v>1187</v>
      </c>
      <c r="B62" s="1243">
        <f>C62+F62+I62</f>
        <v>948</v>
      </c>
      <c r="C62" s="697">
        <f t="shared" ref="C62:C68" si="19">+D62+E62</f>
        <v>688</v>
      </c>
      <c r="D62" s="718">
        <f>SUM(D63:D68)</f>
        <v>388</v>
      </c>
      <c r="E62" s="718">
        <f>SUM(E63:E68)</f>
        <v>300</v>
      </c>
      <c r="F62" s="697">
        <f t="shared" ref="F62:F68" si="20">+G62+H62</f>
        <v>139</v>
      </c>
      <c r="G62" s="718">
        <f>SUM(G63:G68)</f>
        <v>83</v>
      </c>
      <c r="H62" s="718">
        <f>SUM(H63:H68)</f>
        <v>56</v>
      </c>
      <c r="I62" s="697">
        <f t="shared" ref="I62:I68" si="21">+J62+K62</f>
        <v>121</v>
      </c>
      <c r="J62" s="718">
        <f>SUM(J63:J68)</f>
        <v>61</v>
      </c>
      <c r="K62" s="718">
        <f>SUM(K63:K68)</f>
        <v>60</v>
      </c>
    </row>
    <row r="63" spans="1:11" s="937" customFormat="1" x14ac:dyDescent="0.2">
      <c r="A63" s="1001" t="s">
        <v>1633</v>
      </c>
      <c r="B63" s="1243">
        <f t="shared" ref="B63:B68" si="22">C63+F63+I63</f>
        <v>681</v>
      </c>
      <c r="C63" s="697">
        <f t="shared" si="19"/>
        <v>632</v>
      </c>
      <c r="D63" s="840">
        <v>356</v>
      </c>
      <c r="E63" s="840">
        <v>276</v>
      </c>
      <c r="F63" s="697">
        <f t="shared" si="20"/>
        <v>41</v>
      </c>
      <c r="G63" s="840">
        <v>22</v>
      </c>
      <c r="H63" s="840">
        <v>19</v>
      </c>
      <c r="I63" s="697">
        <f t="shared" si="21"/>
        <v>8</v>
      </c>
      <c r="J63" s="840">
        <v>6</v>
      </c>
      <c r="K63" s="840">
        <v>2</v>
      </c>
    </row>
    <row r="64" spans="1:11" s="937" customFormat="1" x14ac:dyDescent="0.2">
      <c r="A64" s="1001" t="s">
        <v>1634</v>
      </c>
      <c r="B64" s="1243">
        <f t="shared" si="22"/>
        <v>103</v>
      </c>
      <c r="C64" s="697">
        <f t="shared" si="19"/>
        <v>54</v>
      </c>
      <c r="D64" s="895">
        <v>31</v>
      </c>
      <c r="E64" s="895">
        <v>23</v>
      </c>
      <c r="F64" s="697">
        <f t="shared" si="20"/>
        <v>39</v>
      </c>
      <c r="G64" s="895">
        <v>29</v>
      </c>
      <c r="H64" s="895">
        <v>10</v>
      </c>
      <c r="I64" s="697">
        <f t="shared" si="21"/>
        <v>10</v>
      </c>
      <c r="J64" s="895">
        <v>7</v>
      </c>
      <c r="K64" s="895">
        <v>3</v>
      </c>
    </row>
    <row r="65" spans="1:11" s="937" customFormat="1" x14ac:dyDescent="0.2">
      <c r="A65" s="1001" t="s">
        <v>1635</v>
      </c>
      <c r="B65" s="1243">
        <f t="shared" si="22"/>
        <v>19</v>
      </c>
      <c r="C65" s="697">
        <f t="shared" si="19"/>
        <v>2</v>
      </c>
      <c r="D65" s="895">
        <v>1</v>
      </c>
      <c r="E65" s="895">
        <v>1</v>
      </c>
      <c r="F65" s="697">
        <f t="shared" si="20"/>
        <v>17</v>
      </c>
      <c r="G65" s="895">
        <v>9</v>
      </c>
      <c r="H65" s="895">
        <v>8</v>
      </c>
      <c r="I65" s="697">
        <f t="shared" si="21"/>
        <v>0</v>
      </c>
      <c r="J65" s="895">
        <v>0</v>
      </c>
      <c r="K65" s="895">
        <v>0</v>
      </c>
    </row>
    <row r="66" spans="1:11" s="937" customFormat="1" x14ac:dyDescent="0.2">
      <c r="A66" s="1001" t="s">
        <v>1636</v>
      </c>
      <c r="B66" s="1243">
        <f t="shared" si="22"/>
        <v>16</v>
      </c>
      <c r="C66" s="697">
        <f t="shared" si="19"/>
        <v>0</v>
      </c>
      <c r="D66" s="895">
        <v>0</v>
      </c>
      <c r="E66" s="895">
        <v>0</v>
      </c>
      <c r="F66" s="697">
        <f t="shared" si="20"/>
        <v>5</v>
      </c>
      <c r="G66" s="895">
        <v>3</v>
      </c>
      <c r="H66" s="895">
        <v>2</v>
      </c>
      <c r="I66" s="697">
        <f t="shared" si="21"/>
        <v>11</v>
      </c>
      <c r="J66" s="895">
        <v>7</v>
      </c>
      <c r="K66" s="895">
        <v>4</v>
      </c>
    </row>
    <row r="67" spans="1:11" s="937" customFormat="1" x14ac:dyDescent="0.2">
      <c r="A67" s="1001" t="s">
        <v>1637</v>
      </c>
      <c r="B67" s="1243">
        <f t="shared" si="22"/>
        <v>4</v>
      </c>
      <c r="C67" s="697">
        <f t="shared" si="19"/>
        <v>0</v>
      </c>
      <c r="D67" s="895">
        <v>0</v>
      </c>
      <c r="E67" s="895">
        <v>0</v>
      </c>
      <c r="F67" s="697">
        <f t="shared" si="20"/>
        <v>4</v>
      </c>
      <c r="G67" s="895">
        <v>4</v>
      </c>
      <c r="H67" s="895">
        <v>0</v>
      </c>
      <c r="I67" s="697">
        <f t="shared" si="21"/>
        <v>0</v>
      </c>
      <c r="J67" s="895">
        <v>0</v>
      </c>
      <c r="K67" s="895">
        <v>0</v>
      </c>
    </row>
    <row r="68" spans="1:11" s="937" customFormat="1" x14ac:dyDescent="0.2">
      <c r="A68" s="1001" t="s">
        <v>1638</v>
      </c>
      <c r="B68" s="1243">
        <f t="shared" si="22"/>
        <v>125</v>
      </c>
      <c r="C68" s="697">
        <f t="shared" si="19"/>
        <v>0</v>
      </c>
      <c r="D68" s="895">
        <v>0</v>
      </c>
      <c r="E68" s="895">
        <v>0</v>
      </c>
      <c r="F68" s="697">
        <f t="shared" si="20"/>
        <v>33</v>
      </c>
      <c r="G68" s="895">
        <v>16</v>
      </c>
      <c r="H68" s="895">
        <v>17</v>
      </c>
      <c r="I68" s="697">
        <f t="shared" si="21"/>
        <v>92</v>
      </c>
      <c r="J68" s="895">
        <v>41</v>
      </c>
      <c r="K68" s="895">
        <v>51</v>
      </c>
    </row>
    <row r="69" spans="1:11" s="937" customFormat="1" x14ac:dyDescent="0.2">
      <c r="A69" s="999"/>
      <c r="B69" s="1243"/>
      <c r="C69" s="712"/>
      <c r="D69" s="894"/>
      <c r="E69" s="894"/>
      <c r="F69" s="712"/>
      <c r="G69" s="894"/>
      <c r="H69" s="894"/>
      <c r="I69" s="712"/>
      <c r="J69" s="894"/>
      <c r="K69" s="894"/>
    </row>
    <row r="70" spans="1:11" s="937" customFormat="1" x14ac:dyDescent="0.2">
      <c r="A70" s="717" t="s">
        <v>1549</v>
      </c>
      <c r="B70" s="1243">
        <f t="shared" ref="B70:B90" si="23">C70+F70+I70</f>
        <v>460</v>
      </c>
      <c r="C70" s="697">
        <f t="shared" ref="C70:C90" si="24">+D70+E70</f>
        <v>42</v>
      </c>
      <c r="D70" s="718">
        <f>SUM(D71:D76)</f>
        <v>15</v>
      </c>
      <c r="E70" s="718">
        <f>SUM(E71:E76)</f>
        <v>27</v>
      </c>
      <c r="F70" s="697">
        <f t="shared" ref="F70:F90" si="25">+G70+H70</f>
        <v>374</v>
      </c>
      <c r="G70" s="718">
        <f>SUM(G71:G76)</f>
        <v>169</v>
      </c>
      <c r="H70" s="718">
        <f>SUM(H71:H76)</f>
        <v>205</v>
      </c>
      <c r="I70" s="697">
        <f t="shared" ref="I70:I90" si="26">+J70+K70</f>
        <v>44</v>
      </c>
      <c r="J70" s="718">
        <f>SUM(J71:J76)</f>
        <v>17</v>
      </c>
      <c r="K70" s="718">
        <f>SUM(K71:K76)</f>
        <v>27</v>
      </c>
    </row>
    <row r="71" spans="1:11" s="937" customFormat="1" x14ac:dyDescent="0.2">
      <c r="A71" s="1001" t="s">
        <v>1633</v>
      </c>
      <c r="B71" s="1243">
        <f t="shared" si="23"/>
        <v>293</v>
      </c>
      <c r="C71" s="697">
        <f t="shared" si="24"/>
        <v>0</v>
      </c>
      <c r="D71" s="840">
        <v>0</v>
      </c>
      <c r="E71" s="840">
        <v>0</v>
      </c>
      <c r="F71" s="697">
        <f t="shared" si="25"/>
        <v>293</v>
      </c>
      <c r="G71" s="840">
        <v>141</v>
      </c>
      <c r="H71" s="840">
        <v>152</v>
      </c>
      <c r="I71" s="697">
        <f t="shared" si="26"/>
        <v>0</v>
      </c>
      <c r="J71" s="840">
        <v>0</v>
      </c>
      <c r="K71" s="840">
        <v>0</v>
      </c>
    </row>
    <row r="72" spans="1:11" s="937" customFormat="1" x14ac:dyDescent="0.2">
      <c r="A72" s="1001" t="s">
        <v>1634</v>
      </c>
      <c r="B72" s="1243">
        <f t="shared" si="23"/>
        <v>0</v>
      </c>
      <c r="C72" s="697">
        <f t="shared" si="24"/>
        <v>0</v>
      </c>
      <c r="D72" s="840">
        <v>0</v>
      </c>
      <c r="E72" s="840">
        <v>0</v>
      </c>
      <c r="F72" s="697">
        <f t="shared" si="25"/>
        <v>0</v>
      </c>
      <c r="G72" s="895">
        <v>0</v>
      </c>
      <c r="H72" s="895">
        <v>0</v>
      </c>
      <c r="I72" s="697">
        <f t="shared" si="26"/>
        <v>0</v>
      </c>
      <c r="J72" s="895">
        <v>0</v>
      </c>
      <c r="K72" s="895">
        <v>0</v>
      </c>
    </row>
    <row r="73" spans="1:11" s="937" customFormat="1" x14ac:dyDescent="0.2">
      <c r="A73" s="1001" t="s">
        <v>1635</v>
      </c>
      <c r="B73" s="1243">
        <f t="shared" si="23"/>
        <v>15</v>
      </c>
      <c r="C73" s="697">
        <f t="shared" si="24"/>
        <v>0</v>
      </c>
      <c r="D73" s="840">
        <v>0</v>
      </c>
      <c r="E73" s="840">
        <v>0</v>
      </c>
      <c r="F73" s="697">
        <f t="shared" si="25"/>
        <v>15</v>
      </c>
      <c r="G73" s="895">
        <v>6</v>
      </c>
      <c r="H73" s="895">
        <v>9</v>
      </c>
      <c r="I73" s="697">
        <f t="shared" si="26"/>
        <v>0</v>
      </c>
      <c r="J73" s="895">
        <v>0</v>
      </c>
      <c r="K73" s="895">
        <v>0</v>
      </c>
    </row>
    <row r="74" spans="1:11" s="937" customFormat="1" x14ac:dyDescent="0.2">
      <c r="A74" s="1001" t="s">
        <v>1636</v>
      </c>
      <c r="B74" s="1243">
        <f t="shared" si="23"/>
        <v>17</v>
      </c>
      <c r="C74" s="697">
        <f t="shared" si="24"/>
        <v>5</v>
      </c>
      <c r="D74" s="840">
        <v>4</v>
      </c>
      <c r="E74" s="840">
        <v>1</v>
      </c>
      <c r="F74" s="697">
        <f t="shared" si="25"/>
        <v>5</v>
      </c>
      <c r="G74" s="895">
        <v>3</v>
      </c>
      <c r="H74" s="895">
        <v>2</v>
      </c>
      <c r="I74" s="697">
        <f t="shared" si="26"/>
        <v>7</v>
      </c>
      <c r="J74" s="895">
        <v>4</v>
      </c>
      <c r="K74" s="895">
        <v>3</v>
      </c>
    </row>
    <row r="75" spans="1:11" s="937" customFormat="1" x14ac:dyDescent="0.2">
      <c r="A75" s="1001" t="s">
        <v>1637</v>
      </c>
      <c r="B75" s="1243">
        <f t="shared" si="23"/>
        <v>13</v>
      </c>
      <c r="C75" s="697">
        <f t="shared" si="24"/>
        <v>0</v>
      </c>
      <c r="D75" s="840">
        <v>0</v>
      </c>
      <c r="E75" s="840">
        <v>0</v>
      </c>
      <c r="F75" s="697">
        <f t="shared" si="25"/>
        <v>12</v>
      </c>
      <c r="G75" s="895">
        <v>3</v>
      </c>
      <c r="H75" s="895">
        <v>9</v>
      </c>
      <c r="I75" s="697">
        <f t="shared" si="26"/>
        <v>1</v>
      </c>
      <c r="J75" s="895">
        <v>0</v>
      </c>
      <c r="K75" s="895">
        <v>1</v>
      </c>
    </row>
    <row r="76" spans="1:11" s="937" customFormat="1" x14ac:dyDescent="0.2">
      <c r="A76" s="1001" t="s">
        <v>1638</v>
      </c>
      <c r="B76" s="1243">
        <f t="shared" si="23"/>
        <v>122</v>
      </c>
      <c r="C76" s="697">
        <f t="shared" si="24"/>
        <v>37</v>
      </c>
      <c r="D76" s="895">
        <v>11</v>
      </c>
      <c r="E76" s="895">
        <v>26</v>
      </c>
      <c r="F76" s="697">
        <f t="shared" si="25"/>
        <v>49</v>
      </c>
      <c r="G76" s="895">
        <v>16</v>
      </c>
      <c r="H76" s="895">
        <v>33</v>
      </c>
      <c r="I76" s="697">
        <f t="shared" si="26"/>
        <v>36</v>
      </c>
      <c r="J76" s="895">
        <v>13</v>
      </c>
      <c r="K76" s="895">
        <v>23</v>
      </c>
    </row>
    <row r="77" spans="1:11" s="937" customFormat="1" x14ac:dyDescent="0.2">
      <c r="A77" s="717" t="s">
        <v>1211</v>
      </c>
      <c r="B77" s="1243">
        <f t="shared" si="23"/>
        <v>36</v>
      </c>
      <c r="C77" s="697">
        <f t="shared" si="24"/>
        <v>36</v>
      </c>
      <c r="D77" s="718">
        <f>SUM(D78:D82)</f>
        <v>23</v>
      </c>
      <c r="E77" s="718">
        <f>SUM(E78:E82)</f>
        <v>13</v>
      </c>
      <c r="F77" s="697">
        <f t="shared" si="25"/>
        <v>0</v>
      </c>
      <c r="G77" s="718">
        <f>SUM(G78:G82)</f>
        <v>0</v>
      </c>
      <c r="H77" s="718">
        <f>SUM(H78:H82)</f>
        <v>0</v>
      </c>
      <c r="I77" s="697">
        <f t="shared" si="26"/>
        <v>0</v>
      </c>
      <c r="J77" s="718">
        <f>SUM(J78:J82)</f>
        <v>0</v>
      </c>
      <c r="K77" s="718">
        <f>SUM(K78:K82)</f>
        <v>0</v>
      </c>
    </row>
    <row r="78" spans="1:11" s="937" customFormat="1" x14ac:dyDescent="0.2">
      <c r="A78" s="1001" t="s">
        <v>1633</v>
      </c>
      <c r="B78" s="1243">
        <f t="shared" si="23"/>
        <v>36</v>
      </c>
      <c r="C78" s="697">
        <f t="shared" si="24"/>
        <v>36</v>
      </c>
      <c r="D78" s="840">
        <v>23</v>
      </c>
      <c r="E78" s="840">
        <v>13</v>
      </c>
      <c r="F78" s="697">
        <f t="shared" si="25"/>
        <v>0</v>
      </c>
      <c r="G78" s="840">
        <v>0</v>
      </c>
      <c r="H78" s="840">
        <v>0</v>
      </c>
      <c r="I78" s="697">
        <f t="shared" si="26"/>
        <v>0</v>
      </c>
      <c r="J78" s="840">
        <v>0</v>
      </c>
      <c r="K78" s="840">
        <v>0</v>
      </c>
    </row>
    <row r="79" spans="1:11" s="937" customFormat="1" x14ac:dyDescent="0.2">
      <c r="A79" s="1001" t="s">
        <v>1634</v>
      </c>
      <c r="B79" s="1243">
        <f t="shared" si="23"/>
        <v>0</v>
      </c>
      <c r="C79" s="697">
        <f t="shared" si="24"/>
        <v>0</v>
      </c>
      <c r="D79" s="895">
        <v>0</v>
      </c>
      <c r="E79" s="895">
        <v>0</v>
      </c>
      <c r="F79" s="697">
        <f t="shared" si="25"/>
        <v>0</v>
      </c>
      <c r="G79" s="895">
        <v>0</v>
      </c>
      <c r="H79" s="895">
        <v>0</v>
      </c>
      <c r="I79" s="697">
        <f t="shared" si="26"/>
        <v>0</v>
      </c>
      <c r="J79" s="895">
        <v>0</v>
      </c>
      <c r="K79" s="895">
        <v>0</v>
      </c>
    </row>
    <row r="80" spans="1:11" s="937" customFormat="1" x14ac:dyDescent="0.2">
      <c r="A80" s="1001" t="s">
        <v>1635</v>
      </c>
      <c r="B80" s="1243">
        <f t="shared" si="23"/>
        <v>0</v>
      </c>
      <c r="C80" s="697">
        <f t="shared" si="24"/>
        <v>0</v>
      </c>
      <c r="D80" s="895">
        <v>0</v>
      </c>
      <c r="E80" s="895">
        <v>0</v>
      </c>
      <c r="F80" s="697">
        <f t="shared" si="25"/>
        <v>0</v>
      </c>
      <c r="G80" s="895">
        <v>0</v>
      </c>
      <c r="H80" s="895">
        <v>0</v>
      </c>
      <c r="I80" s="697">
        <f t="shared" si="26"/>
        <v>0</v>
      </c>
      <c r="J80" s="895">
        <v>0</v>
      </c>
      <c r="K80" s="895">
        <v>0</v>
      </c>
    </row>
    <row r="81" spans="1:11" s="937" customFormat="1" x14ac:dyDescent="0.2">
      <c r="A81" s="1001" t="s">
        <v>1636</v>
      </c>
      <c r="B81" s="1243">
        <f t="shared" si="23"/>
        <v>0</v>
      </c>
      <c r="C81" s="697">
        <f t="shared" si="24"/>
        <v>0</v>
      </c>
      <c r="D81" s="895">
        <v>0</v>
      </c>
      <c r="E81" s="895">
        <v>0</v>
      </c>
      <c r="F81" s="697">
        <f t="shared" si="25"/>
        <v>0</v>
      </c>
      <c r="G81" s="895">
        <v>0</v>
      </c>
      <c r="H81" s="895">
        <v>0</v>
      </c>
      <c r="I81" s="697">
        <f t="shared" si="26"/>
        <v>0</v>
      </c>
      <c r="J81" s="895">
        <v>0</v>
      </c>
      <c r="K81" s="895">
        <v>0</v>
      </c>
    </row>
    <row r="82" spans="1:11" s="937" customFormat="1" x14ac:dyDescent="0.2">
      <c r="A82" s="1001" t="s">
        <v>1637</v>
      </c>
      <c r="B82" s="1243">
        <f t="shared" si="23"/>
        <v>0</v>
      </c>
      <c r="C82" s="697">
        <f t="shared" si="24"/>
        <v>0</v>
      </c>
      <c r="D82" s="895">
        <v>0</v>
      </c>
      <c r="E82" s="895">
        <v>0</v>
      </c>
      <c r="F82" s="697">
        <f t="shared" si="25"/>
        <v>0</v>
      </c>
      <c r="G82" s="895">
        <v>0</v>
      </c>
      <c r="H82" s="895">
        <v>0</v>
      </c>
      <c r="I82" s="697">
        <f t="shared" si="26"/>
        <v>0</v>
      </c>
      <c r="J82" s="895">
        <v>0</v>
      </c>
      <c r="K82" s="895">
        <v>0</v>
      </c>
    </row>
    <row r="83" spans="1:11" s="937" customFormat="1" x14ac:dyDescent="0.2">
      <c r="A83" s="1001" t="s">
        <v>1638</v>
      </c>
      <c r="B83" s="1243">
        <f t="shared" si="23"/>
        <v>0</v>
      </c>
      <c r="C83" s="697">
        <f t="shared" si="24"/>
        <v>0</v>
      </c>
      <c r="D83" s="895">
        <v>0</v>
      </c>
      <c r="E83" s="895">
        <v>0</v>
      </c>
      <c r="F83" s="697">
        <f t="shared" si="25"/>
        <v>0</v>
      </c>
      <c r="G83" s="895">
        <v>0</v>
      </c>
      <c r="H83" s="895">
        <v>0</v>
      </c>
      <c r="I83" s="697">
        <f t="shared" si="26"/>
        <v>0</v>
      </c>
      <c r="J83" s="895">
        <v>0</v>
      </c>
      <c r="K83" s="895">
        <v>0</v>
      </c>
    </row>
    <row r="84" spans="1:11" s="937" customFormat="1" x14ac:dyDescent="0.2">
      <c r="A84" s="717" t="s">
        <v>1640</v>
      </c>
      <c r="B84" s="1243">
        <f t="shared" si="23"/>
        <v>204</v>
      </c>
      <c r="C84" s="697">
        <f t="shared" si="24"/>
        <v>204</v>
      </c>
      <c r="D84" s="718">
        <f>SUM(D85:D90)</f>
        <v>45</v>
      </c>
      <c r="E84" s="718">
        <f>SUM(E85:E90)</f>
        <v>159</v>
      </c>
      <c r="F84" s="697">
        <f t="shared" si="25"/>
        <v>0</v>
      </c>
      <c r="G84" s="718">
        <f>SUM(G85:G90)</f>
        <v>0</v>
      </c>
      <c r="H84" s="718">
        <f>SUM(H85:H90)</f>
        <v>0</v>
      </c>
      <c r="I84" s="697">
        <f t="shared" si="26"/>
        <v>0</v>
      </c>
      <c r="J84" s="718">
        <f>SUM(J85:J90)</f>
        <v>0</v>
      </c>
      <c r="K84" s="718">
        <f>SUM(K85:K90)</f>
        <v>0</v>
      </c>
    </row>
    <row r="85" spans="1:11" s="937" customFormat="1" x14ac:dyDescent="0.2">
      <c r="A85" s="1001" t="s">
        <v>1633</v>
      </c>
      <c r="B85" s="1243">
        <f t="shared" si="23"/>
        <v>43</v>
      </c>
      <c r="C85" s="697">
        <f t="shared" si="24"/>
        <v>43</v>
      </c>
      <c r="D85" s="840">
        <v>9</v>
      </c>
      <c r="E85" s="840">
        <v>34</v>
      </c>
      <c r="F85" s="697">
        <f t="shared" si="25"/>
        <v>0</v>
      </c>
      <c r="G85" s="840">
        <v>0</v>
      </c>
      <c r="H85" s="840">
        <v>0</v>
      </c>
      <c r="I85" s="697">
        <f t="shared" si="26"/>
        <v>0</v>
      </c>
      <c r="J85" s="840">
        <v>0</v>
      </c>
      <c r="K85" s="840">
        <v>0</v>
      </c>
    </row>
    <row r="86" spans="1:11" s="937" customFormat="1" x14ac:dyDescent="0.2">
      <c r="A86" s="1001" t="s">
        <v>1634</v>
      </c>
      <c r="B86" s="1243">
        <f t="shared" si="23"/>
        <v>132</v>
      </c>
      <c r="C86" s="697">
        <f t="shared" si="24"/>
        <v>132</v>
      </c>
      <c r="D86" s="840">
        <v>28</v>
      </c>
      <c r="E86" s="840">
        <v>104</v>
      </c>
      <c r="F86" s="697">
        <f t="shared" si="25"/>
        <v>0</v>
      </c>
      <c r="G86" s="840">
        <v>0</v>
      </c>
      <c r="H86" s="840">
        <v>0</v>
      </c>
      <c r="I86" s="697">
        <f t="shared" si="26"/>
        <v>0</v>
      </c>
      <c r="J86" s="840">
        <v>0</v>
      </c>
      <c r="K86" s="840">
        <v>0</v>
      </c>
    </row>
    <row r="87" spans="1:11" s="937" customFormat="1" x14ac:dyDescent="0.2">
      <c r="A87" s="1001" t="s">
        <v>1635</v>
      </c>
      <c r="B87" s="1243">
        <f t="shared" si="23"/>
        <v>23</v>
      </c>
      <c r="C87" s="697">
        <f t="shared" si="24"/>
        <v>23</v>
      </c>
      <c r="D87" s="840">
        <v>5</v>
      </c>
      <c r="E87" s="840">
        <v>18</v>
      </c>
      <c r="F87" s="697">
        <f t="shared" si="25"/>
        <v>0</v>
      </c>
      <c r="G87" s="840">
        <v>0</v>
      </c>
      <c r="H87" s="840">
        <v>0</v>
      </c>
      <c r="I87" s="697">
        <f t="shared" si="26"/>
        <v>0</v>
      </c>
      <c r="J87" s="840">
        <v>0</v>
      </c>
      <c r="K87" s="840">
        <v>0</v>
      </c>
    </row>
    <row r="88" spans="1:11" s="937" customFormat="1" x14ac:dyDescent="0.2">
      <c r="A88" s="1001" t="s">
        <v>1636</v>
      </c>
      <c r="B88" s="1243">
        <f t="shared" si="23"/>
        <v>0</v>
      </c>
      <c r="C88" s="697">
        <f t="shared" si="24"/>
        <v>0</v>
      </c>
      <c r="D88" s="840">
        <v>0</v>
      </c>
      <c r="E88" s="840">
        <v>0</v>
      </c>
      <c r="F88" s="697">
        <f t="shared" si="25"/>
        <v>0</v>
      </c>
      <c r="G88" s="840">
        <v>0</v>
      </c>
      <c r="H88" s="840">
        <v>0</v>
      </c>
      <c r="I88" s="697">
        <f t="shared" si="26"/>
        <v>0</v>
      </c>
      <c r="J88" s="840">
        <v>0</v>
      </c>
      <c r="K88" s="840">
        <v>0</v>
      </c>
    </row>
    <row r="89" spans="1:11" s="937" customFormat="1" x14ac:dyDescent="0.2">
      <c r="A89" s="1001" t="s">
        <v>1637</v>
      </c>
      <c r="B89" s="697">
        <f t="shared" si="23"/>
        <v>0</v>
      </c>
      <c r="C89" s="697">
        <f t="shared" si="24"/>
        <v>0</v>
      </c>
      <c r="D89" s="840">
        <v>0</v>
      </c>
      <c r="E89" s="840">
        <v>0</v>
      </c>
      <c r="F89" s="697">
        <f t="shared" si="25"/>
        <v>0</v>
      </c>
      <c r="G89" s="840">
        <v>0</v>
      </c>
      <c r="H89" s="840">
        <v>0</v>
      </c>
      <c r="I89" s="697">
        <f t="shared" si="26"/>
        <v>0</v>
      </c>
      <c r="J89" s="840">
        <v>0</v>
      </c>
      <c r="K89" s="840">
        <v>0</v>
      </c>
    </row>
    <row r="90" spans="1:11" s="937" customFormat="1" x14ac:dyDescent="0.2">
      <c r="A90" s="1001" t="s">
        <v>1638</v>
      </c>
      <c r="B90" s="697">
        <f t="shared" si="23"/>
        <v>6</v>
      </c>
      <c r="C90" s="697">
        <f t="shared" si="24"/>
        <v>6</v>
      </c>
      <c r="D90" s="895">
        <v>3</v>
      </c>
      <c r="E90" s="895">
        <v>3</v>
      </c>
      <c r="F90" s="697">
        <f t="shared" si="25"/>
        <v>0</v>
      </c>
      <c r="G90" s="895">
        <v>0</v>
      </c>
      <c r="H90" s="895">
        <v>0</v>
      </c>
      <c r="I90" s="697">
        <f t="shared" si="26"/>
        <v>0</v>
      </c>
      <c r="J90" s="895">
        <v>0</v>
      </c>
      <c r="K90" s="895">
        <v>0</v>
      </c>
    </row>
    <row r="91" spans="1:11" s="937" customFormat="1" x14ac:dyDescent="0.2">
      <c r="A91" s="999"/>
      <c r="B91" s="712"/>
      <c r="C91" s="712"/>
      <c r="D91" s="894"/>
      <c r="E91" s="894"/>
      <c r="F91" s="712"/>
      <c r="G91" s="894"/>
      <c r="H91" s="894"/>
      <c r="I91" s="712"/>
      <c r="J91" s="894"/>
      <c r="K91" s="894"/>
    </row>
    <row r="92" spans="1:11" s="937" customFormat="1" x14ac:dyDescent="0.2">
      <c r="A92" s="717" t="s">
        <v>1641</v>
      </c>
      <c r="B92" s="1127" t="s">
        <v>42</v>
      </c>
      <c r="C92" s="1127" t="s">
        <v>42</v>
      </c>
      <c r="D92" s="1127" t="s">
        <v>42</v>
      </c>
      <c r="E92" s="1127" t="s">
        <v>42</v>
      </c>
      <c r="F92" s="1127" t="s">
        <v>42</v>
      </c>
      <c r="G92" s="1127" t="s">
        <v>42</v>
      </c>
      <c r="H92" s="1127" t="s">
        <v>42</v>
      </c>
      <c r="I92" s="1127" t="s">
        <v>42</v>
      </c>
      <c r="J92" s="1127" t="s">
        <v>42</v>
      </c>
      <c r="K92" s="1127" t="s">
        <v>42</v>
      </c>
    </row>
    <row r="93" spans="1:11" s="937" customFormat="1" x14ac:dyDescent="0.2">
      <c r="A93" s="1001" t="s">
        <v>1633</v>
      </c>
      <c r="B93" s="1127" t="s">
        <v>42</v>
      </c>
      <c r="C93" s="1127" t="s">
        <v>42</v>
      </c>
      <c r="D93" s="840" t="s">
        <v>42</v>
      </c>
      <c r="E93" s="840" t="s">
        <v>42</v>
      </c>
      <c r="F93" s="1127" t="s">
        <v>42</v>
      </c>
      <c r="G93" s="840" t="s">
        <v>42</v>
      </c>
      <c r="H93" s="840" t="s">
        <v>42</v>
      </c>
      <c r="I93" s="1127" t="s">
        <v>42</v>
      </c>
      <c r="J93" s="840" t="s">
        <v>42</v>
      </c>
      <c r="K93" s="840" t="s">
        <v>42</v>
      </c>
    </row>
    <row r="94" spans="1:11" s="937" customFormat="1" x14ac:dyDescent="0.2">
      <c r="A94" s="1001" t="s">
        <v>1634</v>
      </c>
      <c r="B94" s="1127" t="s">
        <v>42</v>
      </c>
      <c r="C94" s="1127" t="s">
        <v>42</v>
      </c>
      <c r="D94" s="840" t="s">
        <v>42</v>
      </c>
      <c r="E94" s="840" t="s">
        <v>42</v>
      </c>
      <c r="F94" s="1127" t="s">
        <v>42</v>
      </c>
      <c r="G94" s="895" t="s">
        <v>42</v>
      </c>
      <c r="H94" s="895" t="s">
        <v>42</v>
      </c>
      <c r="I94" s="1127" t="s">
        <v>42</v>
      </c>
      <c r="J94" s="895" t="s">
        <v>42</v>
      </c>
      <c r="K94" s="895" t="s">
        <v>42</v>
      </c>
    </row>
    <row r="95" spans="1:11" s="937" customFormat="1" x14ac:dyDescent="0.2">
      <c r="A95" s="1001" t="s">
        <v>1635</v>
      </c>
      <c r="B95" s="1127" t="s">
        <v>42</v>
      </c>
      <c r="C95" s="1127" t="s">
        <v>42</v>
      </c>
      <c r="D95" s="840" t="s">
        <v>42</v>
      </c>
      <c r="E95" s="840" t="s">
        <v>42</v>
      </c>
      <c r="F95" s="1127" t="s">
        <v>42</v>
      </c>
      <c r="G95" s="895" t="s">
        <v>42</v>
      </c>
      <c r="H95" s="895" t="s">
        <v>42</v>
      </c>
      <c r="I95" s="1127" t="s">
        <v>42</v>
      </c>
      <c r="J95" s="895" t="s">
        <v>42</v>
      </c>
      <c r="K95" s="895" t="s">
        <v>42</v>
      </c>
    </row>
    <row r="96" spans="1:11" s="937" customFormat="1" x14ac:dyDescent="0.2">
      <c r="A96" s="1001" t="s">
        <v>1636</v>
      </c>
      <c r="B96" s="1127" t="s">
        <v>42</v>
      </c>
      <c r="C96" s="1127" t="s">
        <v>42</v>
      </c>
      <c r="D96" s="840" t="s">
        <v>42</v>
      </c>
      <c r="E96" s="840" t="s">
        <v>42</v>
      </c>
      <c r="F96" s="1127" t="s">
        <v>42</v>
      </c>
      <c r="G96" s="895" t="s">
        <v>42</v>
      </c>
      <c r="H96" s="895" t="s">
        <v>42</v>
      </c>
      <c r="I96" s="1127" t="s">
        <v>42</v>
      </c>
      <c r="J96" s="895" t="s">
        <v>42</v>
      </c>
      <c r="K96" s="895" t="s">
        <v>42</v>
      </c>
    </row>
    <row r="97" spans="1:11" s="937" customFormat="1" x14ac:dyDescent="0.2">
      <c r="A97" s="1001" t="s">
        <v>1637</v>
      </c>
      <c r="B97" s="1127" t="s">
        <v>42</v>
      </c>
      <c r="C97" s="1127" t="s">
        <v>42</v>
      </c>
      <c r="D97" s="840" t="s">
        <v>42</v>
      </c>
      <c r="E97" s="840" t="s">
        <v>42</v>
      </c>
      <c r="F97" s="1127" t="s">
        <v>42</v>
      </c>
      <c r="G97" s="895" t="s">
        <v>42</v>
      </c>
      <c r="H97" s="895" t="s">
        <v>42</v>
      </c>
      <c r="I97" s="1127" t="s">
        <v>42</v>
      </c>
      <c r="J97" s="895" t="s">
        <v>42</v>
      </c>
      <c r="K97" s="895" t="s">
        <v>42</v>
      </c>
    </row>
    <row r="98" spans="1:11" s="937" customFormat="1" x14ac:dyDescent="0.2">
      <c r="A98" s="1001" t="s">
        <v>1638</v>
      </c>
      <c r="B98" s="1127" t="s">
        <v>42</v>
      </c>
      <c r="C98" s="1127" t="s">
        <v>42</v>
      </c>
      <c r="D98" s="840" t="s">
        <v>42</v>
      </c>
      <c r="E98" s="840" t="s">
        <v>42</v>
      </c>
      <c r="F98" s="1127" t="s">
        <v>42</v>
      </c>
      <c r="G98" s="895" t="s">
        <v>42</v>
      </c>
      <c r="H98" s="895" t="s">
        <v>42</v>
      </c>
      <c r="I98" s="1127" t="s">
        <v>42</v>
      </c>
      <c r="J98" s="895" t="s">
        <v>42</v>
      </c>
      <c r="K98" s="895" t="s">
        <v>42</v>
      </c>
    </row>
    <row r="99" spans="1:11" s="937" customFormat="1" x14ac:dyDescent="0.2">
      <c r="A99" s="999"/>
      <c r="B99" s="712"/>
      <c r="C99" s="712"/>
      <c r="D99" s="894"/>
      <c r="E99" s="894"/>
      <c r="F99" s="712"/>
      <c r="G99" s="894"/>
      <c r="H99" s="894"/>
      <c r="I99" s="712"/>
      <c r="J99" s="894"/>
      <c r="K99" s="894"/>
    </row>
    <row r="100" spans="1:11" s="937" customFormat="1" x14ac:dyDescent="0.2">
      <c r="A100" s="717" t="s">
        <v>1642</v>
      </c>
      <c r="B100" s="1080">
        <f>C100+F100+I100</f>
        <v>38</v>
      </c>
      <c r="C100" s="1080">
        <f t="shared" ref="C100:C106" si="27">+D100+E100</f>
        <v>38</v>
      </c>
      <c r="D100" s="1079">
        <f>SUM(D101:D106)</f>
        <v>35</v>
      </c>
      <c r="E100" s="1079">
        <f>SUM(E101:E106)</f>
        <v>3</v>
      </c>
      <c r="F100" s="1080">
        <f t="shared" ref="F100:F106" si="28">+G100+H100</f>
        <v>0</v>
      </c>
      <c r="G100" s="1079">
        <f>SUM(G101:G106)</f>
        <v>0</v>
      </c>
      <c r="H100" s="1079">
        <f>SUM(H101:H106)</f>
        <v>0</v>
      </c>
      <c r="I100" s="1080">
        <f t="shared" ref="I100:I106" si="29">+J100+K100</f>
        <v>0</v>
      </c>
      <c r="J100" s="1079">
        <f>SUM(J101:J106)</f>
        <v>0</v>
      </c>
      <c r="K100" s="1079">
        <f>SUM(K101:K106)</f>
        <v>0</v>
      </c>
    </row>
    <row r="101" spans="1:11" s="937" customFormat="1" x14ac:dyDescent="0.2">
      <c r="A101" s="1001" t="s">
        <v>1633</v>
      </c>
      <c r="B101" s="1080">
        <f t="shared" ref="B101:B106" si="30">C101+F101+I101</f>
        <v>37</v>
      </c>
      <c r="C101" s="1080">
        <f t="shared" si="27"/>
        <v>37</v>
      </c>
      <c r="D101" s="840">
        <v>34</v>
      </c>
      <c r="E101" s="840">
        <v>3</v>
      </c>
      <c r="F101" s="1080">
        <f t="shared" si="28"/>
        <v>0</v>
      </c>
      <c r="G101" s="840">
        <v>0</v>
      </c>
      <c r="H101" s="840">
        <v>0</v>
      </c>
      <c r="I101" s="1080">
        <f t="shared" si="29"/>
        <v>0</v>
      </c>
      <c r="J101" s="840">
        <v>0</v>
      </c>
      <c r="K101" s="840">
        <v>0</v>
      </c>
    </row>
    <row r="102" spans="1:11" s="937" customFormat="1" x14ac:dyDescent="0.2">
      <c r="A102" s="1001" t="s">
        <v>1634</v>
      </c>
      <c r="B102" s="1080">
        <f t="shared" si="30"/>
        <v>1</v>
      </c>
      <c r="C102" s="1080">
        <f t="shared" si="27"/>
        <v>1</v>
      </c>
      <c r="D102" s="895">
        <v>1</v>
      </c>
      <c r="E102" s="895">
        <v>0</v>
      </c>
      <c r="F102" s="1080">
        <f t="shared" si="28"/>
        <v>0</v>
      </c>
      <c r="G102" s="895">
        <v>0</v>
      </c>
      <c r="H102" s="895">
        <v>0</v>
      </c>
      <c r="I102" s="1080">
        <f t="shared" si="29"/>
        <v>0</v>
      </c>
      <c r="J102" s="895">
        <v>0</v>
      </c>
      <c r="K102" s="895">
        <v>0</v>
      </c>
    </row>
    <row r="103" spans="1:11" s="937" customFormat="1" x14ac:dyDescent="0.2">
      <c r="A103" s="1001" t="s">
        <v>1635</v>
      </c>
      <c r="B103" s="1080">
        <f t="shared" si="30"/>
        <v>0</v>
      </c>
      <c r="C103" s="1080">
        <f t="shared" si="27"/>
        <v>0</v>
      </c>
      <c r="D103" s="895">
        <v>0</v>
      </c>
      <c r="E103" s="895">
        <v>0</v>
      </c>
      <c r="F103" s="1080">
        <f t="shared" si="28"/>
        <v>0</v>
      </c>
      <c r="G103" s="895">
        <v>0</v>
      </c>
      <c r="H103" s="895">
        <v>0</v>
      </c>
      <c r="I103" s="1080">
        <f t="shared" si="29"/>
        <v>0</v>
      </c>
      <c r="J103" s="895">
        <v>0</v>
      </c>
      <c r="K103" s="895">
        <v>0</v>
      </c>
    </row>
    <row r="104" spans="1:11" s="937" customFormat="1" x14ac:dyDescent="0.2">
      <c r="A104" s="1001" t="s">
        <v>1636</v>
      </c>
      <c r="B104" s="1080">
        <f t="shared" si="30"/>
        <v>0</v>
      </c>
      <c r="C104" s="1080">
        <f t="shared" si="27"/>
        <v>0</v>
      </c>
      <c r="D104" s="895">
        <v>0</v>
      </c>
      <c r="E104" s="895">
        <v>0</v>
      </c>
      <c r="F104" s="1080">
        <f t="shared" si="28"/>
        <v>0</v>
      </c>
      <c r="G104" s="895">
        <v>0</v>
      </c>
      <c r="H104" s="895">
        <v>0</v>
      </c>
      <c r="I104" s="1080">
        <f t="shared" si="29"/>
        <v>0</v>
      </c>
      <c r="J104" s="895">
        <v>0</v>
      </c>
      <c r="K104" s="895">
        <v>0</v>
      </c>
    </row>
    <row r="105" spans="1:11" s="937" customFormat="1" x14ac:dyDescent="0.2">
      <c r="A105" s="1001" t="s">
        <v>1637</v>
      </c>
      <c r="B105" s="1080">
        <f t="shared" si="30"/>
        <v>0</v>
      </c>
      <c r="C105" s="1080">
        <f t="shared" si="27"/>
        <v>0</v>
      </c>
      <c r="D105" s="895">
        <v>0</v>
      </c>
      <c r="E105" s="895">
        <v>0</v>
      </c>
      <c r="F105" s="1080">
        <f t="shared" si="28"/>
        <v>0</v>
      </c>
      <c r="G105" s="895">
        <v>0</v>
      </c>
      <c r="H105" s="895">
        <v>0</v>
      </c>
      <c r="I105" s="1080">
        <f t="shared" si="29"/>
        <v>0</v>
      </c>
      <c r="J105" s="895">
        <v>0</v>
      </c>
      <c r="K105" s="895">
        <v>0</v>
      </c>
    </row>
    <row r="106" spans="1:11" s="937" customFormat="1" x14ac:dyDescent="0.2">
      <c r="A106" s="1001" t="s">
        <v>1638</v>
      </c>
      <c r="B106" s="1080">
        <f t="shared" si="30"/>
        <v>0</v>
      </c>
      <c r="C106" s="1080">
        <f t="shared" si="27"/>
        <v>0</v>
      </c>
      <c r="D106" s="895">
        <v>0</v>
      </c>
      <c r="E106" s="895">
        <v>0</v>
      </c>
      <c r="F106" s="1080">
        <f t="shared" si="28"/>
        <v>0</v>
      </c>
      <c r="G106" s="895">
        <v>0</v>
      </c>
      <c r="H106" s="895">
        <v>0</v>
      </c>
      <c r="I106" s="1080">
        <f t="shared" si="29"/>
        <v>0</v>
      </c>
      <c r="J106" s="895">
        <v>0</v>
      </c>
      <c r="K106" s="895">
        <v>0</v>
      </c>
    </row>
    <row r="107" spans="1:11" s="937" customFormat="1" x14ac:dyDescent="0.2">
      <c r="A107" s="999"/>
      <c r="B107" s="712"/>
      <c r="C107" s="712"/>
      <c r="D107" s="894"/>
      <c r="E107" s="894"/>
      <c r="F107" s="712"/>
      <c r="G107" s="894"/>
      <c r="H107" s="894"/>
      <c r="I107" s="712"/>
      <c r="J107" s="894"/>
      <c r="K107" s="894"/>
    </row>
    <row r="108" spans="1:11" s="937" customFormat="1" x14ac:dyDescent="0.2">
      <c r="A108" s="717" t="s">
        <v>1239</v>
      </c>
      <c r="B108" s="697">
        <f t="shared" ref="B108:B114" si="31">C108+F108+I108</f>
        <v>88</v>
      </c>
      <c r="C108" s="697">
        <f t="shared" ref="C108:C129" si="32">+D108+E108</f>
        <v>78</v>
      </c>
      <c r="D108" s="718">
        <f>SUM(D109:D114)</f>
        <v>37</v>
      </c>
      <c r="E108" s="718">
        <f>SUM(E109:E114)</f>
        <v>41</v>
      </c>
      <c r="F108" s="697">
        <f t="shared" ref="F108:F129" si="33">+G108+H108</f>
        <v>6</v>
      </c>
      <c r="G108" s="718">
        <f>SUM(G109:G114)</f>
        <v>3</v>
      </c>
      <c r="H108" s="718">
        <f>SUM(H109:H114)</f>
        <v>3</v>
      </c>
      <c r="I108" s="697">
        <f t="shared" ref="I108:I114" si="34">+J108+K108</f>
        <v>4</v>
      </c>
      <c r="J108" s="718">
        <f>SUM(J109:J114)</f>
        <v>1</v>
      </c>
      <c r="K108" s="718">
        <f>SUM(K109:K114)</f>
        <v>3</v>
      </c>
    </row>
    <row r="109" spans="1:11" s="937" customFormat="1" x14ac:dyDescent="0.2">
      <c r="A109" s="1001" t="s">
        <v>1633</v>
      </c>
      <c r="B109" s="697">
        <f t="shared" si="31"/>
        <v>74</v>
      </c>
      <c r="C109" s="697">
        <f t="shared" si="32"/>
        <v>74</v>
      </c>
      <c r="D109" s="840">
        <v>36</v>
      </c>
      <c r="E109" s="840">
        <v>38</v>
      </c>
      <c r="F109" s="697">
        <f t="shared" si="33"/>
        <v>0</v>
      </c>
      <c r="G109" s="840">
        <v>0</v>
      </c>
      <c r="H109" s="840">
        <v>0</v>
      </c>
      <c r="I109" s="697">
        <f t="shared" si="34"/>
        <v>0</v>
      </c>
      <c r="J109" s="840">
        <v>0</v>
      </c>
      <c r="K109" s="840">
        <v>0</v>
      </c>
    </row>
    <row r="110" spans="1:11" s="937" customFormat="1" x14ac:dyDescent="0.2">
      <c r="A110" s="1001" t="s">
        <v>1634</v>
      </c>
      <c r="B110" s="697">
        <f t="shared" si="31"/>
        <v>0</v>
      </c>
      <c r="C110" s="697">
        <f t="shared" si="32"/>
        <v>0</v>
      </c>
      <c r="D110" s="895">
        <v>0</v>
      </c>
      <c r="E110" s="895">
        <v>0</v>
      </c>
      <c r="F110" s="697">
        <f t="shared" si="33"/>
        <v>0</v>
      </c>
      <c r="G110" s="895">
        <v>0</v>
      </c>
      <c r="H110" s="895">
        <v>0</v>
      </c>
      <c r="I110" s="697">
        <f t="shared" si="34"/>
        <v>0</v>
      </c>
      <c r="J110" s="895">
        <v>0</v>
      </c>
      <c r="K110" s="895">
        <v>0</v>
      </c>
    </row>
    <row r="111" spans="1:11" s="937" customFormat="1" x14ac:dyDescent="0.2">
      <c r="A111" s="1001" t="s">
        <v>1635</v>
      </c>
      <c r="B111" s="697">
        <f t="shared" si="31"/>
        <v>0</v>
      </c>
      <c r="C111" s="697">
        <f t="shared" si="32"/>
        <v>0</v>
      </c>
      <c r="D111" s="895">
        <v>0</v>
      </c>
      <c r="E111" s="895">
        <v>0</v>
      </c>
      <c r="F111" s="697">
        <f t="shared" si="33"/>
        <v>0</v>
      </c>
      <c r="G111" s="895">
        <v>0</v>
      </c>
      <c r="H111" s="895">
        <v>0</v>
      </c>
      <c r="I111" s="697">
        <f t="shared" si="34"/>
        <v>0</v>
      </c>
      <c r="J111" s="895">
        <v>0</v>
      </c>
      <c r="K111" s="895">
        <v>0</v>
      </c>
    </row>
    <row r="112" spans="1:11" s="937" customFormat="1" x14ac:dyDescent="0.2">
      <c r="A112" s="1001" t="s">
        <v>1636</v>
      </c>
      <c r="B112" s="697">
        <f t="shared" si="31"/>
        <v>0</v>
      </c>
      <c r="C112" s="697">
        <f t="shared" si="32"/>
        <v>0</v>
      </c>
      <c r="D112" s="895">
        <v>0</v>
      </c>
      <c r="E112" s="895">
        <v>0</v>
      </c>
      <c r="F112" s="697">
        <f t="shared" si="33"/>
        <v>0</v>
      </c>
      <c r="G112" s="895">
        <v>0</v>
      </c>
      <c r="H112" s="895">
        <v>0</v>
      </c>
      <c r="I112" s="697">
        <f t="shared" si="34"/>
        <v>0</v>
      </c>
      <c r="J112" s="895">
        <v>0</v>
      </c>
      <c r="K112" s="895">
        <v>0</v>
      </c>
    </row>
    <row r="113" spans="1:11" s="937" customFormat="1" x14ac:dyDescent="0.2">
      <c r="A113" s="1001" t="s">
        <v>1637</v>
      </c>
      <c r="B113" s="697">
        <f t="shared" si="31"/>
        <v>0</v>
      </c>
      <c r="C113" s="697">
        <f t="shared" si="32"/>
        <v>0</v>
      </c>
      <c r="D113" s="895">
        <v>0</v>
      </c>
      <c r="E113" s="895">
        <v>0</v>
      </c>
      <c r="F113" s="697">
        <f t="shared" si="33"/>
        <v>0</v>
      </c>
      <c r="G113" s="895">
        <v>0</v>
      </c>
      <c r="H113" s="895">
        <v>0</v>
      </c>
      <c r="I113" s="697">
        <f t="shared" si="34"/>
        <v>0</v>
      </c>
      <c r="J113" s="895">
        <v>0</v>
      </c>
      <c r="K113" s="895">
        <v>0</v>
      </c>
    </row>
    <row r="114" spans="1:11" s="937" customFormat="1" x14ac:dyDescent="0.2">
      <c r="A114" s="1001" t="s">
        <v>1638</v>
      </c>
      <c r="B114" s="697">
        <f t="shared" si="31"/>
        <v>14</v>
      </c>
      <c r="C114" s="697">
        <f t="shared" si="32"/>
        <v>4</v>
      </c>
      <c r="D114" s="895">
        <v>1</v>
      </c>
      <c r="E114" s="895">
        <v>3</v>
      </c>
      <c r="F114" s="697">
        <f t="shared" si="33"/>
        <v>6</v>
      </c>
      <c r="G114" s="895">
        <v>3</v>
      </c>
      <c r="H114" s="895">
        <v>3</v>
      </c>
      <c r="I114" s="697">
        <f t="shared" si="34"/>
        <v>4</v>
      </c>
      <c r="J114" s="895">
        <v>1</v>
      </c>
      <c r="K114" s="895">
        <v>3</v>
      </c>
    </row>
    <row r="115" spans="1:11" s="937" customFormat="1" x14ac:dyDescent="0.2">
      <c r="A115" s="717" t="s">
        <v>1219</v>
      </c>
      <c r="B115" s="697">
        <f>C115+F115+I115</f>
        <v>78</v>
      </c>
      <c r="C115" s="697">
        <f t="shared" si="32"/>
        <v>67</v>
      </c>
      <c r="D115" s="718">
        <f>SUM(D116:D121)</f>
        <v>54</v>
      </c>
      <c r="E115" s="718">
        <f>SUM(E116:E121)</f>
        <v>13</v>
      </c>
      <c r="F115" s="697">
        <f t="shared" si="33"/>
        <v>1</v>
      </c>
      <c r="G115" s="718">
        <f>SUM(G116:G121)</f>
        <v>1</v>
      </c>
      <c r="H115" s="718">
        <f>SUM(H116:H121)</f>
        <v>0</v>
      </c>
      <c r="I115" s="697">
        <f t="shared" ref="I115:I129" si="35">+J115+K115</f>
        <v>10</v>
      </c>
      <c r="J115" s="718">
        <f>SUM(J116:J121)</f>
        <v>2</v>
      </c>
      <c r="K115" s="718">
        <f>SUM(K116:K121)</f>
        <v>8</v>
      </c>
    </row>
    <row r="116" spans="1:11" s="937" customFormat="1" x14ac:dyDescent="0.2">
      <c r="A116" s="1001" t="s">
        <v>1633</v>
      </c>
      <c r="B116" s="697">
        <f>C116+F116+I116</f>
        <v>68</v>
      </c>
      <c r="C116" s="697">
        <f t="shared" si="32"/>
        <v>67</v>
      </c>
      <c r="D116" s="840">
        <v>54</v>
      </c>
      <c r="E116" s="840">
        <v>13</v>
      </c>
      <c r="F116" s="697">
        <f t="shared" si="33"/>
        <v>1</v>
      </c>
      <c r="G116" s="840">
        <v>1</v>
      </c>
      <c r="H116" s="840">
        <v>0</v>
      </c>
      <c r="I116" s="697">
        <f t="shared" si="35"/>
        <v>0</v>
      </c>
      <c r="J116" s="840">
        <v>0</v>
      </c>
      <c r="K116" s="840">
        <v>0</v>
      </c>
    </row>
    <row r="117" spans="1:11" s="937" customFormat="1" x14ac:dyDescent="0.2">
      <c r="A117" s="1001" t="s">
        <v>1634</v>
      </c>
      <c r="B117" s="697">
        <f t="shared" ref="B117:B129" si="36">C117+F117+I117</f>
        <v>0</v>
      </c>
      <c r="C117" s="697">
        <f t="shared" si="32"/>
        <v>0</v>
      </c>
      <c r="D117" s="895">
        <v>0</v>
      </c>
      <c r="E117" s="895">
        <v>0</v>
      </c>
      <c r="F117" s="697">
        <f t="shared" si="33"/>
        <v>0</v>
      </c>
      <c r="G117" s="895">
        <v>0</v>
      </c>
      <c r="H117" s="895">
        <v>0</v>
      </c>
      <c r="I117" s="697">
        <f t="shared" si="35"/>
        <v>0</v>
      </c>
      <c r="J117" s="895">
        <v>0</v>
      </c>
      <c r="K117" s="895">
        <v>0</v>
      </c>
    </row>
    <row r="118" spans="1:11" s="937" customFormat="1" x14ac:dyDescent="0.2">
      <c r="A118" s="1001" t="s">
        <v>1635</v>
      </c>
      <c r="B118" s="697">
        <f t="shared" si="36"/>
        <v>0</v>
      </c>
      <c r="C118" s="697">
        <f t="shared" si="32"/>
        <v>0</v>
      </c>
      <c r="D118" s="895">
        <v>0</v>
      </c>
      <c r="E118" s="895">
        <v>0</v>
      </c>
      <c r="F118" s="697">
        <f t="shared" si="33"/>
        <v>0</v>
      </c>
      <c r="G118" s="895">
        <v>0</v>
      </c>
      <c r="H118" s="895">
        <v>0</v>
      </c>
      <c r="I118" s="697">
        <f t="shared" si="35"/>
        <v>0</v>
      </c>
      <c r="J118" s="895">
        <v>0</v>
      </c>
      <c r="K118" s="895">
        <v>0</v>
      </c>
    </row>
    <row r="119" spans="1:11" s="937" customFormat="1" x14ac:dyDescent="0.2">
      <c r="A119" s="1001" t="s">
        <v>1636</v>
      </c>
      <c r="B119" s="697">
        <f t="shared" si="36"/>
        <v>0</v>
      </c>
      <c r="C119" s="697">
        <f t="shared" si="32"/>
        <v>0</v>
      </c>
      <c r="D119" s="895">
        <v>0</v>
      </c>
      <c r="E119" s="895">
        <v>0</v>
      </c>
      <c r="F119" s="697">
        <f t="shared" si="33"/>
        <v>0</v>
      </c>
      <c r="G119" s="895">
        <v>0</v>
      </c>
      <c r="H119" s="895">
        <v>0</v>
      </c>
      <c r="I119" s="697">
        <f t="shared" si="35"/>
        <v>0</v>
      </c>
      <c r="J119" s="895">
        <v>0</v>
      </c>
      <c r="K119" s="895">
        <v>0</v>
      </c>
    </row>
    <row r="120" spans="1:11" s="937" customFormat="1" x14ac:dyDescent="0.2">
      <c r="A120" s="1001" t="s">
        <v>1637</v>
      </c>
      <c r="B120" s="697">
        <f t="shared" si="36"/>
        <v>0</v>
      </c>
      <c r="C120" s="697">
        <f t="shared" si="32"/>
        <v>0</v>
      </c>
      <c r="D120" s="895">
        <v>0</v>
      </c>
      <c r="E120" s="895">
        <v>0</v>
      </c>
      <c r="F120" s="697">
        <f t="shared" si="33"/>
        <v>0</v>
      </c>
      <c r="G120" s="895">
        <v>0</v>
      </c>
      <c r="H120" s="895">
        <v>0</v>
      </c>
      <c r="I120" s="697">
        <f t="shared" si="35"/>
        <v>0</v>
      </c>
      <c r="J120" s="895">
        <v>0</v>
      </c>
      <c r="K120" s="895">
        <v>0</v>
      </c>
    </row>
    <row r="121" spans="1:11" s="937" customFormat="1" x14ac:dyDescent="0.2">
      <c r="A121" s="1001" t="s">
        <v>1638</v>
      </c>
      <c r="B121" s="697">
        <f t="shared" si="36"/>
        <v>10</v>
      </c>
      <c r="C121" s="697">
        <f t="shared" si="32"/>
        <v>0</v>
      </c>
      <c r="D121" s="895">
        <v>0</v>
      </c>
      <c r="E121" s="895">
        <v>0</v>
      </c>
      <c r="F121" s="697">
        <f t="shared" si="33"/>
        <v>0</v>
      </c>
      <c r="G121" s="895">
        <v>0</v>
      </c>
      <c r="H121" s="895">
        <v>0</v>
      </c>
      <c r="I121" s="697">
        <f t="shared" si="35"/>
        <v>10</v>
      </c>
      <c r="J121" s="895">
        <v>2</v>
      </c>
      <c r="K121" s="895">
        <v>8</v>
      </c>
    </row>
    <row r="122" spans="1:11" s="937" customFormat="1" x14ac:dyDescent="0.2">
      <c r="A122" s="999"/>
      <c r="B122" s="712"/>
      <c r="C122" s="712"/>
      <c r="D122" s="894"/>
      <c r="E122" s="894"/>
      <c r="F122" s="712"/>
      <c r="G122" s="894"/>
      <c r="H122" s="894"/>
      <c r="I122" s="712"/>
      <c r="J122" s="894"/>
      <c r="K122" s="894"/>
    </row>
    <row r="123" spans="1:11" s="937" customFormat="1" x14ac:dyDescent="0.2">
      <c r="A123" s="717" t="s">
        <v>913</v>
      </c>
      <c r="B123" s="1243">
        <f t="shared" si="36"/>
        <v>0</v>
      </c>
      <c r="C123" s="1243">
        <f t="shared" si="32"/>
        <v>0</v>
      </c>
      <c r="D123" s="1242">
        <f>SUM(D124:D129)</f>
        <v>0</v>
      </c>
      <c r="E123" s="1242">
        <f>SUM(E124:E129)</f>
        <v>0</v>
      </c>
      <c r="F123" s="1243">
        <f t="shared" si="33"/>
        <v>0</v>
      </c>
      <c r="G123" s="1242">
        <f>SUM(G124:G129)</f>
        <v>0</v>
      </c>
      <c r="H123" s="1242">
        <f>SUM(H124:H129)</f>
        <v>0</v>
      </c>
      <c r="I123" s="1243">
        <f t="shared" si="35"/>
        <v>0</v>
      </c>
      <c r="J123" s="1242">
        <f>SUM(J124:J129)</f>
        <v>0</v>
      </c>
      <c r="K123" s="1242">
        <f>SUM(K124:K129)</f>
        <v>0</v>
      </c>
    </row>
    <row r="124" spans="1:11" s="937" customFormat="1" x14ac:dyDescent="0.2">
      <c r="A124" s="1001" t="s">
        <v>1633</v>
      </c>
      <c r="B124" s="1243">
        <f t="shared" si="36"/>
        <v>0</v>
      </c>
      <c r="C124" s="1243">
        <f t="shared" si="32"/>
        <v>0</v>
      </c>
      <c r="D124" s="840" t="s">
        <v>42</v>
      </c>
      <c r="E124" s="840" t="s">
        <v>42</v>
      </c>
      <c r="F124" s="1243">
        <f t="shared" si="33"/>
        <v>0</v>
      </c>
      <c r="G124" s="840" t="s">
        <v>42</v>
      </c>
      <c r="H124" s="840" t="s">
        <v>42</v>
      </c>
      <c r="I124" s="1243">
        <f t="shared" si="35"/>
        <v>0</v>
      </c>
      <c r="J124" s="840" t="s">
        <v>42</v>
      </c>
      <c r="K124" s="840" t="s">
        <v>42</v>
      </c>
    </row>
    <row r="125" spans="1:11" s="937" customFormat="1" x14ac:dyDescent="0.2">
      <c r="A125" s="1001" t="s">
        <v>1634</v>
      </c>
      <c r="B125" s="1243">
        <f t="shared" si="36"/>
        <v>0</v>
      </c>
      <c r="C125" s="1243">
        <f t="shared" si="32"/>
        <v>0</v>
      </c>
      <c r="D125" s="840" t="s">
        <v>42</v>
      </c>
      <c r="E125" s="840" t="s">
        <v>42</v>
      </c>
      <c r="F125" s="1243">
        <f t="shared" si="33"/>
        <v>0</v>
      </c>
      <c r="G125" s="840" t="s">
        <v>42</v>
      </c>
      <c r="H125" s="840" t="s">
        <v>42</v>
      </c>
      <c r="I125" s="1243">
        <f t="shared" si="35"/>
        <v>0</v>
      </c>
      <c r="J125" s="840" t="s">
        <v>42</v>
      </c>
      <c r="K125" s="840" t="s">
        <v>42</v>
      </c>
    </row>
    <row r="126" spans="1:11" s="937" customFormat="1" x14ac:dyDescent="0.2">
      <c r="A126" s="1001" t="s">
        <v>1635</v>
      </c>
      <c r="B126" s="1243">
        <f t="shared" si="36"/>
        <v>0</v>
      </c>
      <c r="C126" s="1243">
        <f t="shared" si="32"/>
        <v>0</v>
      </c>
      <c r="D126" s="840" t="s">
        <v>42</v>
      </c>
      <c r="E126" s="840" t="s">
        <v>42</v>
      </c>
      <c r="F126" s="1243">
        <f t="shared" si="33"/>
        <v>0</v>
      </c>
      <c r="G126" s="840" t="s">
        <v>42</v>
      </c>
      <c r="H126" s="840" t="s">
        <v>42</v>
      </c>
      <c r="I126" s="1243">
        <f t="shared" si="35"/>
        <v>0</v>
      </c>
      <c r="J126" s="840" t="s">
        <v>42</v>
      </c>
      <c r="K126" s="840" t="s">
        <v>42</v>
      </c>
    </row>
    <row r="127" spans="1:11" s="937" customFormat="1" x14ac:dyDescent="0.2">
      <c r="A127" s="1001" t="s">
        <v>1636</v>
      </c>
      <c r="B127" s="1243">
        <f t="shared" si="36"/>
        <v>0</v>
      </c>
      <c r="C127" s="1243">
        <f t="shared" si="32"/>
        <v>0</v>
      </c>
      <c r="D127" s="840" t="s">
        <v>42</v>
      </c>
      <c r="E127" s="840" t="s">
        <v>42</v>
      </c>
      <c r="F127" s="1243">
        <f t="shared" si="33"/>
        <v>0</v>
      </c>
      <c r="G127" s="840" t="s">
        <v>42</v>
      </c>
      <c r="H127" s="840" t="s">
        <v>42</v>
      </c>
      <c r="I127" s="1243">
        <f t="shared" si="35"/>
        <v>0</v>
      </c>
      <c r="J127" s="840" t="s">
        <v>42</v>
      </c>
      <c r="K127" s="840" t="s">
        <v>42</v>
      </c>
    </row>
    <row r="128" spans="1:11" s="937" customFormat="1" x14ac:dyDescent="0.2">
      <c r="A128" s="1001" t="s">
        <v>1637</v>
      </c>
      <c r="B128" s="1243">
        <f t="shared" si="36"/>
        <v>0</v>
      </c>
      <c r="C128" s="1243">
        <f t="shared" si="32"/>
        <v>0</v>
      </c>
      <c r="D128" s="840" t="s">
        <v>42</v>
      </c>
      <c r="E128" s="840" t="s">
        <v>42</v>
      </c>
      <c r="F128" s="1243">
        <f t="shared" si="33"/>
        <v>0</v>
      </c>
      <c r="G128" s="840" t="s">
        <v>42</v>
      </c>
      <c r="H128" s="840" t="s">
        <v>42</v>
      </c>
      <c r="I128" s="1243">
        <f t="shared" si="35"/>
        <v>0</v>
      </c>
      <c r="J128" s="840" t="s">
        <v>42</v>
      </c>
      <c r="K128" s="840" t="s">
        <v>42</v>
      </c>
    </row>
    <row r="129" spans="1:11" s="937" customFormat="1" x14ac:dyDescent="0.2">
      <c r="A129" s="1001" t="s">
        <v>1638</v>
      </c>
      <c r="B129" s="1243">
        <f t="shared" si="36"/>
        <v>0</v>
      </c>
      <c r="C129" s="1243">
        <f t="shared" si="32"/>
        <v>0</v>
      </c>
      <c r="D129" s="840" t="s">
        <v>42</v>
      </c>
      <c r="E129" s="840" t="s">
        <v>42</v>
      </c>
      <c r="F129" s="1243">
        <f t="shared" si="33"/>
        <v>0</v>
      </c>
      <c r="G129" s="840" t="s">
        <v>42</v>
      </c>
      <c r="H129" s="840" t="s">
        <v>42</v>
      </c>
      <c r="I129" s="1243">
        <f t="shared" si="35"/>
        <v>0</v>
      </c>
      <c r="J129" s="840" t="s">
        <v>42</v>
      </c>
      <c r="K129" s="840" t="s">
        <v>42</v>
      </c>
    </row>
    <row r="130" spans="1:11" s="937" customFormat="1" x14ac:dyDescent="0.2">
      <c r="A130" s="999"/>
      <c r="B130" s="1243"/>
      <c r="C130" s="1243"/>
      <c r="D130" s="894"/>
      <c r="E130" s="894"/>
      <c r="F130" s="712"/>
      <c r="G130" s="844"/>
      <c r="H130" s="844"/>
      <c r="I130" s="712"/>
      <c r="J130" s="844"/>
      <c r="K130" s="844"/>
    </row>
    <row r="131" spans="1:11" s="937" customFormat="1" x14ac:dyDescent="0.2">
      <c r="A131" s="717" t="s">
        <v>1240</v>
      </c>
      <c r="B131" s="697">
        <f>C131+F131+I131</f>
        <v>66</v>
      </c>
      <c r="C131" s="697">
        <f t="shared" ref="C131:C137" si="37">+D131+E131</f>
        <v>53</v>
      </c>
      <c r="D131" s="718">
        <f>SUM(D132:D137)</f>
        <v>37</v>
      </c>
      <c r="E131" s="718">
        <f>SUM(E132:E137)</f>
        <v>16</v>
      </c>
      <c r="F131" s="697">
        <f t="shared" ref="F131:F137" si="38">+G131+H131</f>
        <v>4</v>
      </c>
      <c r="G131" s="718">
        <f>SUM(G132:G137)</f>
        <v>3</v>
      </c>
      <c r="H131" s="718">
        <f>SUM(H132:H137)</f>
        <v>1</v>
      </c>
      <c r="I131" s="697">
        <f t="shared" ref="I131:I137" si="39">+J131+K131</f>
        <v>9</v>
      </c>
      <c r="J131" s="718">
        <f>SUM(J132:J137)</f>
        <v>2</v>
      </c>
      <c r="K131" s="718">
        <f>SUM(K132:K137)</f>
        <v>7</v>
      </c>
    </row>
    <row r="132" spans="1:11" s="937" customFormat="1" x14ac:dyDescent="0.2">
      <c r="A132" s="1001" t="s">
        <v>1633</v>
      </c>
      <c r="B132" s="697">
        <f t="shared" ref="B132:B137" si="40">C132+F132+I132</f>
        <v>44</v>
      </c>
      <c r="C132" s="697">
        <f t="shared" si="37"/>
        <v>44</v>
      </c>
      <c r="D132" s="840">
        <v>30</v>
      </c>
      <c r="E132" s="840">
        <v>14</v>
      </c>
      <c r="F132" s="697">
        <f t="shared" si="38"/>
        <v>0</v>
      </c>
      <c r="G132" s="840">
        <v>0</v>
      </c>
      <c r="H132" s="840">
        <v>0</v>
      </c>
      <c r="I132" s="697">
        <f t="shared" si="39"/>
        <v>0</v>
      </c>
      <c r="J132" s="840">
        <v>0</v>
      </c>
      <c r="K132" s="840">
        <v>0</v>
      </c>
    </row>
    <row r="133" spans="1:11" s="937" customFormat="1" x14ac:dyDescent="0.2">
      <c r="A133" s="1001" t="s">
        <v>1634</v>
      </c>
      <c r="B133" s="697">
        <f t="shared" si="40"/>
        <v>0</v>
      </c>
      <c r="C133" s="697">
        <f t="shared" si="37"/>
        <v>0</v>
      </c>
      <c r="D133" s="895">
        <v>0</v>
      </c>
      <c r="E133" s="895">
        <v>0</v>
      </c>
      <c r="F133" s="697">
        <f t="shared" si="38"/>
        <v>0</v>
      </c>
      <c r="G133" s="895">
        <v>0</v>
      </c>
      <c r="H133" s="895">
        <v>0</v>
      </c>
      <c r="I133" s="697">
        <f t="shared" si="39"/>
        <v>0</v>
      </c>
      <c r="J133" s="895">
        <v>0</v>
      </c>
      <c r="K133" s="895">
        <v>0</v>
      </c>
    </row>
    <row r="134" spans="1:11" s="937" customFormat="1" x14ac:dyDescent="0.2">
      <c r="A134" s="1001" t="s">
        <v>1635</v>
      </c>
      <c r="B134" s="697">
        <f t="shared" si="40"/>
        <v>9</v>
      </c>
      <c r="C134" s="697">
        <f t="shared" si="37"/>
        <v>9</v>
      </c>
      <c r="D134" s="895">
        <v>7</v>
      </c>
      <c r="E134" s="895">
        <v>2</v>
      </c>
      <c r="F134" s="697">
        <f t="shared" si="38"/>
        <v>0</v>
      </c>
      <c r="G134" s="895">
        <v>0</v>
      </c>
      <c r="H134" s="895">
        <v>0</v>
      </c>
      <c r="I134" s="697">
        <f t="shared" si="39"/>
        <v>0</v>
      </c>
      <c r="J134" s="895">
        <v>0</v>
      </c>
      <c r="K134" s="895">
        <v>0</v>
      </c>
    </row>
    <row r="135" spans="1:11" s="937" customFormat="1" x14ac:dyDescent="0.2">
      <c r="A135" s="1001" t="s">
        <v>1636</v>
      </c>
      <c r="B135" s="697">
        <f t="shared" si="40"/>
        <v>1</v>
      </c>
      <c r="C135" s="697">
        <f t="shared" si="37"/>
        <v>0</v>
      </c>
      <c r="D135" s="895">
        <v>0</v>
      </c>
      <c r="E135" s="895">
        <v>0</v>
      </c>
      <c r="F135" s="697">
        <f t="shared" si="38"/>
        <v>0</v>
      </c>
      <c r="G135" s="895">
        <v>0</v>
      </c>
      <c r="H135" s="895">
        <v>0</v>
      </c>
      <c r="I135" s="697">
        <f t="shared" si="39"/>
        <v>1</v>
      </c>
      <c r="J135" s="895">
        <v>0</v>
      </c>
      <c r="K135" s="895">
        <v>1</v>
      </c>
    </row>
    <row r="136" spans="1:11" s="937" customFormat="1" x14ac:dyDescent="0.2">
      <c r="A136" s="1001" t="s">
        <v>1637</v>
      </c>
      <c r="B136" s="697">
        <f t="shared" si="40"/>
        <v>1</v>
      </c>
      <c r="C136" s="697">
        <f t="shared" si="37"/>
        <v>0</v>
      </c>
      <c r="D136" s="895">
        <v>0</v>
      </c>
      <c r="E136" s="895">
        <v>0</v>
      </c>
      <c r="F136" s="697">
        <f t="shared" si="38"/>
        <v>1</v>
      </c>
      <c r="G136" s="895">
        <v>1</v>
      </c>
      <c r="H136" s="895">
        <v>0</v>
      </c>
      <c r="I136" s="697">
        <f t="shared" si="39"/>
        <v>0</v>
      </c>
      <c r="J136" s="895">
        <v>0</v>
      </c>
      <c r="K136" s="895">
        <v>0</v>
      </c>
    </row>
    <row r="137" spans="1:11" s="937" customFormat="1" x14ac:dyDescent="0.2">
      <c r="A137" s="1005" t="s">
        <v>1638</v>
      </c>
      <c r="B137" s="697">
        <f t="shared" si="40"/>
        <v>11</v>
      </c>
      <c r="C137" s="697">
        <f t="shared" si="37"/>
        <v>0</v>
      </c>
      <c r="D137" s="1006">
        <v>0</v>
      </c>
      <c r="E137" s="1006">
        <v>0</v>
      </c>
      <c r="F137" s="697">
        <f t="shared" si="38"/>
        <v>3</v>
      </c>
      <c r="G137" s="1006">
        <v>2</v>
      </c>
      <c r="H137" s="1006">
        <v>1</v>
      </c>
      <c r="I137" s="697">
        <f t="shared" si="39"/>
        <v>8</v>
      </c>
      <c r="J137" s="1006">
        <v>2</v>
      </c>
      <c r="K137" s="1006">
        <v>6</v>
      </c>
    </row>
    <row r="138" spans="1:11" s="937" customFormat="1" x14ac:dyDescent="0.2">
      <c r="A138" s="1007"/>
      <c r="B138" s="712"/>
      <c r="C138" s="712"/>
      <c r="D138" s="1008"/>
      <c r="E138" s="1008"/>
      <c r="F138" s="712"/>
      <c r="G138" s="1008"/>
      <c r="H138" s="1008"/>
      <c r="I138" s="712"/>
      <c r="J138" s="1008"/>
      <c r="K138" s="1008"/>
    </row>
    <row r="139" spans="1:11" s="937" customFormat="1" x14ac:dyDescent="0.2">
      <c r="A139" s="1009" t="s">
        <v>927</v>
      </c>
      <c r="B139" s="697">
        <f>C139+F139+I139</f>
        <v>166</v>
      </c>
      <c r="C139" s="697">
        <f>D139+E139</f>
        <v>74</v>
      </c>
      <c r="D139" s="939">
        <f>SUM(D140:D145)</f>
        <v>60</v>
      </c>
      <c r="E139" s="939">
        <f>SUM(E140:E145)</f>
        <v>14</v>
      </c>
      <c r="F139" s="697">
        <f t="shared" ref="F139:F177" si="41">G139+H139</f>
        <v>77</v>
      </c>
      <c r="G139" s="939">
        <f>SUM(G140:G145)</f>
        <v>68</v>
      </c>
      <c r="H139" s="939">
        <f>SUM(H140:H145)</f>
        <v>9</v>
      </c>
      <c r="I139" s="697">
        <f t="shared" ref="I139:I177" si="42">J139+K139</f>
        <v>15</v>
      </c>
      <c r="J139" s="939">
        <f>SUM(J140:J145)</f>
        <v>7</v>
      </c>
      <c r="K139" s="939">
        <f>SUM(K140:K145)</f>
        <v>8</v>
      </c>
    </row>
    <row r="140" spans="1:11" s="937" customFormat="1" x14ac:dyDescent="0.2">
      <c r="A140" s="1010" t="s">
        <v>1633</v>
      </c>
      <c r="B140" s="697">
        <f t="shared" ref="B140:B153" si="43">C140+F140+I140</f>
        <v>148</v>
      </c>
      <c r="C140" s="697">
        <f>D140+E140</f>
        <v>70</v>
      </c>
      <c r="D140" s="1011">
        <v>58</v>
      </c>
      <c r="E140" s="1011">
        <v>12</v>
      </c>
      <c r="F140" s="697">
        <f t="shared" si="41"/>
        <v>77</v>
      </c>
      <c r="G140" s="1011">
        <v>68</v>
      </c>
      <c r="H140" s="1011">
        <v>9</v>
      </c>
      <c r="I140" s="697">
        <f t="shared" si="42"/>
        <v>1</v>
      </c>
      <c r="J140" s="1011">
        <v>1</v>
      </c>
      <c r="K140" s="1011">
        <v>0</v>
      </c>
    </row>
    <row r="141" spans="1:11" s="937" customFormat="1" x14ac:dyDescent="0.2">
      <c r="A141" s="1012" t="s">
        <v>1634</v>
      </c>
      <c r="B141" s="697">
        <f t="shared" si="43"/>
        <v>1</v>
      </c>
      <c r="C141" s="697">
        <f t="shared" ref="C141:C177" si="44">D141+E141</f>
        <v>0</v>
      </c>
      <c r="D141" s="1013">
        <v>0</v>
      </c>
      <c r="E141" s="1013">
        <v>0</v>
      </c>
      <c r="F141" s="697">
        <f t="shared" si="41"/>
        <v>0</v>
      </c>
      <c r="G141" s="1013">
        <v>0</v>
      </c>
      <c r="H141" s="1013">
        <v>0</v>
      </c>
      <c r="I141" s="697">
        <f t="shared" si="42"/>
        <v>1</v>
      </c>
      <c r="J141" s="1013">
        <v>1</v>
      </c>
      <c r="K141" s="1013">
        <v>0</v>
      </c>
    </row>
    <row r="142" spans="1:11" s="937" customFormat="1" x14ac:dyDescent="0.2">
      <c r="A142" s="1012" t="s">
        <v>1635</v>
      </c>
      <c r="B142" s="697">
        <f t="shared" si="43"/>
        <v>2</v>
      </c>
      <c r="C142" s="697">
        <f t="shared" si="44"/>
        <v>2</v>
      </c>
      <c r="D142" s="1013">
        <v>2</v>
      </c>
      <c r="E142" s="1013">
        <v>0</v>
      </c>
      <c r="F142" s="697">
        <f t="shared" si="41"/>
        <v>0</v>
      </c>
      <c r="G142" s="1013">
        <v>0</v>
      </c>
      <c r="H142" s="1013">
        <v>0</v>
      </c>
      <c r="I142" s="697">
        <f t="shared" si="42"/>
        <v>0</v>
      </c>
      <c r="J142" s="1013">
        <v>0</v>
      </c>
      <c r="K142" s="1013">
        <v>0</v>
      </c>
    </row>
    <row r="143" spans="1:11" s="937" customFormat="1" x14ac:dyDescent="0.2">
      <c r="A143" s="1012" t="s">
        <v>1636</v>
      </c>
      <c r="B143" s="697">
        <f t="shared" si="43"/>
        <v>2</v>
      </c>
      <c r="C143" s="697">
        <f t="shared" si="44"/>
        <v>2</v>
      </c>
      <c r="D143" s="1013">
        <v>0</v>
      </c>
      <c r="E143" s="1013">
        <v>2</v>
      </c>
      <c r="F143" s="697">
        <f t="shared" si="41"/>
        <v>0</v>
      </c>
      <c r="G143" s="1013">
        <v>0</v>
      </c>
      <c r="H143" s="1013">
        <v>0</v>
      </c>
      <c r="I143" s="697">
        <f t="shared" si="42"/>
        <v>0</v>
      </c>
      <c r="J143" s="1013">
        <v>0</v>
      </c>
      <c r="K143" s="1013">
        <v>0</v>
      </c>
    </row>
    <row r="144" spans="1:11" s="937" customFormat="1" x14ac:dyDescent="0.2">
      <c r="A144" s="1012" t="s">
        <v>1637</v>
      </c>
      <c r="B144" s="697">
        <f t="shared" si="43"/>
        <v>0</v>
      </c>
      <c r="C144" s="697">
        <f t="shared" si="44"/>
        <v>0</v>
      </c>
      <c r="D144" s="1013">
        <v>0</v>
      </c>
      <c r="E144" s="1013">
        <v>0</v>
      </c>
      <c r="F144" s="697">
        <f t="shared" si="41"/>
        <v>0</v>
      </c>
      <c r="G144" s="1013">
        <v>0</v>
      </c>
      <c r="H144" s="1013">
        <v>0</v>
      </c>
      <c r="I144" s="697">
        <f t="shared" si="42"/>
        <v>0</v>
      </c>
      <c r="J144" s="1013">
        <v>0</v>
      </c>
      <c r="K144" s="1013">
        <v>0</v>
      </c>
    </row>
    <row r="145" spans="1:11" s="937" customFormat="1" x14ac:dyDescent="0.2">
      <c r="A145" s="1012" t="s">
        <v>1638</v>
      </c>
      <c r="B145" s="697">
        <f t="shared" si="43"/>
        <v>13</v>
      </c>
      <c r="C145" s="697">
        <f t="shared" si="44"/>
        <v>0</v>
      </c>
      <c r="D145" s="1013">
        <v>0</v>
      </c>
      <c r="E145" s="1013">
        <v>0</v>
      </c>
      <c r="F145" s="697">
        <f t="shared" si="41"/>
        <v>0</v>
      </c>
      <c r="G145" s="1013">
        <v>0</v>
      </c>
      <c r="H145" s="1013">
        <v>0</v>
      </c>
      <c r="I145" s="697">
        <f t="shared" si="42"/>
        <v>13</v>
      </c>
      <c r="J145" s="1013">
        <v>5</v>
      </c>
      <c r="K145" s="1013">
        <v>8</v>
      </c>
    </row>
    <row r="146" spans="1:11" s="937" customFormat="1" x14ac:dyDescent="0.2">
      <c r="A146" s="1014"/>
      <c r="B146" s="712"/>
      <c r="C146" s="712"/>
      <c r="D146" s="1015"/>
      <c r="E146" s="1015"/>
      <c r="F146" s="712"/>
      <c r="G146" s="1015"/>
      <c r="H146" s="1015"/>
      <c r="I146" s="712"/>
      <c r="J146" s="1015"/>
      <c r="K146" s="1015"/>
    </row>
    <row r="147" spans="1:11" s="937" customFormat="1" x14ac:dyDescent="0.2">
      <c r="A147" s="1009" t="s">
        <v>928</v>
      </c>
      <c r="B147" s="697">
        <f t="shared" si="43"/>
        <v>68</v>
      </c>
      <c r="C147" s="697">
        <f t="shared" si="44"/>
        <v>13</v>
      </c>
      <c r="D147" s="939">
        <f>SUM(D148:D153)</f>
        <v>10</v>
      </c>
      <c r="E147" s="939">
        <f>SUM(E148:E153)</f>
        <v>3</v>
      </c>
      <c r="F147" s="697">
        <f t="shared" si="41"/>
        <v>12</v>
      </c>
      <c r="G147" s="939">
        <f>SUM(G148:G153)</f>
        <v>6</v>
      </c>
      <c r="H147" s="939">
        <f>SUM(H148:H153)</f>
        <v>6</v>
      </c>
      <c r="I147" s="697">
        <f t="shared" si="42"/>
        <v>43</v>
      </c>
      <c r="J147" s="939">
        <f>SUM(J148:J153)</f>
        <v>20</v>
      </c>
      <c r="K147" s="939">
        <f>SUM(K148:K153)</f>
        <v>23</v>
      </c>
    </row>
    <row r="148" spans="1:11" s="937" customFormat="1" x14ac:dyDescent="0.2">
      <c r="A148" s="1012" t="s">
        <v>1633</v>
      </c>
      <c r="B148" s="697">
        <f t="shared" si="43"/>
        <v>46</v>
      </c>
      <c r="C148" s="697">
        <f t="shared" si="44"/>
        <v>13</v>
      </c>
      <c r="D148" s="1013">
        <v>10</v>
      </c>
      <c r="E148" s="1013">
        <v>3</v>
      </c>
      <c r="F148" s="697">
        <f t="shared" si="41"/>
        <v>12</v>
      </c>
      <c r="G148" s="1013">
        <v>6</v>
      </c>
      <c r="H148" s="1013">
        <v>6</v>
      </c>
      <c r="I148" s="697">
        <f t="shared" si="42"/>
        <v>21</v>
      </c>
      <c r="J148" s="1013">
        <v>10</v>
      </c>
      <c r="K148" s="1013">
        <v>11</v>
      </c>
    </row>
    <row r="149" spans="1:11" s="937" customFormat="1" x14ac:dyDescent="0.2">
      <c r="A149" s="1012" t="s">
        <v>1634</v>
      </c>
      <c r="B149" s="697">
        <f t="shared" si="43"/>
        <v>0</v>
      </c>
      <c r="C149" s="697">
        <f t="shared" si="44"/>
        <v>0</v>
      </c>
      <c r="D149" s="1013">
        <v>0</v>
      </c>
      <c r="E149" s="1013">
        <v>0</v>
      </c>
      <c r="F149" s="697">
        <f t="shared" si="41"/>
        <v>0</v>
      </c>
      <c r="G149" s="1013">
        <v>0</v>
      </c>
      <c r="H149" s="1013">
        <v>0</v>
      </c>
      <c r="I149" s="697">
        <f t="shared" si="42"/>
        <v>0</v>
      </c>
      <c r="J149" s="1013">
        <v>0</v>
      </c>
      <c r="K149" s="1013">
        <v>0</v>
      </c>
    </row>
    <row r="150" spans="1:11" s="937" customFormat="1" x14ac:dyDescent="0.2">
      <c r="A150" s="1012" t="s">
        <v>1635</v>
      </c>
      <c r="B150" s="697">
        <f t="shared" si="43"/>
        <v>0</v>
      </c>
      <c r="C150" s="697">
        <f t="shared" si="44"/>
        <v>0</v>
      </c>
      <c r="D150" s="1013">
        <v>0</v>
      </c>
      <c r="E150" s="1013">
        <v>0</v>
      </c>
      <c r="F150" s="697">
        <f t="shared" si="41"/>
        <v>0</v>
      </c>
      <c r="G150" s="1013">
        <v>0</v>
      </c>
      <c r="H150" s="1013">
        <v>0</v>
      </c>
      <c r="I150" s="697">
        <f t="shared" si="42"/>
        <v>0</v>
      </c>
      <c r="J150" s="1013">
        <v>0</v>
      </c>
      <c r="K150" s="1013">
        <v>0</v>
      </c>
    </row>
    <row r="151" spans="1:11" s="937" customFormat="1" x14ac:dyDescent="0.2">
      <c r="A151" s="1012" t="s">
        <v>1636</v>
      </c>
      <c r="B151" s="697">
        <f t="shared" si="43"/>
        <v>0</v>
      </c>
      <c r="C151" s="697">
        <f t="shared" si="44"/>
        <v>0</v>
      </c>
      <c r="D151" s="1013">
        <v>0</v>
      </c>
      <c r="E151" s="1013">
        <v>0</v>
      </c>
      <c r="F151" s="697">
        <f t="shared" si="41"/>
        <v>0</v>
      </c>
      <c r="G151" s="1013">
        <v>0</v>
      </c>
      <c r="H151" s="1013">
        <v>0</v>
      </c>
      <c r="I151" s="697">
        <f t="shared" si="42"/>
        <v>0</v>
      </c>
      <c r="J151" s="1013">
        <v>0</v>
      </c>
      <c r="K151" s="1013">
        <v>0</v>
      </c>
    </row>
    <row r="152" spans="1:11" s="937" customFormat="1" x14ac:dyDescent="0.2">
      <c r="A152" s="1012" t="s">
        <v>1637</v>
      </c>
      <c r="B152" s="697">
        <f t="shared" si="43"/>
        <v>0</v>
      </c>
      <c r="C152" s="697">
        <f t="shared" si="44"/>
        <v>0</v>
      </c>
      <c r="D152" s="1013">
        <v>0</v>
      </c>
      <c r="E152" s="1013">
        <v>0</v>
      </c>
      <c r="F152" s="697">
        <f t="shared" si="41"/>
        <v>0</v>
      </c>
      <c r="G152" s="1013">
        <v>0</v>
      </c>
      <c r="H152" s="1013">
        <v>0</v>
      </c>
      <c r="I152" s="697">
        <f t="shared" si="42"/>
        <v>0</v>
      </c>
      <c r="J152" s="1013">
        <v>0</v>
      </c>
      <c r="K152" s="1013">
        <v>0</v>
      </c>
    </row>
    <row r="153" spans="1:11" s="937" customFormat="1" x14ac:dyDescent="0.2">
      <c r="A153" s="1012" t="s">
        <v>1638</v>
      </c>
      <c r="B153" s="697">
        <f t="shared" si="43"/>
        <v>22</v>
      </c>
      <c r="C153" s="697">
        <f t="shared" si="44"/>
        <v>0</v>
      </c>
      <c r="D153" s="1013">
        <v>0</v>
      </c>
      <c r="E153" s="1013">
        <v>0</v>
      </c>
      <c r="F153" s="697">
        <f t="shared" si="41"/>
        <v>0</v>
      </c>
      <c r="G153" s="1013">
        <v>0</v>
      </c>
      <c r="H153" s="1013">
        <v>0</v>
      </c>
      <c r="I153" s="697">
        <f t="shared" si="42"/>
        <v>22</v>
      </c>
      <c r="J153" s="1013">
        <v>10</v>
      </c>
      <c r="K153" s="1013">
        <v>12</v>
      </c>
    </row>
    <row r="154" spans="1:11" s="937" customFormat="1" x14ac:dyDescent="0.2">
      <c r="A154" s="1014"/>
      <c r="B154" s="712"/>
      <c r="C154" s="712"/>
      <c r="D154" s="1015"/>
      <c r="E154" s="1015"/>
      <c r="F154" s="712"/>
      <c r="G154" s="1015"/>
      <c r="H154" s="1015"/>
      <c r="I154" s="712"/>
      <c r="J154" s="1015"/>
      <c r="K154" s="1015"/>
    </row>
    <row r="155" spans="1:11" s="937" customFormat="1" x14ac:dyDescent="0.2">
      <c r="A155" s="1009" t="s">
        <v>1241</v>
      </c>
      <c r="B155" s="697">
        <f t="shared" ref="B155:B161" si="45">C155+F155+I155</f>
        <v>36</v>
      </c>
      <c r="C155" s="697">
        <f t="shared" ref="C155:C161" si="46">D155+E155</f>
        <v>31</v>
      </c>
      <c r="D155" s="939">
        <f>SUM(D156:D161)</f>
        <v>4</v>
      </c>
      <c r="E155" s="939">
        <f>SUM(E156:E161)</f>
        <v>27</v>
      </c>
      <c r="F155" s="697">
        <f t="shared" si="41"/>
        <v>3</v>
      </c>
      <c r="G155" s="939">
        <f>SUM(G156:G161)</f>
        <v>0</v>
      </c>
      <c r="H155" s="939">
        <f>SUM(H156:H161)</f>
        <v>3</v>
      </c>
      <c r="I155" s="697">
        <f t="shared" si="42"/>
        <v>2</v>
      </c>
      <c r="J155" s="939">
        <f>SUM(J156:J161)</f>
        <v>2</v>
      </c>
      <c r="K155" s="939">
        <f>SUM(K156:K161)</f>
        <v>0</v>
      </c>
    </row>
    <row r="156" spans="1:11" s="937" customFormat="1" x14ac:dyDescent="0.2">
      <c r="A156" s="1012" t="s">
        <v>1633</v>
      </c>
      <c r="B156" s="697">
        <f t="shared" si="45"/>
        <v>31</v>
      </c>
      <c r="C156" s="697">
        <f t="shared" si="46"/>
        <v>31</v>
      </c>
      <c r="D156" s="1013">
        <v>4</v>
      </c>
      <c r="E156" s="1013">
        <v>27</v>
      </c>
      <c r="F156" s="697">
        <f t="shared" si="41"/>
        <v>0</v>
      </c>
      <c r="G156" s="1013">
        <v>0</v>
      </c>
      <c r="H156" s="1013">
        <v>0</v>
      </c>
      <c r="I156" s="697">
        <f t="shared" si="42"/>
        <v>0</v>
      </c>
      <c r="J156" s="1013">
        <v>0</v>
      </c>
      <c r="K156" s="1013">
        <v>0</v>
      </c>
    </row>
    <row r="157" spans="1:11" s="937" customFormat="1" x14ac:dyDescent="0.2">
      <c r="A157" s="1012" t="s">
        <v>1634</v>
      </c>
      <c r="B157" s="697">
        <f t="shared" si="45"/>
        <v>0</v>
      </c>
      <c r="C157" s="697">
        <f t="shared" si="46"/>
        <v>0</v>
      </c>
      <c r="D157" s="1013">
        <v>0</v>
      </c>
      <c r="E157" s="1013">
        <v>0</v>
      </c>
      <c r="F157" s="697">
        <f t="shared" si="41"/>
        <v>0</v>
      </c>
      <c r="G157" s="1013">
        <v>0</v>
      </c>
      <c r="H157" s="1013">
        <v>0</v>
      </c>
      <c r="I157" s="697">
        <f t="shared" si="42"/>
        <v>0</v>
      </c>
      <c r="J157" s="1013">
        <v>0</v>
      </c>
      <c r="K157" s="1013">
        <v>0</v>
      </c>
    </row>
    <row r="158" spans="1:11" s="937" customFormat="1" x14ac:dyDescent="0.2">
      <c r="A158" s="1012" t="s">
        <v>1635</v>
      </c>
      <c r="B158" s="697">
        <f t="shared" si="45"/>
        <v>0</v>
      </c>
      <c r="C158" s="697">
        <f t="shared" si="46"/>
        <v>0</v>
      </c>
      <c r="D158" s="1013">
        <v>0</v>
      </c>
      <c r="E158" s="1013">
        <v>0</v>
      </c>
      <c r="F158" s="697">
        <f t="shared" si="41"/>
        <v>0</v>
      </c>
      <c r="G158" s="1013">
        <v>0</v>
      </c>
      <c r="H158" s="1013">
        <v>0</v>
      </c>
      <c r="I158" s="697">
        <f t="shared" si="42"/>
        <v>0</v>
      </c>
      <c r="J158" s="1013">
        <v>0</v>
      </c>
      <c r="K158" s="1013">
        <v>0</v>
      </c>
    </row>
    <row r="159" spans="1:11" s="937" customFormat="1" x14ac:dyDescent="0.2">
      <c r="A159" s="1012" t="s">
        <v>1636</v>
      </c>
      <c r="B159" s="697">
        <f t="shared" si="45"/>
        <v>0</v>
      </c>
      <c r="C159" s="697">
        <f t="shared" si="46"/>
        <v>0</v>
      </c>
      <c r="D159" s="1013">
        <v>0</v>
      </c>
      <c r="E159" s="1013">
        <v>0</v>
      </c>
      <c r="F159" s="697">
        <f t="shared" si="41"/>
        <v>0</v>
      </c>
      <c r="G159" s="1013">
        <v>0</v>
      </c>
      <c r="H159" s="1013">
        <v>0</v>
      </c>
      <c r="I159" s="697">
        <f t="shared" si="42"/>
        <v>0</v>
      </c>
      <c r="J159" s="1013">
        <v>0</v>
      </c>
      <c r="K159" s="1013">
        <v>0</v>
      </c>
    </row>
    <row r="160" spans="1:11" s="937" customFormat="1" x14ac:dyDescent="0.2">
      <c r="A160" s="1012" t="s">
        <v>1637</v>
      </c>
      <c r="B160" s="697">
        <f t="shared" si="45"/>
        <v>0</v>
      </c>
      <c r="C160" s="697">
        <f t="shared" si="46"/>
        <v>0</v>
      </c>
      <c r="D160" s="1013">
        <v>0</v>
      </c>
      <c r="E160" s="1013">
        <v>0</v>
      </c>
      <c r="F160" s="697">
        <f t="shared" si="41"/>
        <v>0</v>
      </c>
      <c r="G160" s="1013">
        <v>0</v>
      </c>
      <c r="H160" s="1013">
        <v>0</v>
      </c>
      <c r="I160" s="697">
        <f t="shared" si="42"/>
        <v>0</v>
      </c>
      <c r="J160" s="1013">
        <v>0</v>
      </c>
      <c r="K160" s="1013">
        <v>0</v>
      </c>
    </row>
    <row r="161" spans="1:11" s="937" customFormat="1" x14ac:dyDescent="0.2">
      <c r="A161" s="1012" t="s">
        <v>1638</v>
      </c>
      <c r="B161" s="697">
        <f t="shared" si="45"/>
        <v>5</v>
      </c>
      <c r="C161" s="697">
        <f t="shared" si="46"/>
        <v>0</v>
      </c>
      <c r="D161" s="1013">
        <v>0</v>
      </c>
      <c r="E161" s="1013">
        <v>0</v>
      </c>
      <c r="F161" s="697">
        <f t="shared" si="41"/>
        <v>3</v>
      </c>
      <c r="G161" s="1013">
        <v>0</v>
      </c>
      <c r="H161" s="1013">
        <v>3</v>
      </c>
      <c r="I161" s="697">
        <f t="shared" si="42"/>
        <v>2</v>
      </c>
      <c r="J161" s="1013">
        <v>2</v>
      </c>
      <c r="K161" s="1013">
        <v>0</v>
      </c>
    </row>
    <row r="162" spans="1:11" s="937" customFormat="1" x14ac:dyDescent="0.2">
      <c r="A162" s="1014"/>
      <c r="B162" s="712"/>
      <c r="C162" s="712"/>
      <c r="D162" s="1015"/>
      <c r="E162" s="1015"/>
      <c r="F162" s="712"/>
      <c r="G162" s="1015"/>
      <c r="H162" s="1015"/>
      <c r="I162" s="712"/>
      <c r="J162" s="1015"/>
      <c r="K162" s="1015"/>
    </row>
    <row r="163" spans="1:11" s="937" customFormat="1" ht="12.75" customHeight="1" x14ac:dyDescent="0.2">
      <c r="A163" s="1016" t="s">
        <v>1584</v>
      </c>
      <c r="B163" s="697">
        <f t="shared" ref="B163:B169" si="47">C163+F163+I163</f>
        <v>127</v>
      </c>
      <c r="C163" s="697">
        <f t="shared" ref="C163:C169" si="48">D163+E163</f>
        <v>102</v>
      </c>
      <c r="D163" s="1017">
        <f>SUM(D164:D169)</f>
        <v>28</v>
      </c>
      <c r="E163" s="1017">
        <f>SUM(E164:E169)</f>
        <v>74</v>
      </c>
      <c r="F163" s="697">
        <f t="shared" si="41"/>
        <v>25</v>
      </c>
      <c r="G163" s="1017">
        <f>SUM(G164:G169)</f>
        <v>0</v>
      </c>
      <c r="H163" s="1017">
        <f>SUM(H164:H169)</f>
        <v>25</v>
      </c>
      <c r="I163" s="697">
        <f t="shared" si="42"/>
        <v>0</v>
      </c>
      <c r="J163" s="1017">
        <f>SUM(J164:J169)</f>
        <v>0</v>
      </c>
      <c r="K163" s="1017">
        <f>SUM(K164:K169)</f>
        <v>0</v>
      </c>
    </row>
    <row r="164" spans="1:11" s="937" customFormat="1" x14ac:dyDescent="0.2">
      <c r="A164" s="1012" t="s">
        <v>1633</v>
      </c>
      <c r="B164" s="697">
        <f t="shared" si="47"/>
        <v>56</v>
      </c>
      <c r="C164" s="697">
        <f t="shared" si="48"/>
        <v>56</v>
      </c>
      <c r="D164" s="1013">
        <v>15</v>
      </c>
      <c r="E164" s="1013">
        <v>41</v>
      </c>
      <c r="F164" s="697">
        <f t="shared" si="41"/>
        <v>0</v>
      </c>
      <c r="G164" s="1013">
        <v>0</v>
      </c>
      <c r="H164" s="1013">
        <v>0</v>
      </c>
      <c r="I164" s="697">
        <f t="shared" si="42"/>
        <v>0</v>
      </c>
      <c r="J164" s="1013">
        <v>0</v>
      </c>
      <c r="K164" s="1013">
        <v>0</v>
      </c>
    </row>
    <row r="165" spans="1:11" s="937" customFormat="1" x14ac:dyDescent="0.2">
      <c r="A165" s="1012" t="s">
        <v>1634</v>
      </c>
      <c r="B165" s="697">
        <f t="shared" si="47"/>
        <v>15</v>
      </c>
      <c r="C165" s="697">
        <f t="shared" si="48"/>
        <v>15</v>
      </c>
      <c r="D165" s="1013">
        <v>1</v>
      </c>
      <c r="E165" s="1013">
        <v>14</v>
      </c>
      <c r="F165" s="697">
        <f t="shared" si="41"/>
        <v>0</v>
      </c>
      <c r="G165" s="1013">
        <v>0</v>
      </c>
      <c r="H165" s="1013">
        <v>0</v>
      </c>
      <c r="I165" s="697">
        <f t="shared" si="42"/>
        <v>0</v>
      </c>
      <c r="J165" s="1013">
        <v>0</v>
      </c>
      <c r="K165" s="1013">
        <v>0</v>
      </c>
    </row>
    <row r="166" spans="1:11" s="937" customFormat="1" x14ac:dyDescent="0.2">
      <c r="A166" s="1012" t="s">
        <v>1635</v>
      </c>
      <c r="B166" s="697">
        <f t="shared" si="47"/>
        <v>0</v>
      </c>
      <c r="C166" s="697">
        <f t="shared" si="48"/>
        <v>0</v>
      </c>
      <c r="D166" s="1013">
        <v>0</v>
      </c>
      <c r="E166" s="1013">
        <v>0</v>
      </c>
      <c r="F166" s="697">
        <f t="shared" si="41"/>
        <v>0</v>
      </c>
      <c r="G166" s="1013">
        <v>0</v>
      </c>
      <c r="H166" s="1013">
        <v>0</v>
      </c>
      <c r="I166" s="697">
        <f t="shared" si="42"/>
        <v>0</v>
      </c>
      <c r="J166" s="1013">
        <v>0</v>
      </c>
      <c r="K166" s="1013">
        <v>0</v>
      </c>
    </row>
    <row r="167" spans="1:11" s="937" customFormat="1" x14ac:dyDescent="0.2">
      <c r="A167" s="1012" t="s">
        <v>1636</v>
      </c>
      <c r="B167" s="697">
        <f t="shared" si="47"/>
        <v>10</v>
      </c>
      <c r="C167" s="697">
        <f t="shared" si="48"/>
        <v>10</v>
      </c>
      <c r="D167" s="1013">
        <v>0</v>
      </c>
      <c r="E167" s="1013">
        <v>10</v>
      </c>
      <c r="F167" s="697">
        <f t="shared" si="41"/>
        <v>0</v>
      </c>
      <c r="G167" s="1013">
        <v>0</v>
      </c>
      <c r="H167" s="1013">
        <v>0</v>
      </c>
      <c r="I167" s="697">
        <f t="shared" si="42"/>
        <v>0</v>
      </c>
      <c r="J167" s="1013">
        <v>0</v>
      </c>
      <c r="K167" s="1013">
        <v>0</v>
      </c>
    </row>
    <row r="168" spans="1:11" s="937" customFormat="1" x14ac:dyDescent="0.2">
      <c r="A168" s="1012" t="s">
        <v>1637</v>
      </c>
      <c r="B168" s="697">
        <f t="shared" si="47"/>
        <v>0</v>
      </c>
      <c r="C168" s="697">
        <f t="shared" si="48"/>
        <v>0</v>
      </c>
      <c r="D168" s="1013">
        <v>0</v>
      </c>
      <c r="E168" s="1013">
        <v>0</v>
      </c>
      <c r="F168" s="697">
        <f t="shared" si="41"/>
        <v>0</v>
      </c>
      <c r="G168" s="1013">
        <v>0</v>
      </c>
      <c r="H168" s="1013">
        <v>0</v>
      </c>
      <c r="I168" s="697">
        <f t="shared" si="42"/>
        <v>0</v>
      </c>
      <c r="J168" s="1013">
        <v>0</v>
      </c>
      <c r="K168" s="1013">
        <v>0</v>
      </c>
    </row>
    <row r="169" spans="1:11" s="937" customFormat="1" x14ac:dyDescent="0.2">
      <c r="A169" s="1012" t="s">
        <v>1638</v>
      </c>
      <c r="B169" s="697">
        <f t="shared" si="47"/>
        <v>46</v>
      </c>
      <c r="C169" s="697">
        <f t="shared" si="48"/>
        <v>21</v>
      </c>
      <c r="D169" s="1013">
        <v>12</v>
      </c>
      <c r="E169" s="1013">
        <v>9</v>
      </c>
      <c r="F169" s="697">
        <f t="shared" si="41"/>
        <v>25</v>
      </c>
      <c r="G169" s="1013">
        <v>0</v>
      </c>
      <c r="H169" s="1013">
        <v>25</v>
      </c>
      <c r="I169" s="697">
        <f t="shared" si="42"/>
        <v>0</v>
      </c>
      <c r="J169" s="1013">
        <v>0</v>
      </c>
      <c r="K169" s="1013">
        <v>0</v>
      </c>
    </row>
    <row r="170" spans="1:11" s="937" customFormat="1" x14ac:dyDescent="0.2">
      <c r="A170" s="1014"/>
      <c r="B170" s="712"/>
      <c r="C170" s="712"/>
      <c r="D170" s="1015"/>
      <c r="E170" s="1015"/>
      <c r="F170" s="712"/>
      <c r="G170" s="1015"/>
      <c r="H170" s="1015"/>
      <c r="I170" s="712"/>
      <c r="J170" s="1015"/>
      <c r="K170" s="1015"/>
    </row>
    <row r="171" spans="1:11" s="937" customFormat="1" x14ac:dyDescent="0.2">
      <c r="A171" s="1009" t="s">
        <v>1242</v>
      </c>
      <c r="B171" s="697">
        <f>C171+F171+I171</f>
        <v>18</v>
      </c>
      <c r="C171" s="697">
        <f t="shared" si="44"/>
        <v>17</v>
      </c>
      <c r="D171" s="939">
        <f>SUM(D172:D177)</f>
        <v>5</v>
      </c>
      <c r="E171" s="939">
        <f>SUM(E172:E177)</f>
        <v>12</v>
      </c>
      <c r="F171" s="697">
        <f t="shared" si="41"/>
        <v>1</v>
      </c>
      <c r="G171" s="939">
        <f>SUM(G172:G177)</f>
        <v>0</v>
      </c>
      <c r="H171" s="939">
        <f>SUM(H172:H177)</f>
        <v>1</v>
      </c>
      <c r="I171" s="697">
        <f t="shared" si="42"/>
        <v>0</v>
      </c>
      <c r="J171" s="939">
        <f>SUM(J172:J177)</f>
        <v>0</v>
      </c>
      <c r="K171" s="939">
        <f>SUM(K172:K177)</f>
        <v>0</v>
      </c>
    </row>
    <row r="172" spans="1:11" s="937" customFormat="1" x14ac:dyDescent="0.2">
      <c r="A172" s="1012" t="s">
        <v>1633</v>
      </c>
      <c r="B172" s="697">
        <f t="shared" ref="B172:B177" si="49">C172+F172+I172</f>
        <v>18</v>
      </c>
      <c r="C172" s="697">
        <f t="shared" si="44"/>
        <v>17</v>
      </c>
      <c r="D172" s="1013">
        <v>5</v>
      </c>
      <c r="E172" s="1013">
        <v>12</v>
      </c>
      <c r="F172" s="697">
        <f t="shared" si="41"/>
        <v>1</v>
      </c>
      <c r="G172" s="1013">
        <v>0</v>
      </c>
      <c r="H172" s="1013">
        <v>1</v>
      </c>
      <c r="I172" s="697">
        <f t="shared" si="42"/>
        <v>0</v>
      </c>
      <c r="J172" s="1013">
        <v>0</v>
      </c>
      <c r="K172" s="1013">
        <v>0</v>
      </c>
    </row>
    <row r="173" spans="1:11" s="937" customFormat="1" x14ac:dyDescent="0.2">
      <c r="A173" s="1012" t="s">
        <v>1634</v>
      </c>
      <c r="B173" s="697">
        <f t="shared" si="49"/>
        <v>0</v>
      </c>
      <c r="C173" s="697">
        <f t="shared" si="44"/>
        <v>0</v>
      </c>
      <c r="D173" s="1013">
        <v>0</v>
      </c>
      <c r="E173" s="1013">
        <v>0</v>
      </c>
      <c r="F173" s="697">
        <f t="shared" si="41"/>
        <v>0</v>
      </c>
      <c r="G173" s="1013">
        <v>0</v>
      </c>
      <c r="H173" s="1013">
        <v>0</v>
      </c>
      <c r="I173" s="697">
        <f t="shared" si="42"/>
        <v>0</v>
      </c>
      <c r="J173" s="1013">
        <v>0</v>
      </c>
      <c r="K173" s="1013">
        <v>0</v>
      </c>
    </row>
    <row r="174" spans="1:11" s="937" customFormat="1" x14ac:dyDescent="0.2">
      <c r="A174" s="1012" t="s">
        <v>1635</v>
      </c>
      <c r="B174" s="697">
        <f t="shared" si="49"/>
        <v>0</v>
      </c>
      <c r="C174" s="697">
        <f t="shared" si="44"/>
        <v>0</v>
      </c>
      <c r="D174" s="1013">
        <v>0</v>
      </c>
      <c r="E174" s="1013">
        <v>0</v>
      </c>
      <c r="F174" s="697">
        <f t="shared" si="41"/>
        <v>0</v>
      </c>
      <c r="G174" s="1013">
        <v>0</v>
      </c>
      <c r="H174" s="1013">
        <v>0</v>
      </c>
      <c r="I174" s="697">
        <f t="shared" si="42"/>
        <v>0</v>
      </c>
      <c r="J174" s="1013">
        <v>0</v>
      </c>
      <c r="K174" s="1013">
        <v>0</v>
      </c>
    </row>
    <row r="175" spans="1:11" s="937" customFormat="1" x14ac:dyDescent="0.2">
      <c r="A175" s="1012" t="s">
        <v>1636</v>
      </c>
      <c r="B175" s="697">
        <f t="shared" si="49"/>
        <v>0</v>
      </c>
      <c r="C175" s="697">
        <f t="shared" si="44"/>
        <v>0</v>
      </c>
      <c r="D175" s="1013">
        <v>0</v>
      </c>
      <c r="E175" s="1013">
        <v>0</v>
      </c>
      <c r="F175" s="697">
        <f t="shared" si="41"/>
        <v>0</v>
      </c>
      <c r="G175" s="1013">
        <v>0</v>
      </c>
      <c r="H175" s="1013">
        <v>0</v>
      </c>
      <c r="I175" s="697">
        <f t="shared" si="42"/>
        <v>0</v>
      </c>
      <c r="J175" s="1013">
        <v>0</v>
      </c>
      <c r="K175" s="1013">
        <v>0</v>
      </c>
    </row>
    <row r="176" spans="1:11" s="937" customFormat="1" x14ac:dyDescent="0.2">
      <c r="A176" s="1012" t="s">
        <v>1637</v>
      </c>
      <c r="B176" s="697">
        <f t="shared" si="49"/>
        <v>0</v>
      </c>
      <c r="C176" s="697">
        <f t="shared" si="44"/>
        <v>0</v>
      </c>
      <c r="D176" s="1013">
        <v>0</v>
      </c>
      <c r="E176" s="1013">
        <v>0</v>
      </c>
      <c r="F176" s="697">
        <f t="shared" si="41"/>
        <v>0</v>
      </c>
      <c r="G176" s="1013">
        <v>0</v>
      </c>
      <c r="H176" s="1013">
        <v>0</v>
      </c>
      <c r="I176" s="697">
        <f t="shared" si="42"/>
        <v>0</v>
      </c>
      <c r="J176" s="1013">
        <v>0</v>
      </c>
      <c r="K176" s="1013">
        <v>0</v>
      </c>
    </row>
    <row r="177" spans="1:11" s="937" customFormat="1" x14ac:dyDescent="0.2">
      <c r="A177" s="1012" t="s">
        <v>1638</v>
      </c>
      <c r="B177" s="697">
        <f t="shared" si="49"/>
        <v>0</v>
      </c>
      <c r="C177" s="697">
        <f t="shared" si="44"/>
        <v>0</v>
      </c>
      <c r="D177" s="1013">
        <v>0</v>
      </c>
      <c r="E177" s="1013">
        <v>0</v>
      </c>
      <c r="F177" s="697">
        <f t="shared" si="41"/>
        <v>0</v>
      </c>
      <c r="G177" s="1013">
        <v>0</v>
      </c>
      <c r="H177" s="1013">
        <v>0</v>
      </c>
      <c r="I177" s="697">
        <f t="shared" si="42"/>
        <v>0</v>
      </c>
      <c r="J177" s="1013">
        <v>0</v>
      </c>
      <c r="K177" s="1013">
        <v>0</v>
      </c>
    </row>
    <row r="178" spans="1:11" s="937" customFormat="1" x14ac:dyDescent="0.2">
      <c r="A178" s="1014"/>
      <c r="B178" s="712"/>
      <c r="C178" s="712"/>
      <c r="D178" s="1015"/>
      <c r="E178" s="1015"/>
      <c r="F178" s="712"/>
      <c r="G178" s="1015"/>
      <c r="H178" s="1015"/>
      <c r="I178" s="712"/>
      <c r="J178" s="1015"/>
      <c r="K178" s="1015"/>
    </row>
    <row r="179" spans="1:11" s="937" customFormat="1" x14ac:dyDescent="0.2">
      <c r="A179" s="862" t="s">
        <v>917</v>
      </c>
      <c r="B179" s="1018"/>
      <c r="C179" s="1018"/>
      <c r="D179" s="1018"/>
      <c r="E179" s="1018"/>
      <c r="F179" s="1018"/>
      <c r="G179" s="1018"/>
      <c r="H179" s="1018"/>
      <c r="I179" s="1019"/>
      <c r="J179" s="1019"/>
      <c r="K179" s="1019"/>
    </row>
    <row r="180" spans="1:11" s="937" customFormat="1" ht="40.5" customHeight="1" x14ac:dyDescent="0.2">
      <c r="A180" s="1552" t="s">
        <v>2354</v>
      </c>
      <c r="B180" s="1552"/>
      <c r="C180" s="1552"/>
      <c r="D180" s="1552"/>
      <c r="E180" s="1552"/>
      <c r="F180" s="1552"/>
      <c r="G180" s="1552"/>
      <c r="H180" s="1552"/>
      <c r="I180" s="1552"/>
      <c r="J180" s="1552"/>
      <c r="K180" s="1552"/>
    </row>
    <row r="181" spans="1:11" s="937" customFormat="1" x14ac:dyDescent="0.2">
      <c r="B181" s="1018"/>
      <c r="C181" s="1018"/>
      <c r="D181" s="1018"/>
      <c r="E181" s="1018"/>
      <c r="F181" s="1018"/>
      <c r="G181" s="1018"/>
      <c r="H181" s="1018"/>
      <c r="I181" s="1018"/>
      <c r="J181" s="1018"/>
      <c r="K181" s="1018"/>
    </row>
    <row r="182" spans="1:11" s="937" customFormat="1" x14ac:dyDescent="0.2">
      <c r="A182" s="1548"/>
      <c r="B182" s="1548"/>
      <c r="C182" s="1548"/>
      <c r="D182" s="1548"/>
      <c r="E182" s="1548"/>
      <c r="F182" s="1548"/>
      <c r="G182" s="1018"/>
      <c r="H182" s="1018"/>
      <c r="I182" s="1018"/>
      <c r="J182" s="1018"/>
      <c r="K182" s="1018"/>
    </row>
    <row r="183" spans="1:11" s="937" customFormat="1" x14ac:dyDescent="0.2">
      <c r="B183" s="1018"/>
      <c r="C183" s="1018"/>
      <c r="D183" s="1018"/>
      <c r="E183" s="1018"/>
      <c r="F183" s="1018"/>
      <c r="G183" s="1018"/>
      <c r="H183" s="1018"/>
      <c r="I183" s="1018"/>
      <c r="J183" s="1018"/>
      <c r="K183" s="1018"/>
    </row>
    <row r="184" spans="1:11" s="937" customFormat="1" x14ac:dyDescent="0.2">
      <c r="B184" s="1018"/>
      <c r="C184" s="1018"/>
      <c r="D184" s="1018"/>
      <c r="E184" s="1018"/>
      <c r="F184" s="1018"/>
      <c r="G184" s="1018"/>
      <c r="H184" s="1018"/>
      <c r="I184" s="1018"/>
      <c r="J184" s="1018"/>
      <c r="K184" s="1018"/>
    </row>
    <row r="185" spans="1:11" s="937" customFormat="1" x14ac:dyDescent="0.2">
      <c r="B185" s="1018"/>
      <c r="C185" s="1018"/>
      <c r="D185" s="1018"/>
      <c r="E185" s="1018"/>
      <c r="F185" s="1018"/>
      <c r="G185" s="1018"/>
      <c r="H185" s="1018"/>
      <c r="I185" s="1018"/>
      <c r="J185" s="1018"/>
      <c r="K185" s="1018"/>
    </row>
    <row r="186" spans="1:11" s="937" customFormat="1" x14ac:dyDescent="0.2">
      <c r="B186" s="1018"/>
      <c r="C186" s="1018"/>
      <c r="D186" s="1018"/>
      <c r="E186" s="1018"/>
      <c r="F186" s="1018"/>
      <c r="G186" s="1018"/>
      <c r="H186" s="1018"/>
      <c r="I186" s="1018"/>
      <c r="J186" s="1018"/>
      <c r="K186" s="1018"/>
    </row>
    <row r="187" spans="1:11" s="937" customFormat="1" x14ac:dyDescent="0.2">
      <c r="B187" s="1018"/>
      <c r="C187" s="1018"/>
      <c r="D187" s="1018"/>
      <c r="E187" s="1018"/>
      <c r="F187" s="1018"/>
      <c r="G187" s="1018"/>
      <c r="H187" s="1018"/>
      <c r="I187" s="1018"/>
      <c r="J187" s="1018"/>
      <c r="K187" s="1018"/>
    </row>
    <row r="188" spans="1:11" s="937" customFormat="1" x14ac:dyDescent="0.2">
      <c r="B188" s="1018"/>
      <c r="C188" s="1018"/>
      <c r="D188" s="1018"/>
      <c r="E188" s="1018"/>
      <c r="F188" s="1018"/>
      <c r="G188" s="1018"/>
      <c r="H188" s="1018"/>
      <c r="I188" s="1018"/>
      <c r="J188" s="1018"/>
      <c r="K188" s="1018"/>
    </row>
    <row r="189" spans="1:11" s="937" customFormat="1" x14ac:dyDescent="0.2">
      <c r="B189" s="1018"/>
      <c r="C189" s="1018"/>
      <c r="D189" s="1018"/>
      <c r="E189" s="1018"/>
      <c r="F189" s="1018"/>
      <c r="G189" s="1018"/>
      <c r="H189" s="1018"/>
      <c r="I189" s="1018"/>
      <c r="J189" s="1018"/>
      <c r="K189" s="1018"/>
    </row>
    <row r="190" spans="1:11" s="937" customFormat="1" x14ac:dyDescent="0.2">
      <c r="B190" s="1018"/>
      <c r="C190" s="1018"/>
      <c r="D190" s="1018"/>
      <c r="E190" s="1018"/>
      <c r="F190" s="1018"/>
      <c r="G190" s="1018"/>
      <c r="H190" s="1018"/>
      <c r="I190" s="1018"/>
      <c r="J190" s="1018"/>
      <c r="K190" s="1018"/>
    </row>
    <row r="191" spans="1:11" s="937" customFormat="1" x14ac:dyDescent="0.2">
      <c r="B191" s="1018"/>
      <c r="C191" s="1018"/>
      <c r="D191" s="1018"/>
      <c r="E191" s="1018"/>
      <c r="F191" s="1018"/>
      <c r="G191" s="1018"/>
      <c r="H191" s="1018"/>
      <c r="I191" s="1018"/>
      <c r="J191" s="1018"/>
      <c r="K191" s="1018"/>
    </row>
    <row r="192" spans="1:11" s="937" customFormat="1" x14ac:dyDescent="0.2">
      <c r="B192" s="1018"/>
      <c r="C192" s="1018"/>
      <c r="D192" s="1018"/>
      <c r="E192" s="1018"/>
      <c r="F192" s="1018"/>
      <c r="G192" s="1018"/>
      <c r="H192" s="1018"/>
      <c r="I192" s="1018"/>
      <c r="J192" s="1018"/>
      <c r="K192" s="1018"/>
    </row>
    <row r="193" spans="2:11" s="937" customFormat="1" x14ac:dyDescent="0.2">
      <c r="B193" s="1018"/>
      <c r="C193" s="1018"/>
      <c r="D193" s="1018"/>
      <c r="E193" s="1018"/>
      <c r="F193" s="1018"/>
      <c r="G193" s="1018"/>
      <c r="H193" s="1018"/>
      <c r="I193" s="1018"/>
      <c r="J193" s="1018"/>
      <c r="K193" s="1018"/>
    </row>
  </sheetData>
  <mergeCells count="16">
    <mergeCell ref="A182:F182"/>
    <mergeCell ref="D1:G2"/>
    <mergeCell ref="A5:K5"/>
    <mergeCell ref="A6:A9"/>
    <mergeCell ref="B6:K6"/>
    <mergeCell ref="B7:B9"/>
    <mergeCell ref="C7:E7"/>
    <mergeCell ref="F7:H7"/>
    <mergeCell ref="I7:K7"/>
    <mergeCell ref="C8:C9"/>
    <mergeCell ref="D8:E8"/>
    <mergeCell ref="F8:F9"/>
    <mergeCell ref="G8:H8"/>
    <mergeCell ref="I8:I9"/>
    <mergeCell ref="J8:K8"/>
    <mergeCell ref="A180:K180"/>
  </mergeCells>
  <printOptions verticalCentered="1"/>
  <pageMargins left="0.78740157480314965" right="0.78740157480314965" top="0" bottom="0" header="0.51181102362204722" footer="0.51181102362204722"/>
  <pageSetup paperSize="9" scale="79" orientation="portrait" r:id="rId1"/>
  <headerFooter alignWithMargins="0"/>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7:M160"/>
  <sheetViews>
    <sheetView showRowColHeaders="0" zoomScaleNormal="100" workbookViewId="0"/>
  </sheetViews>
  <sheetFormatPr baseColWidth="10" defaultColWidth="10.69140625" defaultRowHeight="21" x14ac:dyDescent="0.35"/>
  <cols>
    <col min="1" max="1" width="14.15234375" style="626" customWidth="1"/>
    <col min="2" max="16384" width="10.69140625" style="626"/>
  </cols>
  <sheetData>
    <row r="7" spans="1:13" ht="22.5" customHeight="1" x14ac:dyDescent="0.35">
      <c r="C7" s="1039"/>
    </row>
    <row r="8" spans="1:13" ht="22.5" customHeight="1" x14ac:dyDescent="0.35"/>
    <row r="9" spans="1:13" ht="22.5" customHeight="1" x14ac:dyDescent="0.35"/>
    <row r="10" spans="1:13" ht="22.5" customHeight="1" x14ac:dyDescent="0.35"/>
    <row r="11" spans="1:13" ht="22.5" customHeight="1" x14ac:dyDescent="0.35">
      <c r="B11" s="1038"/>
    </row>
    <row r="12" spans="1:13" ht="22.5" customHeight="1" x14ac:dyDescent="0.35">
      <c r="B12" s="1038"/>
    </row>
    <row r="13" spans="1:13" ht="17.25" customHeight="1" x14ac:dyDescent="0.35">
      <c r="A13" s="1041" t="s">
        <v>1643</v>
      </c>
      <c r="B13" s="1042" t="s">
        <v>2445</v>
      </c>
      <c r="C13" s="1047"/>
      <c r="D13" s="1047"/>
      <c r="E13" s="1047"/>
      <c r="F13" s="1047"/>
      <c r="G13" s="1047"/>
      <c r="H13" s="1043"/>
      <c r="I13" s="1071"/>
      <c r="J13" s="1071"/>
      <c r="K13" s="1071"/>
      <c r="L13" s="1071"/>
      <c r="M13" s="1071"/>
    </row>
    <row r="14" spans="1:13" ht="12.75" customHeight="1" x14ac:dyDescent="0.35">
      <c r="A14" s="1041"/>
      <c r="B14" s="1047"/>
      <c r="C14" s="1047"/>
      <c r="D14" s="1047"/>
      <c r="E14" s="1047"/>
      <c r="F14" s="1047"/>
      <c r="G14" s="1047"/>
      <c r="H14" s="1043"/>
      <c r="I14" s="1071"/>
      <c r="J14" s="1071"/>
      <c r="K14" s="1071"/>
      <c r="L14" s="1071"/>
      <c r="M14" s="1071"/>
    </row>
    <row r="15" spans="1:13" ht="12.75" customHeight="1" x14ac:dyDescent="0.35">
      <c r="A15" s="1041" t="s">
        <v>1644</v>
      </c>
      <c r="B15" s="1042" t="s">
        <v>2446</v>
      </c>
      <c r="C15" s="1047"/>
      <c r="D15" s="1047"/>
      <c r="E15" s="1047"/>
      <c r="F15" s="1047"/>
      <c r="G15" s="1047"/>
      <c r="H15" s="1043"/>
      <c r="I15" s="1071"/>
      <c r="J15" s="1071"/>
      <c r="K15" s="1071"/>
      <c r="L15" s="1071"/>
      <c r="M15" s="1071"/>
    </row>
    <row r="16" spans="1:13" ht="12.75" customHeight="1" x14ac:dyDescent="0.35">
      <c r="A16" s="1041"/>
      <c r="B16" s="1047"/>
      <c r="C16" s="1047"/>
      <c r="D16" s="1047"/>
      <c r="E16" s="1047"/>
      <c r="F16" s="1047"/>
      <c r="G16" s="1047"/>
      <c r="H16" s="1043"/>
      <c r="I16" s="1071"/>
      <c r="J16" s="1071"/>
      <c r="K16" s="1071"/>
      <c r="L16" s="1071"/>
      <c r="M16" s="1071"/>
    </row>
    <row r="17" spans="1:13" ht="12.75" customHeight="1" x14ac:dyDescent="0.35">
      <c r="A17" s="1041" t="s">
        <v>1645</v>
      </c>
      <c r="B17" s="1042" t="s">
        <v>2447</v>
      </c>
      <c r="C17" s="1047"/>
      <c r="D17" s="1047"/>
      <c r="E17" s="1047"/>
      <c r="F17" s="1047"/>
      <c r="G17" s="1047"/>
      <c r="H17" s="1043"/>
      <c r="I17" s="1071"/>
      <c r="J17" s="1071"/>
      <c r="K17" s="1071"/>
      <c r="L17" s="1071"/>
      <c r="M17" s="1071"/>
    </row>
    <row r="18" spans="1:13" ht="12.75" customHeight="1" x14ac:dyDescent="0.35">
      <c r="A18" s="1041"/>
      <c r="B18" s="1047"/>
      <c r="C18" s="1047"/>
      <c r="D18" s="1047"/>
      <c r="E18" s="1047"/>
      <c r="F18" s="1047"/>
      <c r="G18" s="1047"/>
      <c r="H18" s="1043"/>
      <c r="I18" s="1071"/>
      <c r="J18" s="1071"/>
      <c r="K18" s="1071"/>
      <c r="L18" s="1071"/>
      <c r="M18" s="1071"/>
    </row>
    <row r="19" spans="1:13" ht="12.75" customHeight="1" x14ac:dyDescent="0.35">
      <c r="A19" s="1041" t="s">
        <v>1646</v>
      </c>
      <c r="B19" s="1042" t="s">
        <v>2447</v>
      </c>
      <c r="C19" s="1072"/>
      <c r="D19" s="1072"/>
      <c r="E19" s="1072"/>
      <c r="F19" s="1072"/>
      <c r="G19" s="1072"/>
      <c r="H19" s="1059"/>
      <c r="I19" s="1071"/>
      <c r="J19" s="1071"/>
      <c r="K19" s="1071"/>
      <c r="L19" s="1071"/>
      <c r="M19" s="1071"/>
    </row>
    <row r="20" spans="1:13" ht="12.75" customHeight="1" x14ac:dyDescent="0.35">
      <c r="A20" s="1041"/>
      <c r="B20" s="1072"/>
      <c r="C20" s="1072"/>
      <c r="D20" s="1072"/>
      <c r="E20" s="1072"/>
      <c r="F20" s="1072"/>
      <c r="G20" s="1072"/>
      <c r="H20" s="1059"/>
      <c r="I20" s="1071"/>
      <c r="J20" s="1071"/>
      <c r="K20" s="1071"/>
      <c r="L20" s="1071"/>
      <c r="M20" s="1071"/>
    </row>
    <row r="21" spans="1:13" ht="12.75" customHeight="1" x14ac:dyDescent="0.35">
      <c r="A21" s="1041" t="s">
        <v>1647</v>
      </c>
      <c r="B21" s="1042" t="s">
        <v>2448</v>
      </c>
      <c r="C21" s="1047"/>
      <c r="D21" s="1047"/>
      <c r="E21" s="1047"/>
      <c r="F21" s="1047"/>
      <c r="G21" s="1047"/>
      <c r="H21" s="1043"/>
      <c r="I21" s="1071"/>
      <c r="J21" s="1071"/>
      <c r="K21" s="1071"/>
      <c r="L21" s="1071"/>
      <c r="M21" s="1071"/>
    </row>
    <row r="22" spans="1:13" ht="12.75" customHeight="1" x14ac:dyDescent="0.35">
      <c r="A22" s="1041"/>
      <c r="B22" s="1047"/>
      <c r="C22" s="1047"/>
      <c r="D22" s="1047"/>
      <c r="E22" s="1047"/>
      <c r="F22" s="1047"/>
      <c r="G22" s="1047"/>
      <c r="H22" s="1043"/>
      <c r="I22" s="1071"/>
      <c r="J22" s="1071"/>
      <c r="K22" s="1071"/>
      <c r="L22" s="1071"/>
      <c r="M22" s="1071"/>
    </row>
    <row r="23" spans="1:13" ht="12.75" customHeight="1" x14ac:dyDescent="0.35">
      <c r="A23" s="1041" t="s">
        <v>1648</v>
      </c>
      <c r="B23" s="1042" t="s">
        <v>2449</v>
      </c>
      <c r="C23" s="1047"/>
      <c r="D23" s="1047"/>
      <c r="E23" s="1047"/>
      <c r="F23" s="1047"/>
      <c r="G23" s="1047"/>
      <c r="H23" s="1043"/>
      <c r="I23" s="1071"/>
      <c r="J23" s="1071"/>
      <c r="K23" s="1071"/>
      <c r="L23" s="1071"/>
      <c r="M23" s="1071"/>
    </row>
    <row r="24" spans="1:13" ht="12.75" customHeight="1" x14ac:dyDescent="0.35">
      <c r="A24" s="1041"/>
      <c r="B24" s="1047"/>
      <c r="C24" s="1047"/>
      <c r="D24" s="1047"/>
      <c r="E24" s="1047"/>
      <c r="F24" s="1047"/>
      <c r="G24" s="1047"/>
      <c r="H24" s="1043"/>
      <c r="I24" s="1071"/>
      <c r="J24" s="1071"/>
      <c r="K24" s="1071"/>
      <c r="L24" s="1071"/>
      <c r="M24" s="1071"/>
    </row>
    <row r="25" spans="1:13" ht="12.75" customHeight="1" x14ac:dyDescent="0.35">
      <c r="A25" s="1041" t="s">
        <v>1649</v>
      </c>
      <c r="B25" s="1042" t="s">
        <v>2355</v>
      </c>
      <c r="C25" s="1047"/>
      <c r="D25" s="1047"/>
      <c r="E25" s="1047"/>
      <c r="F25" s="1047"/>
      <c r="G25" s="1047"/>
      <c r="H25" s="1043"/>
      <c r="I25" s="1071"/>
      <c r="J25" s="1071"/>
      <c r="K25" s="1071"/>
      <c r="L25" s="1071"/>
      <c r="M25" s="1071"/>
    </row>
    <row r="26" spans="1:13" ht="12.75" customHeight="1" x14ac:dyDescent="0.35">
      <c r="A26" s="1073"/>
      <c r="B26" s="1047"/>
      <c r="C26" s="1047"/>
      <c r="D26" s="1047"/>
      <c r="E26" s="1047"/>
      <c r="F26" s="1047"/>
      <c r="G26" s="1047"/>
      <c r="H26" s="1043"/>
      <c r="I26" s="1071"/>
      <c r="J26" s="1071"/>
      <c r="K26" s="1071"/>
      <c r="L26" s="1071"/>
      <c r="M26" s="1071"/>
    </row>
    <row r="27" spans="1:13" ht="12.75" customHeight="1" x14ac:dyDescent="0.35">
      <c r="A27" s="1073"/>
      <c r="B27" s="1047"/>
      <c r="C27" s="1047"/>
      <c r="D27" s="1047"/>
      <c r="E27" s="1047"/>
      <c r="F27" s="1047"/>
      <c r="G27" s="1047"/>
      <c r="H27" s="1043"/>
      <c r="I27" s="1071"/>
      <c r="J27" s="1071"/>
      <c r="K27" s="1071"/>
      <c r="L27" s="1071"/>
      <c r="M27" s="1071"/>
    </row>
    <row r="28" spans="1:13" ht="12.75" customHeight="1" x14ac:dyDescent="0.35">
      <c r="A28" s="1073"/>
      <c r="B28" s="1048"/>
      <c r="C28" s="1048"/>
      <c r="D28" s="1048"/>
      <c r="E28" s="1048"/>
      <c r="F28" s="1048"/>
      <c r="G28" s="1048"/>
      <c r="H28" s="1046"/>
    </row>
    <row r="29" spans="1:13" ht="19.5" customHeight="1" x14ac:dyDescent="0.35">
      <c r="A29" s="1073"/>
      <c r="B29" s="1048"/>
      <c r="C29" s="1048"/>
      <c r="D29" s="1048"/>
      <c r="E29" s="1048"/>
      <c r="F29" s="1048"/>
      <c r="G29" s="1048"/>
      <c r="H29" s="1046"/>
    </row>
    <row r="30" spans="1:13" ht="12.75" customHeight="1" x14ac:dyDescent="0.35">
      <c r="A30" s="1041" t="s">
        <v>1650</v>
      </c>
      <c r="B30" s="1042" t="s">
        <v>2450</v>
      </c>
      <c r="C30" s="1072"/>
      <c r="D30" s="1072"/>
      <c r="E30" s="1072"/>
      <c r="F30" s="1072"/>
      <c r="G30" s="1072"/>
      <c r="H30" s="1059"/>
    </row>
    <row r="31" spans="1:13" ht="12.75" customHeight="1" x14ac:dyDescent="0.35">
      <c r="A31" s="1073"/>
      <c r="B31" s="1072"/>
      <c r="C31" s="1072"/>
      <c r="D31" s="1072"/>
      <c r="E31" s="1072"/>
      <c r="F31" s="1072"/>
      <c r="G31" s="1072"/>
      <c r="H31" s="1059"/>
    </row>
    <row r="32" spans="1:13" ht="22.5" customHeight="1" x14ac:dyDescent="0.35">
      <c r="A32" s="1073"/>
      <c r="B32" s="1048"/>
      <c r="C32" s="1048"/>
      <c r="D32" s="1048"/>
      <c r="E32" s="1048"/>
      <c r="F32" s="1048"/>
      <c r="G32" s="1048"/>
      <c r="H32" s="1046"/>
    </row>
    <row r="33" spans="1:8" ht="27" customHeight="1" x14ac:dyDescent="0.35">
      <c r="A33" s="1041" t="s">
        <v>1651</v>
      </c>
      <c r="B33" s="1042" t="s">
        <v>2451</v>
      </c>
      <c r="C33" s="1047"/>
      <c r="D33" s="1047"/>
      <c r="E33" s="1047"/>
      <c r="F33" s="1047"/>
      <c r="G33" s="1047"/>
      <c r="H33" s="1043"/>
    </row>
    <row r="34" spans="1:8" ht="12" customHeight="1" x14ac:dyDescent="0.35">
      <c r="A34" s="1073"/>
      <c r="B34" s="1047"/>
      <c r="C34" s="1047"/>
      <c r="D34" s="1047"/>
      <c r="E34" s="1047"/>
      <c r="F34" s="1047"/>
      <c r="G34" s="1047"/>
      <c r="H34" s="1043"/>
    </row>
    <row r="35" spans="1:8" ht="22.5" customHeight="1" x14ac:dyDescent="0.35">
      <c r="A35" s="1073"/>
      <c r="B35" s="1048"/>
      <c r="C35" s="1048"/>
      <c r="D35" s="1048"/>
      <c r="E35" s="1048"/>
      <c r="F35" s="1048"/>
      <c r="G35" s="1048"/>
      <c r="H35" s="1046"/>
    </row>
    <row r="36" spans="1:8" ht="22.5" customHeight="1" x14ac:dyDescent="0.35">
      <c r="A36" s="1073"/>
      <c r="B36" s="1048"/>
      <c r="C36" s="1048"/>
      <c r="D36" s="1048"/>
      <c r="E36" s="1048"/>
      <c r="F36" s="1048"/>
      <c r="G36" s="1048"/>
      <c r="H36" s="1046"/>
    </row>
    <row r="37" spans="1:8" ht="12.75" customHeight="1" x14ac:dyDescent="0.35">
      <c r="A37" s="1041" t="s">
        <v>1652</v>
      </c>
      <c r="B37" s="1042" t="s">
        <v>2452</v>
      </c>
      <c r="C37" s="1047"/>
      <c r="D37" s="1047"/>
      <c r="E37" s="1047"/>
      <c r="F37" s="1047"/>
      <c r="G37" s="1047"/>
      <c r="H37" s="1046"/>
    </row>
    <row r="38" spans="1:8" ht="12.75" customHeight="1" x14ac:dyDescent="0.35">
      <c r="A38" s="1041"/>
      <c r="B38" s="1047"/>
      <c r="C38" s="1047"/>
      <c r="D38" s="1047"/>
      <c r="E38" s="1047"/>
      <c r="F38" s="1047"/>
      <c r="G38" s="1047"/>
      <c r="H38" s="1046"/>
    </row>
    <row r="39" spans="1:8" ht="12.75" customHeight="1" x14ac:dyDescent="0.35">
      <c r="A39" s="1041" t="s">
        <v>1653</v>
      </c>
      <c r="B39" s="1042" t="s">
        <v>2453</v>
      </c>
      <c r="C39" s="1047"/>
      <c r="D39" s="1047"/>
      <c r="E39" s="1047"/>
      <c r="F39" s="1047"/>
      <c r="G39" s="1047"/>
      <c r="H39" s="1043"/>
    </row>
    <row r="40" spans="1:8" ht="22.5" customHeight="1" x14ac:dyDescent="0.35">
      <c r="A40" s="1041"/>
      <c r="B40" s="1047"/>
      <c r="C40" s="1047"/>
      <c r="D40" s="1047"/>
      <c r="E40" s="1047"/>
      <c r="F40" s="1047"/>
      <c r="G40" s="1047"/>
      <c r="H40" s="1043"/>
    </row>
    <row r="41" spans="1:8" ht="22.5" customHeight="1" x14ac:dyDescent="0.35">
      <c r="A41" s="1073"/>
      <c r="B41" s="1048"/>
      <c r="C41" s="1048"/>
      <c r="D41" s="1048"/>
      <c r="E41" s="1048"/>
      <c r="F41" s="1048"/>
      <c r="G41" s="1048"/>
      <c r="H41" s="1046"/>
    </row>
    <row r="42" spans="1:8" ht="22.5" customHeight="1" x14ac:dyDescent="0.35">
      <c r="A42" s="1074" t="s">
        <v>394</v>
      </c>
      <c r="B42" s="1046"/>
      <c r="C42" s="1046"/>
      <c r="D42" s="1046"/>
      <c r="E42" s="1046"/>
      <c r="F42" s="1046"/>
      <c r="G42" s="1046"/>
      <c r="H42" s="1046"/>
    </row>
    <row r="43" spans="1:8" ht="22.5" customHeight="1" x14ac:dyDescent="0.35">
      <c r="B43" s="1046"/>
      <c r="C43" s="1046"/>
      <c r="D43" s="1046"/>
      <c r="E43" s="1046"/>
      <c r="F43" s="1046"/>
      <c r="G43" s="1046"/>
      <c r="H43" s="1046"/>
    </row>
    <row r="44" spans="1:8" ht="22.5" customHeight="1" x14ac:dyDescent="0.35">
      <c r="B44" s="1046"/>
      <c r="C44" s="1046"/>
      <c r="D44" s="1046"/>
      <c r="E44" s="1046"/>
      <c r="F44" s="1046"/>
      <c r="G44" s="1046"/>
      <c r="H44" s="1046"/>
    </row>
    <row r="45" spans="1:8" ht="22.5" customHeight="1" x14ac:dyDescent="0.35">
      <c r="B45" s="1046"/>
      <c r="C45" s="1046"/>
      <c r="D45" s="1046"/>
      <c r="E45" s="1046"/>
      <c r="F45" s="1046"/>
      <c r="G45" s="1046"/>
      <c r="H45" s="1046"/>
    </row>
    <row r="46" spans="1:8" ht="22.5" customHeight="1" x14ac:dyDescent="0.35">
      <c r="B46" s="1046"/>
      <c r="C46" s="1046"/>
      <c r="D46" s="1046"/>
      <c r="E46" s="1046"/>
      <c r="F46" s="1046"/>
      <c r="G46" s="1046"/>
      <c r="H46" s="1046"/>
    </row>
    <row r="47" spans="1:8" ht="22.5" customHeight="1" x14ac:dyDescent="0.35">
      <c r="B47" s="1046"/>
      <c r="C47" s="1046"/>
      <c r="D47" s="1046"/>
      <c r="E47" s="1046"/>
      <c r="F47" s="1046"/>
      <c r="G47" s="1046"/>
      <c r="H47" s="1046"/>
    </row>
    <row r="48" spans="1:8" ht="22.5" customHeight="1" x14ac:dyDescent="0.35">
      <c r="B48" s="1046"/>
      <c r="C48" s="1046"/>
      <c r="D48" s="1046"/>
      <c r="E48" s="1046"/>
      <c r="F48" s="1046"/>
      <c r="G48" s="1046"/>
      <c r="H48" s="1046"/>
    </row>
    <row r="49" spans="1:8" ht="22.5" customHeight="1" x14ac:dyDescent="0.35">
      <c r="B49" s="1046"/>
      <c r="C49" s="1046"/>
      <c r="D49" s="1046"/>
      <c r="E49" s="1046"/>
      <c r="F49" s="1046"/>
      <c r="G49" s="1046"/>
      <c r="H49" s="1046"/>
    </row>
    <row r="50" spans="1:8" ht="22.5" customHeight="1" x14ac:dyDescent="0.35">
      <c r="B50" s="1046"/>
      <c r="C50" s="1046"/>
      <c r="D50" s="1046"/>
      <c r="E50" s="1046"/>
      <c r="F50" s="1046"/>
      <c r="G50" s="1046"/>
      <c r="H50" s="1046"/>
    </row>
    <row r="51" spans="1:8" ht="22.5" customHeight="1" x14ac:dyDescent="0.35">
      <c r="B51" s="1046"/>
      <c r="C51" s="1046"/>
      <c r="D51" s="1046"/>
      <c r="E51" s="1046"/>
      <c r="F51" s="1046"/>
      <c r="G51" s="1046"/>
      <c r="H51" s="1046"/>
    </row>
    <row r="52" spans="1:8" ht="22.5" customHeight="1" x14ac:dyDescent="0.35">
      <c r="B52" s="1046"/>
      <c r="C52" s="1046"/>
      <c r="D52" s="1046"/>
      <c r="E52" s="1046"/>
      <c r="F52" s="1046"/>
      <c r="G52" s="1046"/>
      <c r="H52" s="1046"/>
    </row>
    <row r="53" spans="1:8" ht="22.5" customHeight="1" x14ac:dyDescent="0.35">
      <c r="B53" s="1046"/>
      <c r="C53" s="1046"/>
      <c r="D53" s="1046"/>
      <c r="E53" s="1046"/>
      <c r="F53" s="1046"/>
      <c r="G53" s="1046"/>
      <c r="H53" s="1046"/>
    </row>
    <row r="54" spans="1:8" ht="22.5" customHeight="1" x14ac:dyDescent="0.35">
      <c r="A54" s="1074" t="str">
        <f>MID(B26,1,20)</f>
        <v/>
      </c>
      <c r="B54" s="1046"/>
      <c r="C54" s="1046"/>
      <c r="D54" s="1046"/>
      <c r="E54" s="1046"/>
      <c r="F54" s="1046"/>
      <c r="G54" s="1046"/>
      <c r="H54" s="1046"/>
    </row>
    <row r="55" spans="1:8" ht="22.5" customHeight="1" x14ac:dyDescent="0.35">
      <c r="B55" s="1046"/>
      <c r="C55" s="1046"/>
      <c r="D55" s="1046"/>
      <c r="E55" s="1046"/>
      <c r="F55" s="1046"/>
      <c r="G55" s="1046"/>
      <c r="H55" s="1046"/>
    </row>
    <row r="56" spans="1:8" ht="22.5" customHeight="1" x14ac:dyDescent="0.35">
      <c r="B56" s="1046"/>
      <c r="C56" s="1046"/>
      <c r="D56" s="1046"/>
      <c r="E56" s="1046"/>
      <c r="F56" s="1046"/>
      <c r="G56" s="1046"/>
      <c r="H56" s="1046"/>
    </row>
    <row r="57" spans="1:8" ht="22.5" customHeight="1" x14ac:dyDescent="0.35">
      <c r="B57" s="1046"/>
      <c r="C57" s="1046"/>
      <c r="D57" s="1046"/>
      <c r="E57" s="1046"/>
      <c r="F57" s="1046"/>
      <c r="G57" s="1046"/>
      <c r="H57" s="1046"/>
    </row>
    <row r="58" spans="1:8" ht="22.5" customHeight="1" x14ac:dyDescent="0.35">
      <c r="B58" s="1046"/>
      <c r="C58" s="1046"/>
      <c r="D58" s="1046"/>
      <c r="E58" s="1046"/>
      <c r="F58" s="1046"/>
      <c r="G58" s="1046"/>
      <c r="H58" s="1046"/>
    </row>
    <row r="59" spans="1:8" ht="22.5" customHeight="1" x14ac:dyDescent="0.35">
      <c r="B59" s="1046"/>
      <c r="C59" s="1046"/>
      <c r="D59" s="1046"/>
      <c r="E59" s="1046"/>
      <c r="F59" s="1046"/>
      <c r="G59" s="1046"/>
      <c r="H59" s="1046"/>
    </row>
    <row r="60" spans="1:8" ht="22.5" customHeight="1" x14ac:dyDescent="0.35">
      <c r="A60" s="1074" t="str">
        <f>MID(B27,1,20)</f>
        <v/>
      </c>
      <c r="B60" s="1046"/>
      <c r="C60" s="1046"/>
      <c r="D60" s="1046"/>
      <c r="E60" s="1046"/>
      <c r="F60" s="1046"/>
      <c r="G60" s="1046"/>
      <c r="H60" s="1046"/>
    </row>
    <row r="61" spans="1:8" ht="22.5" customHeight="1" x14ac:dyDescent="0.35">
      <c r="A61" s="1074" t="str">
        <f>MID(B28,1,20)</f>
        <v/>
      </c>
      <c r="B61" s="1046"/>
      <c r="C61" s="1046"/>
      <c r="D61" s="1046"/>
      <c r="E61" s="1046"/>
      <c r="F61" s="1046"/>
      <c r="G61" s="1046"/>
      <c r="H61" s="1046"/>
    </row>
    <row r="62" spans="1:8" ht="22.5" customHeight="1" x14ac:dyDescent="0.35">
      <c r="B62" s="1046"/>
      <c r="C62" s="1046"/>
      <c r="D62" s="1046"/>
      <c r="E62" s="1046"/>
      <c r="F62" s="1046"/>
      <c r="G62" s="1046"/>
      <c r="H62" s="1046"/>
    </row>
    <row r="63" spans="1:8" ht="22.5" customHeight="1" x14ac:dyDescent="0.35">
      <c r="A63" s="1074" t="str">
        <f>MID(B31,1,20)</f>
        <v/>
      </c>
      <c r="B63" s="1046"/>
      <c r="C63" s="1046"/>
      <c r="D63" s="1046"/>
      <c r="E63" s="1046"/>
      <c r="F63" s="1046"/>
      <c r="G63" s="1046"/>
      <c r="H63" s="1046"/>
    </row>
    <row r="64" spans="1:8" ht="22.5" customHeight="1" x14ac:dyDescent="0.35">
      <c r="B64" s="1046"/>
      <c r="C64" s="1046"/>
      <c r="D64" s="1046"/>
      <c r="E64" s="1046"/>
      <c r="F64" s="1046"/>
      <c r="G64" s="1046"/>
      <c r="H64" s="1046"/>
    </row>
    <row r="65" spans="1:8" ht="22.5" customHeight="1" x14ac:dyDescent="0.35">
      <c r="B65" s="1046"/>
      <c r="C65" s="1046"/>
      <c r="D65" s="1046"/>
      <c r="E65" s="1046"/>
      <c r="F65" s="1046"/>
      <c r="G65" s="1046"/>
      <c r="H65" s="1046"/>
    </row>
    <row r="66" spans="1:8" ht="22.5" customHeight="1" x14ac:dyDescent="0.35">
      <c r="A66" s="1074" t="str">
        <f>MID(B32,1,20)</f>
        <v/>
      </c>
      <c r="B66" s="1046"/>
      <c r="C66" s="1046"/>
      <c r="D66" s="1046"/>
      <c r="E66" s="1046"/>
      <c r="F66" s="1046"/>
      <c r="G66" s="1046"/>
      <c r="H66" s="1046"/>
    </row>
    <row r="67" spans="1:8" ht="22.5" customHeight="1" x14ac:dyDescent="0.35">
      <c r="B67" s="1046"/>
      <c r="C67" s="1046"/>
      <c r="D67" s="1046"/>
      <c r="E67" s="1046"/>
      <c r="F67" s="1046"/>
      <c r="G67" s="1046"/>
      <c r="H67" s="1046"/>
    </row>
    <row r="68" spans="1:8" ht="22.5" customHeight="1" x14ac:dyDescent="0.35">
      <c r="A68" s="1074" t="str">
        <f>MID(B34,1,20)</f>
        <v/>
      </c>
      <c r="B68" s="1046"/>
      <c r="C68" s="1046"/>
      <c r="D68" s="1046"/>
      <c r="E68" s="1046"/>
      <c r="F68" s="1046"/>
      <c r="G68" s="1046"/>
      <c r="H68" s="1046"/>
    </row>
    <row r="69" spans="1:8" ht="22.5" customHeight="1" x14ac:dyDescent="0.35">
      <c r="A69" s="1074" t="str">
        <f>MID(B35,1,20)</f>
        <v/>
      </c>
      <c r="B69" s="1046"/>
      <c r="C69" s="1046"/>
      <c r="D69" s="1046"/>
      <c r="E69" s="1046"/>
      <c r="F69" s="1046"/>
      <c r="G69" s="1046"/>
      <c r="H69" s="1046"/>
    </row>
    <row r="70" spans="1:8" ht="22.5" customHeight="1" x14ac:dyDescent="0.35">
      <c r="B70" s="1046"/>
      <c r="C70" s="1046"/>
      <c r="D70" s="1046"/>
      <c r="E70" s="1046"/>
      <c r="F70" s="1046"/>
      <c r="G70" s="1046"/>
      <c r="H70" s="1046"/>
    </row>
    <row r="71" spans="1:8" ht="22.5" customHeight="1" x14ac:dyDescent="0.35">
      <c r="A71" s="1074" t="str">
        <f>MID(B38,1,20)</f>
        <v/>
      </c>
      <c r="B71" s="1046"/>
      <c r="C71" s="1046"/>
      <c r="D71" s="1046"/>
      <c r="E71" s="1046"/>
      <c r="F71" s="1046"/>
      <c r="G71" s="1046"/>
      <c r="H71" s="1046"/>
    </row>
    <row r="72" spans="1:8" ht="22.5" customHeight="1" x14ac:dyDescent="0.35">
      <c r="B72" s="1046"/>
      <c r="C72" s="1046"/>
      <c r="D72" s="1046"/>
      <c r="E72" s="1046"/>
      <c r="F72" s="1046"/>
      <c r="G72" s="1046"/>
      <c r="H72" s="1046"/>
    </row>
    <row r="73" spans="1:8" ht="22.5" customHeight="1" x14ac:dyDescent="0.35">
      <c r="A73" s="1074" t="str">
        <f t="shared" ref="A73:A84" si="0">MID(B40,1,20)</f>
        <v/>
      </c>
      <c r="B73" s="1046"/>
      <c r="C73" s="1046"/>
      <c r="D73" s="1046"/>
      <c r="E73" s="1046"/>
      <c r="F73" s="1046"/>
      <c r="G73" s="1046"/>
      <c r="H73" s="1046"/>
    </row>
    <row r="74" spans="1:8" ht="22.5" customHeight="1" x14ac:dyDescent="0.35">
      <c r="A74" s="1074" t="str">
        <f t="shared" si="0"/>
        <v/>
      </c>
      <c r="B74" s="1046"/>
      <c r="C74" s="1046"/>
      <c r="D74" s="1046"/>
      <c r="E74" s="1046"/>
      <c r="F74" s="1046"/>
      <c r="G74" s="1046"/>
      <c r="H74" s="1046"/>
    </row>
    <row r="75" spans="1:8" ht="22.5" customHeight="1" x14ac:dyDescent="0.35">
      <c r="A75" s="1074" t="str">
        <f t="shared" si="0"/>
        <v/>
      </c>
      <c r="B75" s="1046"/>
      <c r="C75" s="1046"/>
      <c r="D75" s="1046"/>
      <c r="E75" s="1046"/>
      <c r="F75" s="1046"/>
      <c r="G75" s="1046"/>
      <c r="H75" s="1046"/>
    </row>
    <row r="76" spans="1:8" ht="22.5" customHeight="1" x14ac:dyDescent="0.35">
      <c r="A76" s="1074" t="str">
        <f t="shared" si="0"/>
        <v/>
      </c>
      <c r="B76" s="1046"/>
      <c r="C76" s="1046"/>
      <c r="D76" s="1046"/>
      <c r="E76" s="1046"/>
      <c r="F76" s="1046"/>
      <c r="G76" s="1046"/>
      <c r="H76" s="1046"/>
    </row>
    <row r="77" spans="1:8" ht="22.5" customHeight="1" x14ac:dyDescent="0.35">
      <c r="A77" s="1074" t="str">
        <f t="shared" si="0"/>
        <v/>
      </c>
      <c r="B77" s="1046"/>
      <c r="C77" s="1046"/>
      <c r="D77" s="1046"/>
      <c r="E77" s="1046"/>
      <c r="F77" s="1046"/>
      <c r="G77" s="1046"/>
      <c r="H77" s="1046"/>
    </row>
    <row r="78" spans="1:8" ht="22.5" customHeight="1" x14ac:dyDescent="0.35">
      <c r="A78" s="1074" t="str">
        <f t="shared" si="0"/>
        <v/>
      </c>
      <c r="B78" s="1046"/>
      <c r="C78" s="1046"/>
      <c r="D78" s="1046"/>
      <c r="E78" s="1046"/>
      <c r="F78" s="1046"/>
      <c r="G78" s="1046"/>
      <c r="H78" s="1046"/>
    </row>
    <row r="79" spans="1:8" ht="22.5" customHeight="1" x14ac:dyDescent="0.35">
      <c r="A79" s="1074" t="str">
        <f t="shared" si="0"/>
        <v/>
      </c>
      <c r="B79" s="1046"/>
      <c r="C79" s="1046"/>
      <c r="D79" s="1046"/>
      <c r="E79" s="1046"/>
      <c r="F79" s="1046"/>
      <c r="G79" s="1046"/>
      <c r="H79" s="1046"/>
    </row>
    <row r="80" spans="1:8" ht="22.5" customHeight="1" x14ac:dyDescent="0.35">
      <c r="A80" s="1074" t="str">
        <f t="shared" si="0"/>
        <v/>
      </c>
      <c r="B80" s="1046"/>
      <c r="C80" s="1046"/>
      <c r="D80" s="1046"/>
      <c r="E80" s="1046"/>
      <c r="F80" s="1046"/>
      <c r="G80" s="1046"/>
      <c r="H80" s="1046"/>
    </row>
    <row r="81" spans="1:8" ht="22.5" customHeight="1" x14ac:dyDescent="0.35">
      <c r="A81" s="1074" t="str">
        <f t="shared" si="0"/>
        <v/>
      </c>
      <c r="B81" s="1046"/>
      <c r="C81" s="1046"/>
      <c r="D81" s="1046"/>
      <c r="E81" s="1046"/>
      <c r="F81" s="1046"/>
      <c r="G81" s="1046"/>
      <c r="H81" s="1046"/>
    </row>
    <row r="82" spans="1:8" ht="22.5" customHeight="1" x14ac:dyDescent="0.35">
      <c r="A82" s="1074" t="str">
        <f t="shared" si="0"/>
        <v/>
      </c>
      <c r="B82" s="1046"/>
      <c r="C82" s="1046"/>
      <c r="D82" s="1046"/>
      <c r="E82" s="1046"/>
      <c r="F82" s="1046"/>
      <c r="G82" s="1046"/>
      <c r="H82" s="1046"/>
    </row>
    <row r="83" spans="1:8" ht="22.5" customHeight="1" x14ac:dyDescent="0.35">
      <c r="A83" s="1074" t="str">
        <f t="shared" si="0"/>
        <v/>
      </c>
      <c r="B83" s="1046"/>
      <c r="C83" s="1046"/>
      <c r="D83" s="1046"/>
      <c r="E83" s="1046"/>
      <c r="F83" s="1046"/>
      <c r="G83" s="1046"/>
      <c r="H83" s="1046"/>
    </row>
    <row r="84" spans="1:8" ht="22.5" customHeight="1" x14ac:dyDescent="0.35">
      <c r="A84" s="1074" t="str">
        <f t="shared" si="0"/>
        <v/>
      </c>
      <c r="B84" s="1046"/>
      <c r="C84" s="1046"/>
      <c r="D84" s="1046"/>
      <c r="E84" s="1046"/>
      <c r="F84" s="1046"/>
      <c r="G84" s="1046"/>
      <c r="H84" s="1046"/>
    </row>
    <row r="85" spans="1:8" ht="22.5" customHeight="1" x14ac:dyDescent="0.35">
      <c r="B85" s="1046"/>
      <c r="C85" s="1046"/>
      <c r="D85" s="1046"/>
      <c r="E85" s="1046"/>
      <c r="F85" s="1046"/>
      <c r="G85" s="1046"/>
      <c r="H85" s="1046"/>
    </row>
    <row r="86" spans="1:8" ht="22.5" customHeight="1" x14ac:dyDescent="0.35">
      <c r="B86" s="1046"/>
      <c r="C86" s="1046"/>
      <c r="D86" s="1046"/>
      <c r="E86" s="1046"/>
      <c r="F86" s="1046"/>
      <c r="G86" s="1046"/>
      <c r="H86" s="1046"/>
    </row>
    <row r="87" spans="1:8" ht="22.5" customHeight="1" x14ac:dyDescent="0.35">
      <c r="B87" s="1046"/>
      <c r="C87" s="1046"/>
      <c r="D87" s="1046"/>
      <c r="E87" s="1046"/>
      <c r="F87" s="1046"/>
      <c r="G87" s="1046"/>
      <c r="H87" s="1046"/>
    </row>
    <row r="88" spans="1:8" ht="22.5" customHeight="1" x14ac:dyDescent="0.35">
      <c r="B88" s="1046"/>
      <c r="C88" s="1046"/>
      <c r="D88" s="1046"/>
      <c r="E88" s="1046"/>
      <c r="F88" s="1046"/>
      <c r="G88" s="1046"/>
      <c r="H88" s="1046"/>
    </row>
    <row r="89" spans="1:8" ht="22.5" customHeight="1" x14ac:dyDescent="0.35">
      <c r="B89" s="1046"/>
      <c r="C89" s="1046"/>
      <c r="D89" s="1046"/>
      <c r="E89" s="1046"/>
      <c r="F89" s="1046"/>
      <c r="G89" s="1046"/>
      <c r="H89" s="1046"/>
    </row>
    <row r="90" spans="1:8" ht="22.5" customHeight="1" x14ac:dyDescent="0.35">
      <c r="B90" s="1046"/>
      <c r="C90" s="1046"/>
      <c r="D90" s="1046"/>
      <c r="E90" s="1046"/>
      <c r="F90" s="1046"/>
      <c r="G90" s="1046"/>
      <c r="H90" s="1046"/>
    </row>
    <row r="91" spans="1:8" ht="22.5" customHeight="1" x14ac:dyDescent="0.35">
      <c r="B91" s="1046"/>
      <c r="C91" s="1046"/>
      <c r="D91" s="1046"/>
      <c r="E91" s="1046"/>
      <c r="F91" s="1046"/>
      <c r="G91" s="1046"/>
      <c r="H91" s="1046"/>
    </row>
    <row r="92" spans="1:8" ht="22.5" customHeight="1" x14ac:dyDescent="0.35"/>
    <row r="93" spans="1:8" ht="22.5" customHeight="1" x14ac:dyDescent="0.35"/>
    <row r="94" spans="1:8" ht="22.5" customHeight="1" x14ac:dyDescent="0.35"/>
    <row r="95" spans="1:8" ht="22.5" customHeight="1" x14ac:dyDescent="0.35"/>
    <row r="96" spans="1:8" ht="22.5" customHeight="1" x14ac:dyDescent="0.35"/>
    <row r="97" ht="22.5" customHeight="1" x14ac:dyDescent="0.35"/>
    <row r="98" ht="22.5" customHeight="1" x14ac:dyDescent="0.35"/>
    <row r="99" ht="22.5" customHeight="1" x14ac:dyDescent="0.35"/>
    <row r="100" ht="22.5" customHeight="1" x14ac:dyDescent="0.35"/>
    <row r="101" ht="22.5" customHeight="1" x14ac:dyDescent="0.35"/>
    <row r="102" ht="22.5" customHeight="1" x14ac:dyDescent="0.35"/>
    <row r="103" ht="22.5" customHeight="1" x14ac:dyDescent="0.35"/>
    <row r="104" ht="22.5" customHeight="1" x14ac:dyDescent="0.35"/>
    <row r="105" ht="22.5" customHeight="1" x14ac:dyDescent="0.35"/>
    <row r="106" ht="22.5" customHeight="1" x14ac:dyDescent="0.35"/>
    <row r="107" ht="22.5" customHeight="1" x14ac:dyDescent="0.35"/>
    <row r="108" ht="22.5" customHeight="1" x14ac:dyDescent="0.35"/>
    <row r="109" ht="22.5" customHeight="1" x14ac:dyDescent="0.35"/>
    <row r="110" ht="22.5" customHeight="1" x14ac:dyDescent="0.35"/>
    <row r="111" ht="22.5" customHeight="1" x14ac:dyDescent="0.35"/>
    <row r="112" ht="22.5" customHeight="1" x14ac:dyDescent="0.35"/>
    <row r="113" ht="22.5" customHeight="1" x14ac:dyDescent="0.35"/>
    <row r="114" ht="22.5" customHeight="1" x14ac:dyDescent="0.35"/>
    <row r="115" ht="22.5" customHeight="1" x14ac:dyDescent="0.35"/>
    <row r="116" ht="22.5" customHeight="1" x14ac:dyDescent="0.35"/>
    <row r="117" ht="22.5" customHeight="1" x14ac:dyDescent="0.35"/>
    <row r="118" ht="22.5" customHeight="1" x14ac:dyDescent="0.35"/>
    <row r="119" ht="22.5" customHeight="1" x14ac:dyDescent="0.35"/>
    <row r="120" ht="22.5" customHeight="1" x14ac:dyDescent="0.35"/>
    <row r="121" ht="22.5" customHeight="1" x14ac:dyDescent="0.35"/>
    <row r="122" ht="22.5" customHeight="1" x14ac:dyDescent="0.35"/>
    <row r="123" ht="22.5" customHeight="1" x14ac:dyDescent="0.35"/>
    <row r="124" ht="22.5" customHeight="1" x14ac:dyDescent="0.35"/>
    <row r="125" ht="22.5" customHeight="1" x14ac:dyDescent="0.35"/>
    <row r="126" ht="22.5" customHeight="1" x14ac:dyDescent="0.35"/>
    <row r="127" ht="22.5" customHeight="1" x14ac:dyDescent="0.35"/>
    <row r="128" ht="22.5" customHeight="1" x14ac:dyDescent="0.35"/>
    <row r="129" ht="22.5" customHeight="1" x14ac:dyDescent="0.35"/>
    <row r="130" ht="22.5" customHeight="1" x14ac:dyDescent="0.35"/>
    <row r="131" ht="22.5" customHeight="1" x14ac:dyDescent="0.35"/>
    <row r="132" ht="22.5" customHeight="1" x14ac:dyDescent="0.35"/>
    <row r="133" ht="22.5" customHeight="1" x14ac:dyDescent="0.35"/>
    <row r="134" ht="22.5" customHeight="1" x14ac:dyDescent="0.35"/>
    <row r="135" ht="22.5" customHeight="1" x14ac:dyDescent="0.35"/>
    <row r="136" ht="22.5" customHeight="1" x14ac:dyDescent="0.35"/>
    <row r="137" ht="22.5" customHeight="1" x14ac:dyDescent="0.35"/>
    <row r="138" ht="22.5" customHeight="1" x14ac:dyDescent="0.35"/>
    <row r="139" ht="22.5" customHeight="1" x14ac:dyDescent="0.35"/>
    <row r="140" ht="22.5" customHeight="1" x14ac:dyDescent="0.35"/>
    <row r="141" ht="22.5" customHeight="1" x14ac:dyDescent="0.35"/>
    <row r="142" ht="22.5" customHeight="1" x14ac:dyDescent="0.35"/>
    <row r="143" ht="22.5" customHeight="1" x14ac:dyDescent="0.35"/>
    <row r="144" ht="22.5" customHeight="1" x14ac:dyDescent="0.35"/>
    <row r="145" ht="22.5" customHeight="1" x14ac:dyDescent="0.35"/>
    <row r="146" ht="22.5" customHeight="1" x14ac:dyDescent="0.35"/>
    <row r="147" ht="22.5" customHeight="1" x14ac:dyDescent="0.35"/>
    <row r="148" ht="22.5" customHeight="1" x14ac:dyDescent="0.35"/>
    <row r="149" ht="22.5" customHeight="1" x14ac:dyDescent="0.35"/>
    <row r="150" ht="22.5" customHeight="1" x14ac:dyDescent="0.35"/>
    <row r="151" ht="22.5" customHeight="1" x14ac:dyDescent="0.35"/>
    <row r="152" ht="22.5" customHeight="1" x14ac:dyDescent="0.35"/>
    <row r="153" ht="22.5" customHeight="1" x14ac:dyDescent="0.35"/>
    <row r="154" ht="22.5" customHeight="1" x14ac:dyDescent="0.35"/>
    <row r="155" ht="22.5" customHeight="1" x14ac:dyDescent="0.35"/>
    <row r="156" ht="22.5" customHeight="1" x14ac:dyDescent="0.35"/>
    <row r="157" ht="22.5" customHeight="1" x14ac:dyDescent="0.35"/>
    <row r="158" ht="22.5" customHeight="1" x14ac:dyDescent="0.35"/>
    <row r="159" ht="22.5" customHeight="1" x14ac:dyDescent="0.35"/>
    <row r="160" ht="22.5" customHeight="1" x14ac:dyDescent="0.35"/>
  </sheetData>
  <hyperlinks>
    <hyperlink ref="A13" location="'II-8.1.1'!Área_de_impresión" display="Cuadro II-8.1.1"/>
    <hyperlink ref="A15" location="'II-8.1.2'!A1" display="Cuadro II-8.1.2"/>
    <hyperlink ref="A17" location="'II-8.1.3'!A1" display="Cuadro II-8.1.3"/>
    <hyperlink ref="A19" location="'II-8.1.4'!A1" display="Cuadro II-8.1.4"/>
    <hyperlink ref="A21" location="'II-8.1.5  '!A1" display="Cuadro II-8.1.5"/>
    <hyperlink ref="A23" location="'II-8.1.6  '!A1" display="Cuadro II-8.1.6"/>
    <hyperlink ref="A25" location="'II-8.1.7   '!A1" display="Cuadro II-8.1.7"/>
    <hyperlink ref="A30" location="'II-8.2.1  '!A1" display="Cuadro II-8.2.1"/>
    <hyperlink ref="A33" location="'II-8.3.1   '!A1" display="Cuadro II-8.3.1"/>
    <hyperlink ref="A37" location="'II-8.4.1  '!A1" display="Cuadro II-8.4.1 "/>
    <hyperlink ref="A39" location="'II-8.4.2'!A1" display="Cuadro II-8.4.2"/>
  </hyperlinks>
  <pageMargins left="0.7" right="0.7" top="0.75" bottom="0.75" header="0.51180555555555496" footer="0.51180555555555496"/>
  <pageSetup paperSize="9" firstPageNumber="0" orientation="portrait" useFirstPageNumber="1" horizontalDpi="300" verticalDpi="300"/>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S32"/>
  <sheetViews>
    <sheetView showGridLines="0" showRowColHeaders="0" zoomScale="80" zoomScaleNormal="80" workbookViewId="0">
      <selection activeCell="L41" sqref="L41"/>
    </sheetView>
  </sheetViews>
  <sheetFormatPr baseColWidth="10" defaultColWidth="7.3046875" defaultRowHeight="21" x14ac:dyDescent="0.35"/>
  <cols>
    <col min="1" max="1" width="31.765625" customWidth="1"/>
    <col min="2" max="2" width="7.3046875" hidden="1"/>
    <col min="3" max="3" width="6.53515625" customWidth="1"/>
    <col min="4" max="4" width="7.921875" customWidth="1"/>
    <col min="5" max="5" width="7.765625" customWidth="1"/>
    <col min="6" max="11" width="6.53515625" customWidth="1"/>
    <col min="12" max="12" width="11.921875" customWidth="1"/>
    <col min="16" max="16" width="8.765625" customWidth="1"/>
  </cols>
  <sheetData>
    <row r="1" spans="1:19" ht="26.25" customHeight="1" x14ac:dyDescent="0.35">
      <c r="A1" s="116" t="s">
        <v>2534</v>
      </c>
      <c r="K1" s="1300" t="s">
        <v>479</v>
      </c>
      <c r="L1" s="1300"/>
    </row>
    <row r="2" spans="1:19" x14ac:dyDescent="0.35">
      <c r="K2" s="1300"/>
      <c r="L2" s="1300"/>
    </row>
    <row r="3" spans="1:19" x14ac:dyDescent="0.35">
      <c r="A3" s="103" t="s">
        <v>1654</v>
      </c>
    </row>
    <row r="5" spans="1:19" ht="27" customHeight="1" x14ac:dyDescent="0.35">
      <c r="A5" s="1348" t="s">
        <v>1655</v>
      </c>
      <c r="B5" s="1348"/>
      <c r="C5" s="1348"/>
      <c r="D5" s="1348"/>
      <c r="E5" s="1348"/>
      <c r="F5" s="1348"/>
      <c r="G5" s="1348"/>
      <c r="H5" s="1348"/>
      <c r="I5" s="1348"/>
      <c r="J5" s="1348"/>
      <c r="K5" s="150"/>
      <c r="L5" s="150"/>
    </row>
    <row r="6" spans="1:19" x14ac:dyDescent="0.35">
      <c r="A6" s="1348"/>
      <c r="B6" s="1348"/>
      <c r="C6" s="1348"/>
      <c r="D6" s="1348"/>
      <c r="E6" s="1348"/>
      <c r="F6" s="1348"/>
      <c r="G6" s="1348"/>
      <c r="H6" s="1348"/>
      <c r="I6" s="1348"/>
      <c r="J6" s="1348"/>
      <c r="K6" s="150"/>
      <c r="L6" s="150"/>
    </row>
    <row r="7" spans="1:19" x14ac:dyDescent="0.35">
      <c r="A7" s="150"/>
      <c r="B7" s="150"/>
      <c r="C7" s="150"/>
      <c r="D7" s="150"/>
      <c r="E7" s="150"/>
      <c r="F7" s="150"/>
      <c r="G7" s="150"/>
      <c r="H7" s="150"/>
      <c r="I7" s="150"/>
      <c r="J7" s="150"/>
      <c r="K7" s="150"/>
      <c r="L7" s="150"/>
    </row>
    <row r="8" spans="1:19" ht="14.25" customHeight="1" x14ac:dyDescent="0.35">
      <c r="A8" s="1390" t="s">
        <v>466</v>
      </c>
      <c r="B8" s="151"/>
      <c r="C8" s="1329" t="s">
        <v>61</v>
      </c>
      <c r="D8" s="1329"/>
      <c r="E8" s="1329"/>
      <c r="F8" s="1553" t="s">
        <v>1656</v>
      </c>
      <c r="G8" s="1553"/>
      <c r="H8" s="1553"/>
      <c r="I8" s="1553"/>
      <c r="J8" s="1553"/>
      <c r="K8" s="1553"/>
      <c r="L8" s="166"/>
    </row>
    <row r="9" spans="1:19" ht="12.75" customHeight="1" x14ac:dyDescent="0.35">
      <c r="A9" s="1390"/>
      <c r="B9" s="151"/>
      <c r="C9" s="1329"/>
      <c r="D9" s="1329"/>
      <c r="E9" s="1329"/>
      <c r="F9" s="1553"/>
      <c r="G9" s="1553"/>
      <c r="H9" s="1553"/>
      <c r="I9" s="1553"/>
      <c r="J9" s="1553"/>
      <c r="K9" s="1553"/>
      <c r="L9" s="167"/>
      <c r="Q9" s="116"/>
    </row>
    <row r="10" spans="1:19" ht="16.5" customHeight="1" x14ac:dyDescent="0.35">
      <c r="A10" s="1390"/>
      <c r="B10" s="151" t="s">
        <v>158</v>
      </c>
      <c r="C10" s="1329"/>
      <c r="D10" s="1329"/>
      <c r="E10" s="1329"/>
      <c r="F10" s="164"/>
      <c r="G10" s="1554" t="s">
        <v>1657</v>
      </c>
      <c r="H10" s="1554"/>
      <c r="I10" s="164"/>
      <c r="J10" s="1554" t="s">
        <v>71</v>
      </c>
      <c r="K10" s="1554"/>
      <c r="L10" s="166"/>
    </row>
    <row r="11" spans="1:19" ht="20.100000000000001" customHeight="1" x14ac:dyDescent="0.35">
      <c r="A11" s="1390"/>
      <c r="B11" s="139"/>
      <c r="C11" s="1333" t="s">
        <v>129</v>
      </c>
      <c r="D11" s="1317" t="s">
        <v>111</v>
      </c>
      <c r="E11" s="1317"/>
      <c r="F11" s="122"/>
      <c r="G11" s="1554" t="s">
        <v>111</v>
      </c>
      <c r="H11" s="1554"/>
      <c r="I11" s="122"/>
      <c r="J11" s="1554" t="s">
        <v>111</v>
      </c>
      <c r="K11" s="1554"/>
      <c r="L11" s="166"/>
    </row>
    <row r="12" spans="1:19" ht="20.100000000000001" customHeight="1" x14ac:dyDescent="0.35">
      <c r="A12" s="1390"/>
      <c r="B12" s="152" t="s">
        <v>1658</v>
      </c>
      <c r="C12" s="1333"/>
      <c r="D12" s="73" t="s">
        <v>112</v>
      </c>
      <c r="E12" s="73" t="s">
        <v>113</v>
      </c>
      <c r="F12" s="73" t="s">
        <v>1658</v>
      </c>
      <c r="G12" s="140" t="s">
        <v>114</v>
      </c>
      <c r="H12" s="140" t="s">
        <v>115</v>
      </c>
      <c r="I12" s="73" t="s">
        <v>129</v>
      </c>
      <c r="J12" s="140" t="s">
        <v>114</v>
      </c>
      <c r="K12" s="140" t="s">
        <v>115</v>
      </c>
      <c r="L12" s="168"/>
      <c r="Q12" s="116"/>
      <c r="R12" s="116"/>
      <c r="S12" s="116"/>
    </row>
    <row r="13" spans="1:19" ht="20.100000000000001" customHeight="1" x14ac:dyDescent="0.35">
      <c r="A13" s="153" t="s">
        <v>61</v>
      </c>
      <c r="B13" s="154"/>
      <c r="C13" s="142">
        <f>SUM(C16:C24)</f>
        <v>2246</v>
      </c>
      <c r="D13" s="142">
        <f>SUM(D16:D24)</f>
        <v>909</v>
      </c>
      <c r="E13" s="142">
        <f>SUM(E16:E24)</f>
        <v>1337</v>
      </c>
      <c r="F13" s="142">
        <f t="shared" ref="F13:K13" si="0">SUM(F16:F24)</f>
        <v>2113</v>
      </c>
      <c r="G13" s="142">
        <f t="shared" si="0"/>
        <v>827</v>
      </c>
      <c r="H13" s="142">
        <f t="shared" si="0"/>
        <v>1286</v>
      </c>
      <c r="I13" s="142">
        <f t="shared" si="0"/>
        <v>133</v>
      </c>
      <c r="J13" s="142">
        <f t="shared" si="0"/>
        <v>82</v>
      </c>
      <c r="K13" s="142">
        <f t="shared" si="0"/>
        <v>51</v>
      </c>
      <c r="L13" s="168"/>
      <c r="Q13" s="116"/>
      <c r="R13" s="116"/>
      <c r="S13" s="116"/>
    </row>
    <row r="14" spans="1:19" ht="10.5" customHeight="1" x14ac:dyDescent="0.35">
      <c r="A14" s="155"/>
      <c r="B14" s="156"/>
      <c r="C14" s="157"/>
      <c r="D14" s="157"/>
      <c r="E14" s="157"/>
      <c r="F14" s="157"/>
      <c r="G14" s="157"/>
      <c r="H14" s="157"/>
      <c r="I14" s="157"/>
      <c r="J14" s="157"/>
      <c r="K14" s="157"/>
      <c r="L14" s="168"/>
      <c r="Q14" s="10"/>
      <c r="R14" s="10"/>
      <c r="S14" s="10"/>
    </row>
    <row r="15" spans="1:19" ht="20.100000000000001" customHeight="1" x14ac:dyDescent="0.35">
      <c r="A15" s="153" t="s">
        <v>1659</v>
      </c>
      <c r="B15" s="158"/>
      <c r="C15" s="142"/>
      <c r="D15" s="142"/>
      <c r="E15" s="142"/>
      <c r="F15" s="142"/>
      <c r="G15" s="142"/>
      <c r="H15" s="142"/>
      <c r="I15" s="142"/>
      <c r="J15" s="142"/>
      <c r="K15" s="142"/>
      <c r="L15" s="168"/>
      <c r="Q15" s="116"/>
      <c r="R15" s="116"/>
      <c r="S15" s="116"/>
    </row>
    <row r="16" spans="1:19" ht="20.100000000000001" customHeight="1" x14ac:dyDescent="0.35">
      <c r="A16" s="159" t="s">
        <v>1660</v>
      </c>
      <c r="B16" s="160"/>
      <c r="C16" s="142">
        <f t="shared" ref="C16:C24" si="1">+D16+E16</f>
        <v>162</v>
      </c>
      <c r="D16" s="142">
        <f t="shared" ref="D16:D24" si="2">G16+J16</f>
        <v>83</v>
      </c>
      <c r="E16" s="142">
        <f t="shared" ref="E16:E24" si="3">H16+K16</f>
        <v>79</v>
      </c>
      <c r="F16" s="142">
        <f t="shared" ref="F16:F24" si="4">+G16+H16</f>
        <v>115</v>
      </c>
      <c r="G16" s="165">
        <v>49</v>
      </c>
      <c r="H16" s="165">
        <v>66</v>
      </c>
      <c r="I16" s="142">
        <f t="shared" ref="I16:I24" si="5">+J16+K16</f>
        <v>47</v>
      </c>
      <c r="J16" s="165">
        <v>34</v>
      </c>
      <c r="K16" s="165">
        <v>13</v>
      </c>
      <c r="L16" s="123"/>
      <c r="P16" s="116"/>
      <c r="Q16" s="169"/>
      <c r="R16" s="169"/>
      <c r="S16" s="169"/>
    </row>
    <row r="17" spans="1:12" ht="20.100000000000001" customHeight="1" x14ac:dyDescent="0.35">
      <c r="A17" s="131" t="s">
        <v>1661</v>
      </c>
      <c r="B17" s="160"/>
      <c r="C17" s="142">
        <f t="shared" si="1"/>
        <v>26</v>
      </c>
      <c r="D17" s="142">
        <f t="shared" si="2"/>
        <v>26</v>
      </c>
      <c r="E17" s="142">
        <f t="shared" si="3"/>
        <v>0</v>
      </c>
      <c r="F17" s="142">
        <f t="shared" si="4"/>
        <v>26</v>
      </c>
      <c r="G17" s="165">
        <v>26</v>
      </c>
      <c r="H17" s="165">
        <v>0</v>
      </c>
      <c r="I17" s="142">
        <f t="shared" si="5"/>
        <v>0</v>
      </c>
      <c r="J17" s="165">
        <v>0</v>
      </c>
      <c r="K17" s="165">
        <v>0</v>
      </c>
      <c r="L17" s="133"/>
    </row>
    <row r="18" spans="1:12" ht="20.100000000000001" customHeight="1" x14ac:dyDescent="0.35">
      <c r="A18" s="131" t="s">
        <v>1662</v>
      </c>
      <c r="B18" s="160"/>
      <c r="C18" s="142">
        <f t="shared" si="1"/>
        <v>903</v>
      </c>
      <c r="D18" s="142">
        <f t="shared" si="2"/>
        <v>385</v>
      </c>
      <c r="E18" s="142">
        <f t="shared" si="3"/>
        <v>518</v>
      </c>
      <c r="F18" s="142">
        <f t="shared" si="4"/>
        <v>817</v>
      </c>
      <c r="G18" s="165">
        <v>337</v>
      </c>
      <c r="H18" s="165">
        <v>480</v>
      </c>
      <c r="I18" s="142">
        <f t="shared" si="5"/>
        <v>86</v>
      </c>
      <c r="J18" s="165">
        <v>48</v>
      </c>
      <c r="K18" s="165">
        <v>38</v>
      </c>
      <c r="L18" s="133"/>
    </row>
    <row r="19" spans="1:12" ht="20.100000000000001" customHeight="1" x14ac:dyDescent="0.35">
      <c r="A19" s="131" t="s">
        <v>1663</v>
      </c>
      <c r="B19" s="160"/>
      <c r="C19" s="142">
        <f t="shared" si="1"/>
        <v>64</v>
      </c>
      <c r="D19" s="142">
        <f t="shared" si="2"/>
        <v>47</v>
      </c>
      <c r="E19" s="142">
        <f t="shared" si="3"/>
        <v>17</v>
      </c>
      <c r="F19" s="142">
        <f t="shared" si="4"/>
        <v>64</v>
      </c>
      <c r="G19" s="165">
        <v>47</v>
      </c>
      <c r="H19" s="165">
        <v>17</v>
      </c>
      <c r="I19" s="142">
        <f t="shared" si="5"/>
        <v>0</v>
      </c>
      <c r="J19" s="165">
        <v>0</v>
      </c>
      <c r="K19" s="165">
        <v>0</v>
      </c>
      <c r="L19" s="133"/>
    </row>
    <row r="20" spans="1:12" ht="20.100000000000001" customHeight="1" x14ac:dyDescent="0.35">
      <c r="A20" s="131" t="s">
        <v>1664</v>
      </c>
      <c r="B20" s="160"/>
      <c r="C20" s="142">
        <f t="shared" si="1"/>
        <v>134</v>
      </c>
      <c r="D20" s="142">
        <f t="shared" si="2"/>
        <v>39</v>
      </c>
      <c r="E20" s="142">
        <f t="shared" si="3"/>
        <v>95</v>
      </c>
      <c r="F20" s="142">
        <f t="shared" si="4"/>
        <v>134</v>
      </c>
      <c r="G20" s="145">
        <v>39</v>
      </c>
      <c r="H20" s="145">
        <v>95</v>
      </c>
      <c r="I20" s="142">
        <f t="shared" si="5"/>
        <v>0</v>
      </c>
      <c r="J20" s="165">
        <v>0</v>
      </c>
      <c r="K20" s="165">
        <v>0</v>
      </c>
      <c r="L20" s="123"/>
    </row>
    <row r="21" spans="1:12" ht="20.100000000000001" customHeight="1" x14ac:dyDescent="0.35">
      <c r="A21" s="131" t="s">
        <v>1665</v>
      </c>
      <c r="B21" s="160"/>
      <c r="C21" s="142">
        <f t="shared" si="1"/>
        <v>111</v>
      </c>
      <c r="D21" s="142">
        <f t="shared" si="2"/>
        <v>22</v>
      </c>
      <c r="E21" s="142">
        <f t="shared" si="3"/>
        <v>89</v>
      </c>
      <c r="F21" s="142">
        <f t="shared" si="4"/>
        <v>111</v>
      </c>
      <c r="G21" s="165">
        <v>22</v>
      </c>
      <c r="H21" s="165">
        <v>89</v>
      </c>
      <c r="I21" s="142">
        <f t="shared" si="5"/>
        <v>0</v>
      </c>
      <c r="J21" s="165">
        <v>0</v>
      </c>
      <c r="K21" s="165">
        <v>0</v>
      </c>
      <c r="L21" s="123"/>
    </row>
    <row r="22" spans="1:12" ht="20.100000000000001" customHeight="1" x14ac:dyDescent="0.35">
      <c r="A22" s="131" t="s">
        <v>1666</v>
      </c>
      <c r="B22" s="160"/>
      <c r="C22" s="142">
        <f t="shared" si="1"/>
        <v>707</v>
      </c>
      <c r="D22" s="142">
        <f t="shared" si="2"/>
        <v>221</v>
      </c>
      <c r="E22" s="142">
        <f t="shared" si="3"/>
        <v>486</v>
      </c>
      <c r="F22" s="142">
        <f t="shared" si="4"/>
        <v>707</v>
      </c>
      <c r="G22" s="145">
        <v>221</v>
      </c>
      <c r="H22" s="145">
        <v>486</v>
      </c>
      <c r="I22" s="142">
        <f t="shared" si="5"/>
        <v>0</v>
      </c>
      <c r="J22" s="165">
        <v>0</v>
      </c>
      <c r="K22" s="165">
        <v>0</v>
      </c>
      <c r="L22" s="123"/>
    </row>
    <row r="23" spans="1:12" ht="20.100000000000001" customHeight="1" x14ac:dyDescent="0.35">
      <c r="A23" s="131" t="s">
        <v>1667</v>
      </c>
      <c r="B23" s="160"/>
      <c r="C23" s="142">
        <f t="shared" si="1"/>
        <v>118</v>
      </c>
      <c r="D23" s="142">
        <f t="shared" si="2"/>
        <v>82</v>
      </c>
      <c r="E23" s="142">
        <f t="shared" si="3"/>
        <v>36</v>
      </c>
      <c r="F23" s="142">
        <f t="shared" si="4"/>
        <v>118</v>
      </c>
      <c r="G23" s="145">
        <v>82</v>
      </c>
      <c r="H23" s="145">
        <v>36</v>
      </c>
      <c r="I23" s="142">
        <f t="shared" si="5"/>
        <v>0</v>
      </c>
      <c r="J23" s="165">
        <v>0</v>
      </c>
      <c r="K23" s="165">
        <v>0</v>
      </c>
      <c r="L23" s="123"/>
    </row>
    <row r="24" spans="1:12" ht="20.100000000000001" customHeight="1" x14ac:dyDescent="0.35">
      <c r="A24" s="131" t="s">
        <v>1668</v>
      </c>
      <c r="B24" s="145"/>
      <c r="C24" s="142">
        <f t="shared" si="1"/>
        <v>21</v>
      </c>
      <c r="D24" s="142">
        <f t="shared" si="2"/>
        <v>4</v>
      </c>
      <c r="E24" s="142">
        <f t="shared" si="3"/>
        <v>17</v>
      </c>
      <c r="F24" s="142">
        <f t="shared" si="4"/>
        <v>21</v>
      </c>
      <c r="G24" s="145">
        <v>4</v>
      </c>
      <c r="H24" s="145">
        <v>17</v>
      </c>
      <c r="I24" s="142">
        <f t="shared" si="5"/>
        <v>0</v>
      </c>
      <c r="J24" s="165">
        <v>0</v>
      </c>
      <c r="K24" s="165">
        <v>0</v>
      </c>
      <c r="L24" s="123"/>
    </row>
    <row r="25" spans="1:12" ht="20.100000000000001" customHeight="1" x14ac:dyDescent="0.35">
      <c r="A25" s="161" t="s">
        <v>2557</v>
      </c>
      <c r="B25" s="133"/>
      <c r="C25" s="133"/>
      <c r="D25" s="133"/>
      <c r="E25" s="123"/>
      <c r="F25" s="123"/>
      <c r="G25" s="123"/>
      <c r="H25" s="133"/>
      <c r="I25" s="123"/>
      <c r="J25" s="123"/>
      <c r="K25" s="133"/>
      <c r="L25" s="123"/>
    </row>
    <row r="26" spans="1:12" ht="20.100000000000001" customHeight="1" x14ac:dyDescent="0.35">
      <c r="A26" s="161"/>
      <c r="B26" s="69"/>
      <c r="C26" s="130"/>
      <c r="D26" s="130"/>
      <c r="E26" s="130"/>
      <c r="F26" s="130"/>
      <c r="G26" s="130"/>
      <c r="H26" s="130"/>
      <c r="I26" s="130"/>
      <c r="J26" s="130"/>
      <c r="K26" s="130"/>
      <c r="L26" s="69"/>
    </row>
    <row r="27" spans="1:12" ht="20.100000000000001" customHeight="1" x14ac:dyDescent="0.35">
      <c r="B27" s="69"/>
      <c r="C27" s="130"/>
      <c r="D27" s="130"/>
      <c r="E27" s="130"/>
      <c r="F27" s="130"/>
      <c r="G27" s="130"/>
      <c r="H27" s="130"/>
      <c r="I27" s="130"/>
      <c r="J27" s="130"/>
      <c r="K27" s="130"/>
      <c r="L27" s="69"/>
    </row>
    <row r="28" spans="1:12" ht="20.100000000000001" customHeight="1" x14ac:dyDescent="0.35">
      <c r="B28" s="79"/>
      <c r="C28" s="76"/>
      <c r="D28" s="76"/>
      <c r="E28" s="76"/>
      <c r="F28" s="76"/>
      <c r="G28" s="76"/>
      <c r="H28" s="76"/>
      <c r="I28" s="76"/>
      <c r="J28" s="76"/>
      <c r="K28" s="76"/>
      <c r="L28" s="79"/>
    </row>
    <row r="29" spans="1:12" ht="20.100000000000001" customHeight="1" x14ac:dyDescent="0.35">
      <c r="B29" s="69"/>
      <c r="C29" s="69"/>
      <c r="D29" s="69"/>
      <c r="E29" s="69"/>
      <c r="F29" s="69"/>
      <c r="G29" s="69"/>
      <c r="H29" s="69"/>
      <c r="I29" s="69"/>
      <c r="J29" s="69"/>
      <c r="K29" s="69"/>
      <c r="L29" s="69"/>
    </row>
    <row r="30" spans="1:12" ht="20.100000000000001" customHeight="1" x14ac:dyDescent="0.35">
      <c r="A30" s="162"/>
      <c r="B30" s="69"/>
      <c r="C30" s="69"/>
      <c r="D30" s="69"/>
      <c r="E30" s="69"/>
      <c r="F30" s="69"/>
      <c r="G30" s="69"/>
      <c r="H30" s="69"/>
      <c r="I30" s="69"/>
      <c r="J30" s="69"/>
      <c r="K30" s="69"/>
      <c r="L30" s="69"/>
    </row>
    <row r="31" spans="1:12" ht="20.100000000000001" customHeight="1" x14ac:dyDescent="0.35">
      <c r="A31" s="98"/>
    </row>
    <row r="32" spans="1:12" ht="20.100000000000001" customHeight="1" x14ac:dyDescent="0.35"/>
  </sheetData>
  <mergeCells count="11">
    <mergeCell ref="A8:A12"/>
    <mergeCell ref="C11:C12"/>
    <mergeCell ref="K1:L2"/>
    <mergeCell ref="A5:J6"/>
    <mergeCell ref="C8:E10"/>
    <mergeCell ref="F8:K9"/>
    <mergeCell ref="G10:H10"/>
    <mergeCell ref="J10:K10"/>
    <mergeCell ref="D11:E11"/>
    <mergeCell ref="G11:H11"/>
    <mergeCell ref="J11:K11"/>
  </mergeCells>
  <printOptions horizontalCentered="1" verticalCentered="1"/>
  <pageMargins left="0" right="0" top="0" bottom="0" header="0.51180555555555496" footer="0.51180555555555496"/>
  <pageSetup paperSize="9" scale="95" firstPageNumber="0" orientation="landscape" useFirstPageNumber="1"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115</vt:i4>
      </vt:variant>
      <vt:variant>
        <vt:lpstr>Rangos con nombre</vt:lpstr>
      </vt:variant>
      <vt:variant>
        <vt:i4>87</vt:i4>
      </vt:variant>
    </vt:vector>
  </HeadingPairs>
  <TitlesOfParts>
    <vt:vector size="202" baseType="lpstr">
      <vt:lpstr>PRESENTACIÓN</vt:lpstr>
      <vt:lpstr>MATRÍCULA DEL SISTEMA 2002-2020</vt:lpstr>
      <vt:lpstr>PRIMERA INFANCIA E INICIAL </vt:lpstr>
      <vt:lpstr> II-1.1.1</vt:lpstr>
      <vt:lpstr> II-1.1.2</vt:lpstr>
      <vt:lpstr>II-1.2.1</vt:lpstr>
      <vt:lpstr>II-1.2.2</vt:lpstr>
      <vt:lpstr>II-1.2.3</vt:lpstr>
      <vt:lpstr>II-1.2.4</vt:lpstr>
      <vt:lpstr>II-1.2.5</vt:lpstr>
      <vt:lpstr>II-1.2.6</vt:lpstr>
      <vt:lpstr>II-1.2.7</vt:lpstr>
      <vt:lpstr>II-1.3.1</vt:lpstr>
      <vt:lpstr>II-1.3.2</vt:lpstr>
      <vt:lpstr>II-1.3.3 </vt:lpstr>
      <vt:lpstr>II-1.3.4</vt:lpstr>
      <vt:lpstr>II-1.3.5</vt:lpstr>
      <vt:lpstr> PRIMARIA </vt:lpstr>
      <vt:lpstr>II-2.1.1</vt:lpstr>
      <vt:lpstr> II-2.1.2</vt:lpstr>
      <vt:lpstr>II-2.1.3</vt:lpstr>
      <vt:lpstr>II-2.1.4</vt:lpstr>
      <vt:lpstr>II-2.2.1</vt:lpstr>
      <vt:lpstr>II-2.2.2</vt:lpstr>
      <vt:lpstr>II-2.2.3</vt:lpstr>
      <vt:lpstr>II-2.2.4</vt:lpstr>
      <vt:lpstr>II-2.2.5</vt:lpstr>
      <vt:lpstr>II-2.2.6</vt:lpstr>
      <vt:lpstr>II-2.2.7</vt:lpstr>
      <vt:lpstr>II-2.2.8</vt:lpstr>
      <vt:lpstr>II-2.2.9</vt:lpstr>
      <vt:lpstr>II-2.2.10</vt:lpstr>
      <vt:lpstr>II-2.2.11</vt:lpstr>
      <vt:lpstr>II-2.2.12</vt:lpstr>
      <vt:lpstr>II-2.2.13</vt:lpstr>
      <vt:lpstr>II-2.2.14</vt:lpstr>
      <vt:lpstr>II-2.2.15</vt:lpstr>
      <vt:lpstr>II-2.2.16</vt:lpstr>
      <vt:lpstr>II-2.2.17</vt:lpstr>
      <vt:lpstr>II-2.2.18</vt:lpstr>
      <vt:lpstr>II-2.3.1 </vt:lpstr>
      <vt:lpstr>II-2.3.2 </vt:lpstr>
      <vt:lpstr>MEDIA BÁSICA </vt:lpstr>
      <vt:lpstr>II-3.1.1 </vt:lpstr>
      <vt:lpstr>II-3.1.2 </vt:lpstr>
      <vt:lpstr>II-3.2.1 </vt:lpstr>
      <vt:lpstr>II-3.2.2</vt:lpstr>
      <vt:lpstr>II-3.2.3</vt:lpstr>
      <vt:lpstr>II-3.2.4</vt:lpstr>
      <vt:lpstr>II-3.2.5</vt:lpstr>
      <vt:lpstr>II-3.2.6</vt:lpstr>
      <vt:lpstr>II-3.2.7</vt:lpstr>
      <vt:lpstr>II-3.2.8 </vt:lpstr>
      <vt:lpstr>II-3.3.1 </vt:lpstr>
      <vt:lpstr>II-3.3.2</vt:lpstr>
      <vt:lpstr>II-3.4.1</vt:lpstr>
      <vt:lpstr>MEDIA SUPERIOR </vt:lpstr>
      <vt:lpstr>II-4.1.1 </vt:lpstr>
      <vt:lpstr>II-4.2.1 </vt:lpstr>
      <vt:lpstr>II-4.2.2 </vt:lpstr>
      <vt:lpstr>II-4.2.3 </vt:lpstr>
      <vt:lpstr>II-4.2.4 </vt:lpstr>
      <vt:lpstr>II-4.2.5</vt:lpstr>
      <vt:lpstr>II-4.2.6</vt:lpstr>
      <vt:lpstr>II-4.2.7 </vt:lpstr>
      <vt:lpstr>II-4.2.8</vt:lpstr>
      <vt:lpstr>II-4.2.9 </vt:lpstr>
      <vt:lpstr>II-4.2.10</vt:lpstr>
      <vt:lpstr>II-4.2.11</vt:lpstr>
      <vt:lpstr>II-4.3.1 </vt:lpstr>
      <vt:lpstr>II-4.3.2</vt:lpstr>
      <vt:lpstr>II-4.4.1</vt:lpstr>
      <vt:lpstr>TERCIARIA NO UNIVERSITARIA</vt:lpstr>
      <vt:lpstr>II-5.1.1  </vt:lpstr>
      <vt:lpstr>II-5.2.1</vt:lpstr>
      <vt:lpstr>II-5.2.2</vt:lpstr>
      <vt:lpstr>II-5.3.1</vt:lpstr>
      <vt:lpstr>II-5.3.2 </vt:lpstr>
      <vt:lpstr>FORMACIÓN EN EDUCACIÓN  </vt:lpstr>
      <vt:lpstr>II-6.1.1</vt:lpstr>
      <vt:lpstr>II-6.2.1</vt:lpstr>
      <vt:lpstr>II-6.2.2</vt:lpstr>
      <vt:lpstr>II-6.3.1</vt:lpstr>
      <vt:lpstr>II-6.3.2</vt:lpstr>
      <vt:lpstr>II-6.3.3</vt:lpstr>
      <vt:lpstr>EDUCACIÓN UNIVERSITARIA</vt:lpstr>
      <vt:lpstr>II-7.1.1    </vt:lpstr>
      <vt:lpstr>II-7.1.2  </vt:lpstr>
      <vt:lpstr>II-7.2.1 </vt:lpstr>
      <vt:lpstr>II-7.2.2  </vt:lpstr>
      <vt:lpstr>II-7.2.3  </vt:lpstr>
      <vt:lpstr>II-7.2.4  </vt:lpstr>
      <vt:lpstr>II-7.2.5 </vt:lpstr>
      <vt:lpstr>II-7.2.6 </vt:lpstr>
      <vt:lpstr>II-7.2.7   </vt:lpstr>
      <vt:lpstr>II-7.2.8 </vt:lpstr>
      <vt:lpstr>II-7.3.1  </vt:lpstr>
      <vt:lpstr>EDUCACIÓN DE JÓVENES Y ADUL </vt:lpstr>
      <vt:lpstr>II-8.1.1</vt:lpstr>
      <vt:lpstr>II-8.1.2</vt:lpstr>
      <vt:lpstr>II-8.1.3</vt:lpstr>
      <vt:lpstr>II-8.1.4</vt:lpstr>
      <vt:lpstr>II-8.1.5  </vt:lpstr>
      <vt:lpstr>II-8.1.6  </vt:lpstr>
      <vt:lpstr>II-8.1.7   </vt:lpstr>
      <vt:lpstr>II-8.2.1  </vt:lpstr>
      <vt:lpstr>II-8.3.1   </vt:lpstr>
      <vt:lpstr>II-8.4.1  </vt:lpstr>
      <vt:lpstr>II-8.4.2</vt:lpstr>
      <vt:lpstr>CONTROL</vt:lpstr>
      <vt:lpstr>CONTROL </vt:lpstr>
      <vt:lpstr>CONTROL Media Básica</vt:lpstr>
      <vt:lpstr>CONTROL Media Superior</vt:lpstr>
      <vt:lpstr>Hoja1</vt:lpstr>
      <vt:lpstr>Hoja2</vt:lpstr>
      <vt:lpstr>'II-6.1.1'!_FilterDatabase</vt:lpstr>
      <vt:lpstr>'II-8.4.2'!_FilterDatabase</vt:lpstr>
      <vt:lpstr>' II-1.1.1'!A_impresión_IM</vt:lpstr>
      <vt:lpstr>' II-1.1.2'!A_impresión_IM</vt:lpstr>
      <vt:lpstr>' II-2.1.2'!A_impresión_IM</vt:lpstr>
      <vt:lpstr>'II-1.2.3'!A_impresión_IM</vt:lpstr>
      <vt:lpstr>'II-1.2.7'!A_impresión_IM</vt:lpstr>
      <vt:lpstr>'II-2.1.3'!A_impresión_IM</vt:lpstr>
      <vt:lpstr>'II-2.1.4'!A_impresión_IM</vt:lpstr>
      <vt:lpstr>'II-2.2.1'!A_impresión_IM</vt:lpstr>
      <vt:lpstr>'II-2.2.10'!A_impresión_IM</vt:lpstr>
      <vt:lpstr>'II-2.2.11'!A_impresión_IM</vt:lpstr>
      <vt:lpstr>'II-2.2.12'!A_impresión_IM</vt:lpstr>
      <vt:lpstr>'II-2.2.13'!A_impresión_IM</vt:lpstr>
      <vt:lpstr>'II-2.2.14'!A_impresión_IM</vt:lpstr>
      <vt:lpstr>'II-2.2.15'!A_impresión_IM</vt:lpstr>
      <vt:lpstr>'II-2.2.17'!A_impresión_IM</vt:lpstr>
      <vt:lpstr>'II-2.2.18'!A_impresión_IM</vt:lpstr>
      <vt:lpstr>'II-2.2.2'!A_impresión_IM</vt:lpstr>
      <vt:lpstr>'II-2.2.3'!A_impresión_IM</vt:lpstr>
      <vt:lpstr>'II-2.2.4'!A_impresión_IM</vt:lpstr>
      <vt:lpstr>'II-2.2.6'!A_impresión_IM</vt:lpstr>
      <vt:lpstr>'II-2.2.8'!A_impresión_IM</vt:lpstr>
      <vt:lpstr>'II-2.2.9'!A_impresión_IM</vt:lpstr>
      <vt:lpstr>'II-3.1.1 '!A_impresión_IM</vt:lpstr>
      <vt:lpstr>'II-4.1.1 '!A_impresión_IM</vt:lpstr>
      <vt:lpstr>'II-4.2.1 '!A_impresión_IM</vt:lpstr>
      <vt:lpstr>'II-4.2.2 '!A_impresión_IM</vt:lpstr>
      <vt:lpstr>'II-4.2.3 '!A_impresión_IM</vt:lpstr>
      <vt:lpstr>'II-4.2.4 '!A_impresión_IM</vt:lpstr>
      <vt:lpstr>'II-4.2.5'!A_impresión_IM</vt:lpstr>
      <vt:lpstr>'II-4.2.7 '!A_impresión_IM</vt:lpstr>
      <vt:lpstr>'II-4.2.9 '!A_impresión_IM</vt:lpstr>
      <vt:lpstr>'II-4.4.1'!A_impresión_IM</vt:lpstr>
      <vt:lpstr>'II-5.1.1  '!A_impresión_IM</vt:lpstr>
      <vt:lpstr>'II-5.2.1'!A_impresión_IM</vt:lpstr>
      <vt:lpstr>'II-5.2.2'!A_impresión_IM</vt:lpstr>
      <vt:lpstr>'II-5.3.1'!A_impresión_IM</vt:lpstr>
      <vt:lpstr>'II-5.3.2 '!A_impresión_IM</vt:lpstr>
      <vt:lpstr>'II-6.1.1'!A_impresión_IM</vt:lpstr>
      <vt:lpstr>'II-6.2.1'!A_impresión_IM</vt:lpstr>
      <vt:lpstr>'II-6.2.2'!A_impresión_IM</vt:lpstr>
      <vt:lpstr>'II-6.3.2'!A_impresión_IM</vt:lpstr>
      <vt:lpstr>'II-7.1.1    '!A_impresión_IM</vt:lpstr>
      <vt:lpstr>'II-7.1.2  '!A_impresión_IM</vt:lpstr>
      <vt:lpstr>'II-7.2.1 '!A_impresión_IM</vt:lpstr>
      <vt:lpstr>'II-7.2.2  '!A_impresión_IM</vt:lpstr>
      <vt:lpstr>'II-7.2.3  '!A_impresión_IM</vt:lpstr>
      <vt:lpstr>'II-7.2.4  '!A_impresión_IM</vt:lpstr>
      <vt:lpstr>'II-7.2.5 '!A_impresión_IM</vt:lpstr>
      <vt:lpstr>'II-7.2.6 '!A_impresión_IM</vt:lpstr>
      <vt:lpstr>'II-7.2.7   '!A_impresión_IM</vt:lpstr>
      <vt:lpstr>'II-7.3.1  '!A_impresión_IM</vt:lpstr>
      <vt:lpstr>'II-8.1.1'!A_impresión_IM</vt:lpstr>
      <vt:lpstr>'II-8.1.7   '!A_impresión_IM</vt:lpstr>
      <vt:lpstr>'II-8.1.5  '!A_impresión_IM_1</vt:lpstr>
      <vt:lpstr>' II-1.1.1'!Área_de_impresión</vt:lpstr>
      <vt:lpstr>' II-1.1.2'!Área_de_impresión</vt:lpstr>
      <vt:lpstr>' II-2.1.2'!Área_de_impresión</vt:lpstr>
      <vt:lpstr>'II-1.2.3'!Área_de_impresión</vt:lpstr>
      <vt:lpstr>'II-2.1.1'!Área_de_impresión</vt:lpstr>
      <vt:lpstr>'II-2.1.4'!Área_de_impresión</vt:lpstr>
      <vt:lpstr>'II-2.2.10'!Área_de_impresión</vt:lpstr>
      <vt:lpstr>'II-2.2.12'!Área_de_impresión</vt:lpstr>
      <vt:lpstr>'II-2.2.6'!Área_de_impresión</vt:lpstr>
      <vt:lpstr>'II-2.2.8'!Área_de_impresión</vt:lpstr>
      <vt:lpstr>'II-2.2.9'!Área_de_impresión</vt:lpstr>
      <vt:lpstr>'II-4.2.1 '!Área_de_impresión</vt:lpstr>
      <vt:lpstr>'II-4.2.2 '!Área_de_impresión</vt:lpstr>
      <vt:lpstr>'II-4.2.3 '!Área_de_impresión</vt:lpstr>
      <vt:lpstr>'II-4.2.4 '!Área_de_impresión</vt:lpstr>
      <vt:lpstr>'II-4.2.6'!Área_de_impresión</vt:lpstr>
      <vt:lpstr>'II-4.2.8'!Área_de_impresión</vt:lpstr>
      <vt:lpstr>'II-5.1.1  '!Área_de_impresión</vt:lpstr>
      <vt:lpstr>'II-6.1.1'!Área_de_impresión</vt:lpstr>
      <vt:lpstr>'II-7.2.4  '!Área_de_impresión</vt:lpstr>
      <vt:lpstr>'II-7.2.6 '!Área_de_impresión</vt:lpstr>
      <vt:lpstr>'II-7.2.7   '!Área_de_impresión</vt:lpstr>
      <vt:lpstr>'II-7.3.1  '!Área_de_impresión</vt:lpstr>
      <vt:lpstr>'II-8.1.1'!Área_de_impresión</vt:lpstr>
      <vt:lpstr>'II-8.1.2'!Área_de_impresión</vt:lpstr>
      <vt:lpstr>'II-8.1.7   '!Área_de_impresión</vt:lpstr>
      <vt:lpstr>'II-2.2.10'!LAVA</vt:lpstr>
      <vt:lpstr>'II-2.2.11'!LAVA</vt:lpstr>
      <vt:lpstr>'II-2.2.8'!LAVA</vt:lpstr>
      <vt:lpstr>'II-2.2.9'!LAVA</vt:lpstr>
      <vt:lpstr>PRESENTACIÓN!OLE_LINK5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PEREIRA Leandro</dc:creator>
  <cp:lastModifiedBy>Ascue,  Nathalia</cp:lastModifiedBy>
  <cp:revision>21</cp:revision>
  <cp:lastPrinted>2019-01-06T07:14:00Z</cp:lastPrinted>
  <dcterms:created xsi:type="dcterms:W3CDTF">2005-10-19T07:57:00Z</dcterms:created>
  <dcterms:modified xsi:type="dcterms:W3CDTF">2022-09-29T16:09:01Z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KSOProductBuildVer">
    <vt:lpwstr>1033-10.1.0.6757</vt:lpwstr>
  </property>
</Properties>
</file>

<file path=userCustomization/customUI.xml><?xml version="1.0" encoding="utf-8"?>
<mso:customUI xmlns:mso="http://schemas.microsoft.com/office/2006/01/customui">
  <mso:ribbon>
    <mso:qat>
      <mso:documentControls>
        <mso:control idQ="mso:DesignMode" visible="true"/>
      </mso:documentControls>
    </mso:qat>
  </mso:ribbon>
</mso:customUI>
</file>